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drawings/drawing38.xml" ContentType="application/vnd.openxmlformats-officedocument.drawing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drawings/drawing39.xml" ContentType="application/vnd.openxmlformats-officedocument.drawingml.chartshapes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drawings/drawing40.xml" ContentType="application/vnd.openxmlformats-officedocument.drawing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drawings/drawing41.xml" ContentType="application/vnd.openxmlformats-officedocument.drawingml.chartshapes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drawings/drawing42.xml" ContentType="application/vnd.openxmlformats-officedocument.drawing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drawings/drawing43.xml" ContentType="application/vnd.openxmlformats-officedocument.drawingml.chartshapes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drawings/drawing44.xml" ContentType="application/vnd.openxmlformats-officedocument.drawing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drawings/drawing45.xml" ContentType="application/vnd.openxmlformats-officedocument.drawingml.chartshapes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6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7.xml" ContentType="application/vnd.openxmlformats-officedocument.drawingml.chartshapes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drawings/drawing48.xml" ContentType="application/vnd.openxmlformats-officedocument.drawing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drawings/drawing49.xml" ContentType="application/vnd.openxmlformats-officedocument.drawingml.chartshapes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drawings/drawing50.xml" ContentType="application/vnd.openxmlformats-officedocument.drawing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drawings/drawing51.xml" ContentType="application/vnd.openxmlformats-officedocument.drawingml.chartshapes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drawings/drawing52.xml" ContentType="application/vnd.openxmlformats-officedocument.drawing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drawings/drawing53.xml" ContentType="application/vnd.openxmlformats-officedocument.drawingml.chartshapes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drawings/drawing54.xml" ContentType="application/vnd.openxmlformats-officedocument.drawing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drawings/drawing55.xml" ContentType="application/vnd.openxmlformats-officedocument.drawingml.chartshapes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drawings/drawing56.xml" ContentType="application/vnd.openxmlformats-officedocument.drawing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drawings/drawing57.xml" ContentType="application/vnd.openxmlformats-officedocument.drawingml.chartshapes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drawings/drawing58.xml" ContentType="application/vnd.openxmlformats-officedocument.drawing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drawings/drawing59.xml" ContentType="application/vnd.openxmlformats-officedocument.drawingml.chartshapes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LEED\2018 LEED Project\Output\2019 JIA Publication\Table Shells\Final Publication Tables\"/>
    </mc:Choice>
  </mc:AlternateContent>
  <bookViews>
    <workbookView xWindow="0" yWindow="0" windowWidth="28800" windowHeight="12300" tabRatio="841"/>
  </bookViews>
  <sheets>
    <sheet name="Contents" sheetId="163" r:id="rId1"/>
    <sheet name="Table 12.1" sheetId="166" r:id="rId2"/>
    <sheet name="Table 12.2" sheetId="167" r:id="rId3"/>
    <sheet name="Table 12.3" sheetId="168" r:id="rId4"/>
    <sheet name="Table 12.4" sheetId="169" r:id="rId5"/>
    <sheet name="Table 12.5" sheetId="170" r:id="rId6"/>
    <sheet name="Table 12.6" sheetId="171" r:id="rId7"/>
    <sheet name="Table 12.7" sheetId="172" r:id="rId8"/>
    <sheet name="Table 12.8" sheetId="173" r:id="rId9"/>
    <sheet name="Table 12.9" sheetId="174" r:id="rId10"/>
    <sheet name="Table 12.10" sheetId="175" r:id="rId11"/>
    <sheet name="Table 12.11" sheetId="176" r:id="rId12"/>
    <sheet name="Table 12.12" sheetId="177" r:id="rId13"/>
    <sheet name="Table 12.13" sheetId="178" r:id="rId14"/>
    <sheet name="Table 12.14" sheetId="179" r:id="rId15"/>
    <sheet name="Table 12.15" sheetId="180" r:id="rId16"/>
    <sheet name="Table 12.16" sheetId="181" r:id="rId17"/>
    <sheet name="Table 12.17" sheetId="182" r:id="rId18"/>
    <sheet name="Table 12.18" sheetId="183" r:id="rId19"/>
    <sheet name="Table 12.19" sheetId="184" r:id="rId20"/>
    <sheet name="Table 12.20" sheetId="185" r:id="rId21"/>
    <sheet name="Table 12.21" sheetId="186" r:id="rId22"/>
    <sheet name="Table 12.22" sheetId="187" r:id="rId23"/>
    <sheet name="Table 12.23" sheetId="188" r:id="rId24"/>
    <sheet name="Table 12.24" sheetId="189" r:id="rId25"/>
    <sheet name="Table 12.25" sheetId="190" r:id="rId26"/>
    <sheet name="Table 12.26" sheetId="191" r:id="rId27"/>
    <sheet name="Table 12.27" sheetId="192" r:id="rId28"/>
    <sheet name="Table 12.28" sheetId="193" r:id="rId29"/>
    <sheet name="Table 12.29" sheetId="194" r:id="rId30"/>
    <sheet name="State data for spotlight" sheetId="24" state="hidden" r:id="rId31"/>
  </sheets>
  <definedNames>
    <definedName name="_AMO_UniqueIdentifier" hidden="1">"'2995e12c-7f92-4103-a2d1-a1d598d57c6f'"</definedName>
    <definedName name="_xlnm.Print_Area" localSheetId="1">'Table 12.1'!$A$1:$P$98</definedName>
    <definedName name="_xlnm.Print_Area" localSheetId="10">'Table 12.10'!$A$1:$P$98</definedName>
    <definedName name="_xlnm.Print_Area" localSheetId="11">'Table 12.11'!$A$1:$P$98</definedName>
    <definedName name="_xlnm.Print_Area" localSheetId="12">'Table 12.12'!$A$1:$P$98</definedName>
    <definedName name="_xlnm.Print_Area" localSheetId="13">'Table 12.13'!$A$1:$P$98</definedName>
    <definedName name="_xlnm.Print_Area" localSheetId="14">'Table 12.14'!$A$1:$P$98</definedName>
    <definedName name="_xlnm.Print_Area" localSheetId="15">'Table 12.15'!$A$1:$P$98</definedName>
    <definedName name="_xlnm.Print_Area" localSheetId="16">'Table 12.16'!$A$1:$P$98</definedName>
    <definedName name="_xlnm.Print_Area" localSheetId="17">'Table 12.17'!$A$1:$P$98</definedName>
    <definedName name="_xlnm.Print_Area" localSheetId="18">'Table 12.18'!$A$1:$P$98</definedName>
    <definedName name="_xlnm.Print_Area" localSheetId="19">'Table 12.19'!$A$1:$P$98</definedName>
    <definedName name="_xlnm.Print_Area" localSheetId="2">'Table 12.2'!$A$1:$P$98</definedName>
    <definedName name="_xlnm.Print_Area" localSheetId="20">'Table 12.20'!$A$1:$P$98</definedName>
    <definedName name="_xlnm.Print_Area" localSheetId="21">'Table 12.21'!$A$1:$P$98</definedName>
    <definedName name="_xlnm.Print_Area" localSheetId="22">'Table 12.22'!$A$1:$P$98</definedName>
    <definedName name="_xlnm.Print_Area" localSheetId="23">'Table 12.23'!$A$1:$P$98</definedName>
    <definedName name="_xlnm.Print_Area" localSheetId="24">'Table 12.24'!$A$1:$P$98</definedName>
    <definedName name="_xlnm.Print_Area" localSheetId="25">'Table 12.25'!$A$1:$P$98</definedName>
    <definedName name="_xlnm.Print_Area" localSheetId="26">'Table 12.26'!$A$1:$P$98</definedName>
    <definedName name="_xlnm.Print_Area" localSheetId="27">'Table 12.27'!$A$1:$P$98</definedName>
    <definedName name="_xlnm.Print_Area" localSheetId="28">'Table 12.28'!$A$1:$P$98</definedName>
    <definedName name="_xlnm.Print_Area" localSheetId="29">'Table 12.29'!$A$1:$P$98</definedName>
    <definedName name="_xlnm.Print_Area" localSheetId="3">'Table 12.3'!$A$1:$P$98</definedName>
    <definedName name="_xlnm.Print_Area" localSheetId="4">'Table 12.4'!$A$1:$P$98</definedName>
    <definedName name="_xlnm.Print_Area" localSheetId="5">'Table 12.5'!$A$1:$P$98</definedName>
    <definedName name="_xlnm.Print_Area" localSheetId="6">'Table 12.6'!$A$1:$P$98</definedName>
    <definedName name="_xlnm.Print_Area" localSheetId="7">'Table 12.7'!$A$1:$P$98</definedName>
    <definedName name="_xlnm.Print_Area" localSheetId="8">'Table 12.8'!$A$1:$P$98</definedName>
    <definedName name="_xlnm.Print_Area" localSheetId="9">'Table 12.9'!$A$1:$P$98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67" l="1"/>
  <c r="D8" i="167"/>
  <c r="AA4" i="168"/>
  <c r="D8" i="168"/>
  <c r="AA4" i="169"/>
  <c r="D8" i="169"/>
  <c r="AA4" i="170"/>
  <c r="D8" i="170"/>
  <c r="AA4" i="171"/>
  <c r="D8" i="171"/>
  <c r="AA4" i="172"/>
  <c r="D8" i="172"/>
  <c r="AA4" i="173"/>
  <c r="D8" i="173"/>
  <c r="AA4" i="174"/>
  <c r="D8" i="174"/>
  <c r="AA4" i="175"/>
  <c r="D8" i="175"/>
  <c r="AA4" i="176"/>
  <c r="D8" i="176"/>
  <c r="AA4" i="177"/>
  <c r="D8" i="177"/>
  <c r="AA4" i="178"/>
  <c r="D8" i="178"/>
  <c r="AA4" i="179"/>
  <c r="D8" i="179"/>
  <c r="AA4" i="180"/>
  <c r="D8" i="180"/>
  <c r="AA4" i="181"/>
  <c r="D8" i="181"/>
  <c r="AA4" i="182"/>
  <c r="D8" i="182"/>
  <c r="AA4" i="183"/>
  <c r="D8" i="183"/>
  <c r="AA4" i="184"/>
  <c r="D8" i="184"/>
  <c r="AA4" i="185"/>
  <c r="D8" i="185"/>
  <c r="AA4" i="186"/>
  <c r="D8" i="186"/>
  <c r="AA4" i="187"/>
  <c r="D8" i="187"/>
  <c r="AA4" i="188"/>
  <c r="D8" i="188"/>
  <c r="AA4" i="189"/>
  <c r="D8" i="189"/>
  <c r="AA4" i="190"/>
  <c r="D8" i="190"/>
  <c r="AA4" i="191"/>
  <c r="D8" i="191"/>
  <c r="AA4" i="192"/>
  <c r="D8" i="192"/>
  <c r="AA4" i="193"/>
  <c r="D8" i="193"/>
  <c r="AA4" i="194"/>
  <c r="D8" i="194"/>
  <c r="AA4" i="166"/>
  <c r="D8" i="166"/>
  <c r="M56" i="24"/>
  <c r="K56" i="24"/>
  <c r="I56" i="24"/>
  <c r="M55" i="24"/>
  <c r="K55" i="24"/>
  <c r="I55" i="24"/>
  <c r="I52" i="24"/>
  <c r="I51" i="24"/>
  <c r="I50" i="24"/>
  <c r="I49" i="24"/>
  <c r="I47" i="24"/>
  <c r="I46" i="24"/>
  <c r="I45" i="24"/>
  <c r="I44" i="24"/>
  <c r="I39" i="24"/>
  <c r="M38" i="24"/>
  <c r="K38" i="24"/>
  <c r="I38" i="24"/>
  <c r="M37" i="24"/>
  <c r="K37" i="24"/>
  <c r="I37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M9" i="24"/>
  <c r="K9" i="24"/>
  <c r="I9" i="24"/>
  <c r="M8" i="24"/>
  <c r="K8" i="24"/>
  <c r="I8" i="24"/>
  <c r="M7" i="24"/>
  <c r="K7" i="24"/>
  <c r="I7" i="24"/>
  <c r="M6" i="24"/>
  <c r="K6" i="24"/>
  <c r="I6" i="24"/>
  <c r="M5" i="24"/>
  <c r="K5" i="24"/>
  <c r="I5" i="24"/>
  <c r="M4" i="24"/>
  <c r="K4" i="24"/>
  <c r="I4" i="24"/>
  <c r="AC128" i="167"/>
  <c r="AA128" i="167"/>
  <c r="AC127" i="167"/>
  <c r="AA127" i="167"/>
  <c r="AC125" i="167"/>
  <c r="AA125" i="167"/>
  <c r="AC124" i="167"/>
  <c r="AA124" i="167"/>
  <c r="AA122" i="167"/>
  <c r="AA121" i="167"/>
  <c r="AA120" i="167"/>
  <c r="AA118" i="167"/>
  <c r="AE115" i="167"/>
  <c r="AC115" i="167"/>
  <c r="AA115" i="167"/>
  <c r="AE114" i="167"/>
  <c r="AC114" i="167"/>
  <c r="AA114" i="167"/>
  <c r="AC111" i="167"/>
  <c r="AA111" i="167"/>
  <c r="AC110" i="167"/>
  <c r="AA110" i="167"/>
  <c r="AC109" i="167"/>
  <c r="AA109" i="167"/>
  <c r="AC108" i="167"/>
  <c r="AA108" i="167"/>
  <c r="AC105" i="167"/>
  <c r="AA105" i="167"/>
  <c r="AC104" i="167"/>
  <c r="AA104" i="167"/>
  <c r="AC42" i="167"/>
  <c r="AC41" i="167"/>
  <c r="AE38" i="167"/>
  <c r="AC38" i="167"/>
  <c r="AA38" i="167"/>
  <c r="AE37" i="167"/>
  <c r="AC37" i="167"/>
  <c r="AA37" i="167"/>
  <c r="AA34" i="167"/>
  <c r="AA33" i="167"/>
  <c r="AA32" i="167"/>
  <c r="AA31" i="167"/>
  <c r="AA30" i="167"/>
  <c r="AA29" i="167"/>
  <c r="AA28" i="167"/>
  <c r="AA27" i="167"/>
  <c r="AA26" i="167"/>
  <c r="AA25" i="167"/>
  <c r="AA24" i="167"/>
  <c r="AA23" i="167"/>
  <c r="AA22" i="167"/>
  <c r="AA21" i="167"/>
  <c r="AA20" i="167"/>
  <c r="AA19" i="167"/>
  <c r="AA18" i="167"/>
  <c r="AA17" i="167"/>
  <c r="AA16" i="167"/>
  <c r="AA15" i="167"/>
  <c r="AE9" i="167"/>
  <c r="AC9" i="167"/>
  <c r="AA9" i="167"/>
  <c r="AE8" i="167"/>
  <c r="AC8" i="167"/>
  <c r="AA8" i="167"/>
  <c r="AE7" i="167"/>
  <c r="AC7" i="167"/>
  <c r="AA7" i="167"/>
  <c r="AE6" i="167"/>
  <c r="AC6" i="167"/>
  <c r="AA6" i="167"/>
  <c r="AE5" i="167"/>
  <c r="AC5" i="167"/>
  <c r="AA5" i="167"/>
  <c r="AE4" i="167"/>
  <c r="AC4" i="167"/>
  <c r="AC128" i="168"/>
  <c r="AA128" i="168"/>
  <c r="AC127" i="168"/>
  <c r="AA127" i="168"/>
  <c r="AC125" i="168"/>
  <c r="AA125" i="168"/>
  <c r="AC124" i="168"/>
  <c r="AA124" i="168"/>
  <c r="AA122" i="168"/>
  <c r="AA121" i="168"/>
  <c r="AA120" i="168"/>
  <c r="AA118" i="168"/>
  <c r="AE115" i="168"/>
  <c r="AC115" i="168"/>
  <c r="AA115" i="168"/>
  <c r="AE114" i="168"/>
  <c r="AC114" i="168"/>
  <c r="AA114" i="168"/>
  <c r="AC111" i="168"/>
  <c r="AA111" i="168"/>
  <c r="AC110" i="168"/>
  <c r="AA110" i="168"/>
  <c r="AC109" i="168"/>
  <c r="AA109" i="168"/>
  <c r="AC108" i="168"/>
  <c r="AA108" i="168"/>
  <c r="AC105" i="168"/>
  <c r="AA105" i="168"/>
  <c r="AC104" i="168"/>
  <c r="AA104" i="168"/>
  <c r="AC42" i="168"/>
  <c r="AC41" i="168"/>
  <c r="AE38" i="168"/>
  <c r="AC38" i="168"/>
  <c r="AA38" i="168"/>
  <c r="AE37" i="168"/>
  <c r="AC37" i="168"/>
  <c r="AA37" i="168"/>
  <c r="AA34" i="168"/>
  <c r="AA33" i="168"/>
  <c r="AA32" i="168"/>
  <c r="AA31" i="168"/>
  <c r="AA30" i="168"/>
  <c r="AA29" i="168"/>
  <c r="AA28" i="168"/>
  <c r="AA27" i="168"/>
  <c r="AA26" i="168"/>
  <c r="AA25" i="168"/>
  <c r="AA24" i="168"/>
  <c r="AA23" i="168"/>
  <c r="AA22" i="168"/>
  <c r="AA21" i="168"/>
  <c r="AA20" i="168"/>
  <c r="AA19" i="168"/>
  <c r="AA18" i="168"/>
  <c r="AA17" i="168"/>
  <c r="AA16" i="168"/>
  <c r="AA15" i="168"/>
  <c r="AE9" i="168"/>
  <c r="AC9" i="168"/>
  <c r="AA9" i="168"/>
  <c r="AE8" i="168"/>
  <c r="AC8" i="168"/>
  <c r="AA8" i="168"/>
  <c r="AE7" i="168"/>
  <c r="AC7" i="168"/>
  <c r="AA7" i="168"/>
  <c r="AE6" i="168"/>
  <c r="AC6" i="168"/>
  <c r="AA6" i="168"/>
  <c r="AE5" i="168"/>
  <c r="AC5" i="168"/>
  <c r="AA5" i="168"/>
  <c r="AE4" i="168"/>
  <c r="AC4" i="168"/>
  <c r="AC128" i="169"/>
  <c r="AA128" i="169"/>
  <c r="AC127" i="169"/>
  <c r="AA127" i="169"/>
  <c r="AC125" i="169"/>
  <c r="AA125" i="169"/>
  <c r="AC124" i="169"/>
  <c r="AA124" i="169"/>
  <c r="AA122" i="169"/>
  <c r="AA121" i="169"/>
  <c r="AA120" i="169"/>
  <c r="AA118" i="169"/>
  <c r="AE115" i="169"/>
  <c r="AC115" i="169"/>
  <c r="AA115" i="169"/>
  <c r="AE114" i="169"/>
  <c r="AC114" i="169"/>
  <c r="AA114" i="169"/>
  <c r="AC111" i="169"/>
  <c r="AA111" i="169"/>
  <c r="AC110" i="169"/>
  <c r="AA110" i="169"/>
  <c r="AC109" i="169"/>
  <c r="AA109" i="169"/>
  <c r="AC108" i="169"/>
  <c r="AA108" i="169"/>
  <c r="AC105" i="169"/>
  <c r="AA105" i="169"/>
  <c r="AC104" i="169"/>
  <c r="AA104" i="169"/>
  <c r="AC42" i="169"/>
  <c r="AC41" i="169"/>
  <c r="AE38" i="169"/>
  <c r="AC38" i="169"/>
  <c r="AA38" i="169"/>
  <c r="AE37" i="169"/>
  <c r="AC37" i="169"/>
  <c r="AA37" i="169"/>
  <c r="AA34" i="169"/>
  <c r="AA33" i="169"/>
  <c r="AA32" i="169"/>
  <c r="AA31" i="169"/>
  <c r="AA30" i="169"/>
  <c r="AA29" i="169"/>
  <c r="AA28" i="169"/>
  <c r="AA27" i="169"/>
  <c r="AA26" i="169"/>
  <c r="AA25" i="169"/>
  <c r="AA24" i="169"/>
  <c r="AA23" i="169"/>
  <c r="AA22" i="169"/>
  <c r="AA21" i="169"/>
  <c r="AA20" i="169"/>
  <c r="AA19" i="169"/>
  <c r="AA18" i="169"/>
  <c r="AA17" i="169"/>
  <c r="AA16" i="169"/>
  <c r="AA15" i="169"/>
  <c r="AE9" i="169"/>
  <c r="AC9" i="169"/>
  <c r="AA9" i="169"/>
  <c r="AE8" i="169"/>
  <c r="AC8" i="169"/>
  <c r="AA8" i="169"/>
  <c r="AE7" i="169"/>
  <c r="AC7" i="169"/>
  <c r="AA7" i="169"/>
  <c r="AE6" i="169"/>
  <c r="AC6" i="169"/>
  <c r="AA6" i="169"/>
  <c r="AE5" i="169"/>
  <c r="AC5" i="169"/>
  <c r="AA5" i="169"/>
  <c r="AE4" i="169"/>
  <c r="AC4" i="169"/>
  <c r="AC128" i="170"/>
  <c r="AA128" i="170"/>
  <c r="AC127" i="170"/>
  <c r="AA127" i="170"/>
  <c r="AC125" i="170"/>
  <c r="AA125" i="170"/>
  <c r="AC124" i="170"/>
  <c r="AA124" i="170"/>
  <c r="AA122" i="170"/>
  <c r="AA121" i="170"/>
  <c r="AA120" i="170"/>
  <c r="AA118" i="170"/>
  <c r="AE115" i="170"/>
  <c r="AC115" i="170"/>
  <c r="AA115" i="170"/>
  <c r="AE114" i="170"/>
  <c r="AC114" i="170"/>
  <c r="AA114" i="170"/>
  <c r="AC111" i="170"/>
  <c r="AA111" i="170"/>
  <c r="AC110" i="170"/>
  <c r="AA110" i="170"/>
  <c r="AC109" i="170"/>
  <c r="AA109" i="170"/>
  <c r="AC108" i="170"/>
  <c r="AA108" i="170"/>
  <c r="AC105" i="170"/>
  <c r="AA105" i="170"/>
  <c r="AC104" i="170"/>
  <c r="AA104" i="170"/>
  <c r="AC42" i="170"/>
  <c r="AC41" i="170"/>
  <c r="AE38" i="170"/>
  <c r="AC38" i="170"/>
  <c r="AA38" i="170"/>
  <c r="AE37" i="170"/>
  <c r="AC37" i="170"/>
  <c r="AA37" i="170"/>
  <c r="AA34" i="170"/>
  <c r="AA33" i="170"/>
  <c r="AA32" i="170"/>
  <c r="AA31" i="170"/>
  <c r="AA30" i="170"/>
  <c r="AA29" i="170"/>
  <c r="AA28" i="170"/>
  <c r="AA27" i="170"/>
  <c r="AA26" i="170"/>
  <c r="AA25" i="170"/>
  <c r="AA24" i="170"/>
  <c r="AA23" i="170"/>
  <c r="AA22" i="170"/>
  <c r="AA21" i="170"/>
  <c r="AA20" i="170"/>
  <c r="AA19" i="170"/>
  <c r="AA18" i="170"/>
  <c r="AA17" i="170"/>
  <c r="AA16" i="170"/>
  <c r="AA15" i="170"/>
  <c r="AE9" i="170"/>
  <c r="AC9" i="170"/>
  <c r="AA9" i="170"/>
  <c r="AE8" i="170"/>
  <c r="AC8" i="170"/>
  <c r="AA8" i="170"/>
  <c r="AE7" i="170"/>
  <c r="AC7" i="170"/>
  <c r="AA7" i="170"/>
  <c r="AE6" i="170"/>
  <c r="AC6" i="170"/>
  <c r="AA6" i="170"/>
  <c r="AE5" i="170"/>
  <c r="AC5" i="170"/>
  <c r="AA5" i="170"/>
  <c r="AE4" i="170"/>
  <c r="AC4" i="170"/>
  <c r="AC128" i="171"/>
  <c r="AA128" i="171"/>
  <c r="AC127" i="171"/>
  <c r="AA127" i="171"/>
  <c r="AC125" i="171"/>
  <c r="AA125" i="171"/>
  <c r="AC124" i="171"/>
  <c r="AA124" i="171"/>
  <c r="AA122" i="171"/>
  <c r="AA121" i="171"/>
  <c r="AA120" i="171"/>
  <c r="AA118" i="171"/>
  <c r="AE115" i="171"/>
  <c r="AC115" i="171"/>
  <c r="AA115" i="171"/>
  <c r="AE114" i="171"/>
  <c r="AC114" i="171"/>
  <c r="AA114" i="171"/>
  <c r="AC111" i="171"/>
  <c r="AA111" i="171"/>
  <c r="AC110" i="171"/>
  <c r="AA110" i="171"/>
  <c r="AC109" i="171"/>
  <c r="AA109" i="171"/>
  <c r="AC108" i="171"/>
  <c r="AA108" i="171"/>
  <c r="AC105" i="171"/>
  <c r="AA105" i="171"/>
  <c r="AC104" i="171"/>
  <c r="AA104" i="171"/>
  <c r="AC42" i="171"/>
  <c r="AC41" i="171"/>
  <c r="AE38" i="171"/>
  <c r="AC38" i="171"/>
  <c r="AA38" i="171"/>
  <c r="AE37" i="171"/>
  <c r="AC37" i="171"/>
  <c r="AA37" i="171"/>
  <c r="AA34" i="171"/>
  <c r="AA33" i="171"/>
  <c r="AA32" i="171"/>
  <c r="AA31" i="171"/>
  <c r="AA30" i="171"/>
  <c r="AA29" i="171"/>
  <c r="AA28" i="171"/>
  <c r="AA27" i="171"/>
  <c r="AA26" i="171"/>
  <c r="AA25" i="171"/>
  <c r="AA24" i="171"/>
  <c r="AA23" i="171"/>
  <c r="AA22" i="171"/>
  <c r="AA21" i="171"/>
  <c r="AA20" i="171"/>
  <c r="AA19" i="171"/>
  <c r="AA18" i="171"/>
  <c r="AA17" i="171"/>
  <c r="AA16" i="171"/>
  <c r="AA15" i="171"/>
  <c r="AE9" i="171"/>
  <c r="AC9" i="171"/>
  <c r="AA9" i="171"/>
  <c r="AE8" i="171"/>
  <c r="AC8" i="171"/>
  <c r="AA8" i="171"/>
  <c r="AE7" i="171"/>
  <c r="AC7" i="171"/>
  <c r="AA7" i="171"/>
  <c r="AE6" i="171"/>
  <c r="AC6" i="171"/>
  <c r="AA6" i="171"/>
  <c r="AE5" i="171"/>
  <c r="AC5" i="171"/>
  <c r="AA5" i="171"/>
  <c r="AE4" i="171"/>
  <c r="AC4" i="171"/>
  <c r="AC128" i="172"/>
  <c r="AA128" i="172"/>
  <c r="AC127" i="172"/>
  <c r="AA127" i="172"/>
  <c r="AC125" i="172"/>
  <c r="AA125" i="172"/>
  <c r="AC124" i="172"/>
  <c r="AA124" i="172"/>
  <c r="AA122" i="172"/>
  <c r="AA121" i="172"/>
  <c r="AA120" i="172"/>
  <c r="AA118" i="172"/>
  <c r="AE115" i="172"/>
  <c r="AC115" i="172"/>
  <c r="AA115" i="172"/>
  <c r="AE114" i="172"/>
  <c r="AC114" i="172"/>
  <c r="AA114" i="172"/>
  <c r="AC111" i="172"/>
  <c r="AA111" i="172"/>
  <c r="AC110" i="172"/>
  <c r="AA110" i="172"/>
  <c r="AC109" i="172"/>
  <c r="AA109" i="172"/>
  <c r="AC108" i="172"/>
  <c r="AA108" i="172"/>
  <c r="AC105" i="172"/>
  <c r="AA105" i="172"/>
  <c r="AC104" i="172"/>
  <c r="AA104" i="172"/>
  <c r="AC42" i="172"/>
  <c r="AC41" i="172"/>
  <c r="AE38" i="172"/>
  <c r="AC38" i="172"/>
  <c r="AA38" i="172"/>
  <c r="AE37" i="172"/>
  <c r="AC37" i="172"/>
  <c r="AA37" i="172"/>
  <c r="AA34" i="172"/>
  <c r="AA33" i="172"/>
  <c r="AA32" i="172"/>
  <c r="AA31" i="172"/>
  <c r="AA30" i="172"/>
  <c r="AA29" i="172"/>
  <c r="AA28" i="172"/>
  <c r="AA27" i="172"/>
  <c r="AA26" i="172"/>
  <c r="AA25" i="172"/>
  <c r="AA24" i="172"/>
  <c r="AA23" i="172"/>
  <c r="AA22" i="172"/>
  <c r="AA21" i="172"/>
  <c r="AA20" i="172"/>
  <c r="AA19" i="172"/>
  <c r="AA18" i="172"/>
  <c r="AA17" i="172"/>
  <c r="AA16" i="172"/>
  <c r="AA15" i="172"/>
  <c r="AE9" i="172"/>
  <c r="AC9" i="172"/>
  <c r="AA9" i="172"/>
  <c r="AE8" i="172"/>
  <c r="AC8" i="172"/>
  <c r="AA8" i="172"/>
  <c r="AE7" i="172"/>
  <c r="AC7" i="172"/>
  <c r="AA7" i="172"/>
  <c r="AE6" i="172"/>
  <c r="AC6" i="172"/>
  <c r="AA6" i="172"/>
  <c r="AE5" i="172"/>
  <c r="AC5" i="172"/>
  <c r="AA5" i="172"/>
  <c r="AE4" i="172"/>
  <c r="AC4" i="172"/>
  <c r="AC128" i="173"/>
  <c r="AA128" i="173"/>
  <c r="AC127" i="173"/>
  <c r="AA127" i="173"/>
  <c r="AC125" i="173"/>
  <c r="AA125" i="173"/>
  <c r="AC124" i="173"/>
  <c r="AA124" i="173"/>
  <c r="AA122" i="173"/>
  <c r="AA121" i="173"/>
  <c r="AA120" i="173"/>
  <c r="AA118" i="173"/>
  <c r="AE115" i="173"/>
  <c r="AC115" i="173"/>
  <c r="AA115" i="173"/>
  <c r="AE114" i="173"/>
  <c r="AC114" i="173"/>
  <c r="AA114" i="173"/>
  <c r="AC111" i="173"/>
  <c r="AA111" i="173"/>
  <c r="AC110" i="173"/>
  <c r="AA110" i="173"/>
  <c r="AC109" i="173"/>
  <c r="AA109" i="173"/>
  <c r="AC108" i="173"/>
  <c r="AA108" i="173"/>
  <c r="AC105" i="173"/>
  <c r="AA105" i="173"/>
  <c r="AC104" i="173"/>
  <c r="AA104" i="173"/>
  <c r="AC42" i="173"/>
  <c r="AC41" i="173"/>
  <c r="AE38" i="173"/>
  <c r="AC38" i="173"/>
  <c r="AA38" i="173"/>
  <c r="AE37" i="173"/>
  <c r="AC37" i="173"/>
  <c r="AA37" i="173"/>
  <c r="AA34" i="173"/>
  <c r="AA33" i="173"/>
  <c r="AA32" i="173"/>
  <c r="AA31" i="173"/>
  <c r="AA30" i="173"/>
  <c r="AA29" i="173"/>
  <c r="AA28" i="173"/>
  <c r="AA27" i="173"/>
  <c r="AA26" i="173"/>
  <c r="AA25" i="173"/>
  <c r="AA24" i="173"/>
  <c r="AA23" i="173"/>
  <c r="AA22" i="173"/>
  <c r="AA21" i="173"/>
  <c r="AA20" i="173"/>
  <c r="AA19" i="173"/>
  <c r="AA18" i="173"/>
  <c r="AA17" i="173"/>
  <c r="AA16" i="173"/>
  <c r="AA15" i="173"/>
  <c r="AE9" i="173"/>
  <c r="AC9" i="173"/>
  <c r="AA9" i="173"/>
  <c r="AE8" i="173"/>
  <c r="AC8" i="173"/>
  <c r="AA8" i="173"/>
  <c r="AE7" i="173"/>
  <c r="AC7" i="173"/>
  <c r="AA7" i="173"/>
  <c r="AE6" i="173"/>
  <c r="AC6" i="173"/>
  <c r="AA6" i="173"/>
  <c r="AE5" i="173"/>
  <c r="AC5" i="173"/>
  <c r="AA5" i="173"/>
  <c r="AE4" i="173"/>
  <c r="AC4" i="173"/>
  <c r="AC128" i="174"/>
  <c r="AA128" i="174"/>
  <c r="AC127" i="174"/>
  <c r="AA127" i="174"/>
  <c r="AC125" i="174"/>
  <c r="AA125" i="174"/>
  <c r="AC124" i="174"/>
  <c r="AA124" i="174"/>
  <c r="AA122" i="174"/>
  <c r="AA121" i="174"/>
  <c r="AA120" i="174"/>
  <c r="AA118" i="174"/>
  <c r="AE115" i="174"/>
  <c r="AC115" i="174"/>
  <c r="AA115" i="174"/>
  <c r="AE114" i="174"/>
  <c r="AC114" i="174"/>
  <c r="AA114" i="174"/>
  <c r="AC111" i="174"/>
  <c r="AA111" i="174"/>
  <c r="AC110" i="174"/>
  <c r="AA110" i="174"/>
  <c r="AC109" i="174"/>
  <c r="AA109" i="174"/>
  <c r="AC108" i="174"/>
  <c r="AA108" i="174"/>
  <c r="AC105" i="174"/>
  <c r="AA105" i="174"/>
  <c r="AC104" i="174"/>
  <c r="AA104" i="174"/>
  <c r="AC42" i="174"/>
  <c r="AC41" i="174"/>
  <c r="AE38" i="174"/>
  <c r="AC38" i="174"/>
  <c r="AA38" i="174"/>
  <c r="AE37" i="174"/>
  <c r="AC37" i="174"/>
  <c r="AA37" i="174"/>
  <c r="AA34" i="174"/>
  <c r="AA33" i="174"/>
  <c r="AA32" i="174"/>
  <c r="AA31" i="174"/>
  <c r="AA30" i="174"/>
  <c r="AA29" i="174"/>
  <c r="AA28" i="174"/>
  <c r="AA27" i="174"/>
  <c r="AA26" i="174"/>
  <c r="AA25" i="174"/>
  <c r="AA24" i="174"/>
  <c r="AA23" i="174"/>
  <c r="AA22" i="174"/>
  <c r="AA21" i="174"/>
  <c r="AA20" i="174"/>
  <c r="AA19" i="174"/>
  <c r="AA18" i="174"/>
  <c r="AA17" i="174"/>
  <c r="AA16" i="174"/>
  <c r="AA15" i="174"/>
  <c r="AE9" i="174"/>
  <c r="AC9" i="174"/>
  <c r="AA9" i="174"/>
  <c r="AE8" i="174"/>
  <c r="AC8" i="174"/>
  <c r="AA8" i="174"/>
  <c r="AE7" i="174"/>
  <c r="AC7" i="174"/>
  <c r="AA7" i="174"/>
  <c r="AE6" i="174"/>
  <c r="AC6" i="174"/>
  <c r="AA6" i="174"/>
  <c r="AE5" i="174"/>
  <c r="AC5" i="174"/>
  <c r="AA5" i="174"/>
  <c r="AE4" i="174"/>
  <c r="AC4" i="174"/>
  <c r="AC128" i="175"/>
  <c r="AA128" i="175"/>
  <c r="AC127" i="175"/>
  <c r="AA127" i="175"/>
  <c r="AC125" i="175"/>
  <c r="AA125" i="175"/>
  <c r="AC124" i="175"/>
  <c r="AA124" i="175"/>
  <c r="AA122" i="175"/>
  <c r="AA121" i="175"/>
  <c r="AA120" i="175"/>
  <c r="AA118" i="175"/>
  <c r="AE115" i="175"/>
  <c r="AC115" i="175"/>
  <c r="AA115" i="175"/>
  <c r="AE114" i="175"/>
  <c r="AC114" i="175"/>
  <c r="AA114" i="175"/>
  <c r="AC111" i="175"/>
  <c r="AA111" i="175"/>
  <c r="AC110" i="175"/>
  <c r="AA110" i="175"/>
  <c r="AC109" i="175"/>
  <c r="AA109" i="175"/>
  <c r="AC108" i="175"/>
  <c r="AA108" i="175"/>
  <c r="AC105" i="175"/>
  <c r="AA105" i="175"/>
  <c r="AC104" i="175"/>
  <c r="AA104" i="175"/>
  <c r="AC42" i="175"/>
  <c r="AC41" i="175"/>
  <c r="AE38" i="175"/>
  <c r="AC38" i="175"/>
  <c r="AA38" i="175"/>
  <c r="AE37" i="175"/>
  <c r="AC37" i="175"/>
  <c r="AA37" i="175"/>
  <c r="AA34" i="175"/>
  <c r="AA33" i="175"/>
  <c r="AA32" i="175"/>
  <c r="AA31" i="175"/>
  <c r="AA30" i="175"/>
  <c r="AA29" i="175"/>
  <c r="AA28" i="175"/>
  <c r="AA27" i="175"/>
  <c r="AA26" i="175"/>
  <c r="AA25" i="175"/>
  <c r="AA24" i="175"/>
  <c r="AA23" i="175"/>
  <c r="AA22" i="175"/>
  <c r="AA21" i="175"/>
  <c r="AA20" i="175"/>
  <c r="AA19" i="175"/>
  <c r="AA18" i="175"/>
  <c r="AA17" i="175"/>
  <c r="AA16" i="175"/>
  <c r="AA15" i="175"/>
  <c r="AE9" i="175"/>
  <c r="AC9" i="175"/>
  <c r="AA9" i="175"/>
  <c r="AE8" i="175"/>
  <c r="AC8" i="175"/>
  <c r="AA8" i="175"/>
  <c r="AE7" i="175"/>
  <c r="AC7" i="175"/>
  <c r="AA7" i="175"/>
  <c r="AE6" i="175"/>
  <c r="AC6" i="175"/>
  <c r="AA6" i="175"/>
  <c r="AE5" i="175"/>
  <c r="AC5" i="175"/>
  <c r="AA5" i="175"/>
  <c r="AE4" i="175"/>
  <c r="AC4" i="175"/>
  <c r="AC128" i="176"/>
  <c r="AA128" i="176"/>
  <c r="AC127" i="176"/>
  <c r="AA127" i="176"/>
  <c r="AC125" i="176"/>
  <c r="AA125" i="176"/>
  <c r="AC124" i="176"/>
  <c r="AA124" i="176"/>
  <c r="AA122" i="176"/>
  <c r="AA121" i="176"/>
  <c r="AA120" i="176"/>
  <c r="AA118" i="176"/>
  <c r="AE115" i="176"/>
  <c r="AC115" i="176"/>
  <c r="AA115" i="176"/>
  <c r="AE114" i="176"/>
  <c r="AC114" i="176"/>
  <c r="AA114" i="176"/>
  <c r="AC111" i="176"/>
  <c r="AA111" i="176"/>
  <c r="AC110" i="176"/>
  <c r="AA110" i="176"/>
  <c r="AC109" i="176"/>
  <c r="AA109" i="176"/>
  <c r="AC108" i="176"/>
  <c r="AA108" i="176"/>
  <c r="AC105" i="176"/>
  <c r="AA105" i="176"/>
  <c r="AC104" i="176"/>
  <c r="AA104" i="176"/>
  <c r="AC42" i="176"/>
  <c r="AC41" i="176"/>
  <c r="AE38" i="176"/>
  <c r="AC38" i="176"/>
  <c r="AA38" i="176"/>
  <c r="AE37" i="176"/>
  <c r="AC37" i="176"/>
  <c r="AA37" i="176"/>
  <c r="AA34" i="176"/>
  <c r="AA33" i="176"/>
  <c r="AA32" i="176"/>
  <c r="AA31" i="176"/>
  <c r="AA30" i="176"/>
  <c r="AA29" i="176"/>
  <c r="AA28" i="176"/>
  <c r="AA27" i="176"/>
  <c r="AA26" i="176"/>
  <c r="AA25" i="176"/>
  <c r="AA24" i="176"/>
  <c r="AA23" i="176"/>
  <c r="AA22" i="176"/>
  <c r="AA21" i="176"/>
  <c r="AA20" i="176"/>
  <c r="AA19" i="176"/>
  <c r="AA18" i="176"/>
  <c r="AA17" i="176"/>
  <c r="AA16" i="176"/>
  <c r="AA15" i="176"/>
  <c r="AE9" i="176"/>
  <c r="AC9" i="176"/>
  <c r="AA9" i="176"/>
  <c r="AE8" i="176"/>
  <c r="AC8" i="176"/>
  <c r="AA8" i="176"/>
  <c r="AE7" i="176"/>
  <c r="AC7" i="176"/>
  <c r="AA7" i="176"/>
  <c r="AE6" i="176"/>
  <c r="AC6" i="176"/>
  <c r="AA6" i="176"/>
  <c r="AE5" i="176"/>
  <c r="AC5" i="176"/>
  <c r="AA5" i="176"/>
  <c r="AE4" i="176"/>
  <c r="AC4" i="176"/>
  <c r="AC128" i="177"/>
  <c r="AA128" i="177"/>
  <c r="AC127" i="177"/>
  <c r="AA127" i="177"/>
  <c r="AC125" i="177"/>
  <c r="AA125" i="177"/>
  <c r="AC124" i="177"/>
  <c r="AA124" i="177"/>
  <c r="AA122" i="177"/>
  <c r="AA121" i="177"/>
  <c r="AA120" i="177"/>
  <c r="AA118" i="177"/>
  <c r="AE115" i="177"/>
  <c r="AC115" i="177"/>
  <c r="AA115" i="177"/>
  <c r="AE114" i="177"/>
  <c r="AC114" i="177"/>
  <c r="AA114" i="177"/>
  <c r="AC111" i="177"/>
  <c r="AA111" i="177"/>
  <c r="AC110" i="177"/>
  <c r="AA110" i="177"/>
  <c r="AC109" i="177"/>
  <c r="AA109" i="177"/>
  <c r="AC108" i="177"/>
  <c r="AA108" i="177"/>
  <c r="AC105" i="177"/>
  <c r="AA105" i="177"/>
  <c r="AC104" i="177"/>
  <c r="AA104" i="177"/>
  <c r="AC42" i="177"/>
  <c r="AC41" i="177"/>
  <c r="AE38" i="177"/>
  <c r="AC38" i="177"/>
  <c r="AA38" i="177"/>
  <c r="AE37" i="177"/>
  <c r="AC37" i="177"/>
  <c r="AA37" i="177"/>
  <c r="AA34" i="177"/>
  <c r="AA33" i="177"/>
  <c r="AA32" i="177"/>
  <c r="AA31" i="177"/>
  <c r="AA30" i="177"/>
  <c r="AA29" i="177"/>
  <c r="AA28" i="177"/>
  <c r="AA27" i="177"/>
  <c r="AA26" i="177"/>
  <c r="AA25" i="177"/>
  <c r="AA24" i="177"/>
  <c r="AA23" i="177"/>
  <c r="AA22" i="177"/>
  <c r="AA21" i="177"/>
  <c r="AA20" i="177"/>
  <c r="AA19" i="177"/>
  <c r="AA18" i="177"/>
  <c r="AA17" i="177"/>
  <c r="AA16" i="177"/>
  <c r="AA15" i="177"/>
  <c r="AE9" i="177"/>
  <c r="AC9" i="177"/>
  <c r="AA9" i="177"/>
  <c r="AE8" i="177"/>
  <c r="AC8" i="177"/>
  <c r="AA8" i="177"/>
  <c r="AE7" i="177"/>
  <c r="AC7" i="177"/>
  <c r="AA7" i="177"/>
  <c r="AE6" i="177"/>
  <c r="AC6" i="177"/>
  <c r="AA6" i="177"/>
  <c r="AE5" i="177"/>
  <c r="AC5" i="177"/>
  <c r="AA5" i="177"/>
  <c r="AE4" i="177"/>
  <c r="AC4" i="177"/>
  <c r="AC128" i="178"/>
  <c r="AA128" i="178"/>
  <c r="AC127" i="178"/>
  <c r="AA127" i="178"/>
  <c r="AC125" i="178"/>
  <c r="AA125" i="178"/>
  <c r="AC124" i="178"/>
  <c r="AA124" i="178"/>
  <c r="AA122" i="178"/>
  <c r="AA121" i="178"/>
  <c r="AA120" i="178"/>
  <c r="AA118" i="178"/>
  <c r="AE115" i="178"/>
  <c r="AC115" i="178"/>
  <c r="AA115" i="178"/>
  <c r="AE114" i="178"/>
  <c r="AC114" i="178"/>
  <c r="AA114" i="178"/>
  <c r="AC111" i="178"/>
  <c r="AA111" i="178"/>
  <c r="AC110" i="178"/>
  <c r="AA110" i="178"/>
  <c r="AC109" i="178"/>
  <c r="AA109" i="178"/>
  <c r="AC108" i="178"/>
  <c r="AA108" i="178"/>
  <c r="AC105" i="178"/>
  <c r="AA105" i="178"/>
  <c r="AC104" i="178"/>
  <c r="AA104" i="178"/>
  <c r="AC42" i="178"/>
  <c r="AC41" i="178"/>
  <c r="AE38" i="178"/>
  <c r="AC38" i="178"/>
  <c r="AA38" i="178"/>
  <c r="AE37" i="178"/>
  <c r="AC37" i="178"/>
  <c r="AA37" i="178"/>
  <c r="AA34" i="178"/>
  <c r="AA33" i="178"/>
  <c r="AA32" i="178"/>
  <c r="AA31" i="178"/>
  <c r="AA30" i="178"/>
  <c r="AA29" i="178"/>
  <c r="AA28" i="178"/>
  <c r="AA27" i="178"/>
  <c r="AA26" i="178"/>
  <c r="AA25" i="178"/>
  <c r="AA24" i="178"/>
  <c r="AA23" i="178"/>
  <c r="AA22" i="178"/>
  <c r="AA21" i="178"/>
  <c r="AA20" i="178"/>
  <c r="AA19" i="178"/>
  <c r="AA18" i="178"/>
  <c r="AA17" i="178"/>
  <c r="AA16" i="178"/>
  <c r="AA15" i="178"/>
  <c r="AE9" i="178"/>
  <c r="AC9" i="178"/>
  <c r="AA9" i="178"/>
  <c r="AE8" i="178"/>
  <c r="AC8" i="178"/>
  <c r="AA8" i="178"/>
  <c r="AE7" i="178"/>
  <c r="AC7" i="178"/>
  <c r="AA7" i="178"/>
  <c r="AE6" i="178"/>
  <c r="AC6" i="178"/>
  <c r="AA6" i="178"/>
  <c r="AE5" i="178"/>
  <c r="AC5" i="178"/>
  <c r="AA5" i="178"/>
  <c r="AE4" i="178"/>
  <c r="AC4" i="178"/>
  <c r="AC128" i="179"/>
  <c r="AA128" i="179"/>
  <c r="AC127" i="179"/>
  <c r="AA127" i="179"/>
  <c r="AC125" i="179"/>
  <c r="AA125" i="179"/>
  <c r="AC124" i="179"/>
  <c r="AA124" i="179"/>
  <c r="AA122" i="179"/>
  <c r="AA121" i="179"/>
  <c r="AA120" i="179"/>
  <c r="AA118" i="179"/>
  <c r="AE115" i="179"/>
  <c r="AC115" i="179"/>
  <c r="AA115" i="179"/>
  <c r="AE114" i="179"/>
  <c r="AC114" i="179"/>
  <c r="AA114" i="179"/>
  <c r="AC111" i="179"/>
  <c r="AA111" i="179"/>
  <c r="AC110" i="179"/>
  <c r="AA110" i="179"/>
  <c r="AC109" i="179"/>
  <c r="AA109" i="179"/>
  <c r="AC108" i="179"/>
  <c r="AA108" i="179"/>
  <c r="AC105" i="179"/>
  <c r="AA105" i="179"/>
  <c r="AC104" i="179"/>
  <c r="AA104" i="179"/>
  <c r="AC42" i="179"/>
  <c r="AC41" i="179"/>
  <c r="AE38" i="179"/>
  <c r="AC38" i="179"/>
  <c r="AA38" i="179"/>
  <c r="AE37" i="179"/>
  <c r="AC37" i="179"/>
  <c r="AA37" i="179"/>
  <c r="AA34" i="179"/>
  <c r="AA33" i="179"/>
  <c r="AA32" i="179"/>
  <c r="AA31" i="179"/>
  <c r="AA30" i="179"/>
  <c r="AA29" i="179"/>
  <c r="AA28" i="179"/>
  <c r="AA27" i="179"/>
  <c r="AA26" i="179"/>
  <c r="AA25" i="179"/>
  <c r="AA24" i="179"/>
  <c r="AA23" i="179"/>
  <c r="AA22" i="179"/>
  <c r="AA21" i="179"/>
  <c r="AA20" i="179"/>
  <c r="AA19" i="179"/>
  <c r="AA18" i="179"/>
  <c r="AA17" i="179"/>
  <c r="AA16" i="179"/>
  <c r="AA15" i="179"/>
  <c r="AE9" i="179"/>
  <c r="AC9" i="179"/>
  <c r="AA9" i="179"/>
  <c r="AE8" i="179"/>
  <c r="AC8" i="179"/>
  <c r="AA8" i="179"/>
  <c r="AE7" i="179"/>
  <c r="AC7" i="179"/>
  <c r="AA7" i="179"/>
  <c r="AE6" i="179"/>
  <c r="AC6" i="179"/>
  <c r="AA6" i="179"/>
  <c r="AE5" i="179"/>
  <c r="AC5" i="179"/>
  <c r="AA5" i="179"/>
  <c r="AE4" i="179"/>
  <c r="AC4" i="179"/>
  <c r="AC128" i="180"/>
  <c r="AA128" i="180"/>
  <c r="AC127" i="180"/>
  <c r="AA127" i="180"/>
  <c r="AC125" i="180"/>
  <c r="AA125" i="180"/>
  <c r="AC124" i="180"/>
  <c r="AA124" i="180"/>
  <c r="AA122" i="180"/>
  <c r="AA121" i="180"/>
  <c r="AA120" i="180"/>
  <c r="AA118" i="180"/>
  <c r="AE115" i="180"/>
  <c r="AC115" i="180"/>
  <c r="AA115" i="180"/>
  <c r="AE114" i="180"/>
  <c r="AC114" i="180"/>
  <c r="AA114" i="180"/>
  <c r="AC111" i="180"/>
  <c r="AA111" i="180"/>
  <c r="AC110" i="180"/>
  <c r="AA110" i="180"/>
  <c r="AC109" i="180"/>
  <c r="AA109" i="180"/>
  <c r="AC108" i="180"/>
  <c r="AA108" i="180"/>
  <c r="AC105" i="180"/>
  <c r="AA105" i="180"/>
  <c r="AC104" i="180"/>
  <c r="AA104" i="180"/>
  <c r="AC42" i="180"/>
  <c r="AC41" i="180"/>
  <c r="AE38" i="180"/>
  <c r="AC38" i="180"/>
  <c r="AA38" i="180"/>
  <c r="AE37" i="180"/>
  <c r="AC37" i="180"/>
  <c r="AA37" i="180"/>
  <c r="AA34" i="180"/>
  <c r="AA33" i="180"/>
  <c r="AA32" i="180"/>
  <c r="AA31" i="180"/>
  <c r="AA30" i="180"/>
  <c r="AA29" i="180"/>
  <c r="AA28" i="180"/>
  <c r="AA27" i="180"/>
  <c r="AA26" i="180"/>
  <c r="AA25" i="180"/>
  <c r="AA24" i="180"/>
  <c r="AA23" i="180"/>
  <c r="AA22" i="180"/>
  <c r="AA21" i="180"/>
  <c r="AA20" i="180"/>
  <c r="AA19" i="180"/>
  <c r="AA18" i="180"/>
  <c r="AA17" i="180"/>
  <c r="AA16" i="180"/>
  <c r="AA15" i="180"/>
  <c r="AE9" i="180"/>
  <c r="AC9" i="180"/>
  <c r="AA9" i="180"/>
  <c r="AE8" i="180"/>
  <c r="AC8" i="180"/>
  <c r="AA8" i="180"/>
  <c r="AE7" i="180"/>
  <c r="AC7" i="180"/>
  <c r="AA7" i="180"/>
  <c r="AE6" i="180"/>
  <c r="AC6" i="180"/>
  <c r="AA6" i="180"/>
  <c r="AE5" i="180"/>
  <c r="AC5" i="180"/>
  <c r="AA5" i="180"/>
  <c r="AE4" i="180"/>
  <c r="AC4" i="180"/>
  <c r="AC128" i="181"/>
  <c r="AA128" i="181"/>
  <c r="AC127" i="181"/>
  <c r="AA127" i="181"/>
  <c r="AC125" i="181"/>
  <c r="AA125" i="181"/>
  <c r="AC124" i="181"/>
  <c r="AA124" i="181"/>
  <c r="AA122" i="181"/>
  <c r="AA121" i="181"/>
  <c r="AA120" i="181"/>
  <c r="AA118" i="181"/>
  <c r="AE115" i="181"/>
  <c r="AC115" i="181"/>
  <c r="AA115" i="181"/>
  <c r="AE114" i="181"/>
  <c r="AC114" i="181"/>
  <c r="AA114" i="181"/>
  <c r="AC111" i="181"/>
  <c r="AA111" i="181"/>
  <c r="AC110" i="181"/>
  <c r="AA110" i="181"/>
  <c r="AC109" i="181"/>
  <c r="AA109" i="181"/>
  <c r="AC108" i="181"/>
  <c r="AA108" i="181"/>
  <c r="AC105" i="181"/>
  <c r="AA105" i="181"/>
  <c r="AC104" i="181"/>
  <c r="AA104" i="181"/>
  <c r="AC42" i="181"/>
  <c r="AC41" i="181"/>
  <c r="AE38" i="181"/>
  <c r="AC38" i="181"/>
  <c r="AA38" i="181"/>
  <c r="AE37" i="181"/>
  <c r="AC37" i="181"/>
  <c r="AA37" i="181"/>
  <c r="AA34" i="181"/>
  <c r="AA33" i="181"/>
  <c r="AA32" i="181"/>
  <c r="AA31" i="181"/>
  <c r="AA30" i="181"/>
  <c r="AA29" i="181"/>
  <c r="AA28" i="181"/>
  <c r="AA27" i="181"/>
  <c r="AA26" i="181"/>
  <c r="AA25" i="181"/>
  <c r="AA24" i="181"/>
  <c r="AA23" i="181"/>
  <c r="AA22" i="181"/>
  <c r="AA21" i="181"/>
  <c r="AA20" i="181"/>
  <c r="AA19" i="181"/>
  <c r="AA18" i="181"/>
  <c r="AA17" i="181"/>
  <c r="AA16" i="181"/>
  <c r="AA15" i="181"/>
  <c r="AE9" i="181"/>
  <c r="AC9" i="181"/>
  <c r="AA9" i="181"/>
  <c r="AE8" i="181"/>
  <c r="AC8" i="181"/>
  <c r="AA8" i="181"/>
  <c r="AE7" i="181"/>
  <c r="AC7" i="181"/>
  <c r="AA7" i="181"/>
  <c r="AE6" i="181"/>
  <c r="AC6" i="181"/>
  <c r="AA6" i="181"/>
  <c r="AE5" i="181"/>
  <c r="AC5" i="181"/>
  <c r="AA5" i="181"/>
  <c r="AE4" i="181"/>
  <c r="AC4" i="181"/>
  <c r="AC128" i="182"/>
  <c r="AA128" i="182"/>
  <c r="AC127" i="182"/>
  <c r="AA127" i="182"/>
  <c r="AC125" i="182"/>
  <c r="AA125" i="182"/>
  <c r="AC124" i="182"/>
  <c r="AA124" i="182"/>
  <c r="AA122" i="182"/>
  <c r="AA121" i="182"/>
  <c r="AA120" i="182"/>
  <c r="AA118" i="182"/>
  <c r="AE115" i="182"/>
  <c r="AC115" i="182"/>
  <c r="AA115" i="182"/>
  <c r="AE114" i="182"/>
  <c r="AC114" i="182"/>
  <c r="AA114" i="182"/>
  <c r="AC111" i="182"/>
  <c r="AA111" i="182"/>
  <c r="AC110" i="182"/>
  <c r="AA110" i="182"/>
  <c r="AC109" i="182"/>
  <c r="AA109" i="182"/>
  <c r="AC108" i="182"/>
  <c r="AA108" i="182"/>
  <c r="AC105" i="182"/>
  <c r="AA105" i="182"/>
  <c r="AC104" i="182"/>
  <c r="AA104" i="182"/>
  <c r="AC42" i="182"/>
  <c r="AC41" i="182"/>
  <c r="AE38" i="182"/>
  <c r="AC38" i="182"/>
  <c r="AA38" i="182"/>
  <c r="AE37" i="182"/>
  <c r="AC37" i="182"/>
  <c r="AA37" i="182"/>
  <c r="AA34" i="182"/>
  <c r="AA33" i="182"/>
  <c r="AA32" i="182"/>
  <c r="AA31" i="182"/>
  <c r="AA30" i="182"/>
  <c r="AA29" i="182"/>
  <c r="AA28" i="182"/>
  <c r="AA27" i="182"/>
  <c r="AA26" i="182"/>
  <c r="AA25" i="182"/>
  <c r="AA24" i="182"/>
  <c r="AA23" i="182"/>
  <c r="AA22" i="182"/>
  <c r="AA21" i="182"/>
  <c r="AA20" i="182"/>
  <c r="AA19" i="182"/>
  <c r="AA18" i="182"/>
  <c r="AA17" i="182"/>
  <c r="AA16" i="182"/>
  <c r="AA15" i="182"/>
  <c r="AE9" i="182"/>
  <c r="AC9" i="182"/>
  <c r="AA9" i="182"/>
  <c r="AE8" i="182"/>
  <c r="AC8" i="182"/>
  <c r="AA8" i="182"/>
  <c r="AE7" i="182"/>
  <c r="AC7" i="182"/>
  <c r="AA7" i="182"/>
  <c r="AE6" i="182"/>
  <c r="AC6" i="182"/>
  <c r="AA6" i="182"/>
  <c r="AE5" i="182"/>
  <c r="AC5" i="182"/>
  <c r="AA5" i="182"/>
  <c r="AE4" i="182"/>
  <c r="AC4" i="182"/>
  <c r="AC128" i="183"/>
  <c r="AA128" i="183"/>
  <c r="AC127" i="183"/>
  <c r="AA127" i="183"/>
  <c r="AC125" i="183"/>
  <c r="AA125" i="183"/>
  <c r="AC124" i="183"/>
  <c r="AA124" i="183"/>
  <c r="AA122" i="183"/>
  <c r="AA121" i="183"/>
  <c r="AA120" i="183"/>
  <c r="AA118" i="183"/>
  <c r="AE115" i="183"/>
  <c r="AC115" i="183"/>
  <c r="AA115" i="183"/>
  <c r="AE114" i="183"/>
  <c r="AC114" i="183"/>
  <c r="AA114" i="183"/>
  <c r="AC111" i="183"/>
  <c r="AA111" i="183"/>
  <c r="AC110" i="183"/>
  <c r="AA110" i="183"/>
  <c r="AC109" i="183"/>
  <c r="AA109" i="183"/>
  <c r="AC108" i="183"/>
  <c r="AA108" i="183"/>
  <c r="AC105" i="183"/>
  <c r="AA105" i="183"/>
  <c r="AC104" i="183"/>
  <c r="AA104" i="183"/>
  <c r="AC42" i="183"/>
  <c r="AC41" i="183"/>
  <c r="AE38" i="183"/>
  <c r="AC38" i="183"/>
  <c r="AA38" i="183"/>
  <c r="AE37" i="183"/>
  <c r="AC37" i="183"/>
  <c r="AA37" i="183"/>
  <c r="AA34" i="183"/>
  <c r="AA33" i="183"/>
  <c r="AA32" i="183"/>
  <c r="AA31" i="183"/>
  <c r="AA30" i="183"/>
  <c r="AA29" i="183"/>
  <c r="AA28" i="183"/>
  <c r="AA27" i="183"/>
  <c r="AA26" i="183"/>
  <c r="AA25" i="183"/>
  <c r="AA24" i="183"/>
  <c r="AA23" i="183"/>
  <c r="AA22" i="183"/>
  <c r="AA21" i="183"/>
  <c r="AA20" i="183"/>
  <c r="AA19" i="183"/>
  <c r="AA18" i="183"/>
  <c r="AA17" i="183"/>
  <c r="AA16" i="183"/>
  <c r="AA15" i="183"/>
  <c r="AE9" i="183"/>
  <c r="AC9" i="183"/>
  <c r="AA9" i="183"/>
  <c r="AE8" i="183"/>
  <c r="AC8" i="183"/>
  <c r="AA8" i="183"/>
  <c r="AE7" i="183"/>
  <c r="AC7" i="183"/>
  <c r="AA7" i="183"/>
  <c r="AE6" i="183"/>
  <c r="AC6" i="183"/>
  <c r="AA6" i="183"/>
  <c r="AE5" i="183"/>
  <c r="AC5" i="183"/>
  <c r="AA5" i="183"/>
  <c r="AE4" i="183"/>
  <c r="AC4" i="183"/>
  <c r="AC128" i="184"/>
  <c r="AA128" i="184"/>
  <c r="AC127" i="184"/>
  <c r="AA127" i="184"/>
  <c r="AC125" i="184"/>
  <c r="AA125" i="184"/>
  <c r="AC124" i="184"/>
  <c r="AA124" i="184"/>
  <c r="AA122" i="184"/>
  <c r="AA121" i="184"/>
  <c r="AA120" i="184"/>
  <c r="AA118" i="184"/>
  <c r="AE115" i="184"/>
  <c r="AC115" i="184"/>
  <c r="AA115" i="184"/>
  <c r="AE114" i="184"/>
  <c r="AC114" i="184"/>
  <c r="AA114" i="184"/>
  <c r="AC111" i="184"/>
  <c r="AA111" i="184"/>
  <c r="AC110" i="184"/>
  <c r="AA110" i="184"/>
  <c r="AC109" i="184"/>
  <c r="AA109" i="184"/>
  <c r="AC108" i="184"/>
  <c r="AA108" i="184"/>
  <c r="AC105" i="184"/>
  <c r="AA105" i="184"/>
  <c r="AC104" i="184"/>
  <c r="AA104" i="184"/>
  <c r="AC42" i="184"/>
  <c r="AC41" i="184"/>
  <c r="AE38" i="184"/>
  <c r="AC38" i="184"/>
  <c r="AA38" i="184"/>
  <c r="AE37" i="184"/>
  <c r="AC37" i="184"/>
  <c r="AA37" i="184"/>
  <c r="AA34" i="184"/>
  <c r="AA33" i="184"/>
  <c r="AA32" i="184"/>
  <c r="AA31" i="184"/>
  <c r="AA30" i="184"/>
  <c r="AA29" i="184"/>
  <c r="AA28" i="184"/>
  <c r="AA27" i="184"/>
  <c r="AA26" i="184"/>
  <c r="AA25" i="184"/>
  <c r="AA24" i="184"/>
  <c r="AA23" i="184"/>
  <c r="AA22" i="184"/>
  <c r="AA21" i="184"/>
  <c r="AA20" i="184"/>
  <c r="AA19" i="184"/>
  <c r="AA18" i="184"/>
  <c r="AA17" i="184"/>
  <c r="AA16" i="184"/>
  <c r="AA15" i="184"/>
  <c r="AE9" i="184"/>
  <c r="AC9" i="184"/>
  <c r="AA9" i="184"/>
  <c r="AE8" i="184"/>
  <c r="AC8" i="184"/>
  <c r="AA8" i="184"/>
  <c r="AE7" i="184"/>
  <c r="AC7" i="184"/>
  <c r="AA7" i="184"/>
  <c r="AE6" i="184"/>
  <c r="AC6" i="184"/>
  <c r="AA6" i="184"/>
  <c r="AE5" i="184"/>
  <c r="AC5" i="184"/>
  <c r="AA5" i="184"/>
  <c r="AE4" i="184"/>
  <c r="AC4" i="184"/>
  <c r="AC128" i="185"/>
  <c r="AA128" i="185"/>
  <c r="AC127" i="185"/>
  <c r="AA127" i="185"/>
  <c r="AC125" i="185"/>
  <c r="AA125" i="185"/>
  <c r="AC124" i="185"/>
  <c r="AA124" i="185"/>
  <c r="AA122" i="185"/>
  <c r="AA121" i="185"/>
  <c r="AA120" i="185"/>
  <c r="AA118" i="185"/>
  <c r="AE115" i="185"/>
  <c r="AC115" i="185"/>
  <c r="AA115" i="185"/>
  <c r="AE114" i="185"/>
  <c r="AC114" i="185"/>
  <c r="AA114" i="185"/>
  <c r="AC111" i="185"/>
  <c r="AA111" i="185"/>
  <c r="AC110" i="185"/>
  <c r="AA110" i="185"/>
  <c r="AC109" i="185"/>
  <c r="AA109" i="185"/>
  <c r="AC108" i="185"/>
  <c r="AA108" i="185"/>
  <c r="AC105" i="185"/>
  <c r="AA105" i="185"/>
  <c r="AC104" i="185"/>
  <c r="AA104" i="185"/>
  <c r="AC42" i="185"/>
  <c r="AC41" i="185"/>
  <c r="AE38" i="185"/>
  <c r="AC38" i="185"/>
  <c r="AA38" i="185"/>
  <c r="AE37" i="185"/>
  <c r="AC37" i="185"/>
  <c r="AA37" i="185"/>
  <c r="AA34" i="185"/>
  <c r="AA33" i="185"/>
  <c r="AA32" i="185"/>
  <c r="AA31" i="185"/>
  <c r="AA30" i="185"/>
  <c r="AA29" i="185"/>
  <c r="AA28" i="185"/>
  <c r="AA27" i="185"/>
  <c r="AA26" i="185"/>
  <c r="AA25" i="185"/>
  <c r="AA24" i="185"/>
  <c r="AA23" i="185"/>
  <c r="AA22" i="185"/>
  <c r="AA21" i="185"/>
  <c r="AA20" i="185"/>
  <c r="AA19" i="185"/>
  <c r="AA18" i="185"/>
  <c r="AA17" i="185"/>
  <c r="AA16" i="185"/>
  <c r="AA15" i="185"/>
  <c r="AE9" i="185"/>
  <c r="AC9" i="185"/>
  <c r="AA9" i="185"/>
  <c r="AE8" i="185"/>
  <c r="AC8" i="185"/>
  <c r="AA8" i="185"/>
  <c r="AE7" i="185"/>
  <c r="AC7" i="185"/>
  <c r="AA7" i="185"/>
  <c r="AE6" i="185"/>
  <c r="AC6" i="185"/>
  <c r="AA6" i="185"/>
  <c r="AE5" i="185"/>
  <c r="AC5" i="185"/>
  <c r="AA5" i="185"/>
  <c r="AE4" i="185"/>
  <c r="AC4" i="185"/>
  <c r="AC128" i="186"/>
  <c r="AA128" i="186"/>
  <c r="AC127" i="186"/>
  <c r="AA127" i="186"/>
  <c r="AC125" i="186"/>
  <c r="AA125" i="186"/>
  <c r="AC124" i="186"/>
  <c r="AA124" i="186"/>
  <c r="AA122" i="186"/>
  <c r="AA121" i="186"/>
  <c r="AA120" i="186"/>
  <c r="AA118" i="186"/>
  <c r="AE115" i="186"/>
  <c r="AC115" i="186"/>
  <c r="AA115" i="186"/>
  <c r="AE114" i="186"/>
  <c r="AC114" i="186"/>
  <c r="AA114" i="186"/>
  <c r="AC111" i="186"/>
  <c r="AA111" i="186"/>
  <c r="AC110" i="186"/>
  <c r="AA110" i="186"/>
  <c r="AC109" i="186"/>
  <c r="AA109" i="186"/>
  <c r="AC108" i="186"/>
  <c r="AA108" i="186"/>
  <c r="AC105" i="186"/>
  <c r="AA105" i="186"/>
  <c r="AC104" i="186"/>
  <c r="AA104" i="186"/>
  <c r="AC42" i="186"/>
  <c r="AC41" i="186"/>
  <c r="AE38" i="186"/>
  <c r="AC38" i="186"/>
  <c r="AA38" i="186"/>
  <c r="AE37" i="186"/>
  <c r="AC37" i="186"/>
  <c r="AA37" i="186"/>
  <c r="AA34" i="186"/>
  <c r="AA33" i="186"/>
  <c r="AA32" i="186"/>
  <c r="AA31" i="186"/>
  <c r="AA30" i="186"/>
  <c r="AA29" i="186"/>
  <c r="AA28" i="186"/>
  <c r="AA27" i="186"/>
  <c r="AA26" i="186"/>
  <c r="AA25" i="186"/>
  <c r="AA24" i="186"/>
  <c r="AA23" i="186"/>
  <c r="AA22" i="186"/>
  <c r="AA21" i="186"/>
  <c r="AA20" i="186"/>
  <c r="AA19" i="186"/>
  <c r="AA18" i="186"/>
  <c r="AA17" i="186"/>
  <c r="AA16" i="186"/>
  <c r="AA15" i="186"/>
  <c r="AE9" i="186"/>
  <c r="AC9" i="186"/>
  <c r="AA9" i="186"/>
  <c r="AE8" i="186"/>
  <c r="AC8" i="186"/>
  <c r="AA8" i="186"/>
  <c r="AE7" i="186"/>
  <c r="AC7" i="186"/>
  <c r="AA7" i="186"/>
  <c r="AE6" i="186"/>
  <c r="AC6" i="186"/>
  <c r="AA6" i="186"/>
  <c r="AE5" i="186"/>
  <c r="AC5" i="186"/>
  <c r="AA5" i="186"/>
  <c r="AE4" i="186"/>
  <c r="AC4" i="186"/>
  <c r="AC128" i="187"/>
  <c r="AA128" i="187"/>
  <c r="AC127" i="187"/>
  <c r="AA127" i="187"/>
  <c r="AC125" i="187"/>
  <c r="AA125" i="187"/>
  <c r="AC124" i="187"/>
  <c r="AA124" i="187"/>
  <c r="AA122" i="187"/>
  <c r="AA121" i="187"/>
  <c r="AA120" i="187"/>
  <c r="AA118" i="187"/>
  <c r="AE115" i="187"/>
  <c r="AC115" i="187"/>
  <c r="AA115" i="187"/>
  <c r="AE114" i="187"/>
  <c r="AC114" i="187"/>
  <c r="AA114" i="187"/>
  <c r="AC111" i="187"/>
  <c r="AA111" i="187"/>
  <c r="AC110" i="187"/>
  <c r="AA110" i="187"/>
  <c r="AC109" i="187"/>
  <c r="AA109" i="187"/>
  <c r="AC108" i="187"/>
  <c r="AA108" i="187"/>
  <c r="AC105" i="187"/>
  <c r="AA105" i="187"/>
  <c r="AC104" i="187"/>
  <c r="AA104" i="187"/>
  <c r="AC42" i="187"/>
  <c r="AC41" i="187"/>
  <c r="AE38" i="187"/>
  <c r="AC38" i="187"/>
  <c r="AA38" i="187"/>
  <c r="AE37" i="187"/>
  <c r="AC37" i="187"/>
  <c r="AA37" i="187"/>
  <c r="AA34" i="187"/>
  <c r="AA33" i="187"/>
  <c r="AA32" i="187"/>
  <c r="AA31" i="187"/>
  <c r="AA30" i="187"/>
  <c r="AA29" i="187"/>
  <c r="AA28" i="187"/>
  <c r="AA27" i="187"/>
  <c r="AA26" i="187"/>
  <c r="AA25" i="187"/>
  <c r="AA24" i="187"/>
  <c r="AA23" i="187"/>
  <c r="AA22" i="187"/>
  <c r="AA21" i="187"/>
  <c r="AA20" i="187"/>
  <c r="AA19" i="187"/>
  <c r="AA18" i="187"/>
  <c r="AA17" i="187"/>
  <c r="AA16" i="187"/>
  <c r="AA15" i="187"/>
  <c r="AE9" i="187"/>
  <c r="AC9" i="187"/>
  <c r="AA9" i="187"/>
  <c r="AE8" i="187"/>
  <c r="AC8" i="187"/>
  <c r="AA8" i="187"/>
  <c r="AE7" i="187"/>
  <c r="AC7" i="187"/>
  <c r="AA7" i="187"/>
  <c r="AE6" i="187"/>
  <c r="AC6" i="187"/>
  <c r="AA6" i="187"/>
  <c r="AE5" i="187"/>
  <c r="AC5" i="187"/>
  <c r="AA5" i="187"/>
  <c r="AE4" i="187"/>
  <c r="AC4" i="187"/>
  <c r="AC128" i="188"/>
  <c r="AA128" i="188"/>
  <c r="AC127" i="188"/>
  <c r="AA127" i="188"/>
  <c r="AC125" i="188"/>
  <c r="AA125" i="188"/>
  <c r="AC124" i="188"/>
  <c r="AA124" i="188"/>
  <c r="AA122" i="188"/>
  <c r="AA121" i="188"/>
  <c r="AA120" i="188"/>
  <c r="AA118" i="188"/>
  <c r="AE115" i="188"/>
  <c r="AC115" i="188"/>
  <c r="AA115" i="188"/>
  <c r="AE114" i="188"/>
  <c r="AC114" i="188"/>
  <c r="AA114" i="188"/>
  <c r="AC111" i="188"/>
  <c r="AA111" i="188"/>
  <c r="AC110" i="188"/>
  <c r="AA110" i="188"/>
  <c r="AC109" i="188"/>
  <c r="AA109" i="188"/>
  <c r="AC108" i="188"/>
  <c r="AA108" i="188"/>
  <c r="AC105" i="188"/>
  <c r="AA105" i="188"/>
  <c r="AC104" i="188"/>
  <c r="AA104" i="188"/>
  <c r="AC42" i="188"/>
  <c r="AC41" i="188"/>
  <c r="AE38" i="188"/>
  <c r="AC38" i="188"/>
  <c r="AA38" i="188"/>
  <c r="AE37" i="188"/>
  <c r="AC37" i="188"/>
  <c r="AA37" i="188"/>
  <c r="AA34" i="188"/>
  <c r="AA33" i="188"/>
  <c r="AA32" i="188"/>
  <c r="AA31" i="188"/>
  <c r="AA30" i="188"/>
  <c r="AA29" i="188"/>
  <c r="AA28" i="188"/>
  <c r="AA27" i="188"/>
  <c r="AA26" i="188"/>
  <c r="AA25" i="188"/>
  <c r="AA24" i="188"/>
  <c r="AA23" i="188"/>
  <c r="AA22" i="188"/>
  <c r="AA21" i="188"/>
  <c r="AA20" i="188"/>
  <c r="AA19" i="188"/>
  <c r="AA18" i="188"/>
  <c r="AA17" i="188"/>
  <c r="AA16" i="188"/>
  <c r="AA15" i="188"/>
  <c r="AE9" i="188"/>
  <c r="AC9" i="188"/>
  <c r="AA9" i="188"/>
  <c r="AE8" i="188"/>
  <c r="AC8" i="188"/>
  <c r="AA8" i="188"/>
  <c r="AE7" i="188"/>
  <c r="AC7" i="188"/>
  <c r="AA7" i="188"/>
  <c r="AE6" i="188"/>
  <c r="AC6" i="188"/>
  <c r="AA6" i="188"/>
  <c r="AE5" i="188"/>
  <c r="AC5" i="188"/>
  <c r="AA5" i="188"/>
  <c r="AE4" i="188"/>
  <c r="AC4" i="188"/>
  <c r="AC128" i="189"/>
  <c r="AA128" i="189"/>
  <c r="AC127" i="189"/>
  <c r="AA127" i="189"/>
  <c r="AC125" i="189"/>
  <c r="AA125" i="189"/>
  <c r="AC124" i="189"/>
  <c r="AA124" i="189"/>
  <c r="AA122" i="189"/>
  <c r="AA121" i="189"/>
  <c r="AA120" i="189"/>
  <c r="AA118" i="189"/>
  <c r="AE115" i="189"/>
  <c r="AC115" i="189"/>
  <c r="AA115" i="189"/>
  <c r="AE114" i="189"/>
  <c r="AC114" i="189"/>
  <c r="AA114" i="189"/>
  <c r="AC111" i="189"/>
  <c r="AA111" i="189"/>
  <c r="AC110" i="189"/>
  <c r="AA110" i="189"/>
  <c r="AC109" i="189"/>
  <c r="AA109" i="189"/>
  <c r="AC108" i="189"/>
  <c r="AA108" i="189"/>
  <c r="AC105" i="189"/>
  <c r="AA105" i="189"/>
  <c r="AC104" i="189"/>
  <c r="AA104" i="189"/>
  <c r="AC42" i="189"/>
  <c r="AC41" i="189"/>
  <c r="AE38" i="189"/>
  <c r="AC38" i="189"/>
  <c r="AA38" i="189"/>
  <c r="AE37" i="189"/>
  <c r="AC37" i="189"/>
  <c r="AA37" i="189"/>
  <c r="AA34" i="189"/>
  <c r="AA33" i="189"/>
  <c r="AA32" i="189"/>
  <c r="AA31" i="189"/>
  <c r="AA30" i="189"/>
  <c r="AA29" i="189"/>
  <c r="AA28" i="189"/>
  <c r="AA27" i="189"/>
  <c r="AA26" i="189"/>
  <c r="AA25" i="189"/>
  <c r="AA24" i="189"/>
  <c r="AA23" i="189"/>
  <c r="AA22" i="189"/>
  <c r="AA21" i="189"/>
  <c r="AA20" i="189"/>
  <c r="AA19" i="189"/>
  <c r="AA18" i="189"/>
  <c r="AA17" i="189"/>
  <c r="AA16" i="189"/>
  <c r="AA15" i="189"/>
  <c r="AE9" i="189"/>
  <c r="AC9" i="189"/>
  <c r="AA9" i="189"/>
  <c r="AE8" i="189"/>
  <c r="AC8" i="189"/>
  <c r="AA8" i="189"/>
  <c r="AE7" i="189"/>
  <c r="AC7" i="189"/>
  <c r="AA7" i="189"/>
  <c r="AE6" i="189"/>
  <c r="AC6" i="189"/>
  <c r="AA6" i="189"/>
  <c r="AE5" i="189"/>
  <c r="AC5" i="189"/>
  <c r="AA5" i="189"/>
  <c r="AE4" i="189"/>
  <c r="AC4" i="189"/>
  <c r="AC128" i="190"/>
  <c r="AA128" i="190"/>
  <c r="AC127" i="190"/>
  <c r="AA127" i="190"/>
  <c r="AC125" i="190"/>
  <c r="AA125" i="190"/>
  <c r="AC124" i="190"/>
  <c r="AA124" i="190"/>
  <c r="AA122" i="190"/>
  <c r="AA121" i="190"/>
  <c r="AA120" i="190"/>
  <c r="AA118" i="190"/>
  <c r="AE115" i="190"/>
  <c r="AC115" i="190"/>
  <c r="AA115" i="190"/>
  <c r="AE114" i="190"/>
  <c r="AC114" i="190"/>
  <c r="AA114" i="190"/>
  <c r="AC111" i="190"/>
  <c r="AA111" i="190"/>
  <c r="AC110" i="190"/>
  <c r="AA110" i="190"/>
  <c r="AC109" i="190"/>
  <c r="AA109" i="190"/>
  <c r="AC108" i="190"/>
  <c r="AA108" i="190"/>
  <c r="AC105" i="190"/>
  <c r="AA105" i="190"/>
  <c r="AC104" i="190"/>
  <c r="AA104" i="190"/>
  <c r="AC42" i="190"/>
  <c r="AC41" i="190"/>
  <c r="AE38" i="190"/>
  <c r="AC38" i="190"/>
  <c r="AA38" i="190"/>
  <c r="AE37" i="190"/>
  <c r="AC37" i="190"/>
  <c r="AA37" i="190"/>
  <c r="AA34" i="190"/>
  <c r="AA33" i="190"/>
  <c r="AA32" i="190"/>
  <c r="AA31" i="190"/>
  <c r="AA30" i="190"/>
  <c r="AA29" i="190"/>
  <c r="AA28" i="190"/>
  <c r="AA27" i="190"/>
  <c r="AA26" i="190"/>
  <c r="AA25" i="190"/>
  <c r="AA24" i="190"/>
  <c r="AA23" i="190"/>
  <c r="AA22" i="190"/>
  <c r="AA21" i="190"/>
  <c r="AA20" i="190"/>
  <c r="AA19" i="190"/>
  <c r="AA18" i="190"/>
  <c r="AA17" i="190"/>
  <c r="AA16" i="190"/>
  <c r="AA15" i="190"/>
  <c r="AE9" i="190"/>
  <c r="AC9" i="190"/>
  <c r="AA9" i="190"/>
  <c r="AE8" i="190"/>
  <c r="AC8" i="190"/>
  <c r="AA8" i="190"/>
  <c r="AE7" i="190"/>
  <c r="AC7" i="190"/>
  <c r="AA7" i="190"/>
  <c r="AE6" i="190"/>
  <c r="AC6" i="190"/>
  <c r="AA6" i="190"/>
  <c r="AE5" i="190"/>
  <c r="AC5" i="190"/>
  <c r="AA5" i="190"/>
  <c r="AE4" i="190"/>
  <c r="AC4" i="190"/>
  <c r="AC128" i="191"/>
  <c r="AA128" i="191"/>
  <c r="AC127" i="191"/>
  <c r="AA127" i="191"/>
  <c r="AC125" i="191"/>
  <c r="AA125" i="191"/>
  <c r="AC124" i="191"/>
  <c r="AA124" i="191"/>
  <c r="AA122" i="191"/>
  <c r="AA121" i="191"/>
  <c r="AA120" i="191"/>
  <c r="AA118" i="191"/>
  <c r="AE115" i="191"/>
  <c r="AC115" i="191"/>
  <c r="AA115" i="191"/>
  <c r="AE114" i="191"/>
  <c r="AC114" i="191"/>
  <c r="AA114" i="191"/>
  <c r="AC111" i="191"/>
  <c r="AA111" i="191"/>
  <c r="AC110" i="191"/>
  <c r="AA110" i="191"/>
  <c r="AC109" i="191"/>
  <c r="AA109" i="191"/>
  <c r="AC108" i="191"/>
  <c r="AA108" i="191"/>
  <c r="AC105" i="191"/>
  <c r="AA105" i="191"/>
  <c r="AC104" i="191"/>
  <c r="AA104" i="191"/>
  <c r="AC42" i="191"/>
  <c r="AC41" i="191"/>
  <c r="AE38" i="191"/>
  <c r="AC38" i="191"/>
  <c r="AA38" i="191"/>
  <c r="AE37" i="191"/>
  <c r="AC37" i="191"/>
  <c r="AA37" i="191"/>
  <c r="AA34" i="191"/>
  <c r="AA33" i="191"/>
  <c r="AA32" i="191"/>
  <c r="AA31" i="191"/>
  <c r="AA30" i="191"/>
  <c r="AA29" i="191"/>
  <c r="AA28" i="191"/>
  <c r="AA27" i="191"/>
  <c r="AA26" i="191"/>
  <c r="AA25" i="191"/>
  <c r="AA24" i="191"/>
  <c r="AA23" i="191"/>
  <c r="AA22" i="191"/>
  <c r="AA21" i="191"/>
  <c r="AA20" i="191"/>
  <c r="AA19" i="191"/>
  <c r="AA18" i="191"/>
  <c r="AA17" i="191"/>
  <c r="AA16" i="191"/>
  <c r="AA15" i="191"/>
  <c r="AE9" i="191"/>
  <c r="AC9" i="191"/>
  <c r="AA9" i="191"/>
  <c r="AE8" i="191"/>
  <c r="AC8" i="191"/>
  <c r="AA8" i="191"/>
  <c r="AE7" i="191"/>
  <c r="AC7" i="191"/>
  <c r="AA7" i="191"/>
  <c r="AE6" i="191"/>
  <c r="AC6" i="191"/>
  <c r="AA6" i="191"/>
  <c r="AE5" i="191"/>
  <c r="AC5" i="191"/>
  <c r="AA5" i="191"/>
  <c r="AE4" i="191"/>
  <c r="AC4" i="191"/>
  <c r="AC128" i="192"/>
  <c r="AA128" i="192"/>
  <c r="AC127" i="192"/>
  <c r="AA127" i="192"/>
  <c r="AC125" i="192"/>
  <c r="AA125" i="192"/>
  <c r="AC124" i="192"/>
  <c r="AA124" i="192"/>
  <c r="AA122" i="192"/>
  <c r="AA121" i="192"/>
  <c r="AA120" i="192"/>
  <c r="AA118" i="192"/>
  <c r="AE115" i="192"/>
  <c r="AC115" i="192"/>
  <c r="AA115" i="192"/>
  <c r="AE114" i="192"/>
  <c r="AC114" i="192"/>
  <c r="AA114" i="192"/>
  <c r="AC111" i="192"/>
  <c r="AA111" i="192"/>
  <c r="AC110" i="192"/>
  <c r="AA110" i="192"/>
  <c r="AC109" i="192"/>
  <c r="AA109" i="192"/>
  <c r="AC108" i="192"/>
  <c r="AA108" i="192"/>
  <c r="AC105" i="192"/>
  <c r="AA105" i="192"/>
  <c r="AC104" i="192"/>
  <c r="AA104" i="192"/>
  <c r="AC42" i="192"/>
  <c r="AC41" i="192"/>
  <c r="AE38" i="192"/>
  <c r="AC38" i="192"/>
  <c r="AA38" i="192"/>
  <c r="AE37" i="192"/>
  <c r="AC37" i="192"/>
  <c r="AA37" i="192"/>
  <c r="AA34" i="192"/>
  <c r="AA33" i="192"/>
  <c r="AA32" i="192"/>
  <c r="AA31" i="192"/>
  <c r="AA30" i="192"/>
  <c r="AA29" i="192"/>
  <c r="AA28" i="192"/>
  <c r="AA27" i="192"/>
  <c r="AA26" i="192"/>
  <c r="AA25" i="192"/>
  <c r="AA24" i="192"/>
  <c r="AA23" i="192"/>
  <c r="AA22" i="192"/>
  <c r="AA21" i="192"/>
  <c r="AA20" i="192"/>
  <c r="AA19" i="192"/>
  <c r="AA18" i="192"/>
  <c r="AA17" i="192"/>
  <c r="AA16" i="192"/>
  <c r="AA15" i="192"/>
  <c r="AE9" i="192"/>
  <c r="AC9" i="192"/>
  <c r="AA9" i="192"/>
  <c r="AE8" i="192"/>
  <c r="AC8" i="192"/>
  <c r="AA8" i="192"/>
  <c r="AE7" i="192"/>
  <c r="AC7" i="192"/>
  <c r="AA7" i="192"/>
  <c r="AE6" i="192"/>
  <c r="AC6" i="192"/>
  <c r="AA6" i="192"/>
  <c r="AE5" i="192"/>
  <c r="AC5" i="192"/>
  <c r="AA5" i="192"/>
  <c r="AE4" i="192"/>
  <c r="AC4" i="192"/>
  <c r="AC128" i="193"/>
  <c r="AA128" i="193"/>
  <c r="AC127" i="193"/>
  <c r="AA127" i="193"/>
  <c r="AC125" i="193"/>
  <c r="AA125" i="193"/>
  <c r="AC124" i="193"/>
  <c r="AA124" i="193"/>
  <c r="AA122" i="193"/>
  <c r="AA121" i="193"/>
  <c r="AA120" i="193"/>
  <c r="AA118" i="193"/>
  <c r="AE115" i="193"/>
  <c r="AC115" i="193"/>
  <c r="AA115" i="193"/>
  <c r="AE114" i="193"/>
  <c r="AC114" i="193"/>
  <c r="AA114" i="193"/>
  <c r="AC111" i="193"/>
  <c r="AA111" i="193"/>
  <c r="AC110" i="193"/>
  <c r="AA110" i="193"/>
  <c r="AC109" i="193"/>
  <c r="AA109" i="193"/>
  <c r="AC108" i="193"/>
  <c r="AA108" i="193"/>
  <c r="AC105" i="193"/>
  <c r="AA105" i="193"/>
  <c r="AC104" i="193"/>
  <c r="AA104" i="193"/>
  <c r="AC42" i="193"/>
  <c r="AC41" i="193"/>
  <c r="AE38" i="193"/>
  <c r="AC38" i="193"/>
  <c r="AA38" i="193"/>
  <c r="AE37" i="193"/>
  <c r="AC37" i="193"/>
  <c r="AA37" i="193"/>
  <c r="AA34" i="193"/>
  <c r="AA33" i="193"/>
  <c r="AA32" i="193"/>
  <c r="AA31" i="193"/>
  <c r="AA30" i="193"/>
  <c r="AA29" i="193"/>
  <c r="AA28" i="193"/>
  <c r="AA27" i="193"/>
  <c r="AA26" i="193"/>
  <c r="AA25" i="193"/>
  <c r="AA24" i="193"/>
  <c r="AA23" i="193"/>
  <c r="AA22" i="193"/>
  <c r="AA21" i="193"/>
  <c r="AA20" i="193"/>
  <c r="AA19" i="193"/>
  <c r="AA18" i="193"/>
  <c r="AA17" i="193"/>
  <c r="AA16" i="193"/>
  <c r="AA15" i="193"/>
  <c r="AE9" i="193"/>
  <c r="AC9" i="193"/>
  <c r="AA9" i="193"/>
  <c r="AE8" i="193"/>
  <c r="AC8" i="193"/>
  <c r="AA8" i="193"/>
  <c r="AE7" i="193"/>
  <c r="AC7" i="193"/>
  <c r="AA7" i="193"/>
  <c r="AE6" i="193"/>
  <c r="AC6" i="193"/>
  <c r="AA6" i="193"/>
  <c r="AE5" i="193"/>
  <c r="AC5" i="193"/>
  <c r="AA5" i="193"/>
  <c r="AE4" i="193"/>
  <c r="AC4" i="193"/>
  <c r="AC128" i="194"/>
  <c r="AA128" i="194"/>
  <c r="AC127" i="194"/>
  <c r="AA127" i="194"/>
  <c r="AC125" i="194"/>
  <c r="AA125" i="194"/>
  <c r="AC124" i="194"/>
  <c r="AA124" i="194"/>
  <c r="AA122" i="194"/>
  <c r="AA121" i="194"/>
  <c r="AA120" i="194"/>
  <c r="AA118" i="194"/>
  <c r="AE115" i="194"/>
  <c r="AC115" i="194"/>
  <c r="AA115" i="194"/>
  <c r="AE114" i="194"/>
  <c r="AC114" i="194"/>
  <c r="AA114" i="194"/>
  <c r="AC111" i="194"/>
  <c r="AA111" i="194"/>
  <c r="AC110" i="194"/>
  <c r="AA110" i="194"/>
  <c r="AC109" i="194"/>
  <c r="AA109" i="194"/>
  <c r="AC108" i="194"/>
  <c r="AA108" i="194"/>
  <c r="AC105" i="194"/>
  <c r="AA105" i="194"/>
  <c r="AC104" i="194"/>
  <c r="AA104" i="194"/>
  <c r="AC42" i="194"/>
  <c r="AC41" i="194"/>
  <c r="AE38" i="194"/>
  <c r="AC38" i="194"/>
  <c r="AA38" i="194"/>
  <c r="AE37" i="194"/>
  <c r="AC37" i="194"/>
  <c r="AA37" i="194"/>
  <c r="AA34" i="194"/>
  <c r="AA33" i="194"/>
  <c r="AA32" i="194"/>
  <c r="AA31" i="194"/>
  <c r="AA30" i="194"/>
  <c r="AA29" i="194"/>
  <c r="AA28" i="194"/>
  <c r="AA27" i="194"/>
  <c r="AA26" i="194"/>
  <c r="AA25" i="194"/>
  <c r="AA24" i="194"/>
  <c r="AA23" i="194"/>
  <c r="AA22" i="194"/>
  <c r="AA21" i="194"/>
  <c r="AA20" i="194"/>
  <c r="AA19" i="194"/>
  <c r="AA18" i="194"/>
  <c r="AA17" i="194"/>
  <c r="AA16" i="194"/>
  <c r="AA15" i="194"/>
  <c r="AE9" i="194"/>
  <c r="AC9" i="194"/>
  <c r="AA9" i="194"/>
  <c r="AE8" i="194"/>
  <c r="AC8" i="194"/>
  <c r="AA8" i="194"/>
  <c r="AE7" i="194"/>
  <c r="AC7" i="194"/>
  <c r="AA7" i="194"/>
  <c r="AE6" i="194"/>
  <c r="AC6" i="194"/>
  <c r="AA6" i="194"/>
  <c r="AE5" i="194"/>
  <c r="AC5" i="194"/>
  <c r="AA5" i="194"/>
  <c r="AE4" i="194"/>
  <c r="AC4" i="194"/>
  <c r="AC128" i="166"/>
  <c r="AA128" i="166"/>
  <c r="AC127" i="166"/>
  <c r="AA127" i="166"/>
  <c r="AC125" i="166"/>
  <c r="AA125" i="166"/>
  <c r="AC124" i="166"/>
  <c r="AA124" i="166"/>
  <c r="AA122" i="166"/>
  <c r="AA121" i="166"/>
  <c r="AA120" i="166"/>
  <c r="AA118" i="166"/>
  <c r="AE115" i="166"/>
  <c r="AC115" i="166"/>
  <c r="AA115" i="166"/>
  <c r="AE114" i="166"/>
  <c r="AC114" i="166"/>
  <c r="AA114" i="166"/>
  <c r="AC111" i="166"/>
  <c r="AA111" i="166"/>
  <c r="AC110" i="166"/>
  <c r="AA110" i="166"/>
  <c r="AC109" i="166"/>
  <c r="AA109" i="166"/>
  <c r="AC108" i="166"/>
  <c r="AA108" i="166"/>
  <c r="AC105" i="166"/>
  <c r="AA105" i="166"/>
  <c r="AC104" i="166"/>
  <c r="AA104" i="166"/>
  <c r="AC42" i="166"/>
  <c r="AC41" i="166"/>
  <c r="AE38" i="166"/>
  <c r="AC38" i="166"/>
  <c r="AA38" i="166"/>
  <c r="AE37" i="166"/>
  <c r="AC37" i="166"/>
  <c r="AA37" i="166"/>
  <c r="AA34" i="166"/>
  <c r="AA33" i="166"/>
  <c r="AA32" i="166"/>
  <c r="AA31" i="166"/>
  <c r="AA30" i="166"/>
  <c r="AA29" i="166"/>
  <c r="AA28" i="166"/>
  <c r="AA27" i="166"/>
  <c r="AA26" i="166"/>
  <c r="AA25" i="166"/>
  <c r="AA24" i="166"/>
  <c r="AA23" i="166"/>
  <c r="AA22" i="166"/>
  <c r="AA21" i="166"/>
  <c r="AA20" i="166"/>
  <c r="AA19" i="166"/>
  <c r="AA18" i="166"/>
  <c r="AA17" i="166"/>
  <c r="AA16" i="166"/>
  <c r="AA15" i="166"/>
  <c r="AE9" i="166"/>
  <c r="AC9" i="166"/>
  <c r="AA9" i="166"/>
  <c r="AE8" i="166"/>
  <c r="AC8" i="166"/>
  <c r="AA8" i="166"/>
  <c r="AE7" i="166"/>
  <c r="AC7" i="166"/>
  <c r="AA7" i="166"/>
  <c r="AE6" i="166"/>
  <c r="AC6" i="166"/>
  <c r="AA6" i="166"/>
  <c r="AE5" i="166"/>
  <c r="AC5" i="166"/>
  <c r="AA5" i="166"/>
  <c r="AE4" i="166"/>
  <c r="AC4" i="166"/>
  <c r="O94" i="194"/>
  <c r="N94" i="194"/>
  <c r="M94" i="194"/>
  <c r="L94" i="194"/>
  <c r="K94" i="194"/>
  <c r="G94" i="194"/>
  <c r="F94" i="194"/>
  <c r="E94" i="194"/>
  <c r="D94" i="194"/>
  <c r="C94" i="194"/>
  <c r="O93" i="194"/>
  <c r="N93" i="194"/>
  <c r="M93" i="194"/>
  <c r="L93" i="194"/>
  <c r="K93" i="194"/>
  <c r="G93" i="194"/>
  <c r="F93" i="194"/>
  <c r="E93" i="194"/>
  <c r="D93" i="194"/>
  <c r="C93" i="194"/>
  <c r="O92" i="194"/>
  <c r="N92" i="194"/>
  <c r="M92" i="194"/>
  <c r="L92" i="194"/>
  <c r="J92" i="194"/>
  <c r="G92" i="194"/>
  <c r="F92" i="194"/>
  <c r="E92" i="194"/>
  <c r="D92" i="194"/>
  <c r="C92" i="194"/>
  <c r="O91" i="194"/>
  <c r="N91" i="194"/>
  <c r="M91" i="194"/>
  <c r="L91" i="194"/>
  <c r="J91" i="194"/>
  <c r="G91" i="194"/>
  <c r="F91" i="194"/>
  <c r="E91" i="194"/>
  <c r="D91" i="194"/>
  <c r="C91" i="194"/>
  <c r="O90" i="194"/>
  <c r="N90" i="194"/>
  <c r="M90" i="194"/>
  <c r="L90" i="194"/>
  <c r="J90" i="194"/>
  <c r="G90" i="194"/>
  <c r="F90" i="194"/>
  <c r="E90" i="194"/>
  <c r="D90" i="194"/>
  <c r="C90" i="194"/>
  <c r="O89" i="194"/>
  <c r="N89" i="194"/>
  <c r="M89" i="194"/>
  <c r="L89" i="194"/>
  <c r="J89" i="194"/>
  <c r="G89" i="194"/>
  <c r="F89" i="194"/>
  <c r="E89" i="194"/>
  <c r="D89" i="194"/>
  <c r="C89" i="194"/>
  <c r="O88" i="194"/>
  <c r="N88" i="194"/>
  <c r="M88" i="194"/>
  <c r="L88" i="194"/>
  <c r="J88" i="194"/>
  <c r="G88" i="194"/>
  <c r="F88" i="194"/>
  <c r="E88" i="194"/>
  <c r="D88" i="194"/>
  <c r="C88" i="194"/>
  <c r="O87" i="194"/>
  <c r="N87" i="194"/>
  <c r="M87" i="194"/>
  <c r="L87" i="194"/>
  <c r="J87" i="194"/>
  <c r="G87" i="194"/>
  <c r="F87" i="194"/>
  <c r="E87" i="194"/>
  <c r="D87" i="194"/>
  <c r="C87" i="194"/>
  <c r="O86" i="194"/>
  <c r="N86" i="194"/>
  <c r="M86" i="194"/>
  <c r="L86" i="194"/>
  <c r="J86" i="194"/>
  <c r="G86" i="194"/>
  <c r="F86" i="194"/>
  <c r="E86" i="194"/>
  <c r="D86" i="194"/>
  <c r="C86" i="194"/>
  <c r="O85" i="194"/>
  <c r="N85" i="194"/>
  <c r="M85" i="194"/>
  <c r="L85" i="194"/>
  <c r="J85" i="194"/>
  <c r="G85" i="194"/>
  <c r="F85" i="194"/>
  <c r="E85" i="194"/>
  <c r="D85" i="194"/>
  <c r="C85" i="194"/>
  <c r="S1" i="194"/>
  <c r="C82" i="194"/>
  <c r="A31" i="194"/>
  <c r="O15" i="194"/>
  <c r="D15" i="194"/>
  <c r="O14" i="194"/>
  <c r="D14" i="194"/>
  <c r="O13" i="194"/>
  <c r="D13" i="194"/>
  <c r="O12" i="194"/>
  <c r="D12" i="194"/>
  <c r="O11" i="194"/>
  <c r="O10" i="194"/>
  <c r="D10" i="194"/>
  <c r="O9" i="194"/>
  <c r="D9" i="194"/>
  <c r="O8" i="194"/>
  <c r="A7" i="194"/>
  <c r="A4" i="194"/>
  <c r="A2" i="194"/>
  <c r="Y1" i="194"/>
  <c r="A64" i="194"/>
  <c r="O94" i="193"/>
  <c r="N94" i="193"/>
  <c r="M94" i="193"/>
  <c r="L94" i="193"/>
  <c r="K94" i="193"/>
  <c r="G94" i="193"/>
  <c r="F94" i="193"/>
  <c r="E94" i="193"/>
  <c r="D94" i="193"/>
  <c r="C94" i="193"/>
  <c r="O93" i="193"/>
  <c r="N93" i="193"/>
  <c r="M93" i="193"/>
  <c r="L93" i="193"/>
  <c r="K93" i="193"/>
  <c r="G93" i="193"/>
  <c r="F93" i="193"/>
  <c r="E93" i="193"/>
  <c r="D93" i="193"/>
  <c r="C93" i="193"/>
  <c r="O92" i="193"/>
  <c r="N92" i="193"/>
  <c r="M92" i="193"/>
  <c r="L92" i="193"/>
  <c r="J92" i="193"/>
  <c r="G92" i="193"/>
  <c r="F92" i="193"/>
  <c r="E92" i="193"/>
  <c r="D92" i="193"/>
  <c r="C92" i="193"/>
  <c r="O91" i="193"/>
  <c r="N91" i="193"/>
  <c r="M91" i="193"/>
  <c r="L91" i="193"/>
  <c r="J91" i="193"/>
  <c r="G91" i="193"/>
  <c r="F91" i="193"/>
  <c r="E91" i="193"/>
  <c r="D91" i="193"/>
  <c r="C91" i="193"/>
  <c r="O90" i="193"/>
  <c r="N90" i="193"/>
  <c r="M90" i="193"/>
  <c r="L90" i="193"/>
  <c r="J90" i="193"/>
  <c r="G90" i="193"/>
  <c r="F90" i="193"/>
  <c r="E90" i="193"/>
  <c r="D90" i="193"/>
  <c r="C90" i="193"/>
  <c r="O89" i="193"/>
  <c r="N89" i="193"/>
  <c r="M89" i="193"/>
  <c r="L89" i="193"/>
  <c r="J89" i="193"/>
  <c r="G89" i="193"/>
  <c r="F89" i="193"/>
  <c r="E89" i="193"/>
  <c r="D89" i="193"/>
  <c r="C89" i="193"/>
  <c r="O88" i="193"/>
  <c r="N88" i="193"/>
  <c r="M88" i="193"/>
  <c r="L88" i="193"/>
  <c r="J88" i="193"/>
  <c r="G88" i="193"/>
  <c r="F88" i="193"/>
  <c r="E88" i="193"/>
  <c r="D88" i="193"/>
  <c r="C88" i="193"/>
  <c r="O87" i="193"/>
  <c r="N87" i="193"/>
  <c r="M87" i="193"/>
  <c r="L87" i="193"/>
  <c r="J87" i="193"/>
  <c r="G87" i="193"/>
  <c r="F87" i="193"/>
  <c r="E87" i="193"/>
  <c r="D87" i="193"/>
  <c r="C87" i="193"/>
  <c r="O86" i="193"/>
  <c r="N86" i="193"/>
  <c r="M86" i="193"/>
  <c r="L86" i="193"/>
  <c r="J86" i="193"/>
  <c r="G86" i="193"/>
  <c r="F86" i="193"/>
  <c r="E86" i="193"/>
  <c r="D86" i="193"/>
  <c r="C86" i="193"/>
  <c r="O85" i="193"/>
  <c r="N85" i="193"/>
  <c r="M85" i="193"/>
  <c r="L85" i="193"/>
  <c r="J85" i="193"/>
  <c r="G85" i="193"/>
  <c r="F85" i="193"/>
  <c r="E85" i="193"/>
  <c r="D85" i="193"/>
  <c r="C85" i="193"/>
  <c r="A31" i="193"/>
  <c r="O15" i="193"/>
  <c r="D15" i="193"/>
  <c r="O14" i="193"/>
  <c r="D14" i="193"/>
  <c r="O13" i="193"/>
  <c r="D13" i="193"/>
  <c r="O12" i="193"/>
  <c r="D12" i="193"/>
  <c r="O11" i="193"/>
  <c r="O10" i="193"/>
  <c r="D10" i="193"/>
  <c r="O9" i="193"/>
  <c r="D9" i="193"/>
  <c r="O8" i="193"/>
  <c r="A7" i="193"/>
  <c r="A4" i="193"/>
  <c r="A2" i="193"/>
  <c r="Y1" i="193"/>
  <c r="S1" i="193"/>
  <c r="A64" i="193"/>
  <c r="O94" i="192"/>
  <c r="N94" i="192"/>
  <c r="M94" i="192"/>
  <c r="L94" i="192"/>
  <c r="K94" i="192"/>
  <c r="G94" i="192"/>
  <c r="F94" i="192"/>
  <c r="E94" i="192"/>
  <c r="D94" i="192"/>
  <c r="C94" i="192"/>
  <c r="O93" i="192"/>
  <c r="N93" i="192"/>
  <c r="M93" i="192"/>
  <c r="L93" i="192"/>
  <c r="K93" i="192"/>
  <c r="G93" i="192"/>
  <c r="F93" i="192"/>
  <c r="E93" i="192"/>
  <c r="D93" i="192"/>
  <c r="C93" i="192"/>
  <c r="O92" i="192"/>
  <c r="N92" i="192"/>
  <c r="M92" i="192"/>
  <c r="L92" i="192"/>
  <c r="J92" i="192"/>
  <c r="G92" i="192"/>
  <c r="F92" i="192"/>
  <c r="E92" i="192"/>
  <c r="D92" i="192"/>
  <c r="C92" i="192"/>
  <c r="O91" i="192"/>
  <c r="N91" i="192"/>
  <c r="M91" i="192"/>
  <c r="L91" i="192"/>
  <c r="J91" i="192"/>
  <c r="G91" i="192"/>
  <c r="F91" i="192"/>
  <c r="E91" i="192"/>
  <c r="D91" i="192"/>
  <c r="C91" i="192"/>
  <c r="O90" i="192"/>
  <c r="N90" i="192"/>
  <c r="M90" i="192"/>
  <c r="L90" i="192"/>
  <c r="J90" i="192"/>
  <c r="G90" i="192"/>
  <c r="F90" i="192"/>
  <c r="E90" i="192"/>
  <c r="D90" i="192"/>
  <c r="C90" i="192"/>
  <c r="O89" i="192"/>
  <c r="N89" i="192"/>
  <c r="M89" i="192"/>
  <c r="L89" i="192"/>
  <c r="J89" i="192"/>
  <c r="G89" i="192"/>
  <c r="F89" i="192"/>
  <c r="E89" i="192"/>
  <c r="D89" i="192"/>
  <c r="C89" i="192"/>
  <c r="O88" i="192"/>
  <c r="N88" i="192"/>
  <c r="M88" i="192"/>
  <c r="L88" i="192"/>
  <c r="J88" i="192"/>
  <c r="G88" i="192"/>
  <c r="F88" i="192"/>
  <c r="E88" i="192"/>
  <c r="D88" i="192"/>
  <c r="C88" i="192"/>
  <c r="O87" i="192"/>
  <c r="N87" i="192"/>
  <c r="M87" i="192"/>
  <c r="L87" i="192"/>
  <c r="J87" i="192"/>
  <c r="G87" i="192"/>
  <c r="F87" i="192"/>
  <c r="E87" i="192"/>
  <c r="D87" i="192"/>
  <c r="C87" i="192"/>
  <c r="O86" i="192"/>
  <c r="N86" i="192"/>
  <c r="M86" i="192"/>
  <c r="L86" i="192"/>
  <c r="J86" i="192"/>
  <c r="G86" i="192"/>
  <c r="F86" i="192"/>
  <c r="E86" i="192"/>
  <c r="D86" i="192"/>
  <c r="C86" i="192"/>
  <c r="O85" i="192"/>
  <c r="N85" i="192"/>
  <c r="M85" i="192"/>
  <c r="L85" i="192"/>
  <c r="J85" i="192"/>
  <c r="G85" i="192"/>
  <c r="F85" i="192"/>
  <c r="E85" i="192"/>
  <c r="D85" i="192"/>
  <c r="C85" i="192"/>
  <c r="S1" i="192"/>
  <c r="C82" i="192"/>
  <c r="A31" i="192"/>
  <c r="O15" i="192"/>
  <c r="D15" i="192"/>
  <c r="O14" i="192"/>
  <c r="D14" i="192"/>
  <c r="O13" i="192"/>
  <c r="D13" i="192"/>
  <c r="O12" i="192"/>
  <c r="D12" i="192"/>
  <c r="O11" i="192"/>
  <c r="O10" i="192"/>
  <c r="D10" i="192"/>
  <c r="O9" i="192"/>
  <c r="D9" i="192"/>
  <c r="O8" i="192"/>
  <c r="A7" i="192"/>
  <c r="A4" i="192"/>
  <c r="A2" i="192"/>
  <c r="Y1" i="192"/>
  <c r="A64" i="192"/>
  <c r="O94" i="191"/>
  <c r="N94" i="191"/>
  <c r="M94" i="191"/>
  <c r="L94" i="191"/>
  <c r="K94" i="191"/>
  <c r="G94" i="191"/>
  <c r="F94" i="191"/>
  <c r="E94" i="191"/>
  <c r="D94" i="191"/>
  <c r="C94" i="191"/>
  <c r="O93" i="191"/>
  <c r="N93" i="191"/>
  <c r="M93" i="191"/>
  <c r="L93" i="191"/>
  <c r="K93" i="191"/>
  <c r="G93" i="191"/>
  <c r="F93" i="191"/>
  <c r="E93" i="191"/>
  <c r="D93" i="191"/>
  <c r="C93" i="191"/>
  <c r="O92" i="191"/>
  <c r="N92" i="191"/>
  <c r="M92" i="191"/>
  <c r="L92" i="191"/>
  <c r="J92" i="191"/>
  <c r="G92" i="191"/>
  <c r="F92" i="191"/>
  <c r="E92" i="191"/>
  <c r="D92" i="191"/>
  <c r="C92" i="191"/>
  <c r="O91" i="191"/>
  <c r="N91" i="191"/>
  <c r="M91" i="191"/>
  <c r="L91" i="191"/>
  <c r="J91" i="191"/>
  <c r="G91" i="191"/>
  <c r="F91" i="191"/>
  <c r="E91" i="191"/>
  <c r="D91" i="191"/>
  <c r="C91" i="191"/>
  <c r="O90" i="191"/>
  <c r="N90" i="191"/>
  <c r="M90" i="191"/>
  <c r="L90" i="191"/>
  <c r="J90" i="191"/>
  <c r="G90" i="191"/>
  <c r="F90" i="191"/>
  <c r="E90" i="191"/>
  <c r="D90" i="191"/>
  <c r="C90" i="191"/>
  <c r="O89" i="191"/>
  <c r="N89" i="191"/>
  <c r="M89" i="191"/>
  <c r="L89" i="191"/>
  <c r="J89" i="191"/>
  <c r="G89" i="191"/>
  <c r="F89" i="191"/>
  <c r="E89" i="191"/>
  <c r="D89" i="191"/>
  <c r="C89" i="191"/>
  <c r="O88" i="191"/>
  <c r="N88" i="191"/>
  <c r="M88" i="191"/>
  <c r="L88" i="191"/>
  <c r="J88" i="191"/>
  <c r="G88" i="191"/>
  <c r="F88" i="191"/>
  <c r="E88" i="191"/>
  <c r="D88" i="191"/>
  <c r="C88" i="191"/>
  <c r="O87" i="191"/>
  <c r="N87" i="191"/>
  <c r="M87" i="191"/>
  <c r="L87" i="191"/>
  <c r="J87" i="191"/>
  <c r="G87" i="191"/>
  <c r="F87" i="191"/>
  <c r="E87" i="191"/>
  <c r="D87" i="191"/>
  <c r="C87" i="191"/>
  <c r="O86" i="191"/>
  <c r="N86" i="191"/>
  <c r="M86" i="191"/>
  <c r="L86" i="191"/>
  <c r="J86" i="191"/>
  <c r="G86" i="191"/>
  <c r="F86" i="191"/>
  <c r="E86" i="191"/>
  <c r="D86" i="191"/>
  <c r="C86" i="191"/>
  <c r="O85" i="191"/>
  <c r="N85" i="191"/>
  <c r="M85" i="191"/>
  <c r="L85" i="191"/>
  <c r="J85" i="191"/>
  <c r="G85" i="191"/>
  <c r="F85" i="191"/>
  <c r="E85" i="191"/>
  <c r="D85" i="191"/>
  <c r="C85" i="191"/>
  <c r="A31" i="191"/>
  <c r="O15" i="191"/>
  <c r="D15" i="191"/>
  <c r="O14" i="191"/>
  <c r="D14" i="191"/>
  <c r="O13" i="191"/>
  <c r="D13" i="191"/>
  <c r="O12" i="191"/>
  <c r="D12" i="191"/>
  <c r="O11" i="191"/>
  <c r="O10" i="191"/>
  <c r="D10" i="191"/>
  <c r="O9" i="191"/>
  <c r="D9" i="191"/>
  <c r="O8" i="191"/>
  <c r="A7" i="191"/>
  <c r="A4" i="191"/>
  <c r="A2" i="191"/>
  <c r="Y1" i="191"/>
  <c r="S1" i="191"/>
  <c r="A64" i="191"/>
  <c r="O94" i="190"/>
  <c r="N94" i="190"/>
  <c r="M94" i="190"/>
  <c r="L94" i="190"/>
  <c r="K94" i="190"/>
  <c r="G94" i="190"/>
  <c r="F94" i="190"/>
  <c r="E94" i="190"/>
  <c r="D94" i="190"/>
  <c r="C94" i="190"/>
  <c r="O93" i="190"/>
  <c r="N93" i="190"/>
  <c r="M93" i="190"/>
  <c r="L93" i="190"/>
  <c r="K93" i="190"/>
  <c r="G93" i="190"/>
  <c r="F93" i="190"/>
  <c r="E93" i="190"/>
  <c r="D93" i="190"/>
  <c r="C93" i="190"/>
  <c r="O92" i="190"/>
  <c r="N92" i="190"/>
  <c r="M92" i="190"/>
  <c r="L92" i="190"/>
  <c r="J92" i="190"/>
  <c r="G92" i="190"/>
  <c r="F92" i="190"/>
  <c r="E92" i="190"/>
  <c r="D92" i="190"/>
  <c r="C92" i="190"/>
  <c r="O91" i="190"/>
  <c r="N91" i="190"/>
  <c r="M91" i="190"/>
  <c r="L91" i="190"/>
  <c r="J91" i="190"/>
  <c r="G91" i="190"/>
  <c r="F91" i="190"/>
  <c r="E91" i="190"/>
  <c r="D91" i="190"/>
  <c r="C91" i="190"/>
  <c r="O90" i="190"/>
  <c r="N90" i="190"/>
  <c r="M90" i="190"/>
  <c r="L90" i="190"/>
  <c r="J90" i="190"/>
  <c r="G90" i="190"/>
  <c r="F90" i="190"/>
  <c r="E90" i="190"/>
  <c r="D90" i="190"/>
  <c r="C90" i="190"/>
  <c r="O89" i="190"/>
  <c r="N89" i="190"/>
  <c r="M89" i="190"/>
  <c r="L89" i="190"/>
  <c r="J89" i="190"/>
  <c r="G89" i="190"/>
  <c r="F89" i="190"/>
  <c r="E89" i="190"/>
  <c r="D89" i="190"/>
  <c r="C89" i="190"/>
  <c r="O88" i="190"/>
  <c r="N88" i="190"/>
  <c r="M88" i="190"/>
  <c r="L88" i="190"/>
  <c r="J88" i="190"/>
  <c r="G88" i="190"/>
  <c r="F88" i="190"/>
  <c r="E88" i="190"/>
  <c r="D88" i="190"/>
  <c r="C88" i="190"/>
  <c r="O87" i="190"/>
  <c r="N87" i="190"/>
  <c r="M87" i="190"/>
  <c r="L87" i="190"/>
  <c r="J87" i="190"/>
  <c r="G87" i="190"/>
  <c r="F87" i="190"/>
  <c r="E87" i="190"/>
  <c r="D87" i="190"/>
  <c r="C87" i="190"/>
  <c r="O86" i="190"/>
  <c r="N86" i="190"/>
  <c r="M86" i="190"/>
  <c r="L86" i="190"/>
  <c r="J86" i="190"/>
  <c r="G86" i="190"/>
  <c r="F86" i="190"/>
  <c r="E86" i="190"/>
  <c r="D86" i="190"/>
  <c r="C86" i="190"/>
  <c r="O85" i="190"/>
  <c r="N85" i="190"/>
  <c r="M85" i="190"/>
  <c r="L85" i="190"/>
  <c r="J85" i="190"/>
  <c r="G85" i="190"/>
  <c r="F85" i="190"/>
  <c r="E85" i="190"/>
  <c r="D85" i="190"/>
  <c r="C85" i="190"/>
  <c r="S1" i="190"/>
  <c r="C82" i="190"/>
  <c r="A31" i="190"/>
  <c r="O15" i="190"/>
  <c r="D15" i="190"/>
  <c r="O14" i="190"/>
  <c r="D14" i="190"/>
  <c r="O13" i="190"/>
  <c r="D13" i="190"/>
  <c r="O12" i="190"/>
  <c r="D12" i="190"/>
  <c r="O11" i="190"/>
  <c r="O10" i="190"/>
  <c r="D10" i="190"/>
  <c r="O9" i="190"/>
  <c r="D9" i="190"/>
  <c r="O8" i="190"/>
  <c r="A7" i="190"/>
  <c r="A4" i="190"/>
  <c r="A2" i="190"/>
  <c r="Y1" i="190"/>
  <c r="A64" i="190"/>
  <c r="O94" i="189"/>
  <c r="N94" i="189"/>
  <c r="M94" i="189"/>
  <c r="L94" i="189"/>
  <c r="K94" i="189"/>
  <c r="G94" i="189"/>
  <c r="F94" i="189"/>
  <c r="E94" i="189"/>
  <c r="D94" i="189"/>
  <c r="C94" i="189"/>
  <c r="O93" i="189"/>
  <c r="N93" i="189"/>
  <c r="M93" i="189"/>
  <c r="L93" i="189"/>
  <c r="K93" i="189"/>
  <c r="G93" i="189"/>
  <c r="F93" i="189"/>
  <c r="E93" i="189"/>
  <c r="D93" i="189"/>
  <c r="C93" i="189"/>
  <c r="O92" i="189"/>
  <c r="N92" i="189"/>
  <c r="M92" i="189"/>
  <c r="L92" i="189"/>
  <c r="J92" i="189"/>
  <c r="G92" i="189"/>
  <c r="F92" i="189"/>
  <c r="E92" i="189"/>
  <c r="D92" i="189"/>
  <c r="C92" i="189"/>
  <c r="O91" i="189"/>
  <c r="N91" i="189"/>
  <c r="M91" i="189"/>
  <c r="L91" i="189"/>
  <c r="J91" i="189"/>
  <c r="G91" i="189"/>
  <c r="F91" i="189"/>
  <c r="E91" i="189"/>
  <c r="D91" i="189"/>
  <c r="C91" i="189"/>
  <c r="O90" i="189"/>
  <c r="N90" i="189"/>
  <c r="M90" i="189"/>
  <c r="L90" i="189"/>
  <c r="J90" i="189"/>
  <c r="G90" i="189"/>
  <c r="F90" i="189"/>
  <c r="E90" i="189"/>
  <c r="D90" i="189"/>
  <c r="C90" i="189"/>
  <c r="O89" i="189"/>
  <c r="N89" i="189"/>
  <c r="M89" i="189"/>
  <c r="L89" i="189"/>
  <c r="J89" i="189"/>
  <c r="G89" i="189"/>
  <c r="F89" i="189"/>
  <c r="E89" i="189"/>
  <c r="D89" i="189"/>
  <c r="C89" i="189"/>
  <c r="O88" i="189"/>
  <c r="N88" i="189"/>
  <c r="M88" i="189"/>
  <c r="L88" i="189"/>
  <c r="J88" i="189"/>
  <c r="G88" i="189"/>
  <c r="F88" i="189"/>
  <c r="E88" i="189"/>
  <c r="D88" i="189"/>
  <c r="C88" i="189"/>
  <c r="O87" i="189"/>
  <c r="N87" i="189"/>
  <c r="M87" i="189"/>
  <c r="L87" i="189"/>
  <c r="J87" i="189"/>
  <c r="G87" i="189"/>
  <c r="F87" i="189"/>
  <c r="E87" i="189"/>
  <c r="D87" i="189"/>
  <c r="C87" i="189"/>
  <c r="O86" i="189"/>
  <c r="N86" i="189"/>
  <c r="M86" i="189"/>
  <c r="L86" i="189"/>
  <c r="J86" i="189"/>
  <c r="G86" i="189"/>
  <c r="F86" i="189"/>
  <c r="E86" i="189"/>
  <c r="D86" i="189"/>
  <c r="C86" i="189"/>
  <c r="O85" i="189"/>
  <c r="N85" i="189"/>
  <c r="M85" i="189"/>
  <c r="L85" i="189"/>
  <c r="J85" i="189"/>
  <c r="G85" i="189"/>
  <c r="F85" i="189"/>
  <c r="E85" i="189"/>
  <c r="D85" i="189"/>
  <c r="C85" i="189"/>
  <c r="A31" i="189"/>
  <c r="O15" i="189"/>
  <c r="D15" i="189"/>
  <c r="O14" i="189"/>
  <c r="D14" i="189"/>
  <c r="O13" i="189"/>
  <c r="D13" i="189"/>
  <c r="O12" i="189"/>
  <c r="D12" i="189"/>
  <c r="O11" i="189"/>
  <c r="O10" i="189"/>
  <c r="D10" i="189"/>
  <c r="O9" i="189"/>
  <c r="D9" i="189"/>
  <c r="O8" i="189"/>
  <c r="A7" i="189"/>
  <c r="A4" i="189"/>
  <c r="A2" i="189"/>
  <c r="Y1" i="189"/>
  <c r="S1" i="189"/>
  <c r="A64" i="189"/>
  <c r="O94" i="188"/>
  <c r="N94" i="188"/>
  <c r="M94" i="188"/>
  <c r="L94" i="188"/>
  <c r="K94" i="188"/>
  <c r="G94" i="188"/>
  <c r="F94" i="188"/>
  <c r="E94" i="188"/>
  <c r="D94" i="188"/>
  <c r="C94" i="188"/>
  <c r="O93" i="188"/>
  <c r="N93" i="188"/>
  <c r="M93" i="188"/>
  <c r="L93" i="188"/>
  <c r="K93" i="188"/>
  <c r="G93" i="188"/>
  <c r="F93" i="188"/>
  <c r="E93" i="188"/>
  <c r="D93" i="188"/>
  <c r="C93" i="188"/>
  <c r="O92" i="188"/>
  <c r="N92" i="188"/>
  <c r="M92" i="188"/>
  <c r="L92" i="188"/>
  <c r="J92" i="188"/>
  <c r="G92" i="188"/>
  <c r="F92" i="188"/>
  <c r="E92" i="188"/>
  <c r="D92" i="188"/>
  <c r="C92" i="188"/>
  <c r="O91" i="188"/>
  <c r="N91" i="188"/>
  <c r="M91" i="188"/>
  <c r="L91" i="188"/>
  <c r="J91" i="188"/>
  <c r="G91" i="188"/>
  <c r="F91" i="188"/>
  <c r="E91" i="188"/>
  <c r="D91" i="188"/>
  <c r="C91" i="188"/>
  <c r="O90" i="188"/>
  <c r="N90" i="188"/>
  <c r="M90" i="188"/>
  <c r="L90" i="188"/>
  <c r="J90" i="188"/>
  <c r="G90" i="188"/>
  <c r="F90" i="188"/>
  <c r="E90" i="188"/>
  <c r="D90" i="188"/>
  <c r="C90" i="188"/>
  <c r="O89" i="188"/>
  <c r="N89" i="188"/>
  <c r="M89" i="188"/>
  <c r="L89" i="188"/>
  <c r="J89" i="188"/>
  <c r="G89" i="188"/>
  <c r="F89" i="188"/>
  <c r="E89" i="188"/>
  <c r="D89" i="188"/>
  <c r="C89" i="188"/>
  <c r="O88" i="188"/>
  <c r="N88" i="188"/>
  <c r="M88" i="188"/>
  <c r="L88" i="188"/>
  <c r="J88" i="188"/>
  <c r="G88" i="188"/>
  <c r="F88" i="188"/>
  <c r="E88" i="188"/>
  <c r="D88" i="188"/>
  <c r="C88" i="188"/>
  <c r="O87" i="188"/>
  <c r="N87" i="188"/>
  <c r="M87" i="188"/>
  <c r="L87" i="188"/>
  <c r="J87" i="188"/>
  <c r="G87" i="188"/>
  <c r="F87" i="188"/>
  <c r="E87" i="188"/>
  <c r="D87" i="188"/>
  <c r="C87" i="188"/>
  <c r="O86" i="188"/>
  <c r="N86" i="188"/>
  <c r="M86" i="188"/>
  <c r="L86" i="188"/>
  <c r="J86" i="188"/>
  <c r="G86" i="188"/>
  <c r="F86" i="188"/>
  <c r="E86" i="188"/>
  <c r="D86" i="188"/>
  <c r="C86" i="188"/>
  <c r="O85" i="188"/>
  <c r="N85" i="188"/>
  <c r="M85" i="188"/>
  <c r="L85" i="188"/>
  <c r="J85" i="188"/>
  <c r="G85" i="188"/>
  <c r="F85" i="188"/>
  <c r="E85" i="188"/>
  <c r="D85" i="188"/>
  <c r="C85" i="188"/>
  <c r="S1" i="188"/>
  <c r="C82" i="188"/>
  <c r="A31" i="188"/>
  <c r="O15" i="188"/>
  <c r="D15" i="188"/>
  <c r="O14" i="188"/>
  <c r="D14" i="188"/>
  <c r="O13" i="188"/>
  <c r="D13" i="188"/>
  <c r="O12" i="188"/>
  <c r="D12" i="188"/>
  <c r="O11" i="188"/>
  <c r="O10" i="188"/>
  <c r="D10" i="188"/>
  <c r="O9" i="188"/>
  <c r="D9" i="188"/>
  <c r="O8" i="188"/>
  <c r="A7" i="188"/>
  <c r="A4" i="188"/>
  <c r="A2" i="188"/>
  <c r="Y1" i="188"/>
  <c r="A64" i="188"/>
  <c r="O94" i="187"/>
  <c r="N94" i="187"/>
  <c r="M94" i="187"/>
  <c r="L94" i="187"/>
  <c r="K94" i="187"/>
  <c r="G94" i="187"/>
  <c r="F94" i="187"/>
  <c r="E94" i="187"/>
  <c r="D94" i="187"/>
  <c r="C94" i="187"/>
  <c r="O93" i="187"/>
  <c r="N93" i="187"/>
  <c r="M93" i="187"/>
  <c r="L93" i="187"/>
  <c r="K93" i="187"/>
  <c r="G93" i="187"/>
  <c r="F93" i="187"/>
  <c r="E93" i="187"/>
  <c r="D93" i="187"/>
  <c r="C93" i="187"/>
  <c r="O92" i="187"/>
  <c r="N92" i="187"/>
  <c r="M92" i="187"/>
  <c r="L92" i="187"/>
  <c r="J92" i="187"/>
  <c r="G92" i="187"/>
  <c r="F92" i="187"/>
  <c r="E92" i="187"/>
  <c r="D92" i="187"/>
  <c r="C92" i="187"/>
  <c r="O91" i="187"/>
  <c r="N91" i="187"/>
  <c r="M91" i="187"/>
  <c r="L91" i="187"/>
  <c r="J91" i="187"/>
  <c r="G91" i="187"/>
  <c r="F91" i="187"/>
  <c r="E91" i="187"/>
  <c r="D91" i="187"/>
  <c r="C91" i="187"/>
  <c r="O90" i="187"/>
  <c r="N90" i="187"/>
  <c r="M90" i="187"/>
  <c r="L90" i="187"/>
  <c r="J90" i="187"/>
  <c r="G90" i="187"/>
  <c r="F90" i="187"/>
  <c r="E90" i="187"/>
  <c r="D90" i="187"/>
  <c r="C90" i="187"/>
  <c r="O89" i="187"/>
  <c r="N89" i="187"/>
  <c r="M89" i="187"/>
  <c r="L89" i="187"/>
  <c r="J89" i="187"/>
  <c r="G89" i="187"/>
  <c r="F89" i="187"/>
  <c r="E89" i="187"/>
  <c r="D89" i="187"/>
  <c r="C89" i="187"/>
  <c r="O88" i="187"/>
  <c r="N88" i="187"/>
  <c r="M88" i="187"/>
  <c r="L88" i="187"/>
  <c r="J88" i="187"/>
  <c r="G88" i="187"/>
  <c r="F88" i="187"/>
  <c r="E88" i="187"/>
  <c r="D88" i="187"/>
  <c r="C88" i="187"/>
  <c r="O87" i="187"/>
  <c r="N87" i="187"/>
  <c r="M87" i="187"/>
  <c r="L87" i="187"/>
  <c r="J87" i="187"/>
  <c r="G87" i="187"/>
  <c r="F87" i="187"/>
  <c r="E87" i="187"/>
  <c r="D87" i="187"/>
  <c r="C87" i="187"/>
  <c r="O86" i="187"/>
  <c r="N86" i="187"/>
  <c r="M86" i="187"/>
  <c r="L86" i="187"/>
  <c r="J86" i="187"/>
  <c r="G86" i="187"/>
  <c r="F86" i="187"/>
  <c r="E86" i="187"/>
  <c r="D86" i="187"/>
  <c r="C86" i="187"/>
  <c r="O85" i="187"/>
  <c r="N85" i="187"/>
  <c r="M85" i="187"/>
  <c r="L85" i="187"/>
  <c r="J85" i="187"/>
  <c r="G85" i="187"/>
  <c r="F85" i="187"/>
  <c r="E85" i="187"/>
  <c r="D85" i="187"/>
  <c r="C85" i="187"/>
  <c r="A31" i="187"/>
  <c r="O15" i="187"/>
  <c r="D15" i="187"/>
  <c r="O14" i="187"/>
  <c r="D14" i="187"/>
  <c r="O13" i="187"/>
  <c r="D13" i="187"/>
  <c r="O12" i="187"/>
  <c r="D12" i="187"/>
  <c r="O11" i="187"/>
  <c r="O10" i="187"/>
  <c r="D10" i="187"/>
  <c r="O9" i="187"/>
  <c r="D9" i="187"/>
  <c r="O8" i="187"/>
  <c r="A7" i="187"/>
  <c r="A4" i="187"/>
  <c r="A2" i="187"/>
  <c r="Y1" i="187"/>
  <c r="S1" i="187"/>
  <c r="A64" i="187"/>
  <c r="O94" i="186"/>
  <c r="N94" i="186"/>
  <c r="M94" i="186"/>
  <c r="L94" i="186"/>
  <c r="K94" i="186"/>
  <c r="G94" i="186"/>
  <c r="F94" i="186"/>
  <c r="E94" i="186"/>
  <c r="D94" i="186"/>
  <c r="C94" i="186"/>
  <c r="O93" i="186"/>
  <c r="N93" i="186"/>
  <c r="M93" i="186"/>
  <c r="L93" i="186"/>
  <c r="K93" i="186"/>
  <c r="G93" i="186"/>
  <c r="F93" i="186"/>
  <c r="E93" i="186"/>
  <c r="D93" i="186"/>
  <c r="C93" i="186"/>
  <c r="O92" i="186"/>
  <c r="N92" i="186"/>
  <c r="M92" i="186"/>
  <c r="L92" i="186"/>
  <c r="J92" i="186"/>
  <c r="G92" i="186"/>
  <c r="F92" i="186"/>
  <c r="E92" i="186"/>
  <c r="D92" i="186"/>
  <c r="C92" i="186"/>
  <c r="O91" i="186"/>
  <c r="N91" i="186"/>
  <c r="M91" i="186"/>
  <c r="L91" i="186"/>
  <c r="J91" i="186"/>
  <c r="G91" i="186"/>
  <c r="F91" i="186"/>
  <c r="E91" i="186"/>
  <c r="D91" i="186"/>
  <c r="C91" i="186"/>
  <c r="O90" i="186"/>
  <c r="N90" i="186"/>
  <c r="M90" i="186"/>
  <c r="L90" i="186"/>
  <c r="J90" i="186"/>
  <c r="G90" i="186"/>
  <c r="F90" i="186"/>
  <c r="E90" i="186"/>
  <c r="D90" i="186"/>
  <c r="C90" i="186"/>
  <c r="O89" i="186"/>
  <c r="N89" i="186"/>
  <c r="M89" i="186"/>
  <c r="L89" i="186"/>
  <c r="J89" i="186"/>
  <c r="G89" i="186"/>
  <c r="F89" i="186"/>
  <c r="E89" i="186"/>
  <c r="D89" i="186"/>
  <c r="C89" i="186"/>
  <c r="O88" i="186"/>
  <c r="N88" i="186"/>
  <c r="M88" i="186"/>
  <c r="L88" i="186"/>
  <c r="J88" i="186"/>
  <c r="G88" i="186"/>
  <c r="F88" i="186"/>
  <c r="E88" i="186"/>
  <c r="D88" i="186"/>
  <c r="C88" i="186"/>
  <c r="O87" i="186"/>
  <c r="N87" i="186"/>
  <c r="M87" i="186"/>
  <c r="L87" i="186"/>
  <c r="J87" i="186"/>
  <c r="G87" i="186"/>
  <c r="F87" i="186"/>
  <c r="E87" i="186"/>
  <c r="D87" i="186"/>
  <c r="C87" i="186"/>
  <c r="O86" i="186"/>
  <c r="N86" i="186"/>
  <c r="M86" i="186"/>
  <c r="L86" i="186"/>
  <c r="J86" i="186"/>
  <c r="G86" i="186"/>
  <c r="F86" i="186"/>
  <c r="E86" i="186"/>
  <c r="D86" i="186"/>
  <c r="C86" i="186"/>
  <c r="O85" i="186"/>
  <c r="N85" i="186"/>
  <c r="M85" i="186"/>
  <c r="L85" i="186"/>
  <c r="J85" i="186"/>
  <c r="G85" i="186"/>
  <c r="F85" i="186"/>
  <c r="E85" i="186"/>
  <c r="D85" i="186"/>
  <c r="C85" i="186"/>
  <c r="S1" i="186"/>
  <c r="C82" i="186"/>
  <c r="A31" i="186"/>
  <c r="O15" i="186"/>
  <c r="D15" i="186"/>
  <c r="O14" i="186"/>
  <c r="D14" i="186"/>
  <c r="O13" i="186"/>
  <c r="D13" i="186"/>
  <c r="O12" i="186"/>
  <c r="D12" i="186"/>
  <c r="O11" i="186"/>
  <c r="O10" i="186"/>
  <c r="D10" i="186"/>
  <c r="O9" i="186"/>
  <c r="D9" i="186"/>
  <c r="O8" i="186"/>
  <c r="A7" i="186"/>
  <c r="A4" i="186"/>
  <c r="A2" i="186"/>
  <c r="Y1" i="186"/>
  <c r="A64" i="186"/>
  <c r="O94" i="185"/>
  <c r="N94" i="185"/>
  <c r="M94" i="185"/>
  <c r="L94" i="185"/>
  <c r="K94" i="185"/>
  <c r="G94" i="185"/>
  <c r="F94" i="185"/>
  <c r="E94" i="185"/>
  <c r="D94" i="185"/>
  <c r="C94" i="185"/>
  <c r="O93" i="185"/>
  <c r="N93" i="185"/>
  <c r="M93" i="185"/>
  <c r="L93" i="185"/>
  <c r="K93" i="185"/>
  <c r="G93" i="185"/>
  <c r="F93" i="185"/>
  <c r="E93" i="185"/>
  <c r="D93" i="185"/>
  <c r="C93" i="185"/>
  <c r="O92" i="185"/>
  <c r="N92" i="185"/>
  <c r="M92" i="185"/>
  <c r="L92" i="185"/>
  <c r="J92" i="185"/>
  <c r="G92" i="185"/>
  <c r="F92" i="185"/>
  <c r="E92" i="185"/>
  <c r="D92" i="185"/>
  <c r="C92" i="185"/>
  <c r="O91" i="185"/>
  <c r="N91" i="185"/>
  <c r="M91" i="185"/>
  <c r="L91" i="185"/>
  <c r="J91" i="185"/>
  <c r="G91" i="185"/>
  <c r="F91" i="185"/>
  <c r="E91" i="185"/>
  <c r="D91" i="185"/>
  <c r="C91" i="185"/>
  <c r="O90" i="185"/>
  <c r="N90" i="185"/>
  <c r="M90" i="185"/>
  <c r="L90" i="185"/>
  <c r="J90" i="185"/>
  <c r="G90" i="185"/>
  <c r="F90" i="185"/>
  <c r="E90" i="185"/>
  <c r="D90" i="185"/>
  <c r="C90" i="185"/>
  <c r="O89" i="185"/>
  <c r="N89" i="185"/>
  <c r="M89" i="185"/>
  <c r="L89" i="185"/>
  <c r="J89" i="185"/>
  <c r="G89" i="185"/>
  <c r="F89" i="185"/>
  <c r="E89" i="185"/>
  <c r="D89" i="185"/>
  <c r="C89" i="185"/>
  <c r="O88" i="185"/>
  <c r="N88" i="185"/>
  <c r="M88" i="185"/>
  <c r="L88" i="185"/>
  <c r="J88" i="185"/>
  <c r="G88" i="185"/>
  <c r="F88" i="185"/>
  <c r="E88" i="185"/>
  <c r="D88" i="185"/>
  <c r="C88" i="185"/>
  <c r="O87" i="185"/>
  <c r="N87" i="185"/>
  <c r="M87" i="185"/>
  <c r="L87" i="185"/>
  <c r="J87" i="185"/>
  <c r="G87" i="185"/>
  <c r="F87" i="185"/>
  <c r="E87" i="185"/>
  <c r="D87" i="185"/>
  <c r="C87" i="185"/>
  <c r="O86" i="185"/>
  <c r="N86" i="185"/>
  <c r="M86" i="185"/>
  <c r="L86" i="185"/>
  <c r="J86" i="185"/>
  <c r="G86" i="185"/>
  <c r="F86" i="185"/>
  <c r="E86" i="185"/>
  <c r="D86" i="185"/>
  <c r="C86" i="185"/>
  <c r="O85" i="185"/>
  <c r="N85" i="185"/>
  <c r="M85" i="185"/>
  <c r="L85" i="185"/>
  <c r="J85" i="185"/>
  <c r="G85" i="185"/>
  <c r="F85" i="185"/>
  <c r="E85" i="185"/>
  <c r="D85" i="185"/>
  <c r="C85" i="185"/>
  <c r="A31" i="185"/>
  <c r="O15" i="185"/>
  <c r="D15" i="185"/>
  <c r="O14" i="185"/>
  <c r="D14" i="185"/>
  <c r="O13" i="185"/>
  <c r="D13" i="185"/>
  <c r="O12" i="185"/>
  <c r="D12" i="185"/>
  <c r="O11" i="185"/>
  <c r="O10" i="185"/>
  <c r="D10" i="185"/>
  <c r="O9" i="185"/>
  <c r="D9" i="185"/>
  <c r="O8" i="185"/>
  <c r="A7" i="185"/>
  <c r="A4" i="185"/>
  <c r="A2" i="185"/>
  <c r="Y1" i="185"/>
  <c r="S1" i="185"/>
  <c r="A64" i="185"/>
  <c r="O94" i="184"/>
  <c r="N94" i="184"/>
  <c r="M94" i="184"/>
  <c r="L94" i="184"/>
  <c r="K94" i="184"/>
  <c r="G94" i="184"/>
  <c r="F94" i="184"/>
  <c r="E94" i="184"/>
  <c r="D94" i="184"/>
  <c r="C94" i="184"/>
  <c r="O93" i="184"/>
  <c r="N93" i="184"/>
  <c r="M93" i="184"/>
  <c r="L93" i="184"/>
  <c r="K93" i="184"/>
  <c r="G93" i="184"/>
  <c r="F93" i="184"/>
  <c r="E93" i="184"/>
  <c r="D93" i="184"/>
  <c r="C93" i="184"/>
  <c r="O92" i="184"/>
  <c r="N92" i="184"/>
  <c r="M92" i="184"/>
  <c r="L92" i="184"/>
  <c r="J92" i="184"/>
  <c r="G92" i="184"/>
  <c r="F92" i="184"/>
  <c r="E92" i="184"/>
  <c r="D92" i="184"/>
  <c r="C92" i="184"/>
  <c r="O91" i="184"/>
  <c r="N91" i="184"/>
  <c r="M91" i="184"/>
  <c r="L91" i="184"/>
  <c r="J91" i="184"/>
  <c r="G91" i="184"/>
  <c r="F91" i="184"/>
  <c r="E91" i="184"/>
  <c r="D91" i="184"/>
  <c r="C91" i="184"/>
  <c r="O90" i="184"/>
  <c r="N90" i="184"/>
  <c r="M90" i="184"/>
  <c r="L90" i="184"/>
  <c r="J90" i="184"/>
  <c r="G90" i="184"/>
  <c r="F90" i="184"/>
  <c r="E90" i="184"/>
  <c r="D90" i="184"/>
  <c r="C90" i="184"/>
  <c r="O89" i="184"/>
  <c r="N89" i="184"/>
  <c r="M89" i="184"/>
  <c r="L89" i="184"/>
  <c r="J89" i="184"/>
  <c r="G89" i="184"/>
  <c r="F89" i="184"/>
  <c r="E89" i="184"/>
  <c r="D89" i="184"/>
  <c r="C89" i="184"/>
  <c r="O88" i="184"/>
  <c r="N88" i="184"/>
  <c r="M88" i="184"/>
  <c r="L88" i="184"/>
  <c r="J88" i="184"/>
  <c r="G88" i="184"/>
  <c r="F88" i="184"/>
  <c r="E88" i="184"/>
  <c r="D88" i="184"/>
  <c r="C88" i="184"/>
  <c r="O87" i="184"/>
  <c r="N87" i="184"/>
  <c r="M87" i="184"/>
  <c r="L87" i="184"/>
  <c r="J87" i="184"/>
  <c r="G87" i="184"/>
  <c r="F87" i="184"/>
  <c r="E87" i="184"/>
  <c r="D87" i="184"/>
  <c r="C87" i="184"/>
  <c r="O86" i="184"/>
  <c r="N86" i="184"/>
  <c r="M86" i="184"/>
  <c r="L86" i="184"/>
  <c r="J86" i="184"/>
  <c r="G86" i="184"/>
  <c r="F86" i="184"/>
  <c r="E86" i="184"/>
  <c r="D86" i="184"/>
  <c r="C86" i="184"/>
  <c r="O85" i="184"/>
  <c r="N85" i="184"/>
  <c r="M85" i="184"/>
  <c r="L85" i="184"/>
  <c r="J85" i="184"/>
  <c r="G85" i="184"/>
  <c r="F85" i="184"/>
  <c r="E85" i="184"/>
  <c r="D85" i="184"/>
  <c r="C85" i="184"/>
  <c r="S1" i="184"/>
  <c r="C82" i="184"/>
  <c r="A31" i="184"/>
  <c r="O15" i="184"/>
  <c r="D15" i="184"/>
  <c r="O14" i="184"/>
  <c r="D14" i="184"/>
  <c r="O13" i="184"/>
  <c r="D13" i="184"/>
  <c r="O12" i="184"/>
  <c r="D12" i="184"/>
  <c r="O11" i="184"/>
  <c r="O10" i="184"/>
  <c r="D10" i="184"/>
  <c r="O9" i="184"/>
  <c r="D9" i="184"/>
  <c r="O8" i="184"/>
  <c r="A7" i="184"/>
  <c r="A4" i="184"/>
  <c r="A2" i="184"/>
  <c r="Y1" i="184"/>
  <c r="A64" i="184"/>
  <c r="O94" i="183"/>
  <c r="N94" i="183"/>
  <c r="M94" i="183"/>
  <c r="L94" i="183"/>
  <c r="K94" i="183"/>
  <c r="G94" i="183"/>
  <c r="F94" i="183"/>
  <c r="E94" i="183"/>
  <c r="D94" i="183"/>
  <c r="C94" i="183"/>
  <c r="O93" i="183"/>
  <c r="N93" i="183"/>
  <c r="M93" i="183"/>
  <c r="L93" i="183"/>
  <c r="K93" i="183"/>
  <c r="G93" i="183"/>
  <c r="F93" i="183"/>
  <c r="E93" i="183"/>
  <c r="D93" i="183"/>
  <c r="C93" i="183"/>
  <c r="O92" i="183"/>
  <c r="N92" i="183"/>
  <c r="M92" i="183"/>
  <c r="L92" i="183"/>
  <c r="J92" i="183"/>
  <c r="G92" i="183"/>
  <c r="F92" i="183"/>
  <c r="E92" i="183"/>
  <c r="D92" i="183"/>
  <c r="C92" i="183"/>
  <c r="O91" i="183"/>
  <c r="N91" i="183"/>
  <c r="M91" i="183"/>
  <c r="L91" i="183"/>
  <c r="J91" i="183"/>
  <c r="G91" i="183"/>
  <c r="F91" i="183"/>
  <c r="E91" i="183"/>
  <c r="D91" i="183"/>
  <c r="C91" i="183"/>
  <c r="O90" i="183"/>
  <c r="N90" i="183"/>
  <c r="M90" i="183"/>
  <c r="L90" i="183"/>
  <c r="J90" i="183"/>
  <c r="G90" i="183"/>
  <c r="F90" i="183"/>
  <c r="E90" i="183"/>
  <c r="D90" i="183"/>
  <c r="C90" i="183"/>
  <c r="O89" i="183"/>
  <c r="N89" i="183"/>
  <c r="M89" i="183"/>
  <c r="L89" i="183"/>
  <c r="J89" i="183"/>
  <c r="G89" i="183"/>
  <c r="F89" i="183"/>
  <c r="E89" i="183"/>
  <c r="D89" i="183"/>
  <c r="C89" i="183"/>
  <c r="O88" i="183"/>
  <c r="N88" i="183"/>
  <c r="M88" i="183"/>
  <c r="L88" i="183"/>
  <c r="J88" i="183"/>
  <c r="G88" i="183"/>
  <c r="F88" i="183"/>
  <c r="E88" i="183"/>
  <c r="D88" i="183"/>
  <c r="C88" i="183"/>
  <c r="O87" i="183"/>
  <c r="N87" i="183"/>
  <c r="M87" i="183"/>
  <c r="L87" i="183"/>
  <c r="J87" i="183"/>
  <c r="G87" i="183"/>
  <c r="F87" i="183"/>
  <c r="E87" i="183"/>
  <c r="D87" i="183"/>
  <c r="C87" i="183"/>
  <c r="O86" i="183"/>
  <c r="N86" i="183"/>
  <c r="M86" i="183"/>
  <c r="L86" i="183"/>
  <c r="J86" i="183"/>
  <c r="G86" i="183"/>
  <c r="F86" i="183"/>
  <c r="E86" i="183"/>
  <c r="D86" i="183"/>
  <c r="C86" i="183"/>
  <c r="O85" i="183"/>
  <c r="N85" i="183"/>
  <c r="M85" i="183"/>
  <c r="L85" i="183"/>
  <c r="J85" i="183"/>
  <c r="G85" i="183"/>
  <c r="F85" i="183"/>
  <c r="E85" i="183"/>
  <c r="D85" i="183"/>
  <c r="C85" i="183"/>
  <c r="A31" i="183"/>
  <c r="O15" i="183"/>
  <c r="D15" i="183"/>
  <c r="O14" i="183"/>
  <c r="D14" i="183"/>
  <c r="O13" i="183"/>
  <c r="D13" i="183"/>
  <c r="O12" i="183"/>
  <c r="D12" i="183"/>
  <c r="O11" i="183"/>
  <c r="O10" i="183"/>
  <c r="D10" i="183"/>
  <c r="O9" i="183"/>
  <c r="D9" i="183"/>
  <c r="O8" i="183"/>
  <c r="A7" i="183"/>
  <c r="A4" i="183"/>
  <c r="A2" i="183"/>
  <c r="Y1" i="183"/>
  <c r="S1" i="183"/>
  <c r="A64" i="183"/>
  <c r="O94" i="182"/>
  <c r="N94" i="182"/>
  <c r="M94" i="182"/>
  <c r="L94" i="182"/>
  <c r="K94" i="182"/>
  <c r="G94" i="182"/>
  <c r="F94" i="182"/>
  <c r="E94" i="182"/>
  <c r="D94" i="182"/>
  <c r="C94" i="182"/>
  <c r="O93" i="182"/>
  <c r="N93" i="182"/>
  <c r="M93" i="182"/>
  <c r="L93" i="182"/>
  <c r="K93" i="182"/>
  <c r="G93" i="182"/>
  <c r="F93" i="182"/>
  <c r="E93" i="182"/>
  <c r="D93" i="182"/>
  <c r="C93" i="182"/>
  <c r="O92" i="182"/>
  <c r="N92" i="182"/>
  <c r="M92" i="182"/>
  <c r="L92" i="182"/>
  <c r="J92" i="182"/>
  <c r="G92" i="182"/>
  <c r="F92" i="182"/>
  <c r="E92" i="182"/>
  <c r="D92" i="182"/>
  <c r="C92" i="182"/>
  <c r="O91" i="182"/>
  <c r="N91" i="182"/>
  <c r="M91" i="182"/>
  <c r="L91" i="182"/>
  <c r="J91" i="182"/>
  <c r="G91" i="182"/>
  <c r="F91" i="182"/>
  <c r="E91" i="182"/>
  <c r="D91" i="182"/>
  <c r="C91" i="182"/>
  <c r="O90" i="182"/>
  <c r="N90" i="182"/>
  <c r="M90" i="182"/>
  <c r="L90" i="182"/>
  <c r="J90" i="182"/>
  <c r="G90" i="182"/>
  <c r="F90" i="182"/>
  <c r="E90" i="182"/>
  <c r="D90" i="182"/>
  <c r="C90" i="182"/>
  <c r="O89" i="182"/>
  <c r="N89" i="182"/>
  <c r="M89" i="182"/>
  <c r="L89" i="182"/>
  <c r="J89" i="182"/>
  <c r="G89" i="182"/>
  <c r="F89" i="182"/>
  <c r="E89" i="182"/>
  <c r="D89" i="182"/>
  <c r="C89" i="182"/>
  <c r="O88" i="182"/>
  <c r="N88" i="182"/>
  <c r="M88" i="182"/>
  <c r="L88" i="182"/>
  <c r="J88" i="182"/>
  <c r="G88" i="182"/>
  <c r="F88" i="182"/>
  <c r="E88" i="182"/>
  <c r="D88" i="182"/>
  <c r="C88" i="182"/>
  <c r="O87" i="182"/>
  <c r="N87" i="182"/>
  <c r="M87" i="182"/>
  <c r="L87" i="182"/>
  <c r="J87" i="182"/>
  <c r="G87" i="182"/>
  <c r="F87" i="182"/>
  <c r="E87" i="182"/>
  <c r="D87" i="182"/>
  <c r="C87" i="182"/>
  <c r="O86" i="182"/>
  <c r="N86" i="182"/>
  <c r="M86" i="182"/>
  <c r="L86" i="182"/>
  <c r="J86" i="182"/>
  <c r="G86" i="182"/>
  <c r="F86" i="182"/>
  <c r="E86" i="182"/>
  <c r="D86" i="182"/>
  <c r="C86" i="182"/>
  <c r="O85" i="182"/>
  <c r="N85" i="182"/>
  <c r="M85" i="182"/>
  <c r="L85" i="182"/>
  <c r="J85" i="182"/>
  <c r="G85" i="182"/>
  <c r="F85" i="182"/>
  <c r="E85" i="182"/>
  <c r="D85" i="182"/>
  <c r="C85" i="182"/>
  <c r="S1" i="182"/>
  <c r="C82" i="182"/>
  <c r="A31" i="182"/>
  <c r="O15" i="182"/>
  <c r="D15" i="182"/>
  <c r="O14" i="182"/>
  <c r="D14" i="182"/>
  <c r="O13" i="182"/>
  <c r="D13" i="182"/>
  <c r="O12" i="182"/>
  <c r="D12" i="182"/>
  <c r="O11" i="182"/>
  <c r="O10" i="182"/>
  <c r="D10" i="182"/>
  <c r="O9" i="182"/>
  <c r="D9" i="182"/>
  <c r="O8" i="182"/>
  <c r="A7" i="182"/>
  <c r="A4" i="182"/>
  <c r="A2" i="182"/>
  <c r="Y1" i="182"/>
  <c r="A64" i="182"/>
  <c r="O94" i="181"/>
  <c r="N94" i="181"/>
  <c r="M94" i="181"/>
  <c r="L94" i="181"/>
  <c r="K94" i="181"/>
  <c r="G94" i="181"/>
  <c r="F94" i="181"/>
  <c r="E94" i="181"/>
  <c r="D94" i="181"/>
  <c r="C94" i="181"/>
  <c r="O93" i="181"/>
  <c r="N93" i="181"/>
  <c r="M93" i="181"/>
  <c r="L93" i="181"/>
  <c r="K93" i="181"/>
  <c r="G93" i="181"/>
  <c r="F93" i="181"/>
  <c r="E93" i="181"/>
  <c r="D93" i="181"/>
  <c r="C93" i="181"/>
  <c r="O92" i="181"/>
  <c r="N92" i="181"/>
  <c r="M92" i="181"/>
  <c r="L92" i="181"/>
  <c r="J92" i="181"/>
  <c r="G92" i="181"/>
  <c r="F92" i="181"/>
  <c r="E92" i="181"/>
  <c r="D92" i="181"/>
  <c r="C92" i="181"/>
  <c r="O91" i="181"/>
  <c r="N91" i="181"/>
  <c r="M91" i="181"/>
  <c r="L91" i="181"/>
  <c r="J91" i="181"/>
  <c r="G91" i="181"/>
  <c r="F91" i="181"/>
  <c r="E91" i="181"/>
  <c r="D91" i="181"/>
  <c r="C91" i="181"/>
  <c r="O90" i="181"/>
  <c r="N90" i="181"/>
  <c r="M90" i="181"/>
  <c r="L90" i="181"/>
  <c r="J90" i="181"/>
  <c r="G90" i="181"/>
  <c r="F90" i="181"/>
  <c r="E90" i="181"/>
  <c r="D90" i="181"/>
  <c r="C90" i="181"/>
  <c r="O89" i="181"/>
  <c r="N89" i="181"/>
  <c r="M89" i="181"/>
  <c r="L89" i="181"/>
  <c r="J89" i="181"/>
  <c r="G89" i="181"/>
  <c r="F89" i="181"/>
  <c r="E89" i="181"/>
  <c r="D89" i="181"/>
  <c r="C89" i="181"/>
  <c r="O88" i="181"/>
  <c r="N88" i="181"/>
  <c r="M88" i="181"/>
  <c r="L88" i="181"/>
  <c r="J88" i="181"/>
  <c r="G88" i="181"/>
  <c r="F88" i="181"/>
  <c r="E88" i="181"/>
  <c r="D88" i="181"/>
  <c r="C88" i="181"/>
  <c r="O87" i="181"/>
  <c r="N87" i="181"/>
  <c r="M87" i="181"/>
  <c r="L87" i="181"/>
  <c r="J87" i="181"/>
  <c r="G87" i="181"/>
  <c r="F87" i="181"/>
  <c r="E87" i="181"/>
  <c r="D87" i="181"/>
  <c r="C87" i="181"/>
  <c r="O86" i="181"/>
  <c r="N86" i="181"/>
  <c r="M86" i="181"/>
  <c r="L86" i="181"/>
  <c r="J86" i="181"/>
  <c r="G86" i="181"/>
  <c r="F86" i="181"/>
  <c r="E86" i="181"/>
  <c r="D86" i="181"/>
  <c r="C86" i="181"/>
  <c r="O85" i="181"/>
  <c r="N85" i="181"/>
  <c r="M85" i="181"/>
  <c r="L85" i="181"/>
  <c r="J85" i="181"/>
  <c r="G85" i="181"/>
  <c r="F85" i="181"/>
  <c r="E85" i="181"/>
  <c r="D85" i="181"/>
  <c r="C85" i="181"/>
  <c r="A31" i="181"/>
  <c r="O15" i="181"/>
  <c r="D15" i="181"/>
  <c r="O14" i="181"/>
  <c r="D14" i="181"/>
  <c r="O13" i="181"/>
  <c r="D13" i="181"/>
  <c r="O12" i="181"/>
  <c r="D12" i="181"/>
  <c r="O11" i="181"/>
  <c r="O10" i="181"/>
  <c r="D10" i="181"/>
  <c r="O9" i="181"/>
  <c r="D9" i="181"/>
  <c r="O8" i="181"/>
  <c r="A7" i="181"/>
  <c r="A4" i="181"/>
  <c r="A2" i="181"/>
  <c r="Y1" i="181"/>
  <c r="S1" i="181"/>
  <c r="A64" i="181"/>
  <c r="O94" i="180"/>
  <c r="N94" i="180"/>
  <c r="M94" i="180"/>
  <c r="L94" i="180"/>
  <c r="K94" i="180"/>
  <c r="G94" i="180"/>
  <c r="F94" i="180"/>
  <c r="E94" i="180"/>
  <c r="D94" i="180"/>
  <c r="C94" i="180"/>
  <c r="O93" i="180"/>
  <c r="N93" i="180"/>
  <c r="M93" i="180"/>
  <c r="L93" i="180"/>
  <c r="K93" i="180"/>
  <c r="G93" i="180"/>
  <c r="F93" i="180"/>
  <c r="E93" i="180"/>
  <c r="D93" i="180"/>
  <c r="C93" i="180"/>
  <c r="O92" i="180"/>
  <c r="N92" i="180"/>
  <c r="M92" i="180"/>
  <c r="L92" i="180"/>
  <c r="J92" i="180"/>
  <c r="G92" i="180"/>
  <c r="F92" i="180"/>
  <c r="E92" i="180"/>
  <c r="D92" i="180"/>
  <c r="C92" i="180"/>
  <c r="O91" i="180"/>
  <c r="N91" i="180"/>
  <c r="M91" i="180"/>
  <c r="L91" i="180"/>
  <c r="J91" i="180"/>
  <c r="G91" i="180"/>
  <c r="F91" i="180"/>
  <c r="E91" i="180"/>
  <c r="D91" i="180"/>
  <c r="C91" i="180"/>
  <c r="O90" i="180"/>
  <c r="N90" i="180"/>
  <c r="M90" i="180"/>
  <c r="L90" i="180"/>
  <c r="J90" i="180"/>
  <c r="G90" i="180"/>
  <c r="F90" i="180"/>
  <c r="E90" i="180"/>
  <c r="D90" i="180"/>
  <c r="C90" i="180"/>
  <c r="O89" i="180"/>
  <c r="N89" i="180"/>
  <c r="M89" i="180"/>
  <c r="L89" i="180"/>
  <c r="J89" i="180"/>
  <c r="G89" i="180"/>
  <c r="F89" i="180"/>
  <c r="E89" i="180"/>
  <c r="D89" i="180"/>
  <c r="C89" i="180"/>
  <c r="O88" i="180"/>
  <c r="N88" i="180"/>
  <c r="M88" i="180"/>
  <c r="L88" i="180"/>
  <c r="J88" i="180"/>
  <c r="G88" i="180"/>
  <c r="F88" i="180"/>
  <c r="E88" i="180"/>
  <c r="D88" i="180"/>
  <c r="C88" i="180"/>
  <c r="O87" i="180"/>
  <c r="N87" i="180"/>
  <c r="M87" i="180"/>
  <c r="L87" i="180"/>
  <c r="J87" i="180"/>
  <c r="G87" i="180"/>
  <c r="F87" i="180"/>
  <c r="E87" i="180"/>
  <c r="D87" i="180"/>
  <c r="C87" i="180"/>
  <c r="O86" i="180"/>
  <c r="N86" i="180"/>
  <c r="M86" i="180"/>
  <c r="L86" i="180"/>
  <c r="J86" i="180"/>
  <c r="G86" i="180"/>
  <c r="F86" i="180"/>
  <c r="E86" i="180"/>
  <c r="D86" i="180"/>
  <c r="C86" i="180"/>
  <c r="O85" i="180"/>
  <c r="N85" i="180"/>
  <c r="M85" i="180"/>
  <c r="L85" i="180"/>
  <c r="J85" i="180"/>
  <c r="G85" i="180"/>
  <c r="F85" i="180"/>
  <c r="E85" i="180"/>
  <c r="D85" i="180"/>
  <c r="C85" i="180"/>
  <c r="S1" i="180"/>
  <c r="C82" i="180"/>
  <c r="A31" i="180"/>
  <c r="O15" i="180"/>
  <c r="D15" i="180"/>
  <c r="O14" i="180"/>
  <c r="D14" i="180"/>
  <c r="O13" i="180"/>
  <c r="D13" i="180"/>
  <c r="O12" i="180"/>
  <c r="D12" i="180"/>
  <c r="O11" i="180"/>
  <c r="O10" i="180"/>
  <c r="D10" i="180"/>
  <c r="O9" i="180"/>
  <c r="D9" i="180"/>
  <c r="O8" i="180"/>
  <c r="A7" i="180"/>
  <c r="A4" i="180"/>
  <c r="A2" i="180"/>
  <c r="Y1" i="180"/>
  <c r="A64" i="180"/>
  <c r="O94" i="179"/>
  <c r="N94" i="179"/>
  <c r="M94" i="179"/>
  <c r="L94" i="179"/>
  <c r="K94" i="179"/>
  <c r="G94" i="179"/>
  <c r="F94" i="179"/>
  <c r="E94" i="179"/>
  <c r="D94" i="179"/>
  <c r="C94" i="179"/>
  <c r="O93" i="179"/>
  <c r="N93" i="179"/>
  <c r="M93" i="179"/>
  <c r="L93" i="179"/>
  <c r="K93" i="179"/>
  <c r="G93" i="179"/>
  <c r="F93" i="179"/>
  <c r="E93" i="179"/>
  <c r="D93" i="179"/>
  <c r="C93" i="179"/>
  <c r="O92" i="179"/>
  <c r="N92" i="179"/>
  <c r="M92" i="179"/>
  <c r="L92" i="179"/>
  <c r="J92" i="179"/>
  <c r="G92" i="179"/>
  <c r="F92" i="179"/>
  <c r="E92" i="179"/>
  <c r="D92" i="179"/>
  <c r="C92" i="179"/>
  <c r="O91" i="179"/>
  <c r="N91" i="179"/>
  <c r="M91" i="179"/>
  <c r="L91" i="179"/>
  <c r="J91" i="179"/>
  <c r="G91" i="179"/>
  <c r="F91" i="179"/>
  <c r="E91" i="179"/>
  <c r="D91" i="179"/>
  <c r="C91" i="179"/>
  <c r="O90" i="179"/>
  <c r="N90" i="179"/>
  <c r="M90" i="179"/>
  <c r="L90" i="179"/>
  <c r="J90" i="179"/>
  <c r="G90" i="179"/>
  <c r="F90" i="179"/>
  <c r="E90" i="179"/>
  <c r="D90" i="179"/>
  <c r="C90" i="179"/>
  <c r="O89" i="179"/>
  <c r="N89" i="179"/>
  <c r="M89" i="179"/>
  <c r="L89" i="179"/>
  <c r="J89" i="179"/>
  <c r="G89" i="179"/>
  <c r="F89" i="179"/>
  <c r="E89" i="179"/>
  <c r="D89" i="179"/>
  <c r="C89" i="179"/>
  <c r="O88" i="179"/>
  <c r="N88" i="179"/>
  <c r="M88" i="179"/>
  <c r="L88" i="179"/>
  <c r="J88" i="179"/>
  <c r="G88" i="179"/>
  <c r="F88" i="179"/>
  <c r="E88" i="179"/>
  <c r="D88" i="179"/>
  <c r="C88" i="179"/>
  <c r="O87" i="179"/>
  <c r="N87" i="179"/>
  <c r="M87" i="179"/>
  <c r="L87" i="179"/>
  <c r="J87" i="179"/>
  <c r="G87" i="179"/>
  <c r="F87" i="179"/>
  <c r="E87" i="179"/>
  <c r="D87" i="179"/>
  <c r="C87" i="179"/>
  <c r="O86" i="179"/>
  <c r="N86" i="179"/>
  <c r="M86" i="179"/>
  <c r="L86" i="179"/>
  <c r="J86" i="179"/>
  <c r="G86" i="179"/>
  <c r="F86" i="179"/>
  <c r="E86" i="179"/>
  <c r="D86" i="179"/>
  <c r="C86" i="179"/>
  <c r="O85" i="179"/>
  <c r="N85" i="179"/>
  <c r="M85" i="179"/>
  <c r="L85" i="179"/>
  <c r="J85" i="179"/>
  <c r="G85" i="179"/>
  <c r="F85" i="179"/>
  <c r="E85" i="179"/>
  <c r="D85" i="179"/>
  <c r="C85" i="179"/>
  <c r="A31" i="179"/>
  <c r="O15" i="179"/>
  <c r="D15" i="179"/>
  <c r="O14" i="179"/>
  <c r="D14" i="179"/>
  <c r="O13" i="179"/>
  <c r="D13" i="179"/>
  <c r="O12" i="179"/>
  <c r="D12" i="179"/>
  <c r="O11" i="179"/>
  <c r="O10" i="179"/>
  <c r="D10" i="179"/>
  <c r="O9" i="179"/>
  <c r="D9" i="179"/>
  <c r="O8" i="179"/>
  <c r="A7" i="179"/>
  <c r="A4" i="179"/>
  <c r="A2" i="179"/>
  <c r="Y1" i="179"/>
  <c r="S1" i="179"/>
  <c r="A64" i="179"/>
  <c r="O94" i="178"/>
  <c r="N94" i="178"/>
  <c r="M94" i="178"/>
  <c r="L94" i="178"/>
  <c r="K94" i="178"/>
  <c r="G94" i="178"/>
  <c r="F94" i="178"/>
  <c r="E94" i="178"/>
  <c r="D94" i="178"/>
  <c r="C94" i="178"/>
  <c r="O93" i="178"/>
  <c r="N93" i="178"/>
  <c r="M93" i="178"/>
  <c r="L93" i="178"/>
  <c r="K93" i="178"/>
  <c r="G93" i="178"/>
  <c r="F93" i="178"/>
  <c r="E93" i="178"/>
  <c r="D93" i="178"/>
  <c r="C93" i="178"/>
  <c r="O92" i="178"/>
  <c r="N92" i="178"/>
  <c r="M92" i="178"/>
  <c r="L92" i="178"/>
  <c r="J92" i="178"/>
  <c r="G92" i="178"/>
  <c r="F92" i="178"/>
  <c r="E92" i="178"/>
  <c r="D92" i="178"/>
  <c r="C92" i="178"/>
  <c r="O91" i="178"/>
  <c r="N91" i="178"/>
  <c r="M91" i="178"/>
  <c r="L91" i="178"/>
  <c r="J91" i="178"/>
  <c r="G91" i="178"/>
  <c r="F91" i="178"/>
  <c r="E91" i="178"/>
  <c r="D91" i="178"/>
  <c r="C91" i="178"/>
  <c r="O90" i="178"/>
  <c r="N90" i="178"/>
  <c r="M90" i="178"/>
  <c r="L90" i="178"/>
  <c r="J90" i="178"/>
  <c r="G90" i="178"/>
  <c r="F90" i="178"/>
  <c r="E90" i="178"/>
  <c r="D90" i="178"/>
  <c r="C90" i="178"/>
  <c r="O89" i="178"/>
  <c r="N89" i="178"/>
  <c r="M89" i="178"/>
  <c r="L89" i="178"/>
  <c r="J89" i="178"/>
  <c r="G89" i="178"/>
  <c r="F89" i="178"/>
  <c r="E89" i="178"/>
  <c r="D89" i="178"/>
  <c r="C89" i="178"/>
  <c r="O88" i="178"/>
  <c r="N88" i="178"/>
  <c r="M88" i="178"/>
  <c r="L88" i="178"/>
  <c r="J88" i="178"/>
  <c r="G88" i="178"/>
  <c r="F88" i="178"/>
  <c r="E88" i="178"/>
  <c r="D88" i="178"/>
  <c r="C88" i="178"/>
  <c r="O87" i="178"/>
  <c r="N87" i="178"/>
  <c r="M87" i="178"/>
  <c r="L87" i="178"/>
  <c r="J87" i="178"/>
  <c r="G87" i="178"/>
  <c r="F87" i="178"/>
  <c r="E87" i="178"/>
  <c r="D87" i="178"/>
  <c r="C87" i="178"/>
  <c r="O86" i="178"/>
  <c r="N86" i="178"/>
  <c r="M86" i="178"/>
  <c r="L86" i="178"/>
  <c r="J86" i="178"/>
  <c r="G86" i="178"/>
  <c r="F86" i="178"/>
  <c r="E86" i="178"/>
  <c r="D86" i="178"/>
  <c r="C86" i="178"/>
  <c r="O85" i="178"/>
  <c r="N85" i="178"/>
  <c r="M85" i="178"/>
  <c r="L85" i="178"/>
  <c r="J85" i="178"/>
  <c r="G85" i="178"/>
  <c r="F85" i="178"/>
  <c r="E85" i="178"/>
  <c r="D85" i="178"/>
  <c r="C85" i="178"/>
  <c r="S1" i="178"/>
  <c r="C82" i="178"/>
  <c r="A31" i="178"/>
  <c r="O15" i="178"/>
  <c r="D15" i="178"/>
  <c r="O14" i="178"/>
  <c r="D14" i="178"/>
  <c r="O13" i="178"/>
  <c r="D13" i="178"/>
  <c r="O12" i="178"/>
  <c r="D12" i="178"/>
  <c r="O11" i="178"/>
  <c r="O10" i="178"/>
  <c r="D10" i="178"/>
  <c r="O9" i="178"/>
  <c r="D9" i="178"/>
  <c r="O8" i="178"/>
  <c r="A7" i="178"/>
  <c r="A4" i="178"/>
  <c r="A2" i="178"/>
  <c r="Y1" i="178"/>
  <c r="A64" i="178"/>
  <c r="O94" i="177"/>
  <c r="N94" i="177"/>
  <c r="M94" i="177"/>
  <c r="L94" i="177"/>
  <c r="K94" i="177"/>
  <c r="G94" i="177"/>
  <c r="F94" i="177"/>
  <c r="E94" i="177"/>
  <c r="D94" i="177"/>
  <c r="C94" i="177"/>
  <c r="O93" i="177"/>
  <c r="N93" i="177"/>
  <c r="M93" i="177"/>
  <c r="L93" i="177"/>
  <c r="K93" i="177"/>
  <c r="G93" i="177"/>
  <c r="F93" i="177"/>
  <c r="E93" i="177"/>
  <c r="D93" i="177"/>
  <c r="C93" i="177"/>
  <c r="O92" i="177"/>
  <c r="N92" i="177"/>
  <c r="M92" i="177"/>
  <c r="L92" i="177"/>
  <c r="J92" i="177"/>
  <c r="G92" i="177"/>
  <c r="F92" i="177"/>
  <c r="E92" i="177"/>
  <c r="D92" i="177"/>
  <c r="C92" i="177"/>
  <c r="O91" i="177"/>
  <c r="N91" i="177"/>
  <c r="M91" i="177"/>
  <c r="L91" i="177"/>
  <c r="J91" i="177"/>
  <c r="G91" i="177"/>
  <c r="F91" i="177"/>
  <c r="E91" i="177"/>
  <c r="D91" i="177"/>
  <c r="C91" i="177"/>
  <c r="O90" i="177"/>
  <c r="N90" i="177"/>
  <c r="M90" i="177"/>
  <c r="L90" i="177"/>
  <c r="J90" i="177"/>
  <c r="G90" i="177"/>
  <c r="F90" i="177"/>
  <c r="E90" i="177"/>
  <c r="D90" i="177"/>
  <c r="C90" i="177"/>
  <c r="O89" i="177"/>
  <c r="N89" i="177"/>
  <c r="M89" i="177"/>
  <c r="L89" i="177"/>
  <c r="J89" i="177"/>
  <c r="G89" i="177"/>
  <c r="F89" i="177"/>
  <c r="E89" i="177"/>
  <c r="D89" i="177"/>
  <c r="C89" i="177"/>
  <c r="O88" i="177"/>
  <c r="N88" i="177"/>
  <c r="M88" i="177"/>
  <c r="L88" i="177"/>
  <c r="J88" i="177"/>
  <c r="G88" i="177"/>
  <c r="F88" i="177"/>
  <c r="E88" i="177"/>
  <c r="D88" i="177"/>
  <c r="C88" i="177"/>
  <c r="O87" i="177"/>
  <c r="N87" i="177"/>
  <c r="M87" i="177"/>
  <c r="L87" i="177"/>
  <c r="J87" i="177"/>
  <c r="G87" i="177"/>
  <c r="F87" i="177"/>
  <c r="E87" i="177"/>
  <c r="D87" i="177"/>
  <c r="C87" i="177"/>
  <c r="O86" i="177"/>
  <c r="N86" i="177"/>
  <c r="M86" i="177"/>
  <c r="L86" i="177"/>
  <c r="J86" i="177"/>
  <c r="G86" i="177"/>
  <c r="F86" i="177"/>
  <c r="E86" i="177"/>
  <c r="D86" i="177"/>
  <c r="C86" i="177"/>
  <c r="O85" i="177"/>
  <c r="N85" i="177"/>
  <c r="M85" i="177"/>
  <c r="L85" i="177"/>
  <c r="J85" i="177"/>
  <c r="G85" i="177"/>
  <c r="F85" i="177"/>
  <c r="E85" i="177"/>
  <c r="D85" i="177"/>
  <c r="C85" i="177"/>
  <c r="A31" i="177"/>
  <c r="O15" i="177"/>
  <c r="D15" i="177"/>
  <c r="O14" i="177"/>
  <c r="D14" i="177"/>
  <c r="O13" i="177"/>
  <c r="D13" i="177"/>
  <c r="O12" i="177"/>
  <c r="D12" i="177"/>
  <c r="O11" i="177"/>
  <c r="O10" i="177"/>
  <c r="D10" i="177"/>
  <c r="O9" i="177"/>
  <c r="D9" i="177"/>
  <c r="O8" i="177"/>
  <c r="A7" i="177"/>
  <c r="A4" i="177"/>
  <c r="A2" i="177"/>
  <c r="Y1" i="177"/>
  <c r="S1" i="177"/>
  <c r="A64" i="177"/>
  <c r="O94" i="176"/>
  <c r="N94" i="176"/>
  <c r="M94" i="176"/>
  <c r="L94" i="176"/>
  <c r="K94" i="176"/>
  <c r="G94" i="176"/>
  <c r="F94" i="176"/>
  <c r="E94" i="176"/>
  <c r="D94" i="176"/>
  <c r="C94" i="176"/>
  <c r="O93" i="176"/>
  <c r="N93" i="176"/>
  <c r="M93" i="176"/>
  <c r="L93" i="176"/>
  <c r="K93" i="176"/>
  <c r="G93" i="176"/>
  <c r="F93" i="176"/>
  <c r="E93" i="176"/>
  <c r="D93" i="176"/>
  <c r="C93" i="176"/>
  <c r="O92" i="176"/>
  <c r="N92" i="176"/>
  <c r="M92" i="176"/>
  <c r="L92" i="176"/>
  <c r="J92" i="176"/>
  <c r="G92" i="176"/>
  <c r="F92" i="176"/>
  <c r="E92" i="176"/>
  <c r="D92" i="176"/>
  <c r="C92" i="176"/>
  <c r="O91" i="176"/>
  <c r="N91" i="176"/>
  <c r="M91" i="176"/>
  <c r="L91" i="176"/>
  <c r="J91" i="176"/>
  <c r="G91" i="176"/>
  <c r="F91" i="176"/>
  <c r="E91" i="176"/>
  <c r="D91" i="176"/>
  <c r="C91" i="176"/>
  <c r="O90" i="176"/>
  <c r="N90" i="176"/>
  <c r="M90" i="176"/>
  <c r="L90" i="176"/>
  <c r="J90" i="176"/>
  <c r="G90" i="176"/>
  <c r="F90" i="176"/>
  <c r="E90" i="176"/>
  <c r="D90" i="176"/>
  <c r="C90" i="176"/>
  <c r="O89" i="176"/>
  <c r="N89" i="176"/>
  <c r="M89" i="176"/>
  <c r="L89" i="176"/>
  <c r="J89" i="176"/>
  <c r="G89" i="176"/>
  <c r="F89" i="176"/>
  <c r="E89" i="176"/>
  <c r="D89" i="176"/>
  <c r="C89" i="176"/>
  <c r="O88" i="176"/>
  <c r="N88" i="176"/>
  <c r="M88" i="176"/>
  <c r="L88" i="176"/>
  <c r="J88" i="176"/>
  <c r="G88" i="176"/>
  <c r="F88" i="176"/>
  <c r="E88" i="176"/>
  <c r="D88" i="176"/>
  <c r="C88" i="176"/>
  <c r="O87" i="176"/>
  <c r="N87" i="176"/>
  <c r="M87" i="176"/>
  <c r="L87" i="176"/>
  <c r="J87" i="176"/>
  <c r="G87" i="176"/>
  <c r="F87" i="176"/>
  <c r="E87" i="176"/>
  <c r="D87" i="176"/>
  <c r="C87" i="176"/>
  <c r="O86" i="176"/>
  <c r="N86" i="176"/>
  <c r="M86" i="176"/>
  <c r="L86" i="176"/>
  <c r="J86" i="176"/>
  <c r="G86" i="176"/>
  <c r="F86" i="176"/>
  <c r="E86" i="176"/>
  <c r="D86" i="176"/>
  <c r="C86" i="176"/>
  <c r="O85" i="176"/>
  <c r="N85" i="176"/>
  <c r="M85" i="176"/>
  <c r="L85" i="176"/>
  <c r="J85" i="176"/>
  <c r="G85" i="176"/>
  <c r="F85" i="176"/>
  <c r="E85" i="176"/>
  <c r="D85" i="176"/>
  <c r="C85" i="176"/>
  <c r="S1" i="176"/>
  <c r="C82" i="176"/>
  <c r="A31" i="176"/>
  <c r="O15" i="176"/>
  <c r="D15" i="176"/>
  <c r="O14" i="176"/>
  <c r="D14" i="176"/>
  <c r="O13" i="176"/>
  <c r="D13" i="176"/>
  <c r="O12" i="176"/>
  <c r="D12" i="176"/>
  <c r="O11" i="176"/>
  <c r="O10" i="176"/>
  <c r="D10" i="176"/>
  <c r="O9" i="176"/>
  <c r="D9" i="176"/>
  <c r="O8" i="176"/>
  <c r="A7" i="176"/>
  <c r="A4" i="176"/>
  <c r="A2" i="176"/>
  <c r="Y1" i="176"/>
  <c r="A64" i="176"/>
  <c r="O94" i="175"/>
  <c r="N94" i="175"/>
  <c r="M94" i="175"/>
  <c r="L94" i="175"/>
  <c r="K94" i="175"/>
  <c r="G94" i="175"/>
  <c r="F94" i="175"/>
  <c r="E94" i="175"/>
  <c r="D94" i="175"/>
  <c r="C94" i="175"/>
  <c r="O93" i="175"/>
  <c r="N93" i="175"/>
  <c r="M93" i="175"/>
  <c r="L93" i="175"/>
  <c r="K93" i="175"/>
  <c r="G93" i="175"/>
  <c r="F93" i="175"/>
  <c r="E93" i="175"/>
  <c r="D93" i="175"/>
  <c r="C93" i="175"/>
  <c r="O92" i="175"/>
  <c r="N92" i="175"/>
  <c r="M92" i="175"/>
  <c r="L92" i="175"/>
  <c r="J92" i="175"/>
  <c r="G92" i="175"/>
  <c r="F92" i="175"/>
  <c r="E92" i="175"/>
  <c r="D92" i="175"/>
  <c r="C92" i="175"/>
  <c r="O91" i="175"/>
  <c r="N91" i="175"/>
  <c r="M91" i="175"/>
  <c r="L91" i="175"/>
  <c r="J91" i="175"/>
  <c r="G91" i="175"/>
  <c r="F91" i="175"/>
  <c r="E91" i="175"/>
  <c r="D91" i="175"/>
  <c r="C91" i="175"/>
  <c r="O90" i="175"/>
  <c r="N90" i="175"/>
  <c r="M90" i="175"/>
  <c r="L90" i="175"/>
  <c r="J90" i="175"/>
  <c r="G90" i="175"/>
  <c r="F90" i="175"/>
  <c r="E90" i="175"/>
  <c r="D90" i="175"/>
  <c r="C90" i="175"/>
  <c r="O89" i="175"/>
  <c r="N89" i="175"/>
  <c r="M89" i="175"/>
  <c r="L89" i="175"/>
  <c r="J89" i="175"/>
  <c r="G89" i="175"/>
  <c r="F89" i="175"/>
  <c r="E89" i="175"/>
  <c r="D89" i="175"/>
  <c r="C89" i="175"/>
  <c r="O88" i="175"/>
  <c r="N88" i="175"/>
  <c r="M88" i="175"/>
  <c r="L88" i="175"/>
  <c r="J88" i="175"/>
  <c r="G88" i="175"/>
  <c r="F88" i="175"/>
  <c r="E88" i="175"/>
  <c r="D88" i="175"/>
  <c r="C88" i="175"/>
  <c r="O87" i="175"/>
  <c r="N87" i="175"/>
  <c r="M87" i="175"/>
  <c r="L87" i="175"/>
  <c r="J87" i="175"/>
  <c r="G87" i="175"/>
  <c r="F87" i="175"/>
  <c r="E87" i="175"/>
  <c r="D87" i="175"/>
  <c r="C87" i="175"/>
  <c r="O86" i="175"/>
  <c r="N86" i="175"/>
  <c r="M86" i="175"/>
  <c r="L86" i="175"/>
  <c r="J86" i="175"/>
  <c r="G86" i="175"/>
  <c r="F86" i="175"/>
  <c r="E86" i="175"/>
  <c r="D86" i="175"/>
  <c r="C86" i="175"/>
  <c r="O85" i="175"/>
  <c r="N85" i="175"/>
  <c r="M85" i="175"/>
  <c r="L85" i="175"/>
  <c r="J85" i="175"/>
  <c r="G85" i="175"/>
  <c r="F85" i="175"/>
  <c r="E85" i="175"/>
  <c r="D85" i="175"/>
  <c r="C85" i="175"/>
  <c r="A31" i="175"/>
  <c r="O15" i="175"/>
  <c r="D15" i="175"/>
  <c r="O14" i="175"/>
  <c r="D14" i="175"/>
  <c r="O13" i="175"/>
  <c r="D13" i="175"/>
  <c r="O12" i="175"/>
  <c r="D12" i="175"/>
  <c r="O11" i="175"/>
  <c r="O10" i="175"/>
  <c r="D10" i="175"/>
  <c r="O9" i="175"/>
  <c r="D9" i="175"/>
  <c r="O8" i="175"/>
  <c r="A7" i="175"/>
  <c r="A4" i="175"/>
  <c r="A2" i="175"/>
  <c r="Y1" i="175"/>
  <c r="S1" i="175"/>
  <c r="A64" i="175"/>
  <c r="O94" i="174"/>
  <c r="N94" i="174"/>
  <c r="M94" i="174"/>
  <c r="L94" i="174"/>
  <c r="K94" i="174"/>
  <c r="G94" i="174"/>
  <c r="F94" i="174"/>
  <c r="E94" i="174"/>
  <c r="D94" i="174"/>
  <c r="C94" i="174"/>
  <c r="O93" i="174"/>
  <c r="N93" i="174"/>
  <c r="M93" i="174"/>
  <c r="L93" i="174"/>
  <c r="K93" i="174"/>
  <c r="G93" i="174"/>
  <c r="F93" i="174"/>
  <c r="E93" i="174"/>
  <c r="D93" i="174"/>
  <c r="C93" i="174"/>
  <c r="O92" i="174"/>
  <c r="N92" i="174"/>
  <c r="M92" i="174"/>
  <c r="L92" i="174"/>
  <c r="J92" i="174"/>
  <c r="G92" i="174"/>
  <c r="F92" i="174"/>
  <c r="E92" i="174"/>
  <c r="D92" i="174"/>
  <c r="C92" i="174"/>
  <c r="O91" i="174"/>
  <c r="N91" i="174"/>
  <c r="M91" i="174"/>
  <c r="L91" i="174"/>
  <c r="J91" i="174"/>
  <c r="G91" i="174"/>
  <c r="F91" i="174"/>
  <c r="E91" i="174"/>
  <c r="D91" i="174"/>
  <c r="C91" i="174"/>
  <c r="O90" i="174"/>
  <c r="N90" i="174"/>
  <c r="M90" i="174"/>
  <c r="L90" i="174"/>
  <c r="J90" i="174"/>
  <c r="G90" i="174"/>
  <c r="F90" i="174"/>
  <c r="E90" i="174"/>
  <c r="D90" i="174"/>
  <c r="C90" i="174"/>
  <c r="O89" i="174"/>
  <c r="N89" i="174"/>
  <c r="M89" i="174"/>
  <c r="L89" i="174"/>
  <c r="J89" i="174"/>
  <c r="G89" i="174"/>
  <c r="F89" i="174"/>
  <c r="E89" i="174"/>
  <c r="D89" i="174"/>
  <c r="C89" i="174"/>
  <c r="O88" i="174"/>
  <c r="N88" i="174"/>
  <c r="M88" i="174"/>
  <c r="L88" i="174"/>
  <c r="J88" i="174"/>
  <c r="G88" i="174"/>
  <c r="F88" i="174"/>
  <c r="E88" i="174"/>
  <c r="D88" i="174"/>
  <c r="C88" i="174"/>
  <c r="O87" i="174"/>
  <c r="N87" i="174"/>
  <c r="M87" i="174"/>
  <c r="L87" i="174"/>
  <c r="J87" i="174"/>
  <c r="G87" i="174"/>
  <c r="F87" i="174"/>
  <c r="E87" i="174"/>
  <c r="D87" i="174"/>
  <c r="C87" i="174"/>
  <c r="O86" i="174"/>
  <c r="N86" i="174"/>
  <c r="M86" i="174"/>
  <c r="L86" i="174"/>
  <c r="J86" i="174"/>
  <c r="G86" i="174"/>
  <c r="F86" i="174"/>
  <c r="E86" i="174"/>
  <c r="D86" i="174"/>
  <c r="C86" i="174"/>
  <c r="O85" i="174"/>
  <c r="N85" i="174"/>
  <c r="M85" i="174"/>
  <c r="L85" i="174"/>
  <c r="J85" i="174"/>
  <c r="G85" i="174"/>
  <c r="F85" i="174"/>
  <c r="E85" i="174"/>
  <c r="D85" i="174"/>
  <c r="C85" i="174"/>
  <c r="S1" i="174"/>
  <c r="C82" i="174"/>
  <c r="A31" i="174"/>
  <c r="O15" i="174"/>
  <c r="D15" i="174"/>
  <c r="O14" i="174"/>
  <c r="D14" i="174"/>
  <c r="O13" i="174"/>
  <c r="D13" i="174"/>
  <c r="O12" i="174"/>
  <c r="D12" i="174"/>
  <c r="O11" i="174"/>
  <c r="O10" i="174"/>
  <c r="D10" i="174"/>
  <c r="O9" i="174"/>
  <c r="D9" i="174"/>
  <c r="O8" i="174"/>
  <c r="A7" i="174"/>
  <c r="A4" i="174"/>
  <c r="A2" i="174"/>
  <c r="Y1" i="174"/>
  <c r="A64" i="174"/>
  <c r="O94" i="173"/>
  <c r="N94" i="173"/>
  <c r="M94" i="173"/>
  <c r="L94" i="173"/>
  <c r="K94" i="173"/>
  <c r="G94" i="173"/>
  <c r="F94" i="173"/>
  <c r="E94" i="173"/>
  <c r="D94" i="173"/>
  <c r="C94" i="173"/>
  <c r="O93" i="173"/>
  <c r="N93" i="173"/>
  <c r="M93" i="173"/>
  <c r="L93" i="173"/>
  <c r="K93" i="173"/>
  <c r="G93" i="173"/>
  <c r="F93" i="173"/>
  <c r="E93" i="173"/>
  <c r="D93" i="173"/>
  <c r="C93" i="173"/>
  <c r="O92" i="173"/>
  <c r="N92" i="173"/>
  <c r="M92" i="173"/>
  <c r="L92" i="173"/>
  <c r="J92" i="173"/>
  <c r="G92" i="173"/>
  <c r="F92" i="173"/>
  <c r="E92" i="173"/>
  <c r="D92" i="173"/>
  <c r="C92" i="173"/>
  <c r="O91" i="173"/>
  <c r="N91" i="173"/>
  <c r="M91" i="173"/>
  <c r="L91" i="173"/>
  <c r="J91" i="173"/>
  <c r="G91" i="173"/>
  <c r="F91" i="173"/>
  <c r="E91" i="173"/>
  <c r="D91" i="173"/>
  <c r="C91" i="173"/>
  <c r="O90" i="173"/>
  <c r="N90" i="173"/>
  <c r="M90" i="173"/>
  <c r="L90" i="173"/>
  <c r="J90" i="173"/>
  <c r="G90" i="173"/>
  <c r="F90" i="173"/>
  <c r="E90" i="173"/>
  <c r="D90" i="173"/>
  <c r="C90" i="173"/>
  <c r="O89" i="173"/>
  <c r="N89" i="173"/>
  <c r="M89" i="173"/>
  <c r="L89" i="173"/>
  <c r="J89" i="173"/>
  <c r="G89" i="173"/>
  <c r="F89" i="173"/>
  <c r="E89" i="173"/>
  <c r="D89" i="173"/>
  <c r="C89" i="173"/>
  <c r="O88" i="173"/>
  <c r="N88" i="173"/>
  <c r="M88" i="173"/>
  <c r="L88" i="173"/>
  <c r="J88" i="173"/>
  <c r="G88" i="173"/>
  <c r="F88" i="173"/>
  <c r="E88" i="173"/>
  <c r="D88" i="173"/>
  <c r="C88" i="173"/>
  <c r="O87" i="173"/>
  <c r="N87" i="173"/>
  <c r="M87" i="173"/>
  <c r="L87" i="173"/>
  <c r="J87" i="173"/>
  <c r="G87" i="173"/>
  <c r="F87" i="173"/>
  <c r="E87" i="173"/>
  <c r="D87" i="173"/>
  <c r="C87" i="173"/>
  <c r="O86" i="173"/>
  <c r="N86" i="173"/>
  <c r="M86" i="173"/>
  <c r="L86" i="173"/>
  <c r="J86" i="173"/>
  <c r="G86" i="173"/>
  <c r="F86" i="173"/>
  <c r="E86" i="173"/>
  <c r="D86" i="173"/>
  <c r="C86" i="173"/>
  <c r="O85" i="173"/>
  <c r="N85" i="173"/>
  <c r="M85" i="173"/>
  <c r="L85" i="173"/>
  <c r="J85" i="173"/>
  <c r="G85" i="173"/>
  <c r="F85" i="173"/>
  <c r="E85" i="173"/>
  <c r="D85" i="173"/>
  <c r="C85" i="173"/>
  <c r="A31" i="173"/>
  <c r="O15" i="173"/>
  <c r="D15" i="173"/>
  <c r="O14" i="173"/>
  <c r="D14" i="173"/>
  <c r="O13" i="173"/>
  <c r="D13" i="173"/>
  <c r="O12" i="173"/>
  <c r="D12" i="173"/>
  <c r="O11" i="173"/>
  <c r="O10" i="173"/>
  <c r="D10" i="173"/>
  <c r="O9" i="173"/>
  <c r="D9" i="173"/>
  <c r="O8" i="173"/>
  <c r="A7" i="173"/>
  <c r="A4" i="173"/>
  <c r="A2" i="173"/>
  <c r="Y1" i="173"/>
  <c r="S1" i="173"/>
  <c r="A64" i="173"/>
  <c r="O94" i="172"/>
  <c r="N94" i="172"/>
  <c r="M94" i="172"/>
  <c r="L94" i="172"/>
  <c r="K94" i="172"/>
  <c r="G94" i="172"/>
  <c r="F94" i="172"/>
  <c r="E94" i="172"/>
  <c r="D94" i="172"/>
  <c r="C94" i="172"/>
  <c r="O93" i="172"/>
  <c r="N93" i="172"/>
  <c r="M93" i="172"/>
  <c r="L93" i="172"/>
  <c r="K93" i="172"/>
  <c r="G93" i="172"/>
  <c r="F93" i="172"/>
  <c r="E93" i="172"/>
  <c r="D93" i="172"/>
  <c r="C93" i="172"/>
  <c r="O92" i="172"/>
  <c r="N92" i="172"/>
  <c r="M92" i="172"/>
  <c r="L92" i="172"/>
  <c r="J92" i="172"/>
  <c r="G92" i="172"/>
  <c r="F92" i="172"/>
  <c r="E92" i="172"/>
  <c r="D92" i="172"/>
  <c r="C92" i="172"/>
  <c r="O91" i="172"/>
  <c r="N91" i="172"/>
  <c r="M91" i="172"/>
  <c r="L91" i="172"/>
  <c r="J91" i="172"/>
  <c r="G91" i="172"/>
  <c r="F91" i="172"/>
  <c r="E91" i="172"/>
  <c r="D91" i="172"/>
  <c r="C91" i="172"/>
  <c r="O90" i="172"/>
  <c r="N90" i="172"/>
  <c r="M90" i="172"/>
  <c r="L90" i="172"/>
  <c r="J90" i="172"/>
  <c r="G90" i="172"/>
  <c r="F90" i="172"/>
  <c r="E90" i="172"/>
  <c r="D90" i="172"/>
  <c r="C90" i="172"/>
  <c r="O89" i="172"/>
  <c r="N89" i="172"/>
  <c r="M89" i="172"/>
  <c r="L89" i="172"/>
  <c r="J89" i="172"/>
  <c r="G89" i="172"/>
  <c r="F89" i="172"/>
  <c r="E89" i="172"/>
  <c r="D89" i="172"/>
  <c r="C89" i="172"/>
  <c r="O88" i="172"/>
  <c r="N88" i="172"/>
  <c r="M88" i="172"/>
  <c r="L88" i="172"/>
  <c r="J88" i="172"/>
  <c r="G88" i="172"/>
  <c r="F88" i="172"/>
  <c r="E88" i="172"/>
  <c r="D88" i="172"/>
  <c r="C88" i="172"/>
  <c r="O87" i="172"/>
  <c r="N87" i="172"/>
  <c r="M87" i="172"/>
  <c r="L87" i="172"/>
  <c r="J87" i="172"/>
  <c r="G87" i="172"/>
  <c r="F87" i="172"/>
  <c r="E87" i="172"/>
  <c r="D87" i="172"/>
  <c r="C87" i="172"/>
  <c r="O86" i="172"/>
  <c r="N86" i="172"/>
  <c r="M86" i="172"/>
  <c r="L86" i="172"/>
  <c r="J86" i="172"/>
  <c r="G86" i="172"/>
  <c r="F86" i="172"/>
  <c r="E86" i="172"/>
  <c r="D86" i="172"/>
  <c r="C86" i="172"/>
  <c r="O85" i="172"/>
  <c r="N85" i="172"/>
  <c r="M85" i="172"/>
  <c r="L85" i="172"/>
  <c r="J85" i="172"/>
  <c r="G85" i="172"/>
  <c r="F85" i="172"/>
  <c r="E85" i="172"/>
  <c r="D85" i="172"/>
  <c r="C85" i="172"/>
  <c r="S1" i="172"/>
  <c r="C82" i="172"/>
  <c r="A31" i="172"/>
  <c r="O15" i="172"/>
  <c r="D15" i="172"/>
  <c r="O14" i="172"/>
  <c r="D14" i="172"/>
  <c r="O13" i="172"/>
  <c r="D13" i="172"/>
  <c r="O12" i="172"/>
  <c r="D12" i="172"/>
  <c r="O11" i="172"/>
  <c r="O10" i="172"/>
  <c r="D10" i="172"/>
  <c r="O9" i="172"/>
  <c r="D9" i="172"/>
  <c r="O8" i="172"/>
  <c r="A7" i="172"/>
  <c r="A4" i="172"/>
  <c r="A2" i="172"/>
  <c r="Y1" i="172"/>
  <c r="A64" i="172"/>
  <c r="O94" i="171"/>
  <c r="N94" i="171"/>
  <c r="M94" i="171"/>
  <c r="L94" i="171"/>
  <c r="K94" i="171"/>
  <c r="G94" i="171"/>
  <c r="F94" i="171"/>
  <c r="E94" i="171"/>
  <c r="D94" i="171"/>
  <c r="C94" i="171"/>
  <c r="O93" i="171"/>
  <c r="N93" i="171"/>
  <c r="M93" i="171"/>
  <c r="L93" i="171"/>
  <c r="K93" i="171"/>
  <c r="G93" i="171"/>
  <c r="F93" i="171"/>
  <c r="E93" i="171"/>
  <c r="D93" i="171"/>
  <c r="C93" i="171"/>
  <c r="O92" i="171"/>
  <c r="N92" i="171"/>
  <c r="M92" i="171"/>
  <c r="L92" i="171"/>
  <c r="J92" i="171"/>
  <c r="G92" i="171"/>
  <c r="F92" i="171"/>
  <c r="E92" i="171"/>
  <c r="D92" i="171"/>
  <c r="C92" i="171"/>
  <c r="O91" i="171"/>
  <c r="N91" i="171"/>
  <c r="M91" i="171"/>
  <c r="L91" i="171"/>
  <c r="J91" i="171"/>
  <c r="G91" i="171"/>
  <c r="F91" i="171"/>
  <c r="E91" i="171"/>
  <c r="D91" i="171"/>
  <c r="C91" i="171"/>
  <c r="O90" i="171"/>
  <c r="N90" i="171"/>
  <c r="M90" i="171"/>
  <c r="L90" i="171"/>
  <c r="J90" i="171"/>
  <c r="G90" i="171"/>
  <c r="F90" i="171"/>
  <c r="E90" i="171"/>
  <c r="D90" i="171"/>
  <c r="C90" i="171"/>
  <c r="O89" i="171"/>
  <c r="N89" i="171"/>
  <c r="M89" i="171"/>
  <c r="L89" i="171"/>
  <c r="J89" i="171"/>
  <c r="G89" i="171"/>
  <c r="F89" i="171"/>
  <c r="E89" i="171"/>
  <c r="D89" i="171"/>
  <c r="C89" i="171"/>
  <c r="O88" i="171"/>
  <c r="N88" i="171"/>
  <c r="M88" i="171"/>
  <c r="L88" i="171"/>
  <c r="J88" i="171"/>
  <c r="G88" i="171"/>
  <c r="F88" i="171"/>
  <c r="E88" i="171"/>
  <c r="D88" i="171"/>
  <c r="C88" i="171"/>
  <c r="O87" i="171"/>
  <c r="N87" i="171"/>
  <c r="M87" i="171"/>
  <c r="L87" i="171"/>
  <c r="J87" i="171"/>
  <c r="G87" i="171"/>
  <c r="F87" i="171"/>
  <c r="E87" i="171"/>
  <c r="D87" i="171"/>
  <c r="C87" i="171"/>
  <c r="O86" i="171"/>
  <c r="N86" i="171"/>
  <c r="M86" i="171"/>
  <c r="L86" i="171"/>
  <c r="J86" i="171"/>
  <c r="G86" i="171"/>
  <c r="F86" i="171"/>
  <c r="E86" i="171"/>
  <c r="D86" i="171"/>
  <c r="C86" i="171"/>
  <c r="O85" i="171"/>
  <c r="N85" i="171"/>
  <c r="M85" i="171"/>
  <c r="L85" i="171"/>
  <c r="J85" i="171"/>
  <c r="G85" i="171"/>
  <c r="F85" i="171"/>
  <c r="E85" i="171"/>
  <c r="D85" i="171"/>
  <c r="C85" i="171"/>
  <c r="A31" i="171"/>
  <c r="O15" i="171"/>
  <c r="D15" i="171"/>
  <c r="O14" i="171"/>
  <c r="D14" i="171"/>
  <c r="O13" i="171"/>
  <c r="D13" i="171"/>
  <c r="O12" i="171"/>
  <c r="D12" i="171"/>
  <c r="O11" i="171"/>
  <c r="O10" i="171"/>
  <c r="D10" i="171"/>
  <c r="O9" i="171"/>
  <c r="D9" i="171"/>
  <c r="O8" i="171"/>
  <c r="A7" i="171"/>
  <c r="A4" i="171"/>
  <c r="A2" i="171"/>
  <c r="Y1" i="171"/>
  <c r="S1" i="171"/>
  <c r="A64" i="171"/>
  <c r="O94" i="170"/>
  <c r="N94" i="170"/>
  <c r="M94" i="170"/>
  <c r="L94" i="170"/>
  <c r="K94" i="170"/>
  <c r="G94" i="170"/>
  <c r="F94" i="170"/>
  <c r="E94" i="170"/>
  <c r="D94" i="170"/>
  <c r="C94" i="170"/>
  <c r="O93" i="170"/>
  <c r="N93" i="170"/>
  <c r="M93" i="170"/>
  <c r="L93" i="170"/>
  <c r="K93" i="170"/>
  <c r="G93" i="170"/>
  <c r="F93" i="170"/>
  <c r="E93" i="170"/>
  <c r="D93" i="170"/>
  <c r="C93" i="170"/>
  <c r="O92" i="170"/>
  <c r="N92" i="170"/>
  <c r="M92" i="170"/>
  <c r="L92" i="170"/>
  <c r="J92" i="170"/>
  <c r="G92" i="170"/>
  <c r="F92" i="170"/>
  <c r="E92" i="170"/>
  <c r="D92" i="170"/>
  <c r="C92" i="170"/>
  <c r="O91" i="170"/>
  <c r="N91" i="170"/>
  <c r="M91" i="170"/>
  <c r="L91" i="170"/>
  <c r="J91" i="170"/>
  <c r="G91" i="170"/>
  <c r="F91" i="170"/>
  <c r="E91" i="170"/>
  <c r="D91" i="170"/>
  <c r="C91" i="170"/>
  <c r="O90" i="170"/>
  <c r="N90" i="170"/>
  <c r="M90" i="170"/>
  <c r="L90" i="170"/>
  <c r="J90" i="170"/>
  <c r="G90" i="170"/>
  <c r="F90" i="170"/>
  <c r="E90" i="170"/>
  <c r="D90" i="170"/>
  <c r="C90" i="170"/>
  <c r="O89" i="170"/>
  <c r="N89" i="170"/>
  <c r="M89" i="170"/>
  <c r="L89" i="170"/>
  <c r="J89" i="170"/>
  <c r="G89" i="170"/>
  <c r="F89" i="170"/>
  <c r="E89" i="170"/>
  <c r="D89" i="170"/>
  <c r="C89" i="170"/>
  <c r="O88" i="170"/>
  <c r="N88" i="170"/>
  <c r="M88" i="170"/>
  <c r="L88" i="170"/>
  <c r="J88" i="170"/>
  <c r="G88" i="170"/>
  <c r="F88" i="170"/>
  <c r="E88" i="170"/>
  <c r="D88" i="170"/>
  <c r="C88" i="170"/>
  <c r="O87" i="170"/>
  <c r="N87" i="170"/>
  <c r="M87" i="170"/>
  <c r="L87" i="170"/>
  <c r="J87" i="170"/>
  <c r="G87" i="170"/>
  <c r="F87" i="170"/>
  <c r="E87" i="170"/>
  <c r="D87" i="170"/>
  <c r="C87" i="170"/>
  <c r="O86" i="170"/>
  <c r="N86" i="170"/>
  <c r="M86" i="170"/>
  <c r="L86" i="170"/>
  <c r="J86" i="170"/>
  <c r="G86" i="170"/>
  <c r="F86" i="170"/>
  <c r="E86" i="170"/>
  <c r="D86" i="170"/>
  <c r="C86" i="170"/>
  <c r="O85" i="170"/>
  <c r="N85" i="170"/>
  <c r="M85" i="170"/>
  <c r="L85" i="170"/>
  <c r="J85" i="170"/>
  <c r="G85" i="170"/>
  <c r="F85" i="170"/>
  <c r="E85" i="170"/>
  <c r="D85" i="170"/>
  <c r="C85" i="170"/>
  <c r="S1" i="170"/>
  <c r="C82" i="170"/>
  <c r="A31" i="170"/>
  <c r="O15" i="170"/>
  <c r="D15" i="170"/>
  <c r="O14" i="170"/>
  <c r="D14" i="170"/>
  <c r="O13" i="170"/>
  <c r="D13" i="170"/>
  <c r="O12" i="170"/>
  <c r="D12" i="170"/>
  <c r="O11" i="170"/>
  <c r="O10" i="170"/>
  <c r="D10" i="170"/>
  <c r="O9" i="170"/>
  <c r="D9" i="170"/>
  <c r="O8" i="170"/>
  <c r="A7" i="170"/>
  <c r="A4" i="170"/>
  <c r="A2" i="170"/>
  <c r="Y1" i="170"/>
  <c r="A64" i="170"/>
  <c r="O94" i="169"/>
  <c r="N94" i="169"/>
  <c r="M94" i="169"/>
  <c r="L94" i="169"/>
  <c r="K94" i="169"/>
  <c r="G94" i="169"/>
  <c r="F94" i="169"/>
  <c r="E94" i="169"/>
  <c r="D94" i="169"/>
  <c r="C94" i="169"/>
  <c r="O93" i="169"/>
  <c r="N93" i="169"/>
  <c r="M93" i="169"/>
  <c r="L93" i="169"/>
  <c r="K93" i="169"/>
  <c r="G93" i="169"/>
  <c r="F93" i="169"/>
  <c r="E93" i="169"/>
  <c r="D93" i="169"/>
  <c r="C93" i="169"/>
  <c r="O92" i="169"/>
  <c r="N92" i="169"/>
  <c r="M92" i="169"/>
  <c r="L92" i="169"/>
  <c r="J92" i="169"/>
  <c r="G92" i="169"/>
  <c r="F92" i="169"/>
  <c r="E92" i="169"/>
  <c r="D92" i="169"/>
  <c r="C92" i="169"/>
  <c r="O91" i="169"/>
  <c r="N91" i="169"/>
  <c r="M91" i="169"/>
  <c r="L91" i="169"/>
  <c r="J91" i="169"/>
  <c r="G91" i="169"/>
  <c r="F91" i="169"/>
  <c r="E91" i="169"/>
  <c r="D91" i="169"/>
  <c r="C91" i="169"/>
  <c r="O90" i="169"/>
  <c r="N90" i="169"/>
  <c r="M90" i="169"/>
  <c r="L90" i="169"/>
  <c r="J90" i="169"/>
  <c r="G90" i="169"/>
  <c r="F90" i="169"/>
  <c r="E90" i="169"/>
  <c r="D90" i="169"/>
  <c r="C90" i="169"/>
  <c r="O89" i="169"/>
  <c r="N89" i="169"/>
  <c r="M89" i="169"/>
  <c r="L89" i="169"/>
  <c r="J89" i="169"/>
  <c r="G89" i="169"/>
  <c r="F89" i="169"/>
  <c r="E89" i="169"/>
  <c r="D89" i="169"/>
  <c r="C89" i="169"/>
  <c r="O88" i="169"/>
  <c r="N88" i="169"/>
  <c r="M88" i="169"/>
  <c r="L88" i="169"/>
  <c r="J88" i="169"/>
  <c r="G88" i="169"/>
  <c r="F88" i="169"/>
  <c r="E88" i="169"/>
  <c r="D88" i="169"/>
  <c r="C88" i="169"/>
  <c r="O87" i="169"/>
  <c r="N87" i="169"/>
  <c r="M87" i="169"/>
  <c r="L87" i="169"/>
  <c r="J87" i="169"/>
  <c r="G87" i="169"/>
  <c r="F87" i="169"/>
  <c r="E87" i="169"/>
  <c r="D87" i="169"/>
  <c r="C87" i="169"/>
  <c r="O86" i="169"/>
  <c r="N86" i="169"/>
  <c r="M86" i="169"/>
  <c r="L86" i="169"/>
  <c r="J86" i="169"/>
  <c r="G86" i="169"/>
  <c r="F86" i="169"/>
  <c r="E86" i="169"/>
  <c r="D86" i="169"/>
  <c r="C86" i="169"/>
  <c r="O85" i="169"/>
  <c r="N85" i="169"/>
  <c r="M85" i="169"/>
  <c r="L85" i="169"/>
  <c r="J85" i="169"/>
  <c r="G85" i="169"/>
  <c r="F85" i="169"/>
  <c r="E85" i="169"/>
  <c r="D85" i="169"/>
  <c r="C85" i="169"/>
  <c r="A31" i="169"/>
  <c r="O15" i="169"/>
  <c r="D15" i="169"/>
  <c r="O14" i="169"/>
  <c r="D14" i="169"/>
  <c r="O13" i="169"/>
  <c r="D13" i="169"/>
  <c r="O12" i="169"/>
  <c r="D12" i="169"/>
  <c r="O11" i="169"/>
  <c r="O10" i="169"/>
  <c r="D10" i="169"/>
  <c r="O9" i="169"/>
  <c r="D9" i="169"/>
  <c r="O8" i="169"/>
  <c r="A7" i="169"/>
  <c r="A4" i="169"/>
  <c r="A2" i="169"/>
  <c r="Y1" i="169"/>
  <c r="S1" i="169"/>
  <c r="A64" i="169"/>
  <c r="O94" i="168"/>
  <c r="N94" i="168"/>
  <c r="M94" i="168"/>
  <c r="L94" i="168"/>
  <c r="K94" i="168"/>
  <c r="G94" i="168"/>
  <c r="F94" i="168"/>
  <c r="E94" i="168"/>
  <c r="D94" i="168"/>
  <c r="C94" i="168"/>
  <c r="O93" i="168"/>
  <c r="N93" i="168"/>
  <c r="M93" i="168"/>
  <c r="L93" i="168"/>
  <c r="K93" i="168"/>
  <c r="G93" i="168"/>
  <c r="F93" i="168"/>
  <c r="E93" i="168"/>
  <c r="D93" i="168"/>
  <c r="C93" i="168"/>
  <c r="O92" i="168"/>
  <c r="N92" i="168"/>
  <c r="M92" i="168"/>
  <c r="L92" i="168"/>
  <c r="J92" i="168"/>
  <c r="G92" i="168"/>
  <c r="F92" i="168"/>
  <c r="E92" i="168"/>
  <c r="D92" i="168"/>
  <c r="C92" i="168"/>
  <c r="O91" i="168"/>
  <c r="N91" i="168"/>
  <c r="M91" i="168"/>
  <c r="L91" i="168"/>
  <c r="J91" i="168"/>
  <c r="G91" i="168"/>
  <c r="F91" i="168"/>
  <c r="E91" i="168"/>
  <c r="D91" i="168"/>
  <c r="C91" i="168"/>
  <c r="O90" i="168"/>
  <c r="N90" i="168"/>
  <c r="M90" i="168"/>
  <c r="L90" i="168"/>
  <c r="J90" i="168"/>
  <c r="G90" i="168"/>
  <c r="F90" i="168"/>
  <c r="E90" i="168"/>
  <c r="D90" i="168"/>
  <c r="C90" i="168"/>
  <c r="O89" i="168"/>
  <c r="N89" i="168"/>
  <c r="M89" i="168"/>
  <c r="L89" i="168"/>
  <c r="J89" i="168"/>
  <c r="G89" i="168"/>
  <c r="F89" i="168"/>
  <c r="E89" i="168"/>
  <c r="D89" i="168"/>
  <c r="C89" i="168"/>
  <c r="O88" i="168"/>
  <c r="N88" i="168"/>
  <c r="M88" i="168"/>
  <c r="L88" i="168"/>
  <c r="J88" i="168"/>
  <c r="G88" i="168"/>
  <c r="F88" i="168"/>
  <c r="E88" i="168"/>
  <c r="D88" i="168"/>
  <c r="C88" i="168"/>
  <c r="O87" i="168"/>
  <c r="N87" i="168"/>
  <c r="M87" i="168"/>
  <c r="L87" i="168"/>
  <c r="J87" i="168"/>
  <c r="G87" i="168"/>
  <c r="F87" i="168"/>
  <c r="E87" i="168"/>
  <c r="D87" i="168"/>
  <c r="C87" i="168"/>
  <c r="O86" i="168"/>
  <c r="N86" i="168"/>
  <c r="M86" i="168"/>
  <c r="L86" i="168"/>
  <c r="J86" i="168"/>
  <c r="G86" i="168"/>
  <c r="F86" i="168"/>
  <c r="E86" i="168"/>
  <c r="D86" i="168"/>
  <c r="C86" i="168"/>
  <c r="O85" i="168"/>
  <c r="N85" i="168"/>
  <c r="M85" i="168"/>
  <c r="L85" i="168"/>
  <c r="J85" i="168"/>
  <c r="G85" i="168"/>
  <c r="F85" i="168"/>
  <c r="E85" i="168"/>
  <c r="D85" i="168"/>
  <c r="C85" i="168"/>
  <c r="S1" i="168"/>
  <c r="C82" i="168"/>
  <c r="A31" i="168"/>
  <c r="O15" i="168"/>
  <c r="D15" i="168"/>
  <c r="O14" i="168"/>
  <c r="D14" i="168"/>
  <c r="O13" i="168"/>
  <c r="D13" i="168"/>
  <c r="O12" i="168"/>
  <c r="D12" i="168"/>
  <c r="O11" i="168"/>
  <c r="O10" i="168"/>
  <c r="D10" i="168"/>
  <c r="O9" i="168"/>
  <c r="D9" i="168"/>
  <c r="O8" i="168"/>
  <c r="A7" i="168"/>
  <c r="A4" i="168"/>
  <c r="A2" i="168"/>
  <c r="Y1" i="168"/>
  <c r="A64" i="168"/>
  <c r="O94" i="167"/>
  <c r="N94" i="167"/>
  <c r="M94" i="167"/>
  <c r="L94" i="167"/>
  <c r="K94" i="167"/>
  <c r="G94" i="167"/>
  <c r="F94" i="167"/>
  <c r="E94" i="167"/>
  <c r="D94" i="167"/>
  <c r="C94" i="167"/>
  <c r="O93" i="167"/>
  <c r="N93" i="167"/>
  <c r="M93" i="167"/>
  <c r="L93" i="167"/>
  <c r="K93" i="167"/>
  <c r="G93" i="167"/>
  <c r="F93" i="167"/>
  <c r="E93" i="167"/>
  <c r="D93" i="167"/>
  <c r="C93" i="167"/>
  <c r="O92" i="167"/>
  <c r="N92" i="167"/>
  <c r="M92" i="167"/>
  <c r="L92" i="167"/>
  <c r="J92" i="167"/>
  <c r="G92" i="167"/>
  <c r="F92" i="167"/>
  <c r="E92" i="167"/>
  <c r="D92" i="167"/>
  <c r="C92" i="167"/>
  <c r="O91" i="167"/>
  <c r="N91" i="167"/>
  <c r="M91" i="167"/>
  <c r="L91" i="167"/>
  <c r="J91" i="167"/>
  <c r="G91" i="167"/>
  <c r="F91" i="167"/>
  <c r="E91" i="167"/>
  <c r="D91" i="167"/>
  <c r="C91" i="167"/>
  <c r="O90" i="167"/>
  <c r="N90" i="167"/>
  <c r="M90" i="167"/>
  <c r="L90" i="167"/>
  <c r="J90" i="167"/>
  <c r="G90" i="167"/>
  <c r="F90" i="167"/>
  <c r="E90" i="167"/>
  <c r="D90" i="167"/>
  <c r="C90" i="167"/>
  <c r="O89" i="167"/>
  <c r="N89" i="167"/>
  <c r="M89" i="167"/>
  <c r="L89" i="167"/>
  <c r="J89" i="167"/>
  <c r="G89" i="167"/>
  <c r="F89" i="167"/>
  <c r="E89" i="167"/>
  <c r="D89" i="167"/>
  <c r="C89" i="167"/>
  <c r="O88" i="167"/>
  <c r="N88" i="167"/>
  <c r="M88" i="167"/>
  <c r="L88" i="167"/>
  <c r="J88" i="167"/>
  <c r="G88" i="167"/>
  <c r="F88" i="167"/>
  <c r="E88" i="167"/>
  <c r="D88" i="167"/>
  <c r="C88" i="167"/>
  <c r="O87" i="167"/>
  <c r="N87" i="167"/>
  <c r="M87" i="167"/>
  <c r="L87" i="167"/>
  <c r="J87" i="167"/>
  <c r="G87" i="167"/>
  <c r="F87" i="167"/>
  <c r="E87" i="167"/>
  <c r="D87" i="167"/>
  <c r="C87" i="167"/>
  <c r="O86" i="167"/>
  <c r="N86" i="167"/>
  <c r="M86" i="167"/>
  <c r="L86" i="167"/>
  <c r="J86" i="167"/>
  <c r="G86" i="167"/>
  <c r="F86" i="167"/>
  <c r="E86" i="167"/>
  <c r="D86" i="167"/>
  <c r="C86" i="167"/>
  <c r="O85" i="167"/>
  <c r="N85" i="167"/>
  <c r="M85" i="167"/>
  <c r="L85" i="167"/>
  <c r="J85" i="167"/>
  <c r="G85" i="167"/>
  <c r="F85" i="167"/>
  <c r="E85" i="167"/>
  <c r="D85" i="167"/>
  <c r="C85" i="167"/>
  <c r="A31" i="167"/>
  <c r="O15" i="167"/>
  <c r="D15" i="167"/>
  <c r="O14" i="167"/>
  <c r="D14" i="167"/>
  <c r="O13" i="167"/>
  <c r="D13" i="167"/>
  <c r="O12" i="167"/>
  <c r="D12" i="167"/>
  <c r="O11" i="167"/>
  <c r="O10" i="167"/>
  <c r="D10" i="167"/>
  <c r="O9" i="167"/>
  <c r="D9" i="167"/>
  <c r="O8" i="167"/>
  <c r="A7" i="167"/>
  <c r="A4" i="167"/>
  <c r="A2" i="167"/>
  <c r="Y1" i="167"/>
  <c r="S1" i="167"/>
  <c r="A64" i="167"/>
  <c r="O94" i="166"/>
  <c r="N94" i="166"/>
  <c r="M94" i="166"/>
  <c r="L94" i="166"/>
  <c r="K94" i="166"/>
  <c r="G94" i="166"/>
  <c r="F94" i="166"/>
  <c r="E94" i="166"/>
  <c r="D94" i="166"/>
  <c r="C94" i="166"/>
  <c r="O93" i="166"/>
  <c r="N93" i="166"/>
  <c r="M93" i="166"/>
  <c r="L93" i="166"/>
  <c r="K93" i="166"/>
  <c r="G93" i="166"/>
  <c r="F93" i="166"/>
  <c r="E93" i="166"/>
  <c r="D93" i="166"/>
  <c r="C93" i="166"/>
  <c r="O92" i="166"/>
  <c r="N92" i="166"/>
  <c r="M92" i="166"/>
  <c r="L92" i="166"/>
  <c r="J92" i="166"/>
  <c r="G92" i="166"/>
  <c r="F92" i="166"/>
  <c r="E92" i="166"/>
  <c r="D92" i="166"/>
  <c r="C92" i="166"/>
  <c r="O91" i="166"/>
  <c r="N91" i="166"/>
  <c r="M91" i="166"/>
  <c r="L91" i="166"/>
  <c r="J91" i="166"/>
  <c r="G91" i="166"/>
  <c r="F91" i="166"/>
  <c r="E91" i="166"/>
  <c r="D91" i="166"/>
  <c r="C91" i="166"/>
  <c r="O90" i="166"/>
  <c r="N90" i="166"/>
  <c r="M90" i="166"/>
  <c r="L90" i="166"/>
  <c r="J90" i="166"/>
  <c r="G90" i="166"/>
  <c r="F90" i="166"/>
  <c r="E90" i="166"/>
  <c r="D90" i="166"/>
  <c r="C90" i="166"/>
  <c r="O89" i="166"/>
  <c r="N89" i="166"/>
  <c r="M89" i="166"/>
  <c r="L89" i="166"/>
  <c r="J89" i="166"/>
  <c r="G89" i="166"/>
  <c r="F89" i="166"/>
  <c r="E89" i="166"/>
  <c r="D89" i="166"/>
  <c r="C89" i="166"/>
  <c r="O88" i="166"/>
  <c r="N88" i="166"/>
  <c r="M88" i="166"/>
  <c r="L88" i="166"/>
  <c r="J88" i="166"/>
  <c r="G88" i="166"/>
  <c r="F88" i="166"/>
  <c r="E88" i="166"/>
  <c r="D88" i="166"/>
  <c r="C88" i="166"/>
  <c r="O87" i="166"/>
  <c r="N87" i="166"/>
  <c r="M87" i="166"/>
  <c r="L87" i="166"/>
  <c r="J87" i="166"/>
  <c r="G87" i="166"/>
  <c r="F87" i="166"/>
  <c r="E87" i="166"/>
  <c r="D87" i="166"/>
  <c r="C87" i="166"/>
  <c r="O86" i="166"/>
  <c r="N86" i="166"/>
  <c r="M86" i="166"/>
  <c r="L86" i="166"/>
  <c r="J86" i="166"/>
  <c r="G86" i="166"/>
  <c r="F86" i="166"/>
  <c r="E86" i="166"/>
  <c r="D86" i="166"/>
  <c r="C86" i="166"/>
  <c r="O85" i="166"/>
  <c r="N85" i="166"/>
  <c r="M85" i="166"/>
  <c r="L85" i="166"/>
  <c r="J85" i="166"/>
  <c r="G85" i="166"/>
  <c r="F85" i="166"/>
  <c r="E85" i="166"/>
  <c r="D85" i="166"/>
  <c r="C85" i="166"/>
  <c r="A31" i="166"/>
  <c r="O15" i="166"/>
  <c r="D15" i="166"/>
  <c r="O14" i="166"/>
  <c r="D14" i="166"/>
  <c r="O13" i="166"/>
  <c r="D13" i="166"/>
  <c r="O12" i="166"/>
  <c r="D12" i="166"/>
  <c r="O11" i="166"/>
  <c r="O10" i="166"/>
  <c r="D10" i="166"/>
  <c r="O9" i="166"/>
  <c r="D9" i="166"/>
  <c r="O8" i="166"/>
  <c r="A7" i="166"/>
  <c r="A4" i="166"/>
  <c r="A2" i="166"/>
  <c r="Y1" i="166"/>
  <c r="S1" i="166"/>
  <c r="C82" i="166"/>
  <c r="G18" i="194"/>
  <c r="A49" i="194"/>
  <c r="G18" i="193"/>
  <c r="A49" i="193"/>
  <c r="C82" i="193"/>
  <c r="G18" i="192"/>
  <c r="A49" i="192"/>
  <c r="G18" i="191"/>
  <c r="A49" i="191"/>
  <c r="C82" i="191"/>
  <c r="G18" i="190"/>
  <c r="A49" i="190"/>
  <c r="G18" i="189"/>
  <c r="A49" i="189"/>
  <c r="C82" i="189"/>
  <c r="G18" i="188"/>
  <c r="A49" i="188"/>
  <c r="G18" i="187"/>
  <c r="A49" i="187"/>
  <c r="C82" i="187"/>
  <c r="G18" i="186"/>
  <c r="A49" i="186"/>
  <c r="G18" i="185"/>
  <c r="A49" i="185"/>
  <c r="C82" i="185"/>
  <c r="G18" i="184"/>
  <c r="A49" i="184"/>
  <c r="G18" i="183"/>
  <c r="A49" i="183"/>
  <c r="C82" i="183"/>
  <c r="G18" i="182"/>
  <c r="A49" i="182"/>
  <c r="G18" i="181"/>
  <c r="A49" i="181"/>
  <c r="C82" i="181"/>
  <c r="G18" i="180"/>
  <c r="A49" i="180"/>
  <c r="G18" i="179"/>
  <c r="A49" i="179"/>
  <c r="C82" i="179"/>
  <c r="G18" i="178"/>
  <c r="A49" i="178"/>
  <c r="G18" i="177"/>
  <c r="A49" i="177"/>
  <c r="C82" i="177"/>
  <c r="G18" i="176"/>
  <c r="A49" i="176"/>
  <c r="G18" i="175"/>
  <c r="A49" i="175"/>
  <c r="C82" i="175"/>
  <c r="G18" i="174"/>
  <c r="A49" i="174"/>
  <c r="G18" i="173"/>
  <c r="A49" i="173"/>
  <c r="C82" i="173"/>
  <c r="G18" i="172"/>
  <c r="A49" i="172"/>
  <c r="G18" i="171"/>
  <c r="A49" i="171"/>
  <c r="C82" i="171"/>
  <c r="G18" i="170"/>
  <c r="A49" i="170"/>
  <c r="G18" i="169"/>
  <c r="A49" i="169"/>
  <c r="C82" i="169"/>
  <c r="G18" i="168"/>
  <c r="A49" i="168"/>
  <c r="G18" i="167"/>
  <c r="A49" i="167"/>
  <c r="C82" i="167"/>
  <c r="A18" i="194"/>
  <c r="A18" i="193"/>
  <c r="A18" i="192"/>
  <c r="A18" i="191"/>
  <c r="A18" i="190"/>
  <c r="A18" i="189"/>
  <c r="A18" i="188"/>
  <c r="A18" i="187"/>
  <c r="A18" i="186"/>
  <c r="A18" i="185"/>
  <c r="A18" i="184"/>
  <c r="A18" i="183"/>
  <c r="A18" i="182"/>
  <c r="A18" i="181"/>
  <c r="A18" i="180"/>
  <c r="A18" i="179"/>
  <c r="A18" i="178"/>
  <c r="A18" i="177"/>
  <c r="A18" i="176"/>
  <c r="A18" i="175"/>
  <c r="A18" i="174"/>
  <c r="A18" i="173"/>
  <c r="A18" i="172"/>
  <c r="A18" i="171"/>
  <c r="A18" i="170"/>
  <c r="A18" i="169"/>
  <c r="A18" i="168"/>
  <c r="A18" i="167"/>
  <c r="A18" i="166"/>
  <c r="A64" i="166"/>
  <c r="G18" i="166"/>
  <c r="A49" i="166"/>
  <c r="G1" i="24"/>
  <c r="A1" i="24"/>
  <c r="J82" i="194"/>
  <c r="J82" i="191"/>
  <c r="J82" i="190"/>
  <c r="J82" i="187"/>
  <c r="J82" i="186"/>
  <c r="J82" i="183"/>
  <c r="J82" i="182"/>
  <c r="J82" i="179"/>
  <c r="J82" i="178"/>
  <c r="J82" i="175"/>
  <c r="J82" i="174"/>
  <c r="J82" i="171"/>
  <c r="J82" i="170"/>
  <c r="J82" i="167"/>
  <c r="J82" i="166"/>
  <c r="J82" i="193"/>
  <c r="J82" i="192"/>
  <c r="J82" i="189"/>
  <c r="J82" i="188"/>
  <c r="J82" i="185"/>
  <c r="J82" i="184"/>
  <c r="J82" i="181"/>
  <c r="J82" i="180"/>
  <c r="J82" i="177"/>
  <c r="J82" i="176"/>
  <c r="J82" i="173"/>
  <c r="J82" i="172"/>
  <c r="J82" i="169"/>
  <c r="J82" i="168"/>
</calcChain>
</file>

<file path=xl/sharedStrings.xml><?xml version="1.0" encoding="utf-8"?>
<sst xmlns="http://schemas.openxmlformats.org/spreadsheetml/2006/main" count="6082" uniqueCount="189">
  <si>
    <t>The following statistics are sourced from the Linked Employer-Employee Dataset (LEED)</t>
  </si>
  <si>
    <t>and based on administrative/tax data containing over 18 million records each year.</t>
  </si>
  <si>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</si>
  <si>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</si>
  <si>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</si>
  <si>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</si>
  <si>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</si>
  <si>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</si>
  <si>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</si>
  <si>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</si>
  <si>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</si>
  <si>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Median employee income per job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</si>
  <si>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</si>
  <si>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</si>
  <si>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</si>
  <si>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</si>
  <si>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</si>
  <si>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</si>
  <si>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</si>
  <si>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</si>
  <si>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</si>
  <si>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</si>
  <si>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</si>
  <si>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</si>
  <si>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</si>
  <si>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</si>
  <si>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</si>
  <si>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</si>
  <si>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</si>
  <si>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</si>
  <si>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</si>
  <si>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</si>
  <si>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</si>
  <si>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</si>
  <si>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</si>
  <si>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</si>
  <si>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</si>
  <si>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</si>
  <si>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</si>
  <si>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</si>
  <si>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</si>
  <si>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</si>
  <si>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</si>
  <si>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</si>
  <si>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</si>
  <si>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</si>
  <si>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</si>
  <si>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</si>
  <si>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</si>
  <si>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</si>
  <si>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</si>
  <si>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</si>
  <si>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</si>
  <si>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</si>
  <si>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</si>
  <si>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</si>
  <si>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</si>
  <si>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</si>
  <si>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</si>
  <si>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</si>
  <si>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</si>
  <si>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</si>
  <si>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</si>
  <si>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</si>
  <si>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</si>
  <si>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</si>
  <si>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</si>
  <si>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2015-16</t>
  </si>
  <si>
    <t>2012-13</t>
  </si>
  <si>
    <t>2013-14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</si>
  <si>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</si>
  <si>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</si>
  <si>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</si>
  <si>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</si>
  <si>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</si>
  <si>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</si>
  <si>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</si>
  <si>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</si>
  <si>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</si>
  <si>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</si>
  <si>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</si>
  <si>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</si>
  <si>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</si>
  <si>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</si>
  <si>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</si>
  <si>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</si>
  <si>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</si>
  <si>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</si>
  <si>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</si>
  <si>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</si>
  <si>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</si>
  <si>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</si>
  <si>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Released at 11.30am (Canberra time) 1 August 2019</t>
  </si>
  <si>
    <t>Males</t>
  </si>
  <si>
    <t>Females</t>
  </si>
  <si>
    <t>Employed Persons</t>
  </si>
  <si>
    <t>Duration adjusted median income (jobs)</t>
  </si>
  <si>
    <t>%</t>
  </si>
  <si>
    <t>Employees</t>
  </si>
  <si>
    <t>Owner Managers of Unincorporated Enterprises</t>
  </si>
  <si>
    <t>Multiple Job Holders</t>
  </si>
  <si>
    <t>Single Jobs Holders</t>
  </si>
  <si>
    <t>Persons</t>
  </si>
  <si>
    <t>Multi jobs male</t>
  </si>
  <si>
    <t>Multi jobs female</t>
  </si>
  <si>
    <t>2016-17</t>
  </si>
  <si>
    <t>© Commonwealth of Australia 2019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</si>
  <si>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</si>
  <si>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</si>
  <si>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</si>
  <si>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</si>
  <si>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</si>
  <si>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6 year mv</t>
  </si>
  <si>
    <t>Average age of employed persons</t>
  </si>
  <si>
    <t>last 6 years</t>
  </si>
  <si>
    <t>2011-12</t>
  </si>
  <si>
    <t>Yrs</t>
  </si>
  <si>
    <t>Median income per job</t>
  </si>
  <si>
    <t>* Totals may differ from the sum of their components due to missing information and perturbation.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</si>
  <si>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</si>
  <si>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</si>
  <si>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</si>
  <si>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</si>
  <si>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</si>
  <si>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</si>
  <si>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</si>
  <si>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</si>
  <si>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Single job</t>
  </si>
  <si>
    <t>Multi job</t>
  </si>
  <si>
    <t>Central Coast</t>
  </si>
  <si>
    <t>Latrobe</t>
  </si>
  <si>
    <t>Central Highlands</t>
  </si>
  <si>
    <t>Flinders</t>
  </si>
  <si>
    <t>Break O'Day</t>
  </si>
  <si>
    <t>Brighton</t>
  </si>
  <si>
    <t>Burnie</t>
  </si>
  <si>
    <t>Circular Head</t>
  </si>
  <si>
    <t>Clarence</t>
  </si>
  <si>
    <t>Derwent Valley</t>
  </si>
  <si>
    <t>Devonport</t>
  </si>
  <si>
    <t>Dorset</t>
  </si>
  <si>
    <t>12.10</t>
  </si>
  <si>
    <t>George Town</t>
  </si>
  <si>
    <t>Glamorgan/Spring Bay</t>
  </si>
  <si>
    <t>Glenorchy</t>
  </si>
  <si>
    <t>Hobart</t>
  </si>
  <si>
    <t>Huon Valley</t>
  </si>
  <si>
    <t>Kentish</t>
  </si>
  <si>
    <t>King Island</t>
  </si>
  <si>
    <t>Kingborough</t>
  </si>
  <si>
    <t>12.20</t>
  </si>
  <si>
    <t>Launceston</t>
  </si>
  <si>
    <t>Meander Valley</t>
  </si>
  <si>
    <t>Northern Midlands</t>
  </si>
  <si>
    <t>Sorell</t>
  </si>
  <si>
    <t>Southern Midlands</t>
  </si>
  <si>
    <t>Tasman</t>
  </si>
  <si>
    <t>Waratah/Wynyard</t>
  </si>
  <si>
    <t>West Coast</t>
  </si>
  <si>
    <t>West Tamar</t>
  </si>
  <si>
    <t>6160.0 Jobs in Australia - Table 12 Tasmania Spotlights by Local Government Areas 2016-17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</si>
  <si>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</si>
  <si>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</si>
  <si>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</si>
  <si>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</si>
  <si>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</si>
  <si>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</si>
  <si>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</si>
  <si>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</si>
  <si>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</si>
  <si>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</si>
  <si>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</si>
  <si>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</si>
  <si>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</si>
  <si>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</si>
  <si>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</si>
  <si>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</si>
  <si>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</si>
  <si>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</si>
  <si>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</si>
  <si>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</si>
  <si>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</si>
  <si>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</si>
  <si>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</si>
  <si>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</si>
  <si>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</si>
  <si>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</si>
  <si>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</si>
  <si>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Tasmania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</si>
</sst>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</cellStyleXfs>
  <cellXfs count="130">
    <xf numFmtId="0" fontId="0" fillId="0" borderId="0" xfId="0"/>
    <xf numFmtId="0" fontId="0" fillId="0" borderId="0" xfId="0" applyFill="1"/>
    <xf numFmtId="0" fontId="4" fillId="0" borderId="0" xfId="3" applyFont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7" fillId="0" borderId="0" xfId="0" applyFont="1" applyFill="1"/>
    <xf numFmtId="3" fontId="5" fillId="0" borderId="0" xfId="0" applyNumberFormat="1" applyFont="1" applyFill="1" applyAlignment="1">
      <alignment horizontal="right"/>
    </xf>
    <xf numFmtId="0" fontId="12" fillId="0" borderId="0" xfId="3" applyFont="1" applyFill="1"/>
    <xf numFmtId="0" fontId="12" fillId="0" borderId="0" xfId="3" applyFont="1" applyBorder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Font="1" applyBorder="1" applyAlignment="1">
      <alignment horizontal="left"/>
    </xf>
    <xf numFmtId="0" fontId="12" fillId="0" borderId="0" xfId="3" applyFont="1"/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0" fillId="0" borderId="0" xfId="0"/>
    <xf numFmtId="0" fontId="17" fillId="0" borderId="0" xfId="0" applyFont="1" applyFill="1" applyAlignment="1"/>
    <xf numFmtId="0" fontId="17" fillId="0" borderId="0" xfId="0" applyFont="1" applyAlignme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3" applyFont="1" applyFill="1" applyProtection="1">
      <protection locked="0" hidden="1"/>
    </xf>
    <xf numFmtId="0" fontId="0" fillId="0" borderId="0" xfId="0" applyFill="1" applyProtection="1">
      <protection locked="0" hidden="1"/>
    </xf>
    <xf numFmtId="0" fontId="4" fillId="0" borderId="0" xfId="3" applyFont="1" applyBorder="1" applyAlignment="1" applyProtection="1">
      <alignment vertical="center"/>
      <protection locked="0" hidden="1"/>
    </xf>
    <xf numFmtId="0" fontId="27" fillId="0" borderId="11" xfId="6" applyAlignment="1">
      <alignment horizontal="right"/>
    </xf>
    <xf numFmtId="0" fontId="27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7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0" fillId="0" borderId="0" xfId="0" applyFont="1" applyFill="1" applyAlignment="1" applyProtection="1">
      <alignment horizontal="left"/>
      <protection locked="0" hidden="1"/>
    </xf>
    <xf numFmtId="0" fontId="27" fillId="0" borderId="0" xfId="7" applyAlignment="1">
      <alignment horizontal="left" indent="1"/>
    </xf>
    <xf numFmtId="0" fontId="0" fillId="0" borderId="0" xfId="0" applyFont="1" applyFill="1" applyAlignment="1" applyProtection="1">
      <alignment horizontal="left" vertical="center" indent="1"/>
      <protection locked="0" hidden="1"/>
    </xf>
    <xf numFmtId="0" fontId="17" fillId="0" borderId="0" xfId="0" applyFont="1" applyFill="1" applyProtection="1">
      <protection locked="0" hidden="1"/>
    </xf>
    <xf numFmtId="0" fontId="22" fillId="0" borderId="2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Protection="1">
      <protection locked="0" hidden="1"/>
    </xf>
    <xf numFmtId="0" fontId="23" fillId="0" borderId="3" xfId="0" applyFont="1" applyBorder="1" applyProtection="1">
      <protection locked="0" hidden="1"/>
    </xf>
    <xf numFmtId="3" fontId="22" fillId="0" borderId="3" xfId="0" applyNumberFormat="1" applyFont="1" applyFill="1" applyBorder="1" applyAlignment="1" applyProtection="1">
      <alignment horizontal="right"/>
      <protection locked="0" hidden="1"/>
    </xf>
    <xf numFmtId="0" fontId="16" fillId="0" borderId="4" xfId="0" applyFont="1" applyFill="1" applyBorder="1" applyAlignment="1" applyProtection="1">
      <alignment horizontal="right"/>
      <protection locked="0" hidden="1"/>
    </xf>
    <xf numFmtId="0" fontId="16" fillId="0" borderId="3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Alignment="1" applyProtection="1">
      <alignment horizontal="center" vertical="center"/>
      <protection locked="0" hidden="1"/>
    </xf>
    <xf numFmtId="0" fontId="22" fillId="0" borderId="3" xfId="0" applyFont="1" applyFill="1" applyBorder="1" applyAlignment="1" applyProtection="1">
      <alignment horizontal="right"/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6" fillId="0" borderId="0" xfId="0" applyFont="1" applyFill="1" applyBorder="1" applyProtection="1">
      <protection locked="0" hidden="1"/>
    </xf>
    <xf numFmtId="0" fontId="23" fillId="0" borderId="0" xfId="0" applyFont="1" applyBorder="1" applyProtection="1">
      <protection locked="0" hidden="1"/>
    </xf>
    <xf numFmtId="165" fontId="16" fillId="0" borderId="0" xfId="0" applyNumberFormat="1" applyFont="1" applyFill="1" applyBorder="1" applyAlignment="1" applyProtection="1">
      <alignment horizontal="right"/>
      <protection locked="0" hidden="1"/>
    </xf>
    <xf numFmtId="0" fontId="16" fillId="0" borderId="6" xfId="0" applyFont="1" applyFill="1" applyBorder="1" applyAlignment="1" applyProtection="1">
      <alignment horizontal="center"/>
      <protection locked="0" hidden="1"/>
    </xf>
    <xf numFmtId="0" fontId="16" fillId="0" borderId="5" xfId="0" applyFont="1" applyFill="1" applyBorder="1" applyAlignment="1" applyProtection="1">
      <alignment horizontal="left" indent="2"/>
      <protection locked="0" hidden="1"/>
    </xf>
    <xf numFmtId="0" fontId="16" fillId="0" borderId="0" xfId="0" applyFont="1" applyFill="1" applyBorder="1" applyAlignment="1" applyProtection="1">
      <alignment horizontal="center"/>
      <protection locked="0" hidden="1"/>
    </xf>
    <xf numFmtId="0" fontId="17" fillId="0" borderId="5" xfId="0" applyFont="1" applyBorder="1" applyProtection="1">
      <protection locked="0" hidden="1"/>
    </xf>
    <xf numFmtId="0" fontId="16" fillId="0" borderId="0" xfId="0" applyFont="1" applyFill="1" applyBorder="1" applyAlignment="1" applyProtection="1">
      <alignment horizontal="right"/>
      <protection locked="0" hidden="1"/>
    </xf>
    <xf numFmtId="0" fontId="16" fillId="0" borderId="5" xfId="0" applyFont="1" applyFill="1" applyBorder="1" applyAlignment="1" applyProtection="1">
      <alignment horizontal="left" vertical="center" indent="1"/>
      <protection locked="0" hidden="1"/>
    </xf>
    <xf numFmtId="0" fontId="23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Protection="1">
      <protection locked="0" hidden="1"/>
    </xf>
    <xf numFmtId="3" fontId="0" fillId="0" borderId="0" xfId="0" applyNumberFormat="1"/>
    <xf numFmtId="0" fontId="16" fillId="0" borderId="0" xfId="0" applyFont="1" applyFill="1" applyBorder="1" applyAlignment="1" applyProtection="1">
      <alignment vertical="center" wrapText="1"/>
      <protection locked="0" hidden="1"/>
    </xf>
    <xf numFmtId="0" fontId="16" fillId="0" borderId="0" xfId="0" applyFont="1" applyBorder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indent="1"/>
      <protection locked="0" hidden="1"/>
    </xf>
    <xf numFmtId="0" fontId="23" fillId="0" borderId="0" xfId="0" applyFont="1" applyBorder="1" applyAlignment="1" applyProtection="1">
      <alignment horizontal="right"/>
      <protection locked="0" hidden="1"/>
    </xf>
    <xf numFmtId="0" fontId="27" fillId="0" borderId="11" xfId="6"/>
    <xf numFmtId="0" fontId="27" fillId="0" borderId="11" xfId="6" applyFont="1" applyAlignment="1">
      <alignment horizontal="right"/>
    </xf>
    <xf numFmtId="0" fontId="23" fillId="0" borderId="7" xfId="0" applyFont="1" applyFill="1" applyBorder="1" applyAlignment="1" applyProtection="1">
      <alignment horizontal="left" indent="1"/>
      <protection locked="0" hidden="1"/>
    </xf>
    <xf numFmtId="0" fontId="23" fillId="0" borderId="8" xfId="0" applyFont="1" applyBorder="1" applyProtection="1">
      <protection locked="0" hidden="1"/>
    </xf>
    <xf numFmtId="165" fontId="16" fillId="0" borderId="8" xfId="0" applyNumberFormat="1" applyFont="1" applyFill="1" applyBorder="1" applyAlignment="1" applyProtection="1">
      <alignment horizontal="right"/>
      <protection locked="0" hidden="1"/>
    </xf>
    <xf numFmtId="0" fontId="16" fillId="0" borderId="9" xfId="0" applyFont="1" applyFill="1" applyBorder="1" applyAlignment="1" applyProtection="1">
      <alignment horizontal="center"/>
      <protection locked="0" hidden="1"/>
    </xf>
    <xf numFmtId="0" fontId="16" fillId="0" borderId="7" xfId="0" applyFont="1" applyFill="1" applyBorder="1" applyAlignment="1" applyProtection="1">
      <alignment horizontal="left" vertical="center" indent="1"/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164" fontId="0" fillId="0" borderId="0" xfId="1" applyNumberFormat="1" applyFont="1"/>
    <xf numFmtId="0" fontId="17" fillId="0" borderId="0" xfId="0" applyFont="1" applyFill="1" applyAlignment="1" applyProtection="1">
      <protection locked="0" hidden="1"/>
    </xf>
    <xf numFmtId="0" fontId="28" fillId="0" borderId="12" xfId="8" applyAlignment="1">
      <alignment horizontal="left" indent="1"/>
    </xf>
    <xf numFmtId="4" fontId="28" fillId="0" borderId="12" xfId="8" applyNumberFormat="1"/>
    <xf numFmtId="3" fontId="28" fillId="0" borderId="12" xfId="8" applyNumberFormat="1"/>
    <xf numFmtId="9" fontId="28" fillId="0" borderId="12" xfId="8" applyNumberFormat="1"/>
    <xf numFmtId="2" fontId="0" fillId="0" borderId="0" xfId="0" applyNumberFormat="1"/>
    <xf numFmtId="9" fontId="27" fillId="0" borderId="11" xfId="6" applyNumberFormat="1" applyAlignment="1">
      <alignment horizontal="right"/>
    </xf>
    <xf numFmtId="0" fontId="17" fillId="0" borderId="0" xfId="0" applyFont="1" applyAlignment="1" applyProtection="1">
      <protection locked="0" hidden="1"/>
    </xf>
    <xf numFmtId="0" fontId="27" fillId="0" borderId="11" xfId="6" applyAlignment="1">
      <alignment horizontal="left"/>
    </xf>
    <xf numFmtId="0" fontId="0" fillId="0" borderId="0" xfId="0" applyAlignment="1"/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Fill="1" applyProtection="1">
      <protection locked="0" hidden="1"/>
    </xf>
    <xf numFmtId="164" fontId="18" fillId="0" borderId="0" xfId="0" applyNumberFormat="1" applyFont="1" applyFill="1" applyAlignment="1" applyProtection="1">
      <alignment horizontal="right"/>
      <protection locked="0" hidden="1"/>
    </xf>
    <xf numFmtId="9" fontId="18" fillId="0" borderId="0" xfId="0" applyNumberFormat="1" applyFont="1" applyFill="1" applyAlignment="1" applyProtection="1">
      <alignment horizontal="center"/>
      <protection locked="0" hidden="1"/>
    </xf>
    <xf numFmtId="0" fontId="18" fillId="0" borderId="0" xfId="0" applyFont="1" applyFill="1" applyAlignment="1" applyProtection="1">
      <alignment horizontal="left" indent="1"/>
      <protection locked="0" hidden="1"/>
    </xf>
    <xf numFmtId="0" fontId="18" fillId="0" borderId="0" xfId="0" applyFont="1" applyProtection="1">
      <protection locked="0" hidden="1"/>
    </xf>
    <xf numFmtId="0" fontId="3" fillId="0" borderId="0" xfId="0" applyFont="1" applyBorder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1" fillId="0" borderId="0" xfId="5" applyFont="1" applyAlignment="1" applyProtection="1"/>
    <xf numFmtId="0" fontId="0" fillId="0" borderId="0" xfId="0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18" fillId="0" borderId="0" xfId="0" applyFont="1" applyFill="1" applyAlignment="1" applyProtection="1">
      <alignment horizontal="right"/>
      <protection locked="0" hidden="1"/>
    </xf>
    <xf numFmtId="0" fontId="10" fillId="0" borderId="0" xfId="5" quotePrefix="1" applyAlignment="1" applyProtection="1">
      <alignment horizontal="right"/>
    </xf>
    <xf numFmtId="0" fontId="8" fillId="3" borderId="0" xfId="3" applyFont="1" applyFill="1" applyAlignment="1">
      <alignment horizontal="left" vertical="center"/>
    </xf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16" fillId="0" borderId="5" xfId="0" applyFont="1" applyFill="1" applyBorder="1" applyAlignment="1" applyProtection="1">
      <alignment horizontal="left" vertical="center" wrapText="1" indent="1"/>
      <protection locked="0" hidden="1"/>
    </xf>
    <xf numFmtId="0" fontId="16" fillId="0" borderId="0" xfId="0" applyFont="1" applyFill="1" applyBorder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18" fillId="0" borderId="0" xfId="0" applyFont="1" applyFill="1" applyAlignment="1" applyProtection="1">
      <alignment horizontal="right"/>
      <protection locked="0" hidden="1"/>
    </xf>
    <xf numFmtId="3" fontId="18" fillId="0" borderId="0" xfId="0" applyNumberFormat="1" applyFont="1" applyAlignment="1" applyProtection="1">
      <alignment horizontal="right"/>
      <protection locked="0" hidden="1"/>
    </xf>
    <xf numFmtId="0" fontId="2" fillId="0" borderId="1" xfId="2" applyAlignment="1">
      <alignment horizontal="center"/>
    </xf>
    <xf numFmtId="0" fontId="30" fillId="0" borderId="0" xfId="0" applyFont="1"/>
    <xf numFmtId="0" fontId="30" fillId="0" borderId="0" xfId="0" applyFont="1"/>
    <xf numFmtId="3" fontId="30" fillId="0" borderId="0" xfId="0" applyNumberFormat="1" applyFont="1"/>
    <xf numFmtId="164" fontId="30" fillId="0" borderId="0" xfId="1" applyNumberFormat="1" applyFont="1"/>
    <xf numFmtId="9" fontId="29" fillId="0" borderId="12" xfId="8" applyNumberFormat="1" applyFont="1"/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/>
    <cellStyle name="Normal 4" xfId="4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12.1'!$U$4:$Y$4</c:f>
              <c:numCache>
                <c:formatCode>#,##0</c:formatCode>
                <c:ptCount val="5"/>
                <c:pt idx="0">
                  <c:v>3380</c:v>
                </c:pt>
                <c:pt idx="1">
                  <c:v>3347</c:v>
                </c:pt>
                <c:pt idx="2">
                  <c:v>3456</c:v>
                </c:pt>
                <c:pt idx="3">
                  <c:v>3543</c:v>
                </c:pt>
                <c:pt idx="4">
                  <c:v>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B-41D9-AD82-6607660A319D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12.1'!$U$7:$Y$7</c:f>
              <c:numCache>
                <c:formatCode>#,##0</c:formatCode>
                <c:ptCount val="5"/>
                <c:pt idx="0">
                  <c:v>2509</c:v>
                </c:pt>
                <c:pt idx="1">
                  <c:v>2468</c:v>
                </c:pt>
                <c:pt idx="2">
                  <c:v>2482</c:v>
                </c:pt>
                <c:pt idx="3">
                  <c:v>2572</c:v>
                </c:pt>
                <c:pt idx="4">
                  <c:v>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B-41D9-AD82-6607660A319D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12.1'!$U$11:$Y$11</c:f>
              <c:numCache>
                <c:formatCode>#,##0</c:formatCode>
                <c:ptCount val="5"/>
                <c:pt idx="0">
                  <c:v>2701</c:v>
                </c:pt>
                <c:pt idx="1">
                  <c:v>2703</c:v>
                </c:pt>
                <c:pt idx="2">
                  <c:v>2812</c:v>
                </c:pt>
                <c:pt idx="3">
                  <c:v>2895</c:v>
                </c:pt>
                <c:pt idx="4">
                  <c:v>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5B-41D9-AD82-6607660A319D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12.1'!$U$12:$Y$12</c:f>
              <c:numCache>
                <c:formatCode>#,##0</c:formatCode>
                <c:ptCount val="5"/>
                <c:pt idx="0">
                  <c:v>674</c:v>
                </c:pt>
                <c:pt idx="1">
                  <c:v>649</c:v>
                </c:pt>
                <c:pt idx="2">
                  <c:v>637</c:v>
                </c:pt>
                <c:pt idx="3">
                  <c:v>652</c:v>
                </c:pt>
                <c:pt idx="4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5B-41D9-AD82-6607660A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12.1'!$T$8:$Y$8</c:f>
              <c:numCache>
                <c:formatCode>General</c:formatCode>
                <c:ptCount val="6"/>
                <c:pt idx="0">
                  <c:v>25090.5</c:v>
                </c:pt>
                <c:pt idx="1">
                  <c:v>27182</c:v>
                </c:pt>
                <c:pt idx="2">
                  <c:v>26239.32</c:v>
                </c:pt>
                <c:pt idx="3">
                  <c:v>25517.200000000001</c:v>
                </c:pt>
                <c:pt idx="4">
                  <c:v>28587.7</c:v>
                </c:pt>
                <c:pt idx="5">
                  <c:v>28122.53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2-4FF6-8712-CABD5825A07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2-4FF6-8712-CABD5825A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12.10'!$T$8:$Y$8</c:f>
              <c:numCache>
                <c:formatCode>General</c:formatCode>
                <c:ptCount val="6"/>
                <c:pt idx="0">
                  <c:v>22768.5</c:v>
                </c:pt>
                <c:pt idx="1">
                  <c:v>26432</c:v>
                </c:pt>
                <c:pt idx="2">
                  <c:v>25968.07</c:v>
                </c:pt>
                <c:pt idx="3">
                  <c:v>26706.78</c:v>
                </c:pt>
                <c:pt idx="4">
                  <c:v>27513</c:v>
                </c:pt>
                <c:pt idx="5">
                  <c:v>28472.5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2-48C8-AE90-E9BDC521E02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2-48C8-AE90-E9BDC521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12.11'!$U$4:$Y$4</c:f>
              <c:numCache>
                <c:formatCode>#,##0</c:formatCode>
                <c:ptCount val="5"/>
                <c:pt idx="0">
                  <c:v>727</c:v>
                </c:pt>
                <c:pt idx="1">
                  <c:v>727</c:v>
                </c:pt>
                <c:pt idx="2">
                  <c:v>688</c:v>
                </c:pt>
                <c:pt idx="3">
                  <c:v>690</c:v>
                </c:pt>
                <c:pt idx="4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0-4C51-8E1F-0423DD530828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12.11'!$U$7:$Y$7</c:f>
              <c:numCache>
                <c:formatCode>#,##0</c:formatCode>
                <c:ptCount val="5"/>
                <c:pt idx="0">
                  <c:v>424</c:v>
                </c:pt>
                <c:pt idx="1">
                  <c:v>435</c:v>
                </c:pt>
                <c:pt idx="2">
                  <c:v>437</c:v>
                </c:pt>
                <c:pt idx="3">
                  <c:v>453</c:v>
                </c:pt>
                <c:pt idx="4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0-4C51-8E1F-0423DD530828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12.11'!$U$11:$Y$11</c:f>
              <c:numCache>
                <c:formatCode>#,##0</c:formatCode>
                <c:ptCount val="5"/>
                <c:pt idx="0">
                  <c:v>559</c:v>
                </c:pt>
                <c:pt idx="1">
                  <c:v>557</c:v>
                </c:pt>
                <c:pt idx="2">
                  <c:v>511</c:v>
                </c:pt>
                <c:pt idx="3">
                  <c:v>509</c:v>
                </c:pt>
                <c:pt idx="4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00-4C51-8E1F-0423DD530828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12.11'!$U$12:$Y$12</c:f>
              <c:numCache>
                <c:formatCode>#,##0</c:formatCode>
                <c:ptCount val="5"/>
                <c:pt idx="0">
                  <c:v>174</c:v>
                </c:pt>
                <c:pt idx="1">
                  <c:v>173</c:v>
                </c:pt>
                <c:pt idx="2">
                  <c:v>184</c:v>
                </c:pt>
                <c:pt idx="3">
                  <c:v>179</c:v>
                </c:pt>
                <c:pt idx="4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00-4C51-8E1F-0423DD53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12.11'!$AA$15:$AA$33</c:f>
              <c:numCache>
                <c:formatCode>0.0%</c:formatCode>
                <c:ptCount val="19"/>
                <c:pt idx="0">
                  <c:v>0.13774834437086092</c:v>
                </c:pt>
                <c:pt idx="1">
                  <c:v>0</c:v>
                </c:pt>
                <c:pt idx="2">
                  <c:v>3.5761589403973511E-2</c:v>
                </c:pt>
                <c:pt idx="3">
                  <c:v>1.7218543046357615E-2</c:v>
                </c:pt>
                <c:pt idx="4">
                  <c:v>3.3112582781456956E-2</c:v>
                </c:pt>
                <c:pt idx="5">
                  <c:v>2.9139072847682121E-2</c:v>
                </c:pt>
                <c:pt idx="6">
                  <c:v>5.1655629139072845E-2</c:v>
                </c:pt>
                <c:pt idx="7">
                  <c:v>7.0198675496688748E-2</c:v>
                </c:pt>
                <c:pt idx="8">
                  <c:v>3.0463576158940398E-2</c:v>
                </c:pt>
                <c:pt idx="9">
                  <c:v>0</c:v>
                </c:pt>
                <c:pt idx="10">
                  <c:v>9.2715231788079479E-3</c:v>
                </c:pt>
                <c:pt idx="11">
                  <c:v>1.7218543046357615E-2</c:v>
                </c:pt>
                <c:pt idx="12">
                  <c:v>2.6490066225165563E-2</c:v>
                </c:pt>
                <c:pt idx="13">
                  <c:v>1.456953642384106E-2</c:v>
                </c:pt>
                <c:pt idx="14">
                  <c:v>8.6092715231788075E-2</c:v>
                </c:pt>
                <c:pt idx="15">
                  <c:v>7.6821192052980131E-2</c:v>
                </c:pt>
                <c:pt idx="16">
                  <c:v>0.11920529801324503</c:v>
                </c:pt>
                <c:pt idx="17">
                  <c:v>1.0596026490066225E-2</c:v>
                </c:pt>
                <c:pt idx="18">
                  <c:v>5.1655629139072845E-2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4-44EB-A138-14A793F4E9C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44-44EB-A138-14A793F4E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12.11'!$Y$44:$Y$60</c:f>
              <c:numCache>
                <c:formatCode>#,##0</c:formatCode>
                <c:ptCount val="17"/>
                <c:pt idx="0">
                  <c:v>4</c:v>
                </c:pt>
                <c:pt idx="1">
                  <c:v>15</c:v>
                </c:pt>
                <c:pt idx="2">
                  <c:v>16</c:v>
                </c:pt>
                <c:pt idx="3">
                  <c:v>25</c:v>
                </c:pt>
                <c:pt idx="4">
                  <c:v>29</c:v>
                </c:pt>
                <c:pt idx="5">
                  <c:v>24</c:v>
                </c:pt>
                <c:pt idx="6">
                  <c:v>24</c:v>
                </c:pt>
                <c:pt idx="7">
                  <c:v>31</c:v>
                </c:pt>
                <c:pt idx="8">
                  <c:v>23</c:v>
                </c:pt>
                <c:pt idx="9">
                  <c:v>43</c:v>
                </c:pt>
                <c:pt idx="10">
                  <c:v>29</c:v>
                </c:pt>
                <c:pt idx="11">
                  <c:v>44</c:v>
                </c:pt>
                <c:pt idx="12">
                  <c:v>29</c:v>
                </c:pt>
                <c:pt idx="13">
                  <c:v>20</c:v>
                </c:pt>
                <c:pt idx="14">
                  <c:v>8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2-4812-95AB-1E594CA0DB00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26</c:v>
                </c:pt>
                <c:pt idx="4">
                  <c:v>29</c:v>
                </c:pt>
                <c:pt idx="5">
                  <c:v>44</c:v>
                </c:pt>
                <c:pt idx="6">
                  <c:v>32</c:v>
                </c:pt>
                <c:pt idx="7">
                  <c:v>47</c:v>
                </c:pt>
                <c:pt idx="8">
                  <c:v>26</c:v>
                </c:pt>
                <c:pt idx="9">
                  <c:v>44</c:v>
                </c:pt>
                <c:pt idx="10">
                  <c:v>42</c:v>
                </c:pt>
                <c:pt idx="11">
                  <c:v>48</c:v>
                </c:pt>
                <c:pt idx="12">
                  <c:v>22</c:v>
                </c:pt>
                <c:pt idx="13">
                  <c:v>10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2-4812-95AB-1E594CA0D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12.11'!$Y$83:$Y$90</c:f>
              <c:numCache>
                <c:formatCode>#,##0</c:formatCode>
                <c:ptCount val="8"/>
                <c:pt idx="0">
                  <c:v>24</c:v>
                </c:pt>
                <c:pt idx="1">
                  <c:v>21</c:v>
                </c:pt>
                <c:pt idx="2">
                  <c:v>35</c:v>
                </c:pt>
                <c:pt idx="3">
                  <c:v>15</c:v>
                </c:pt>
                <c:pt idx="4">
                  <c:v>5</c:v>
                </c:pt>
                <c:pt idx="5">
                  <c:v>4</c:v>
                </c:pt>
                <c:pt idx="6">
                  <c:v>12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6-418C-8B4B-B39CD88290E0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12.11'!$Y$93:$Y$100</c:f>
              <c:numCache>
                <c:formatCode>#,##0</c:formatCode>
                <c:ptCount val="8"/>
                <c:pt idx="0">
                  <c:v>20</c:v>
                </c:pt>
                <c:pt idx="1">
                  <c:v>41</c:v>
                </c:pt>
                <c:pt idx="2">
                  <c:v>9</c:v>
                </c:pt>
                <c:pt idx="3">
                  <c:v>46</c:v>
                </c:pt>
                <c:pt idx="4">
                  <c:v>29</c:v>
                </c:pt>
                <c:pt idx="5">
                  <c:v>11</c:v>
                </c:pt>
                <c:pt idx="6">
                  <c:v>0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6-418C-8B4B-B39CD8829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12.11'!$U$8:$Y$8</c:f>
              <c:numCache>
                <c:formatCode>General</c:formatCode>
                <c:ptCount val="5"/>
                <c:pt idx="0">
                  <c:v>16049</c:v>
                </c:pt>
                <c:pt idx="1">
                  <c:v>18193.54</c:v>
                </c:pt>
                <c:pt idx="2">
                  <c:v>24309</c:v>
                </c:pt>
                <c:pt idx="3">
                  <c:v>24758.54</c:v>
                </c:pt>
                <c:pt idx="4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3-4BD4-A5D7-FE5050368D1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3-4BD4-A5D7-FE5050368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12.11'!$T$4:$Y$4</c:f>
              <c:numCache>
                <c:formatCode>#,##0</c:formatCode>
                <c:ptCount val="6"/>
                <c:pt idx="0">
                  <c:v>656</c:v>
                </c:pt>
                <c:pt idx="1">
                  <c:v>727</c:v>
                </c:pt>
                <c:pt idx="2">
                  <c:v>727</c:v>
                </c:pt>
                <c:pt idx="3">
                  <c:v>688</c:v>
                </c:pt>
                <c:pt idx="4">
                  <c:v>690</c:v>
                </c:pt>
                <c:pt idx="5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7-4E70-9A54-2D086D0042EC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12.11'!$T$7:$Y$7</c:f>
              <c:numCache>
                <c:formatCode>#,##0</c:formatCode>
                <c:ptCount val="6"/>
                <c:pt idx="0">
                  <c:v>402</c:v>
                </c:pt>
                <c:pt idx="1">
                  <c:v>424</c:v>
                </c:pt>
                <c:pt idx="2">
                  <c:v>435</c:v>
                </c:pt>
                <c:pt idx="3">
                  <c:v>437</c:v>
                </c:pt>
                <c:pt idx="4">
                  <c:v>453</c:v>
                </c:pt>
                <c:pt idx="5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7-4E70-9A54-2D086D0042EC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12.11'!$T$11:$Y$11</c:f>
              <c:numCache>
                <c:formatCode>#,##0</c:formatCode>
                <c:ptCount val="6"/>
                <c:pt idx="0">
                  <c:v>500</c:v>
                </c:pt>
                <c:pt idx="1">
                  <c:v>559</c:v>
                </c:pt>
                <c:pt idx="2">
                  <c:v>557</c:v>
                </c:pt>
                <c:pt idx="3">
                  <c:v>511</c:v>
                </c:pt>
                <c:pt idx="4">
                  <c:v>509</c:v>
                </c:pt>
                <c:pt idx="5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7-4E70-9A54-2D086D0042EC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12.11'!$T$12:$Y$12</c:f>
              <c:numCache>
                <c:formatCode>#,##0</c:formatCode>
                <c:ptCount val="6"/>
                <c:pt idx="0">
                  <c:v>157</c:v>
                </c:pt>
                <c:pt idx="1">
                  <c:v>174</c:v>
                </c:pt>
                <c:pt idx="2">
                  <c:v>173</c:v>
                </c:pt>
                <c:pt idx="3">
                  <c:v>184</c:v>
                </c:pt>
                <c:pt idx="4">
                  <c:v>179</c:v>
                </c:pt>
                <c:pt idx="5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A7-4E70-9A54-2D086D004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12.11'!$AA$15:$AA$33</c:f>
              <c:numCache>
                <c:formatCode>0.0%</c:formatCode>
                <c:ptCount val="19"/>
                <c:pt idx="0">
                  <c:v>0.13774834437086092</c:v>
                </c:pt>
                <c:pt idx="1">
                  <c:v>0</c:v>
                </c:pt>
                <c:pt idx="2">
                  <c:v>3.5761589403973511E-2</c:v>
                </c:pt>
                <c:pt idx="3">
                  <c:v>1.7218543046357615E-2</c:v>
                </c:pt>
                <c:pt idx="4">
                  <c:v>3.3112582781456956E-2</c:v>
                </c:pt>
                <c:pt idx="5">
                  <c:v>2.9139072847682121E-2</c:v>
                </c:pt>
                <c:pt idx="6">
                  <c:v>5.1655629139072845E-2</c:v>
                </c:pt>
                <c:pt idx="7">
                  <c:v>7.0198675496688748E-2</c:v>
                </c:pt>
                <c:pt idx="8">
                  <c:v>3.0463576158940398E-2</c:v>
                </c:pt>
                <c:pt idx="9">
                  <c:v>0</c:v>
                </c:pt>
                <c:pt idx="10">
                  <c:v>9.2715231788079479E-3</c:v>
                </c:pt>
                <c:pt idx="11">
                  <c:v>1.7218543046357615E-2</c:v>
                </c:pt>
                <c:pt idx="12">
                  <c:v>2.6490066225165563E-2</c:v>
                </c:pt>
                <c:pt idx="13">
                  <c:v>1.456953642384106E-2</c:v>
                </c:pt>
                <c:pt idx="14">
                  <c:v>8.6092715231788075E-2</c:v>
                </c:pt>
                <c:pt idx="15">
                  <c:v>7.6821192052980131E-2</c:v>
                </c:pt>
                <c:pt idx="16">
                  <c:v>0.11920529801324503</c:v>
                </c:pt>
                <c:pt idx="17">
                  <c:v>1.0596026490066225E-2</c:v>
                </c:pt>
                <c:pt idx="18">
                  <c:v>5.1655629139072845E-2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7-40B3-A721-1C9C69689E2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7-40B3-A721-1C9C69689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12.11'!$Y$44:$Y$60</c:f>
              <c:numCache>
                <c:formatCode>#,##0</c:formatCode>
                <c:ptCount val="17"/>
                <c:pt idx="0">
                  <c:v>4</c:v>
                </c:pt>
                <c:pt idx="1">
                  <c:v>15</c:v>
                </c:pt>
                <c:pt idx="2">
                  <c:v>16</c:v>
                </c:pt>
                <c:pt idx="3">
                  <c:v>25</c:v>
                </c:pt>
                <c:pt idx="4">
                  <c:v>29</c:v>
                </c:pt>
                <c:pt idx="5">
                  <c:v>24</c:v>
                </c:pt>
                <c:pt idx="6">
                  <c:v>24</c:v>
                </c:pt>
                <c:pt idx="7">
                  <c:v>31</c:v>
                </c:pt>
                <c:pt idx="8">
                  <c:v>23</c:v>
                </c:pt>
                <c:pt idx="9">
                  <c:v>43</c:v>
                </c:pt>
                <c:pt idx="10">
                  <c:v>29</c:v>
                </c:pt>
                <c:pt idx="11">
                  <c:v>44</c:v>
                </c:pt>
                <c:pt idx="12">
                  <c:v>29</c:v>
                </c:pt>
                <c:pt idx="13">
                  <c:v>20</c:v>
                </c:pt>
                <c:pt idx="14">
                  <c:v>8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4-403B-8DA5-3E76127ED788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26</c:v>
                </c:pt>
                <c:pt idx="4">
                  <c:v>29</c:v>
                </c:pt>
                <c:pt idx="5">
                  <c:v>44</c:v>
                </c:pt>
                <c:pt idx="6">
                  <c:v>32</c:v>
                </c:pt>
                <c:pt idx="7">
                  <c:v>47</c:v>
                </c:pt>
                <c:pt idx="8">
                  <c:v>26</c:v>
                </c:pt>
                <c:pt idx="9">
                  <c:v>44</c:v>
                </c:pt>
                <c:pt idx="10">
                  <c:v>42</c:v>
                </c:pt>
                <c:pt idx="11">
                  <c:v>48</c:v>
                </c:pt>
                <c:pt idx="12">
                  <c:v>22</c:v>
                </c:pt>
                <c:pt idx="13">
                  <c:v>10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C4-403B-8DA5-3E76127ED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12.11'!$Y$83:$Y$90</c:f>
              <c:numCache>
                <c:formatCode>#,##0</c:formatCode>
                <c:ptCount val="8"/>
                <c:pt idx="0">
                  <c:v>24</c:v>
                </c:pt>
                <c:pt idx="1">
                  <c:v>21</c:v>
                </c:pt>
                <c:pt idx="2">
                  <c:v>35</c:v>
                </c:pt>
                <c:pt idx="3">
                  <c:v>15</c:v>
                </c:pt>
                <c:pt idx="4">
                  <c:v>5</c:v>
                </c:pt>
                <c:pt idx="5">
                  <c:v>4</c:v>
                </c:pt>
                <c:pt idx="6">
                  <c:v>12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6-4569-85DF-29EBA0573D25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12.11'!$Y$93:$Y$100</c:f>
              <c:numCache>
                <c:formatCode>#,##0</c:formatCode>
                <c:ptCount val="8"/>
                <c:pt idx="0">
                  <c:v>20</c:v>
                </c:pt>
                <c:pt idx="1">
                  <c:v>41</c:v>
                </c:pt>
                <c:pt idx="2">
                  <c:v>9</c:v>
                </c:pt>
                <c:pt idx="3">
                  <c:v>46</c:v>
                </c:pt>
                <c:pt idx="4">
                  <c:v>29</c:v>
                </c:pt>
                <c:pt idx="5">
                  <c:v>11</c:v>
                </c:pt>
                <c:pt idx="6">
                  <c:v>0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6-4569-85DF-29EBA0573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12.2'!$U$4:$Y$4</c:f>
              <c:numCache>
                <c:formatCode>#,##0</c:formatCode>
                <c:ptCount val="5"/>
                <c:pt idx="0">
                  <c:v>9727</c:v>
                </c:pt>
                <c:pt idx="1">
                  <c:v>9991</c:v>
                </c:pt>
                <c:pt idx="2">
                  <c:v>10251</c:v>
                </c:pt>
                <c:pt idx="3">
                  <c:v>10467</c:v>
                </c:pt>
                <c:pt idx="4">
                  <c:v>10960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B-41B5-8F66-698B04518ABE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12.2'!$U$7:$Y$7</c:f>
              <c:numCache>
                <c:formatCode>#,##0</c:formatCode>
                <c:ptCount val="5"/>
                <c:pt idx="0">
                  <c:v>7325</c:v>
                </c:pt>
                <c:pt idx="1">
                  <c:v>7520</c:v>
                </c:pt>
                <c:pt idx="2">
                  <c:v>7619</c:v>
                </c:pt>
                <c:pt idx="3">
                  <c:v>7884</c:v>
                </c:pt>
                <c:pt idx="4">
                  <c:v>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B-41B5-8F66-698B04518ABE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12.2'!$U$11:$Y$11</c:f>
              <c:numCache>
                <c:formatCode>#,##0</c:formatCode>
                <c:ptCount val="5"/>
                <c:pt idx="0">
                  <c:v>8889</c:v>
                </c:pt>
                <c:pt idx="1">
                  <c:v>9159</c:v>
                </c:pt>
                <c:pt idx="2">
                  <c:v>9412</c:v>
                </c:pt>
                <c:pt idx="3">
                  <c:v>9619</c:v>
                </c:pt>
                <c:pt idx="4">
                  <c:v>10104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B-41B5-8F66-698B04518ABE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12.2'!$U$12:$Y$12</c:f>
              <c:numCache>
                <c:formatCode>#,##0</c:formatCode>
                <c:ptCount val="5"/>
                <c:pt idx="0">
                  <c:v>835</c:v>
                </c:pt>
                <c:pt idx="1">
                  <c:v>828</c:v>
                </c:pt>
                <c:pt idx="2">
                  <c:v>834</c:v>
                </c:pt>
                <c:pt idx="3">
                  <c:v>854</c:v>
                </c:pt>
                <c:pt idx="4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0B-41B5-8F66-698B04518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12.11'!$T$8:$Y$8</c:f>
              <c:numCache>
                <c:formatCode>General</c:formatCode>
                <c:ptCount val="6"/>
                <c:pt idx="0">
                  <c:v>19999</c:v>
                </c:pt>
                <c:pt idx="1">
                  <c:v>16049</c:v>
                </c:pt>
                <c:pt idx="2">
                  <c:v>18193.54</c:v>
                </c:pt>
                <c:pt idx="3">
                  <c:v>24309</c:v>
                </c:pt>
                <c:pt idx="4">
                  <c:v>24758.54</c:v>
                </c:pt>
                <c:pt idx="5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B-4496-82F3-F46F3F3FF01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B-4496-82F3-F46F3F3FF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12.12'!$U$4:$Y$4</c:f>
              <c:numCache>
                <c:formatCode>#,##0</c:formatCode>
                <c:ptCount val="5"/>
                <c:pt idx="0">
                  <c:v>3833</c:v>
                </c:pt>
                <c:pt idx="1">
                  <c:v>3751</c:v>
                </c:pt>
                <c:pt idx="2">
                  <c:v>3907</c:v>
                </c:pt>
                <c:pt idx="3">
                  <c:v>3811</c:v>
                </c:pt>
                <c:pt idx="4">
                  <c:v>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C-45DB-A604-A9B9686D3C72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12.12'!$U$7:$Y$7</c:f>
              <c:numCache>
                <c:formatCode>#,##0</c:formatCode>
                <c:ptCount val="5"/>
                <c:pt idx="0">
                  <c:v>2820</c:v>
                </c:pt>
                <c:pt idx="1">
                  <c:v>2749</c:v>
                </c:pt>
                <c:pt idx="2">
                  <c:v>2796</c:v>
                </c:pt>
                <c:pt idx="3">
                  <c:v>2797</c:v>
                </c:pt>
                <c:pt idx="4">
                  <c:v>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C-45DB-A604-A9B9686D3C72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12.12'!$U$11:$Y$11</c:f>
              <c:numCache>
                <c:formatCode>#,##0</c:formatCode>
                <c:ptCount val="5"/>
                <c:pt idx="0">
                  <c:v>3444</c:v>
                </c:pt>
                <c:pt idx="1">
                  <c:v>3371</c:v>
                </c:pt>
                <c:pt idx="2">
                  <c:v>3532</c:v>
                </c:pt>
                <c:pt idx="3">
                  <c:v>3472</c:v>
                </c:pt>
                <c:pt idx="4">
                  <c:v>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C-45DB-A604-A9B9686D3C72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12.12'!$U$12:$Y$12</c:f>
              <c:numCache>
                <c:formatCode>#,##0</c:formatCode>
                <c:ptCount val="5"/>
                <c:pt idx="0">
                  <c:v>390</c:v>
                </c:pt>
                <c:pt idx="1">
                  <c:v>383</c:v>
                </c:pt>
                <c:pt idx="2">
                  <c:v>375</c:v>
                </c:pt>
                <c:pt idx="3">
                  <c:v>340</c:v>
                </c:pt>
                <c:pt idx="4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BC-45DB-A604-A9B9686D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12.12'!$AA$15:$AA$33</c:f>
              <c:numCache>
                <c:formatCode>0.0%</c:formatCode>
                <c:ptCount val="19"/>
                <c:pt idx="0">
                  <c:v>7.3422177520744286E-2</c:v>
                </c:pt>
                <c:pt idx="1">
                  <c:v>3.4699522252954487E-2</c:v>
                </c:pt>
                <c:pt idx="2">
                  <c:v>0.1171737490570782</c:v>
                </c:pt>
                <c:pt idx="3">
                  <c:v>1.0812169977369876E-2</c:v>
                </c:pt>
                <c:pt idx="4">
                  <c:v>5.8838320341966309E-2</c:v>
                </c:pt>
                <c:pt idx="5">
                  <c:v>2.2378677395021373E-2</c:v>
                </c:pt>
                <c:pt idx="6">
                  <c:v>7.719386472215238E-2</c:v>
                </c:pt>
                <c:pt idx="7">
                  <c:v>5.5569524767412622E-2</c:v>
                </c:pt>
                <c:pt idx="8">
                  <c:v>5.9341211968820716E-2</c:v>
                </c:pt>
                <c:pt idx="9">
                  <c:v>2.7659039476992707E-3</c:v>
                </c:pt>
                <c:pt idx="10">
                  <c:v>2.816193110384712E-2</c:v>
                </c:pt>
                <c:pt idx="11">
                  <c:v>1.4332411365350767E-2</c:v>
                </c:pt>
                <c:pt idx="12">
                  <c:v>5.2552175006286145E-2</c:v>
                </c:pt>
                <c:pt idx="13">
                  <c:v>6.9147598692481771E-2</c:v>
                </c:pt>
                <c:pt idx="14">
                  <c:v>4.4003017349761128E-2</c:v>
                </c:pt>
                <c:pt idx="15">
                  <c:v>6.5375911491073677E-2</c:v>
                </c:pt>
                <c:pt idx="16">
                  <c:v>9.9572542117173743E-2</c:v>
                </c:pt>
                <c:pt idx="17">
                  <c:v>1.5841086245914005E-2</c:v>
                </c:pt>
                <c:pt idx="18">
                  <c:v>2.3635906462157404E-2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8-42A1-A699-86A3EC1D977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8-42A1-A699-86A3EC1D9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12.12'!$Y$44:$Y$60</c:f>
              <c:numCache>
                <c:formatCode>#,##0</c:formatCode>
                <c:ptCount val="17"/>
                <c:pt idx="0">
                  <c:v>0</c:v>
                </c:pt>
                <c:pt idx="1">
                  <c:v>27</c:v>
                </c:pt>
                <c:pt idx="2">
                  <c:v>113</c:v>
                </c:pt>
                <c:pt idx="3">
                  <c:v>177</c:v>
                </c:pt>
                <c:pt idx="4">
                  <c:v>237</c:v>
                </c:pt>
                <c:pt idx="5">
                  <c:v>179</c:v>
                </c:pt>
                <c:pt idx="6">
                  <c:v>189</c:v>
                </c:pt>
                <c:pt idx="7">
                  <c:v>169</c:v>
                </c:pt>
                <c:pt idx="8">
                  <c:v>210</c:v>
                </c:pt>
                <c:pt idx="9">
                  <c:v>244</c:v>
                </c:pt>
                <c:pt idx="10">
                  <c:v>259</c:v>
                </c:pt>
                <c:pt idx="11">
                  <c:v>215</c:v>
                </c:pt>
                <c:pt idx="12">
                  <c:v>92</c:v>
                </c:pt>
                <c:pt idx="13">
                  <c:v>29</c:v>
                </c:pt>
                <c:pt idx="14">
                  <c:v>13</c:v>
                </c:pt>
                <c:pt idx="15">
                  <c:v>10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B-4C6F-A6AF-85F1C57D935C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12.12'!$Y$63:$Y$79</c:f>
              <c:numCache>
                <c:formatCode>#,##0</c:formatCode>
                <c:ptCount val="17"/>
                <c:pt idx="0">
                  <c:v>0</c:v>
                </c:pt>
                <c:pt idx="1">
                  <c:v>42</c:v>
                </c:pt>
                <c:pt idx="2">
                  <c:v>100</c:v>
                </c:pt>
                <c:pt idx="3">
                  <c:v>144</c:v>
                </c:pt>
                <c:pt idx="4">
                  <c:v>195</c:v>
                </c:pt>
                <c:pt idx="5">
                  <c:v>140</c:v>
                </c:pt>
                <c:pt idx="6">
                  <c:v>156</c:v>
                </c:pt>
                <c:pt idx="7">
                  <c:v>170</c:v>
                </c:pt>
                <c:pt idx="8">
                  <c:v>202</c:v>
                </c:pt>
                <c:pt idx="9">
                  <c:v>229</c:v>
                </c:pt>
                <c:pt idx="10">
                  <c:v>192</c:v>
                </c:pt>
                <c:pt idx="11">
                  <c:v>123</c:v>
                </c:pt>
                <c:pt idx="12">
                  <c:v>67</c:v>
                </c:pt>
                <c:pt idx="13">
                  <c:v>28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B-4C6F-A6AF-85F1C57D9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12.12'!$Y$83:$Y$90</c:f>
              <c:numCache>
                <c:formatCode>#,##0</c:formatCode>
                <c:ptCount val="8"/>
                <c:pt idx="0">
                  <c:v>122</c:v>
                </c:pt>
                <c:pt idx="1">
                  <c:v>102</c:v>
                </c:pt>
                <c:pt idx="2">
                  <c:v>336</c:v>
                </c:pt>
                <c:pt idx="3">
                  <c:v>65</c:v>
                </c:pt>
                <c:pt idx="4">
                  <c:v>32</c:v>
                </c:pt>
                <c:pt idx="5">
                  <c:v>63</c:v>
                </c:pt>
                <c:pt idx="6">
                  <c:v>198</c:v>
                </c:pt>
                <c:pt idx="7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D-4DFA-A2BE-027DDDB1D0F5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12.12'!$Y$93:$Y$100</c:f>
              <c:numCache>
                <c:formatCode>#,##0</c:formatCode>
                <c:ptCount val="8"/>
                <c:pt idx="0">
                  <c:v>50</c:v>
                </c:pt>
                <c:pt idx="1">
                  <c:v>176</c:v>
                </c:pt>
                <c:pt idx="2">
                  <c:v>45</c:v>
                </c:pt>
                <c:pt idx="3">
                  <c:v>231</c:v>
                </c:pt>
                <c:pt idx="4">
                  <c:v>180</c:v>
                </c:pt>
                <c:pt idx="5">
                  <c:v>163</c:v>
                </c:pt>
                <c:pt idx="6">
                  <c:v>21</c:v>
                </c:pt>
                <c:pt idx="7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D-4DFA-A2BE-027DDDB1D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12.12'!$U$8:$Y$8</c:f>
              <c:numCache>
                <c:formatCode>General</c:formatCode>
                <c:ptCount val="5"/>
                <c:pt idx="0">
                  <c:v>33889.089999999997</c:v>
                </c:pt>
                <c:pt idx="1">
                  <c:v>33872</c:v>
                </c:pt>
                <c:pt idx="2">
                  <c:v>34593</c:v>
                </c:pt>
                <c:pt idx="3">
                  <c:v>37286</c:v>
                </c:pt>
                <c:pt idx="4">
                  <c:v>36573.5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3-4512-ABC1-CD5AF2979BA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3-4512-ABC1-CD5AF2979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12.12'!$T$4:$Y$4</c:f>
              <c:numCache>
                <c:formatCode>#,##0</c:formatCode>
                <c:ptCount val="6"/>
                <c:pt idx="0">
                  <c:v>4076</c:v>
                </c:pt>
                <c:pt idx="1">
                  <c:v>3833</c:v>
                </c:pt>
                <c:pt idx="2">
                  <c:v>3751</c:v>
                </c:pt>
                <c:pt idx="3">
                  <c:v>3907</c:v>
                </c:pt>
                <c:pt idx="4">
                  <c:v>3811</c:v>
                </c:pt>
                <c:pt idx="5">
                  <c:v>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6-47B9-8D61-527323FC755E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12.12'!$T$7:$Y$7</c:f>
              <c:numCache>
                <c:formatCode>#,##0</c:formatCode>
                <c:ptCount val="6"/>
                <c:pt idx="0">
                  <c:v>2924</c:v>
                </c:pt>
                <c:pt idx="1">
                  <c:v>2820</c:v>
                </c:pt>
                <c:pt idx="2">
                  <c:v>2749</c:v>
                </c:pt>
                <c:pt idx="3">
                  <c:v>2796</c:v>
                </c:pt>
                <c:pt idx="4">
                  <c:v>2797</c:v>
                </c:pt>
                <c:pt idx="5">
                  <c:v>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6-47B9-8D61-527323FC755E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12.12'!$T$11:$Y$11</c:f>
              <c:numCache>
                <c:formatCode>#,##0</c:formatCode>
                <c:ptCount val="6"/>
                <c:pt idx="0">
                  <c:v>3662</c:v>
                </c:pt>
                <c:pt idx="1">
                  <c:v>3444</c:v>
                </c:pt>
                <c:pt idx="2">
                  <c:v>3371</c:v>
                </c:pt>
                <c:pt idx="3">
                  <c:v>3532</c:v>
                </c:pt>
                <c:pt idx="4">
                  <c:v>3472</c:v>
                </c:pt>
                <c:pt idx="5">
                  <c:v>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76-47B9-8D61-527323FC755E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12.12'!$T$12:$Y$12</c:f>
              <c:numCache>
                <c:formatCode>#,##0</c:formatCode>
                <c:ptCount val="6"/>
                <c:pt idx="0">
                  <c:v>411</c:v>
                </c:pt>
                <c:pt idx="1">
                  <c:v>390</c:v>
                </c:pt>
                <c:pt idx="2">
                  <c:v>383</c:v>
                </c:pt>
                <c:pt idx="3">
                  <c:v>375</c:v>
                </c:pt>
                <c:pt idx="4">
                  <c:v>340</c:v>
                </c:pt>
                <c:pt idx="5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76-47B9-8D61-527323FC7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12.12'!$AA$15:$AA$33</c:f>
              <c:numCache>
                <c:formatCode>0.0%</c:formatCode>
                <c:ptCount val="19"/>
                <c:pt idx="0">
                  <c:v>7.3422177520744286E-2</c:v>
                </c:pt>
                <c:pt idx="1">
                  <c:v>3.4699522252954487E-2</c:v>
                </c:pt>
                <c:pt idx="2">
                  <c:v>0.1171737490570782</c:v>
                </c:pt>
                <c:pt idx="3">
                  <c:v>1.0812169977369876E-2</c:v>
                </c:pt>
                <c:pt idx="4">
                  <c:v>5.8838320341966309E-2</c:v>
                </c:pt>
                <c:pt idx="5">
                  <c:v>2.2378677395021373E-2</c:v>
                </c:pt>
                <c:pt idx="6">
                  <c:v>7.719386472215238E-2</c:v>
                </c:pt>
                <c:pt idx="7">
                  <c:v>5.5569524767412622E-2</c:v>
                </c:pt>
                <c:pt idx="8">
                  <c:v>5.9341211968820716E-2</c:v>
                </c:pt>
                <c:pt idx="9">
                  <c:v>2.7659039476992707E-3</c:v>
                </c:pt>
                <c:pt idx="10">
                  <c:v>2.816193110384712E-2</c:v>
                </c:pt>
                <c:pt idx="11">
                  <c:v>1.4332411365350767E-2</c:v>
                </c:pt>
                <c:pt idx="12">
                  <c:v>5.2552175006286145E-2</c:v>
                </c:pt>
                <c:pt idx="13">
                  <c:v>6.9147598692481771E-2</c:v>
                </c:pt>
                <c:pt idx="14">
                  <c:v>4.4003017349761128E-2</c:v>
                </c:pt>
                <c:pt idx="15">
                  <c:v>6.5375911491073677E-2</c:v>
                </c:pt>
                <c:pt idx="16">
                  <c:v>9.9572542117173743E-2</c:v>
                </c:pt>
                <c:pt idx="17">
                  <c:v>1.5841086245914005E-2</c:v>
                </c:pt>
                <c:pt idx="18">
                  <c:v>2.3635906462157404E-2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3-405A-84C2-4C585876947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3-405A-84C2-4C5858769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12.12'!$Y$44:$Y$60</c:f>
              <c:numCache>
                <c:formatCode>#,##0</c:formatCode>
                <c:ptCount val="17"/>
                <c:pt idx="0">
                  <c:v>0</c:v>
                </c:pt>
                <c:pt idx="1">
                  <c:v>27</c:v>
                </c:pt>
                <c:pt idx="2">
                  <c:v>113</c:v>
                </c:pt>
                <c:pt idx="3">
                  <c:v>177</c:v>
                </c:pt>
                <c:pt idx="4">
                  <c:v>237</c:v>
                </c:pt>
                <c:pt idx="5">
                  <c:v>179</c:v>
                </c:pt>
                <c:pt idx="6">
                  <c:v>189</c:v>
                </c:pt>
                <c:pt idx="7">
                  <c:v>169</c:v>
                </c:pt>
                <c:pt idx="8">
                  <c:v>210</c:v>
                </c:pt>
                <c:pt idx="9">
                  <c:v>244</c:v>
                </c:pt>
                <c:pt idx="10">
                  <c:v>259</c:v>
                </c:pt>
                <c:pt idx="11">
                  <c:v>215</c:v>
                </c:pt>
                <c:pt idx="12">
                  <c:v>92</c:v>
                </c:pt>
                <c:pt idx="13">
                  <c:v>29</c:v>
                </c:pt>
                <c:pt idx="14">
                  <c:v>13</c:v>
                </c:pt>
                <c:pt idx="15">
                  <c:v>10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1-474B-AA81-8F06EF41C879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12.12'!$Y$63:$Y$79</c:f>
              <c:numCache>
                <c:formatCode>#,##0</c:formatCode>
                <c:ptCount val="17"/>
                <c:pt idx="0">
                  <c:v>0</c:v>
                </c:pt>
                <c:pt idx="1">
                  <c:v>42</c:v>
                </c:pt>
                <c:pt idx="2">
                  <c:v>100</c:v>
                </c:pt>
                <c:pt idx="3">
                  <c:v>144</c:v>
                </c:pt>
                <c:pt idx="4">
                  <c:v>195</c:v>
                </c:pt>
                <c:pt idx="5">
                  <c:v>140</c:v>
                </c:pt>
                <c:pt idx="6">
                  <c:v>156</c:v>
                </c:pt>
                <c:pt idx="7">
                  <c:v>170</c:v>
                </c:pt>
                <c:pt idx="8">
                  <c:v>202</c:v>
                </c:pt>
                <c:pt idx="9">
                  <c:v>229</c:v>
                </c:pt>
                <c:pt idx="10">
                  <c:v>192</c:v>
                </c:pt>
                <c:pt idx="11">
                  <c:v>123</c:v>
                </c:pt>
                <c:pt idx="12">
                  <c:v>67</c:v>
                </c:pt>
                <c:pt idx="13">
                  <c:v>28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1-474B-AA81-8F06EF41C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12.12'!$Y$83:$Y$90</c:f>
              <c:numCache>
                <c:formatCode>#,##0</c:formatCode>
                <c:ptCount val="8"/>
                <c:pt idx="0">
                  <c:v>122</c:v>
                </c:pt>
                <c:pt idx="1">
                  <c:v>102</c:v>
                </c:pt>
                <c:pt idx="2">
                  <c:v>336</c:v>
                </c:pt>
                <c:pt idx="3">
                  <c:v>65</c:v>
                </c:pt>
                <c:pt idx="4">
                  <c:v>32</c:v>
                </c:pt>
                <c:pt idx="5">
                  <c:v>63</c:v>
                </c:pt>
                <c:pt idx="6">
                  <c:v>198</c:v>
                </c:pt>
                <c:pt idx="7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7E6-9689-7444F33635C0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12.12'!$Y$93:$Y$100</c:f>
              <c:numCache>
                <c:formatCode>#,##0</c:formatCode>
                <c:ptCount val="8"/>
                <c:pt idx="0">
                  <c:v>50</c:v>
                </c:pt>
                <c:pt idx="1">
                  <c:v>176</c:v>
                </c:pt>
                <c:pt idx="2">
                  <c:v>45</c:v>
                </c:pt>
                <c:pt idx="3">
                  <c:v>231</c:v>
                </c:pt>
                <c:pt idx="4">
                  <c:v>180</c:v>
                </c:pt>
                <c:pt idx="5">
                  <c:v>163</c:v>
                </c:pt>
                <c:pt idx="6">
                  <c:v>21</c:v>
                </c:pt>
                <c:pt idx="7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C-47E6-9689-7444F336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12.2'!$AA$15:$AA$33</c:f>
              <c:numCache>
                <c:formatCode>0.0%</c:formatCode>
                <c:ptCount val="19"/>
                <c:pt idx="0">
                  <c:v>2.5729927007299268E-2</c:v>
                </c:pt>
                <c:pt idx="1">
                  <c:v>2.8284671532846717E-3</c:v>
                </c:pt>
                <c:pt idx="2">
                  <c:v>7.2536496350364965E-2</c:v>
                </c:pt>
                <c:pt idx="3">
                  <c:v>1.5510948905109489E-2</c:v>
                </c:pt>
                <c:pt idx="4">
                  <c:v>6.9616788321167883E-2</c:v>
                </c:pt>
                <c:pt idx="5">
                  <c:v>3.3120437956204382E-2</c:v>
                </c:pt>
                <c:pt idx="6">
                  <c:v>0.12062043795620438</c:v>
                </c:pt>
                <c:pt idx="7">
                  <c:v>7.682481751824817E-2</c:v>
                </c:pt>
                <c:pt idx="8">
                  <c:v>4.7810218978102191E-2</c:v>
                </c:pt>
                <c:pt idx="9">
                  <c:v>1.0766423357664234E-2</c:v>
                </c:pt>
                <c:pt idx="10">
                  <c:v>2.6094890510948904E-2</c:v>
                </c:pt>
                <c:pt idx="11">
                  <c:v>1.3503649635036497E-2</c:v>
                </c:pt>
                <c:pt idx="12">
                  <c:v>3.1660583941605841E-2</c:v>
                </c:pt>
                <c:pt idx="13">
                  <c:v>8.0748175182481757E-2</c:v>
                </c:pt>
                <c:pt idx="14">
                  <c:v>6.5967153284671537E-2</c:v>
                </c:pt>
                <c:pt idx="15">
                  <c:v>5.4197080291970803E-2</c:v>
                </c:pt>
                <c:pt idx="16">
                  <c:v>0.13111313868613139</c:v>
                </c:pt>
                <c:pt idx="17">
                  <c:v>1.6970802919708029E-2</c:v>
                </c:pt>
                <c:pt idx="18">
                  <c:v>3.9963503649635038E-2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8-4B89-954C-4AC7C6C4EE8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8-4B89-954C-4AC7C6C4E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12.12'!$T$8:$Y$8</c:f>
              <c:numCache>
                <c:formatCode>General</c:formatCode>
                <c:ptCount val="6"/>
                <c:pt idx="0">
                  <c:v>33077.25</c:v>
                </c:pt>
                <c:pt idx="1">
                  <c:v>33889.089999999997</c:v>
                </c:pt>
                <c:pt idx="2">
                  <c:v>33872</c:v>
                </c:pt>
                <c:pt idx="3">
                  <c:v>34593</c:v>
                </c:pt>
                <c:pt idx="4">
                  <c:v>37286</c:v>
                </c:pt>
                <c:pt idx="5">
                  <c:v>36573.5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B-4137-B52D-3341D47C51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B-4137-B52D-3341D47C5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12.13'!$U$4:$Y$4</c:f>
              <c:numCache>
                <c:formatCode>#,##0</c:formatCode>
                <c:ptCount val="5"/>
                <c:pt idx="0">
                  <c:v>2969</c:v>
                </c:pt>
                <c:pt idx="1">
                  <c:v>2955</c:v>
                </c:pt>
                <c:pt idx="2">
                  <c:v>2898</c:v>
                </c:pt>
                <c:pt idx="3">
                  <c:v>3027</c:v>
                </c:pt>
                <c:pt idx="4">
                  <c:v>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2-4703-A2B2-C07086B1E5A7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12.13'!$U$7:$Y$7</c:f>
              <c:numCache>
                <c:formatCode>#,##0</c:formatCode>
                <c:ptCount val="5"/>
                <c:pt idx="0">
                  <c:v>2039</c:v>
                </c:pt>
                <c:pt idx="1">
                  <c:v>2037</c:v>
                </c:pt>
                <c:pt idx="2">
                  <c:v>2050</c:v>
                </c:pt>
                <c:pt idx="3">
                  <c:v>2101</c:v>
                </c:pt>
                <c:pt idx="4">
                  <c:v>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2-4703-A2B2-C07086B1E5A7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12.13'!$U$11:$Y$11</c:f>
              <c:numCache>
                <c:formatCode>#,##0</c:formatCode>
                <c:ptCount val="5"/>
                <c:pt idx="0">
                  <c:v>2417</c:v>
                </c:pt>
                <c:pt idx="1">
                  <c:v>2434</c:v>
                </c:pt>
                <c:pt idx="2">
                  <c:v>2366</c:v>
                </c:pt>
                <c:pt idx="3">
                  <c:v>2508</c:v>
                </c:pt>
                <c:pt idx="4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2-4703-A2B2-C07086B1E5A7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12.13'!$U$12:$Y$12</c:f>
              <c:numCache>
                <c:formatCode>#,##0</c:formatCode>
                <c:ptCount val="5"/>
                <c:pt idx="0">
                  <c:v>553</c:v>
                </c:pt>
                <c:pt idx="1">
                  <c:v>521</c:v>
                </c:pt>
                <c:pt idx="2">
                  <c:v>534</c:v>
                </c:pt>
                <c:pt idx="3">
                  <c:v>515</c:v>
                </c:pt>
                <c:pt idx="4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82-4703-A2B2-C07086B1E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12.13'!$AA$15:$AA$33</c:f>
              <c:numCache>
                <c:formatCode>0.0%</c:formatCode>
                <c:ptCount val="19"/>
                <c:pt idx="0">
                  <c:v>0.14853556485355648</c:v>
                </c:pt>
                <c:pt idx="1">
                  <c:v>5.0806933652121937E-3</c:v>
                </c:pt>
                <c:pt idx="2">
                  <c:v>5.1404662283323369E-2</c:v>
                </c:pt>
                <c:pt idx="3">
                  <c:v>8.6670651524208015E-3</c:v>
                </c:pt>
                <c:pt idx="4">
                  <c:v>4.572624028690974E-2</c:v>
                </c:pt>
                <c:pt idx="5">
                  <c:v>1.6437537358039451E-2</c:v>
                </c:pt>
                <c:pt idx="6">
                  <c:v>8.4279736999402277E-2</c:v>
                </c:pt>
                <c:pt idx="7">
                  <c:v>0.13956963538553496</c:v>
                </c:pt>
                <c:pt idx="8">
                  <c:v>3.1081888822474597E-2</c:v>
                </c:pt>
                <c:pt idx="9">
                  <c:v>2.390914524805738E-3</c:v>
                </c:pt>
                <c:pt idx="10">
                  <c:v>2.3311416616855946E-2</c:v>
                </c:pt>
                <c:pt idx="11">
                  <c:v>2.4506873879258817E-2</c:v>
                </c:pt>
                <c:pt idx="12">
                  <c:v>3.3173939031679617E-2</c:v>
                </c:pt>
                <c:pt idx="13">
                  <c:v>4.3634190077704721E-2</c:v>
                </c:pt>
                <c:pt idx="14">
                  <c:v>5.2002390914524806E-2</c:v>
                </c:pt>
                <c:pt idx="15">
                  <c:v>4.9910340705319786E-2</c:v>
                </c:pt>
                <c:pt idx="16">
                  <c:v>6.4255827854154207E-2</c:v>
                </c:pt>
                <c:pt idx="17">
                  <c:v>1.3448894202032277E-2</c:v>
                </c:pt>
                <c:pt idx="18">
                  <c:v>1.4943215780035863E-2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1-420D-BB6A-47DCFEE27A0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1-420D-BB6A-47DCFEE27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12.13'!$Y$44:$Y$60</c:f>
              <c:numCache>
                <c:formatCode>#,##0</c:formatCode>
                <c:ptCount val="17"/>
                <c:pt idx="0">
                  <c:v>8</c:v>
                </c:pt>
                <c:pt idx="1">
                  <c:v>35</c:v>
                </c:pt>
                <c:pt idx="2">
                  <c:v>89</c:v>
                </c:pt>
                <c:pt idx="3">
                  <c:v>138</c:v>
                </c:pt>
                <c:pt idx="4">
                  <c:v>152</c:v>
                </c:pt>
                <c:pt idx="5">
                  <c:v>135</c:v>
                </c:pt>
                <c:pt idx="6">
                  <c:v>116</c:v>
                </c:pt>
                <c:pt idx="7">
                  <c:v>145</c:v>
                </c:pt>
                <c:pt idx="8">
                  <c:v>156</c:v>
                </c:pt>
                <c:pt idx="9">
                  <c:v>171</c:v>
                </c:pt>
                <c:pt idx="10">
                  <c:v>201</c:v>
                </c:pt>
                <c:pt idx="11">
                  <c:v>175</c:v>
                </c:pt>
                <c:pt idx="12">
                  <c:v>100</c:v>
                </c:pt>
                <c:pt idx="13">
                  <c:v>49</c:v>
                </c:pt>
                <c:pt idx="14">
                  <c:v>17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7-49B6-BC73-914200C6048D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12.13'!$Y$63:$Y$79</c:f>
              <c:numCache>
                <c:formatCode>#,##0</c:formatCode>
                <c:ptCount val="17"/>
                <c:pt idx="0">
                  <c:v>10</c:v>
                </c:pt>
                <c:pt idx="1">
                  <c:v>42</c:v>
                </c:pt>
                <c:pt idx="2">
                  <c:v>69</c:v>
                </c:pt>
                <c:pt idx="3">
                  <c:v>102</c:v>
                </c:pt>
                <c:pt idx="4">
                  <c:v>177</c:v>
                </c:pt>
                <c:pt idx="5">
                  <c:v>135</c:v>
                </c:pt>
                <c:pt idx="6">
                  <c:v>120</c:v>
                </c:pt>
                <c:pt idx="7">
                  <c:v>143</c:v>
                </c:pt>
                <c:pt idx="8">
                  <c:v>151</c:v>
                </c:pt>
                <c:pt idx="9">
                  <c:v>176</c:v>
                </c:pt>
                <c:pt idx="10">
                  <c:v>232</c:v>
                </c:pt>
                <c:pt idx="11">
                  <c:v>159</c:v>
                </c:pt>
                <c:pt idx="12">
                  <c:v>79</c:v>
                </c:pt>
                <c:pt idx="13">
                  <c:v>35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47-49B6-BC73-914200C60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12.13'!$Y$83:$Y$90</c:f>
              <c:numCache>
                <c:formatCode>#,##0</c:formatCode>
                <c:ptCount val="8"/>
                <c:pt idx="0">
                  <c:v>162</c:v>
                </c:pt>
                <c:pt idx="1">
                  <c:v>83</c:v>
                </c:pt>
                <c:pt idx="2">
                  <c:v>163</c:v>
                </c:pt>
                <c:pt idx="3">
                  <c:v>57</c:v>
                </c:pt>
                <c:pt idx="4">
                  <c:v>20</c:v>
                </c:pt>
                <c:pt idx="5">
                  <c:v>38</c:v>
                </c:pt>
                <c:pt idx="6">
                  <c:v>85</c:v>
                </c:pt>
                <c:pt idx="7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B-4C00-8D73-3EF63BAC395D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12.13'!$Y$93:$Y$100</c:f>
              <c:numCache>
                <c:formatCode>#,##0</c:formatCode>
                <c:ptCount val="8"/>
                <c:pt idx="0">
                  <c:v>92</c:v>
                </c:pt>
                <c:pt idx="1">
                  <c:v>121</c:v>
                </c:pt>
                <c:pt idx="2">
                  <c:v>38</c:v>
                </c:pt>
                <c:pt idx="3">
                  <c:v>174</c:v>
                </c:pt>
                <c:pt idx="4">
                  <c:v>139</c:v>
                </c:pt>
                <c:pt idx="5">
                  <c:v>116</c:v>
                </c:pt>
                <c:pt idx="6">
                  <c:v>10</c:v>
                </c:pt>
                <c:pt idx="7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B-4C00-8D73-3EF63BAC3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12.13'!$U$8:$Y$8</c:f>
              <c:numCache>
                <c:formatCode>General</c:formatCode>
                <c:ptCount val="5"/>
                <c:pt idx="0">
                  <c:v>24489.73</c:v>
                </c:pt>
                <c:pt idx="1">
                  <c:v>24010</c:v>
                </c:pt>
                <c:pt idx="2">
                  <c:v>27770</c:v>
                </c:pt>
                <c:pt idx="3">
                  <c:v>27513.8</c:v>
                </c:pt>
                <c:pt idx="4">
                  <c:v>26588.02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2-4E4B-A526-510C39437EE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2-4E4B-A526-510C39437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12.13'!$T$4:$Y$4</c:f>
              <c:numCache>
                <c:formatCode>#,##0</c:formatCode>
                <c:ptCount val="6"/>
                <c:pt idx="0">
                  <c:v>3003</c:v>
                </c:pt>
                <c:pt idx="1">
                  <c:v>2969</c:v>
                </c:pt>
                <c:pt idx="2">
                  <c:v>2955</c:v>
                </c:pt>
                <c:pt idx="3">
                  <c:v>2898</c:v>
                </c:pt>
                <c:pt idx="4">
                  <c:v>3027</c:v>
                </c:pt>
                <c:pt idx="5">
                  <c:v>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8-4397-8C44-F7EF097C66DF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12.13'!$T$7:$Y$7</c:f>
              <c:numCache>
                <c:formatCode>#,##0</c:formatCode>
                <c:ptCount val="6"/>
                <c:pt idx="0">
                  <c:v>2041</c:v>
                </c:pt>
                <c:pt idx="1">
                  <c:v>2039</c:v>
                </c:pt>
                <c:pt idx="2">
                  <c:v>2037</c:v>
                </c:pt>
                <c:pt idx="3">
                  <c:v>2050</c:v>
                </c:pt>
                <c:pt idx="4">
                  <c:v>2101</c:v>
                </c:pt>
                <c:pt idx="5">
                  <c:v>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8-4397-8C44-F7EF097C66DF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12.13'!$T$11:$Y$11</c:f>
              <c:numCache>
                <c:formatCode>#,##0</c:formatCode>
                <c:ptCount val="6"/>
                <c:pt idx="0">
                  <c:v>2443</c:v>
                </c:pt>
                <c:pt idx="1">
                  <c:v>2417</c:v>
                </c:pt>
                <c:pt idx="2">
                  <c:v>2434</c:v>
                </c:pt>
                <c:pt idx="3">
                  <c:v>2366</c:v>
                </c:pt>
                <c:pt idx="4">
                  <c:v>2508</c:v>
                </c:pt>
                <c:pt idx="5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8-4397-8C44-F7EF097C66DF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12.13'!$T$12:$Y$12</c:f>
              <c:numCache>
                <c:formatCode>#,##0</c:formatCode>
                <c:ptCount val="6"/>
                <c:pt idx="0">
                  <c:v>556</c:v>
                </c:pt>
                <c:pt idx="1">
                  <c:v>553</c:v>
                </c:pt>
                <c:pt idx="2">
                  <c:v>521</c:v>
                </c:pt>
                <c:pt idx="3">
                  <c:v>534</c:v>
                </c:pt>
                <c:pt idx="4">
                  <c:v>515</c:v>
                </c:pt>
                <c:pt idx="5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A8-4397-8C44-F7EF097C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12.13'!$AA$15:$AA$33</c:f>
              <c:numCache>
                <c:formatCode>0.0%</c:formatCode>
                <c:ptCount val="19"/>
                <c:pt idx="0">
                  <c:v>0.14853556485355648</c:v>
                </c:pt>
                <c:pt idx="1">
                  <c:v>5.0806933652121937E-3</c:v>
                </c:pt>
                <c:pt idx="2">
                  <c:v>5.1404662283323369E-2</c:v>
                </c:pt>
                <c:pt idx="3">
                  <c:v>8.6670651524208015E-3</c:v>
                </c:pt>
                <c:pt idx="4">
                  <c:v>4.572624028690974E-2</c:v>
                </c:pt>
                <c:pt idx="5">
                  <c:v>1.6437537358039451E-2</c:v>
                </c:pt>
                <c:pt idx="6">
                  <c:v>8.4279736999402277E-2</c:v>
                </c:pt>
                <c:pt idx="7">
                  <c:v>0.13956963538553496</c:v>
                </c:pt>
                <c:pt idx="8">
                  <c:v>3.1081888822474597E-2</c:v>
                </c:pt>
                <c:pt idx="9">
                  <c:v>2.390914524805738E-3</c:v>
                </c:pt>
                <c:pt idx="10">
                  <c:v>2.3311416616855946E-2</c:v>
                </c:pt>
                <c:pt idx="11">
                  <c:v>2.4506873879258817E-2</c:v>
                </c:pt>
                <c:pt idx="12">
                  <c:v>3.3173939031679617E-2</c:v>
                </c:pt>
                <c:pt idx="13">
                  <c:v>4.3634190077704721E-2</c:v>
                </c:pt>
                <c:pt idx="14">
                  <c:v>5.2002390914524806E-2</c:v>
                </c:pt>
                <c:pt idx="15">
                  <c:v>4.9910340705319786E-2</c:v>
                </c:pt>
                <c:pt idx="16">
                  <c:v>6.4255827854154207E-2</c:v>
                </c:pt>
                <c:pt idx="17">
                  <c:v>1.3448894202032277E-2</c:v>
                </c:pt>
                <c:pt idx="18">
                  <c:v>1.4943215780035863E-2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C-4110-9968-3A0EAE05248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C-4110-9968-3A0EAE052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12.13'!$Y$44:$Y$60</c:f>
              <c:numCache>
                <c:formatCode>#,##0</c:formatCode>
                <c:ptCount val="17"/>
                <c:pt idx="0">
                  <c:v>8</c:v>
                </c:pt>
                <c:pt idx="1">
                  <c:v>35</c:v>
                </c:pt>
                <c:pt idx="2">
                  <c:v>89</c:v>
                </c:pt>
                <c:pt idx="3">
                  <c:v>138</c:v>
                </c:pt>
                <c:pt idx="4">
                  <c:v>152</c:v>
                </c:pt>
                <c:pt idx="5">
                  <c:v>135</c:v>
                </c:pt>
                <c:pt idx="6">
                  <c:v>116</c:v>
                </c:pt>
                <c:pt idx="7">
                  <c:v>145</c:v>
                </c:pt>
                <c:pt idx="8">
                  <c:v>156</c:v>
                </c:pt>
                <c:pt idx="9">
                  <c:v>171</c:v>
                </c:pt>
                <c:pt idx="10">
                  <c:v>201</c:v>
                </c:pt>
                <c:pt idx="11">
                  <c:v>175</c:v>
                </c:pt>
                <c:pt idx="12">
                  <c:v>100</c:v>
                </c:pt>
                <c:pt idx="13">
                  <c:v>49</c:v>
                </c:pt>
                <c:pt idx="14">
                  <c:v>17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8-4DF0-8A88-6A154E38D323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12.13'!$Y$63:$Y$79</c:f>
              <c:numCache>
                <c:formatCode>#,##0</c:formatCode>
                <c:ptCount val="17"/>
                <c:pt idx="0">
                  <c:v>10</c:v>
                </c:pt>
                <c:pt idx="1">
                  <c:v>42</c:v>
                </c:pt>
                <c:pt idx="2">
                  <c:v>69</c:v>
                </c:pt>
                <c:pt idx="3">
                  <c:v>102</c:v>
                </c:pt>
                <c:pt idx="4">
                  <c:v>177</c:v>
                </c:pt>
                <c:pt idx="5">
                  <c:v>135</c:v>
                </c:pt>
                <c:pt idx="6">
                  <c:v>120</c:v>
                </c:pt>
                <c:pt idx="7">
                  <c:v>143</c:v>
                </c:pt>
                <c:pt idx="8">
                  <c:v>151</c:v>
                </c:pt>
                <c:pt idx="9">
                  <c:v>176</c:v>
                </c:pt>
                <c:pt idx="10">
                  <c:v>232</c:v>
                </c:pt>
                <c:pt idx="11">
                  <c:v>159</c:v>
                </c:pt>
                <c:pt idx="12">
                  <c:v>79</c:v>
                </c:pt>
                <c:pt idx="13">
                  <c:v>35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68-4DF0-8A88-6A154E38D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12.13'!$Y$83:$Y$90</c:f>
              <c:numCache>
                <c:formatCode>#,##0</c:formatCode>
                <c:ptCount val="8"/>
                <c:pt idx="0">
                  <c:v>162</c:v>
                </c:pt>
                <c:pt idx="1">
                  <c:v>83</c:v>
                </c:pt>
                <c:pt idx="2">
                  <c:v>163</c:v>
                </c:pt>
                <c:pt idx="3">
                  <c:v>57</c:v>
                </c:pt>
                <c:pt idx="4">
                  <c:v>20</c:v>
                </c:pt>
                <c:pt idx="5">
                  <c:v>38</c:v>
                </c:pt>
                <c:pt idx="6">
                  <c:v>85</c:v>
                </c:pt>
                <c:pt idx="7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176-BB02-04A15A6044D7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12.13'!$Y$93:$Y$100</c:f>
              <c:numCache>
                <c:formatCode>#,##0</c:formatCode>
                <c:ptCount val="8"/>
                <c:pt idx="0">
                  <c:v>92</c:v>
                </c:pt>
                <c:pt idx="1">
                  <c:v>121</c:v>
                </c:pt>
                <c:pt idx="2">
                  <c:v>38</c:v>
                </c:pt>
                <c:pt idx="3">
                  <c:v>174</c:v>
                </c:pt>
                <c:pt idx="4">
                  <c:v>139</c:v>
                </c:pt>
                <c:pt idx="5">
                  <c:v>116</c:v>
                </c:pt>
                <c:pt idx="6">
                  <c:v>10</c:v>
                </c:pt>
                <c:pt idx="7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D-4176-BB02-04A15A60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12.2'!$Y$44:$Y$60</c:f>
              <c:numCache>
                <c:formatCode>#,##0</c:formatCode>
                <c:ptCount val="17"/>
                <c:pt idx="0">
                  <c:v>8</c:v>
                </c:pt>
                <c:pt idx="1">
                  <c:v>117</c:v>
                </c:pt>
                <c:pt idx="2">
                  <c:v>328</c:v>
                </c:pt>
                <c:pt idx="3">
                  <c:v>502</c:v>
                </c:pt>
                <c:pt idx="4">
                  <c:v>665</c:v>
                </c:pt>
                <c:pt idx="5">
                  <c:v>644</c:v>
                </c:pt>
                <c:pt idx="6">
                  <c:v>601</c:v>
                </c:pt>
                <c:pt idx="7">
                  <c:v>590</c:v>
                </c:pt>
                <c:pt idx="8">
                  <c:v>590</c:v>
                </c:pt>
                <c:pt idx="9">
                  <c:v>474</c:v>
                </c:pt>
                <c:pt idx="10">
                  <c:v>466</c:v>
                </c:pt>
                <c:pt idx="11">
                  <c:v>346</c:v>
                </c:pt>
                <c:pt idx="12">
                  <c:v>162</c:v>
                </c:pt>
                <c:pt idx="13">
                  <c:v>38</c:v>
                </c:pt>
                <c:pt idx="14">
                  <c:v>22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F-4051-93F6-5370E5937969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12.2'!$Y$63:$Y$79</c:f>
              <c:numCache>
                <c:formatCode>#,##0</c:formatCode>
                <c:ptCount val="17"/>
                <c:pt idx="0">
                  <c:v>13</c:v>
                </c:pt>
                <c:pt idx="1">
                  <c:v>144</c:v>
                </c:pt>
                <c:pt idx="2">
                  <c:v>382</c:v>
                </c:pt>
                <c:pt idx="3">
                  <c:v>544</c:v>
                </c:pt>
                <c:pt idx="4">
                  <c:v>644</c:v>
                </c:pt>
                <c:pt idx="5">
                  <c:v>610</c:v>
                </c:pt>
                <c:pt idx="6">
                  <c:v>507</c:v>
                </c:pt>
                <c:pt idx="7">
                  <c:v>622</c:v>
                </c:pt>
                <c:pt idx="8">
                  <c:v>552</c:v>
                </c:pt>
                <c:pt idx="9">
                  <c:v>488</c:v>
                </c:pt>
                <c:pt idx="10">
                  <c:v>452</c:v>
                </c:pt>
                <c:pt idx="11">
                  <c:v>293</c:v>
                </c:pt>
                <c:pt idx="12">
                  <c:v>105</c:v>
                </c:pt>
                <c:pt idx="13">
                  <c:v>27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F-4051-93F6-5370E5937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12.13'!$T$8:$Y$8</c:f>
              <c:numCache>
                <c:formatCode>General</c:formatCode>
                <c:ptCount val="6"/>
                <c:pt idx="0">
                  <c:v>22787.64</c:v>
                </c:pt>
                <c:pt idx="1">
                  <c:v>24489.73</c:v>
                </c:pt>
                <c:pt idx="2">
                  <c:v>24010</c:v>
                </c:pt>
                <c:pt idx="3">
                  <c:v>27770</c:v>
                </c:pt>
                <c:pt idx="4">
                  <c:v>27513.8</c:v>
                </c:pt>
                <c:pt idx="5">
                  <c:v>26588.02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2-41D3-8DF9-67D95B2A0EB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2-41D3-8DF9-67D95B2A0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12.14'!$U$4:$Y$4</c:f>
              <c:numCache>
                <c:formatCode>#,##0</c:formatCode>
                <c:ptCount val="5"/>
                <c:pt idx="0">
                  <c:v>30366</c:v>
                </c:pt>
                <c:pt idx="1">
                  <c:v>30429</c:v>
                </c:pt>
                <c:pt idx="2">
                  <c:v>30943</c:v>
                </c:pt>
                <c:pt idx="3">
                  <c:v>31617</c:v>
                </c:pt>
                <c:pt idx="4">
                  <c:v>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7-4190-809B-80F1A8CEF1B0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12.14'!$U$7:$Y$7</c:f>
              <c:numCache>
                <c:formatCode>#,##0</c:formatCode>
                <c:ptCount val="5"/>
                <c:pt idx="0">
                  <c:v>22557</c:v>
                </c:pt>
                <c:pt idx="1">
                  <c:v>22497</c:v>
                </c:pt>
                <c:pt idx="2">
                  <c:v>22735</c:v>
                </c:pt>
                <c:pt idx="3">
                  <c:v>23230</c:v>
                </c:pt>
                <c:pt idx="4">
                  <c:v>23973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7-4190-809B-80F1A8CEF1B0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12.14'!$U$11:$Y$11</c:f>
              <c:numCache>
                <c:formatCode>#,##0</c:formatCode>
                <c:ptCount val="5"/>
                <c:pt idx="0">
                  <c:v>27664</c:v>
                </c:pt>
                <c:pt idx="1">
                  <c:v>27792</c:v>
                </c:pt>
                <c:pt idx="2">
                  <c:v>28371</c:v>
                </c:pt>
                <c:pt idx="3">
                  <c:v>29017</c:v>
                </c:pt>
                <c:pt idx="4">
                  <c:v>30645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E7-4190-809B-80F1A8CEF1B0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12.14'!$U$12:$Y$12</c:f>
              <c:numCache>
                <c:formatCode>#,##0</c:formatCode>
                <c:ptCount val="5"/>
                <c:pt idx="0">
                  <c:v>2702</c:v>
                </c:pt>
                <c:pt idx="1">
                  <c:v>2635</c:v>
                </c:pt>
                <c:pt idx="2">
                  <c:v>2569</c:v>
                </c:pt>
                <c:pt idx="3">
                  <c:v>2601</c:v>
                </c:pt>
                <c:pt idx="4">
                  <c:v>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E7-4190-809B-80F1A8CEF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12.14'!$AA$15:$AA$33</c:f>
              <c:numCache>
                <c:formatCode>0.0%</c:formatCode>
                <c:ptCount val="19"/>
                <c:pt idx="0">
                  <c:v>3.7892652485674E-2</c:v>
                </c:pt>
                <c:pt idx="1">
                  <c:v>1.1100777054393809E-3</c:v>
                </c:pt>
                <c:pt idx="2">
                  <c:v>5.985418979328553E-2</c:v>
                </c:pt>
                <c:pt idx="3">
                  <c:v>1.5031052173652156E-2</c:v>
                </c:pt>
                <c:pt idx="4">
                  <c:v>5.7123998679907591E-2</c:v>
                </c:pt>
                <c:pt idx="5">
                  <c:v>3.3632354264798534E-2</c:v>
                </c:pt>
                <c:pt idx="6">
                  <c:v>0.10707749542467973</c:v>
                </c:pt>
                <c:pt idx="7">
                  <c:v>9.1656415949116443E-2</c:v>
                </c:pt>
                <c:pt idx="8">
                  <c:v>3.7502625183762864E-2</c:v>
                </c:pt>
                <c:pt idx="9">
                  <c:v>1.3890972368065765E-2</c:v>
                </c:pt>
                <c:pt idx="10">
                  <c:v>2.59518166271639E-2</c:v>
                </c:pt>
                <c:pt idx="11">
                  <c:v>1.3350934565419579E-2</c:v>
                </c:pt>
                <c:pt idx="12">
                  <c:v>3.7202604182292758E-2</c:v>
                </c:pt>
                <c:pt idx="13">
                  <c:v>7.8305481383696862E-2</c:v>
                </c:pt>
                <c:pt idx="14">
                  <c:v>7.1705019351354593E-2</c:v>
                </c:pt>
                <c:pt idx="15">
                  <c:v>6.9004830338123671E-2</c:v>
                </c:pt>
                <c:pt idx="16">
                  <c:v>0.12993909573670157</c:v>
                </c:pt>
                <c:pt idx="17">
                  <c:v>1.7371215985118958E-2</c:v>
                </c:pt>
                <c:pt idx="18">
                  <c:v>3.8582700789055235E-2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0-40C1-8E5D-E507C71EC52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0-40C1-8E5D-E507C71EC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12.14'!$Y$44:$Y$60</c:f>
              <c:numCache>
                <c:formatCode>#,##0</c:formatCode>
                <c:ptCount val="17"/>
                <c:pt idx="0">
                  <c:v>8</c:v>
                </c:pt>
                <c:pt idx="1">
                  <c:v>309</c:v>
                </c:pt>
                <c:pt idx="2">
                  <c:v>984</c:v>
                </c:pt>
                <c:pt idx="3">
                  <c:v>1705</c:v>
                </c:pt>
                <c:pt idx="4">
                  <c:v>2329</c:v>
                </c:pt>
                <c:pt idx="5">
                  <c:v>2390</c:v>
                </c:pt>
                <c:pt idx="6">
                  <c:v>1760</c:v>
                </c:pt>
                <c:pt idx="7">
                  <c:v>1643</c:v>
                </c:pt>
                <c:pt idx="8">
                  <c:v>1634</c:v>
                </c:pt>
                <c:pt idx="9">
                  <c:v>1449</c:v>
                </c:pt>
                <c:pt idx="10">
                  <c:v>1400</c:v>
                </c:pt>
                <c:pt idx="11">
                  <c:v>952</c:v>
                </c:pt>
                <c:pt idx="12">
                  <c:v>409</c:v>
                </c:pt>
                <c:pt idx="13">
                  <c:v>141</c:v>
                </c:pt>
                <c:pt idx="14">
                  <c:v>59</c:v>
                </c:pt>
                <c:pt idx="15">
                  <c:v>30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4-4ED8-93A7-90E060278279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12.14'!$Y$63:$Y$79</c:f>
              <c:numCache>
                <c:formatCode>#,##0</c:formatCode>
                <c:ptCount val="17"/>
                <c:pt idx="0">
                  <c:v>10</c:v>
                </c:pt>
                <c:pt idx="1">
                  <c:v>423</c:v>
                </c:pt>
                <c:pt idx="2">
                  <c:v>986</c:v>
                </c:pt>
                <c:pt idx="3">
                  <c:v>1471</c:v>
                </c:pt>
                <c:pt idx="4">
                  <c:v>2185</c:v>
                </c:pt>
                <c:pt idx="5">
                  <c:v>1849</c:v>
                </c:pt>
                <c:pt idx="6">
                  <c:v>1638</c:v>
                </c:pt>
                <c:pt idx="7">
                  <c:v>1517</c:v>
                </c:pt>
                <c:pt idx="8">
                  <c:v>1644</c:v>
                </c:pt>
                <c:pt idx="9">
                  <c:v>1491</c:v>
                </c:pt>
                <c:pt idx="10">
                  <c:v>1442</c:v>
                </c:pt>
                <c:pt idx="11">
                  <c:v>895</c:v>
                </c:pt>
                <c:pt idx="12">
                  <c:v>337</c:v>
                </c:pt>
                <c:pt idx="13">
                  <c:v>117</c:v>
                </c:pt>
                <c:pt idx="14">
                  <c:v>48</c:v>
                </c:pt>
                <c:pt idx="15">
                  <c:v>37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4-4ED8-93A7-90E06027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12.14'!$Y$83:$Y$90</c:f>
              <c:numCache>
                <c:formatCode>#,##0</c:formatCode>
                <c:ptCount val="8"/>
                <c:pt idx="0">
                  <c:v>1020</c:v>
                </c:pt>
                <c:pt idx="1">
                  <c:v>1143</c:v>
                </c:pt>
                <c:pt idx="2">
                  <c:v>2428</c:v>
                </c:pt>
                <c:pt idx="3">
                  <c:v>1012</c:v>
                </c:pt>
                <c:pt idx="4">
                  <c:v>799</c:v>
                </c:pt>
                <c:pt idx="5">
                  <c:v>783</c:v>
                </c:pt>
                <c:pt idx="6">
                  <c:v>1077</c:v>
                </c:pt>
                <c:pt idx="7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3-4D57-B360-C5C10EB1AA8C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12.14'!$Y$93:$Y$100</c:f>
              <c:numCache>
                <c:formatCode>#,##0</c:formatCode>
                <c:ptCount val="8"/>
                <c:pt idx="0">
                  <c:v>822</c:v>
                </c:pt>
                <c:pt idx="1">
                  <c:v>1537</c:v>
                </c:pt>
                <c:pt idx="2">
                  <c:v>434</c:v>
                </c:pt>
                <c:pt idx="3">
                  <c:v>2163</c:v>
                </c:pt>
                <c:pt idx="4">
                  <c:v>2349</c:v>
                </c:pt>
                <c:pt idx="5">
                  <c:v>1334</c:v>
                </c:pt>
                <c:pt idx="6">
                  <c:v>126</c:v>
                </c:pt>
                <c:pt idx="7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3-4D57-B360-C5C10EB1A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12.14'!$U$8:$Y$8</c:f>
              <c:numCache>
                <c:formatCode>General</c:formatCode>
                <c:ptCount val="5"/>
                <c:pt idx="0">
                  <c:v>36455.5</c:v>
                </c:pt>
                <c:pt idx="1">
                  <c:v>36400</c:v>
                </c:pt>
                <c:pt idx="2">
                  <c:v>37972.94</c:v>
                </c:pt>
                <c:pt idx="3">
                  <c:v>39064.11</c:v>
                </c:pt>
                <c:pt idx="4">
                  <c:v>38392.5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C-4F02-9F3B-F9AE46A90B6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C-4F02-9F3B-F9AE46A90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12.14'!$T$4:$Y$4</c:f>
              <c:numCache>
                <c:formatCode>#,##0</c:formatCode>
                <c:ptCount val="6"/>
                <c:pt idx="0">
                  <c:v>30572</c:v>
                </c:pt>
                <c:pt idx="1">
                  <c:v>30366</c:v>
                </c:pt>
                <c:pt idx="2">
                  <c:v>30429</c:v>
                </c:pt>
                <c:pt idx="3">
                  <c:v>30943</c:v>
                </c:pt>
                <c:pt idx="4">
                  <c:v>31617</c:v>
                </c:pt>
                <c:pt idx="5">
                  <c:v>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8-42BE-806E-676F468D417C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12.14'!$T$7:$Y$7</c:f>
              <c:numCache>
                <c:formatCode>#,##0</c:formatCode>
                <c:ptCount val="6"/>
                <c:pt idx="0">
                  <c:v>22843</c:v>
                </c:pt>
                <c:pt idx="1">
                  <c:v>22557</c:v>
                </c:pt>
                <c:pt idx="2">
                  <c:v>22497</c:v>
                </c:pt>
                <c:pt idx="3">
                  <c:v>22735</c:v>
                </c:pt>
                <c:pt idx="4">
                  <c:v>23230</c:v>
                </c:pt>
                <c:pt idx="5">
                  <c:v>23973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8-42BE-806E-676F468D417C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12.14'!$T$11:$Y$11</c:f>
              <c:numCache>
                <c:formatCode>#,##0</c:formatCode>
                <c:ptCount val="6"/>
                <c:pt idx="0">
                  <c:v>27810</c:v>
                </c:pt>
                <c:pt idx="1">
                  <c:v>27664</c:v>
                </c:pt>
                <c:pt idx="2">
                  <c:v>27792</c:v>
                </c:pt>
                <c:pt idx="3">
                  <c:v>28371</c:v>
                </c:pt>
                <c:pt idx="4">
                  <c:v>29017</c:v>
                </c:pt>
                <c:pt idx="5">
                  <c:v>30645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08-42BE-806E-676F468D417C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12.14'!$T$12:$Y$12</c:f>
              <c:numCache>
                <c:formatCode>#,##0</c:formatCode>
                <c:ptCount val="6"/>
                <c:pt idx="0">
                  <c:v>2765</c:v>
                </c:pt>
                <c:pt idx="1">
                  <c:v>2702</c:v>
                </c:pt>
                <c:pt idx="2">
                  <c:v>2635</c:v>
                </c:pt>
                <c:pt idx="3">
                  <c:v>2569</c:v>
                </c:pt>
                <c:pt idx="4">
                  <c:v>2601</c:v>
                </c:pt>
                <c:pt idx="5">
                  <c:v>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08-42BE-806E-676F468D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12.14'!$AA$15:$AA$33</c:f>
              <c:numCache>
                <c:formatCode>0.0%</c:formatCode>
                <c:ptCount val="19"/>
                <c:pt idx="0">
                  <c:v>3.7892652485674E-2</c:v>
                </c:pt>
                <c:pt idx="1">
                  <c:v>1.1100777054393809E-3</c:v>
                </c:pt>
                <c:pt idx="2">
                  <c:v>5.985418979328553E-2</c:v>
                </c:pt>
                <c:pt idx="3">
                  <c:v>1.5031052173652156E-2</c:v>
                </c:pt>
                <c:pt idx="4">
                  <c:v>5.7123998679907591E-2</c:v>
                </c:pt>
                <c:pt idx="5">
                  <c:v>3.3632354264798534E-2</c:v>
                </c:pt>
                <c:pt idx="6">
                  <c:v>0.10707749542467973</c:v>
                </c:pt>
                <c:pt idx="7">
                  <c:v>9.1656415949116443E-2</c:v>
                </c:pt>
                <c:pt idx="8">
                  <c:v>3.7502625183762864E-2</c:v>
                </c:pt>
                <c:pt idx="9">
                  <c:v>1.3890972368065765E-2</c:v>
                </c:pt>
                <c:pt idx="10">
                  <c:v>2.59518166271639E-2</c:v>
                </c:pt>
                <c:pt idx="11">
                  <c:v>1.3350934565419579E-2</c:v>
                </c:pt>
                <c:pt idx="12">
                  <c:v>3.7202604182292758E-2</c:v>
                </c:pt>
                <c:pt idx="13">
                  <c:v>7.8305481383696862E-2</c:v>
                </c:pt>
                <c:pt idx="14">
                  <c:v>7.1705019351354593E-2</c:v>
                </c:pt>
                <c:pt idx="15">
                  <c:v>6.9004830338123671E-2</c:v>
                </c:pt>
                <c:pt idx="16">
                  <c:v>0.12993909573670157</c:v>
                </c:pt>
                <c:pt idx="17">
                  <c:v>1.7371215985118958E-2</c:v>
                </c:pt>
                <c:pt idx="18">
                  <c:v>3.8582700789055235E-2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6-449F-BE62-1DBE7FBD9BD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6-449F-BE62-1DBE7FBD9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12.14'!$Y$44:$Y$60</c:f>
              <c:numCache>
                <c:formatCode>#,##0</c:formatCode>
                <c:ptCount val="17"/>
                <c:pt idx="0">
                  <c:v>8</c:v>
                </c:pt>
                <c:pt idx="1">
                  <c:v>309</c:v>
                </c:pt>
                <c:pt idx="2">
                  <c:v>984</c:v>
                </c:pt>
                <c:pt idx="3">
                  <c:v>1705</c:v>
                </c:pt>
                <c:pt idx="4">
                  <c:v>2329</c:v>
                </c:pt>
                <c:pt idx="5">
                  <c:v>2390</c:v>
                </c:pt>
                <c:pt idx="6">
                  <c:v>1760</c:v>
                </c:pt>
                <c:pt idx="7">
                  <c:v>1643</c:v>
                </c:pt>
                <c:pt idx="8">
                  <c:v>1634</c:v>
                </c:pt>
                <c:pt idx="9">
                  <c:v>1449</c:v>
                </c:pt>
                <c:pt idx="10">
                  <c:v>1400</c:v>
                </c:pt>
                <c:pt idx="11">
                  <c:v>952</c:v>
                </c:pt>
                <c:pt idx="12">
                  <c:v>409</c:v>
                </c:pt>
                <c:pt idx="13">
                  <c:v>141</c:v>
                </c:pt>
                <c:pt idx="14">
                  <c:v>59</c:v>
                </c:pt>
                <c:pt idx="15">
                  <c:v>30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4-42E0-9773-3B7C7E0D76D6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12.14'!$Y$63:$Y$79</c:f>
              <c:numCache>
                <c:formatCode>#,##0</c:formatCode>
                <c:ptCount val="17"/>
                <c:pt idx="0">
                  <c:v>10</c:v>
                </c:pt>
                <c:pt idx="1">
                  <c:v>423</c:v>
                </c:pt>
                <c:pt idx="2">
                  <c:v>986</c:v>
                </c:pt>
                <c:pt idx="3">
                  <c:v>1471</c:v>
                </c:pt>
                <c:pt idx="4">
                  <c:v>2185</c:v>
                </c:pt>
                <c:pt idx="5">
                  <c:v>1849</c:v>
                </c:pt>
                <c:pt idx="6">
                  <c:v>1638</c:v>
                </c:pt>
                <c:pt idx="7">
                  <c:v>1517</c:v>
                </c:pt>
                <c:pt idx="8">
                  <c:v>1644</c:v>
                </c:pt>
                <c:pt idx="9">
                  <c:v>1491</c:v>
                </c:pt>
                <c:pt idx="10">
                  <c:v>1442</c:v>
                </c:pt>
                <c:pt idx="11">
                  <c:v>895</c:v>
                </c:pt>
                <c:pt idx="12">
                  <c:v>337</c:v>
                </c:pt>
                <c:pt idx="13">
                  <c:v>117</c:v>
                </c:pt>
                <c:pt idx="14">
                  <c:v>48</c:v>
                </c:pt>
                <c:pt idx="15">
                  <c:v>37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4-42E0-9773-3B7C7E0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12.14'!$Y$83:$Y$90</c:f>
              <c:numCache>
                <c:formatCode>#,##0</c:formatCode>
                <c:ptCount val="8"/>
                <c:pt idx="0">
                  <c:v>1020</c:v>
                </c:pt>
                <c:pt idx="1">
                  <c:v>1143</c:v>
                </c:pt>
                <c:pt idx="2">
                  <c:v>2428</c:v>
                </c:pt>
                <c:pt idx="3">
                  <c:v>1012</c:v>
                </c:pt>
                <c:pt idx="4">
                  <c:v>799</c:v>
                </c:pt>
                <c:pt idx="5">
                  <c:v>783</c:v>
                </c:pt>
                <c:pt idx="6">
                  <c:v>1077</c:v>
                </c:pt>
                <c:pt idx="7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D-489C-9E6B-D4C386967754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12.14'!$Y$93:$Y$100</c:f>
              <c:numCache>
                <c:formatCode>#,##0</c:formatCode>
                <c:ptCount val="8"/>
                <c:pt idx="0">
                  <c:v>822</c:v>
                </c:pt>
                <c:pt idx="1">
                  <c:v>1537</c:v>
                </c:pt>
                <c:pt idx="2">
                  <c:v>434</c:v>
                </c:pt>
                <c:pt idx="3">
                  <c:v>2163</c:v>
                </c:pt>
                <c:pt idx="4">
                  <c:v>2349</c:v>
                </c:pt>
                <c:pt idx="5">
                  <c:v>1334</c:v>
                </c:pt>
                <c:pt idx="6">
                  <c:v>126</c:v>
                </c:pt>
                <c:pt idx="7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D-489C-9E6B-D4C38696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12.2'!$Y$83:$Y$90</c:f>
              <c:numCache>
                <c:formatCode>#,##0</c:formatCode>
                <c:ptCount val="8"/>
                <c:pt idx="0">
                  <c:v>367</c:v>
                </c:pt>
                <c:pt idx="1">
                  <c:v>225</c:v>
                </c:pt>
                <c:pt idx="2">
                  <c:v>918</c:v>
                </c:pt>
                <c:pt idx="3">
                  <c:v>235</c:v>
                </c:pt>
                <c:pt idx="4">
                  <c:v>218</c:v>
                </c:pt>
                <c:pt idx="5">
                  <c:v>243</c:v>
                </c:pt>
                <c:pt idx="6">
                  <c:v>555</c:v>
                </c:pt>
                <c:pt idx="7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9-4B32-8A54-C0F3E2A767C1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12.2'!$Y$93:$Y$100</c:f>
              <c:numCache>
                <c:formatCode>#,##0</c:formatCode>
                <c:ptCount val="8"/>
                <c:pt idx="0">
                  <c:v>317</c:v>
                </c:pt>
                <c:pt idx="1">
                  <c:v>363</c:v>
                </c:pt>
                <c:pt idx="2">
                  <c:v>141</c:v>
                </c:pt>
                <c:pt idx="3">
                  <c:v>829</c:v>
                </c:pt>
                <c:pt idx="4">
                  <c:v>779</c:v>
                </c:pt>
                <c:pt idx="5">
                  <c:v>517</c:v>
                </c:pt>
                <c:pt idx="6">
                  <c:v>43</c:v>
                </c:pt>
                <c:pt idx="7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9-4B32-8A54-C0F3E2A7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12.14'!$T$8:$Y$8</c:f>
              <c:numCache>
                <c:formatCode>General</c:formatCode>
                <c:ptCount val="6"/>
                <c:pt idx="0">
                  <c:v>35362.449999999997</c:v>
                </c:pt>
                <c:pt idx="1">
                  <c:v>36455.5</c:v>
                </c:pt>
                <c:pt idx="2">
                  <c:v>36400</c:v>
                </c:pt>
                <c:pt idx="3">
                  <c:v>37972.94</c:v>
                </c:pt>
                <c:pt idx="4">
                  <c:v>39064.11</c:v>
                </c:pt>
                <c:pt idx="5">
                  <c:v>38392.5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A-4C7C-A963-0481EBBEA06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A-4C7C-A963-0481EBBEA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12.15'!$U$4:$Y$4</c:f>
              <c:numCache>
                <c:formatCode>#,##0</c:formatCode>
                <c:ptCount val="5"/>
                <c:pt idx="0">
                  <c:v>43157</c:v>
                </c:pt>
                <c:pt idx="1">
                  <c:v>43200</c:v>
                </c:pt>
                <c:pt idx="2">
                  <c:v>44000</c:v>
                </c:pt>
                <c:pt idx="3">
                  <c:v>44028</c:v>
                </c:pt>
                <c:pt idx="4">
                  <c:v>45684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B-479A-BCF1-2732CF0DCED2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12.15'!$U$7:$Y$7</c:f>
              <c:numCache>
                <c:formatCode>#,##0</c:formatCode>
                <c:ptCount val="5"/>
                <c:pt idx="0">
                  <c:v>29662</c:v>
                </c:pt>
                <c:pt idx="1">
                  <c:v>29649</c:v>
                </c:pt>
                <c:pt idx="2">
                  <c:v>29867</c:v>
                </c:pt>
                <c:pt idx="3">
                  <c:v>30049</c:v>
                </c:pt>
                <c:pt idx="4">
                  <c:v>30778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B-479A-BCF1-2732CF0DCED2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12.15'!$U$11:$Y$11</c:f>
              <c:numCache>
                <c:formatCode>#,##0</c:formatCode>
                <c:ptCount val="5"/>
                <c:pt idx="0">
                  <c:v>38128</c:v>
                </c:pt>
                <c:pt idx="1">
                  <c:v>38272</c:v>
                </c:pt>
                <c:pt idx="2">
                  <c:v>39147</c:v>
                </c:pt>
                <c:pt idx="3">
                  <c:v>39005</c:v>
                </c:pt>
                <c:pt idx="4">
                  <c:v>40450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B-479A-BCF1-2732CF0DCED2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12.15'!$U$12:$Y$12</c:f>
              <c:numCache>
                <c:formatCode>#,##0</c:formatCode>
                <c:ptCount val="5"/>
                <c:pt idx="0">
                  <c:v>5026</c:v>
                </c:pt>
                <c:pt idx="1">
                  <c:v>4931</c:v>
                </c:pt>
                <c:pt idx="2">
                  <c:v>4855</c:v>
                </c:pt>
                <c:pt idx="3">
                  <c:v>5023</c:v>
                </c:pt>
                <c:pt idx="4">
                  <c:v>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6B-479A-BCF1-2732CF0DC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12.15'!$AA$15:$AA$33</c:f>
              <c:numCache>
                <c:formatCode>0.0%</c:formatCode>
                <c:ptCount val="19"/>
                <c:pt idx="0">
                  <c:v>3.5439103406006478E-2</c:v>
                </c:pt>
                <c:pt idx="1">
                  <c:v>1.3571491112862272E-3</c:v>
                </c:pt>
                <c:pt idx="2">
                  <c:v>3.0098064968041328E-2</c:v>
                </c:pt>
                <c:pt idx="3">
                  <c:v>1.1645214954907626E-2</c:v>
                </c:pt>
                <c:pt idx="4">
                  <c:v>2.4844584537255934E-2</c:v>
                </c:pt>
                <c:pt idx="5">
                  <c:v>1.6176341826460029E-2</c:v>
                </c:pt>
                <c:pt idx="6">
                  <c:v>7.6766482794851584E-2</c:v>
                </c:pt>
                <c:pt idx="7">
                  <c:v>0.12155240346729708</c:v>
                </c:pt>
                <c:pt idx="8">
                  <c:v>2.3115313895455739E-2</c:v>
                </c:pt>
                <c:pt idx="9">
                  <c:v>1.6176341826460029E-2</c:v>
                </c:pt>
                <c:pt idx="10">
                  <c:v>2.6026617634182646E-2</c:v>
                </c:pt>
                <c:pt idx="11">
                  <c:v>1.4293844672095263E-2</c:v>
                </c:pt>
                <c:pt idx="12">
                  <c:v>7.7051046318185795E-2</c:v>
                </c:pt>
                <c:pt idx="13">
                  <c:v>5.5708782068120133E-2</c:v>
                </c:pt>
                <c:pt idx="14">
                  <c:v>7.5584449697924869E-2</c:v>
                </c:pt>
                <c:pt idx="15">
                  <c:v>0.12376324314858594</c:v>
                </c:pt>
                <c:pt idx="16">
                  <c:v>0.13724717625426847</c:v>
                </c:pt>
                <c:pt idx="17">
                  <c:v>2.4888363540845809E-2</c:v>
                </c:pt>
                <c:pt idx="18">
                  <c:v>2.9725943437527363E-2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DE3-B80D-68AB93A8792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8-4DE3-B80D-68AB93A87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12.15'!$Y$44:$Y$60</c:f>
              <c:numCache>
                <c:formatCode>#,##0</c:formatCode>
                <c:ptCount val="17"/>
                <c:pt idx="0">
                  <c:v>25</c:v>
                </c:pt>
                <c:pt idx="1">
                  <c:v>278</c:v>
                </c:pt>
                <c:pt idx="2">
                  <c:v>1026</c:v>
                </c:pt>
                <c:pt idx="3">
                  <c:v>2344</c:v>
                </c:pt>
                <c:pt idx="4">
                  <c:v>3461</c:v>
                </c:pt>
                <c:pt idx="5">
                  <c:v>2860</c:v>
                </c:pt>
                <c:pt idx="6">
                  <c:v>2197</c:v>
                </c:pt>
                <c:pt idx="7">
                  <c:v>1820</c:v>
                </c:pt>
                <c:pt idx="8">
                  <c:v>2022</c:v>
                </c:pt>
                <c:pt idx="9">
                  <c:v>1763</c:v>
                </c:pt>
                <c:pt idx="10">
                  <c:v>1675</c:v>
                </c:pt>
                <c:pt idx="11">
                  <c:v>1406</c:v>
                </c:pt>
                <c:pt idx="12">
                  <c:v>804</c:v>
                </c:pt>
                <c:pt idx="13">
                  <c:v>370</c:v>
                </c:pt>
                <c:pt idx="14">
                  <c:v>150</c:v>
                </c:pt>
                <c:pt idx="15">
                  <c:v>59</c:v>
                </c:pt>
                <c:pt idx="1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5-45A8-8513-0D6EC18F3ED6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12.15'!$Y$63:$Y$79</c:f>
              <c:numCache>
                <c:formatCode>#,##0</c:formatCode>
                <c:ptCount val="17"/>
                <c:pt idx="0">
                  <c:v>20</c:v>
                </c:pt>
                <c:pt idx="1">
                  <c:v>386</c:v>
                </c:pt>
                <c:pt idx="2">
                  <c:v>1410</c:v>
                </c:pt>
                <c:pt idx="3">
                  <c:v>2663</c:v>
                </c:pt>
                <c:pt idx="4">
                  <c:v>3550</c:v>
                </c:pt>
                <c:pt idx="5">
                  <c:v>2555</c:v>
                </c:pt>
                <c:pt idx="6">
                  <c:v>2090</c:v>
                </c:pt>
                <c:pt idx="7">
                  <c:v>2070</c:v>
                </c:pt>
                <c:pt idx="8">
                  <c:v>2088</c:v>
                </c:pt>
                <c:pt idx="9">
                  <c:v>2039</c:v>
                </c:pt>
                <c:pt idx="10">
                  <c:v>1991</c:v>
                </c:pt>
                <c:pt idx="11">
                  <c:v>1348</c:v>
                </c:pt>
                <c:pt idx="12">
                  <c:v>692</c:v>
                </c:pt>
                <c:pt idx="13">
                  <c:v>244</c:v>
                </c:pt>
                <c:pt idx="14">
                  <c:v>98</c:v>
                </c:pt>
                <c:pt idx="15">
                  <c:v>57</c:v>
                </c:pt>
                <c:pt idx="1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5-45A8-8513-0D6EC18F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12.15'!$Y$83:$Y$90</c:f>
              <c:numCache>
                <c:formatCode>#,##0</c:formatCode>
                <c:ptCount val="8"/>
                <c:pt idx="0">
                  <c:v>1844</c:v>
                </c:pt>
                <c:pt idx="1">
                  <c:v>4070</c:v>
                </c:pt>
                <c:pt idx="2">
                  <c:v>1462</c:v>
                </c:pt>
                <c:pt idx="3">
                  <c:v>1289</c:v>
                </c:pt>
                <c:pt idx="4">
                  <c:v>951</c:v>
                </c:pt>
                <c:pt idx="5">
                  <c:v>757</c:v>
                </c:pt>
                <c:pt idx="6">
                  <c:v>337</c:v>
                </c:pt>
                <c:pt idx="7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E-4F0A-9B30-6C17D0661525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12.15'!$Y$93:$Y$100</c:f>
              <c:numCache>
                <c:formatCode>#,##0</c:formatCode>
                <c:ptCount val="8"/>
                <c:pt idx="0">
                  <c:v>1425</c:v>
                </c:pt>
                <c:pt idx="1">
                  <c:v>4791</c:v>
                </c:pt>
                <c:pt idx="2">
                  <c:v>404</c:v>
                </c:pt>
                <c:pt idx="3">
                  <c:v>1961</c:v>
                </c:pt>
                <c:pt idx="4">
                  <c:v>2269</c:v>
                </c:pt>
                <c:pt idx="5">
                  <c:v>1098</c:v>
                </c:pt>
                <c:pt idx="6">
                  <c:v>39</c:v>
                </c:pt>
                <c:pt idx="7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E-4F0A-9B30-6C17D0661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12.15'!$U$8:$Y$8</c:f>
              <c:numCache>
                <c:formatCode>General</c:formatCode>
                <c:ptCount val="5"/>
                <c:pt idx="0">
                  <c:v>34363</c:v>
                </c:pt>
                <c:pt idx="1">
                  <c:v>33885.08</c:v>
                </c:pt>
                <c:pt idx="2">
                  <c:v>34573.68</c:v>
                </c:pt>
                <c:pt idx="3">
                  <c:v>35529</c:v>
                </c:pt>
                <c:pt idx="4">
                  <c:v>34587.85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2-4262-8B3F-1FC98BA1832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2-4262-8B3F-1FC98BA18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12.15'!$T$4:$Y$4</c:f>
              <c:numCache>
                <c:formatCode>#,##0</c:formatCode>
                <c:ptCount val="6"/>
                <c:pt idx="0">
                  <c:v>43767</c:v>
                </c:pt>
                <c:pt idx="1">
                  <c:v>43157</c:v>
                </c:pt>
                <c:pt idx="2">
                  <c:v>43200</c:v>
                </c:pt>
                <c:pt idx="3">
                  <c:v>44000</c:v>
                </c:pt>
                <c:pt idx="4">
                  <c:v>44028</c:v>
                </c:pt>
                <c:pt idx="5">
                  <c:v>45684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A-4256-B6C1-3CAEA8BCC69B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12.15'!$T$7:$Y$7</c:f>
              <c:numCache>
                <c:formatCode>#,##0</c:formatCode>
                <c:ptCount val="6"/>
                <c:pt idx="0">
                  <c:v>30037</c:v>
                </c:pt>
                <c:pt idx="1">
                  <c:v>29662</c:v>
                </c:pt>
                <c:pt idx="2">
                  <c:v>29649</c:v>
                </c:pt>
                <c:pt idx="3">
                  <c:v>29867</c:v>
                </c:pt>
                <c:pt idx="4">
                  <c:v>30049</c:v>
                </c:pt>
                <c:pt idx="5">
                  <c:v>30778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A-4256-B6C1-3CAEA8BCC69B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12.15'!$T$11:$Y$11</c:f>
              <c:numCache>
                <c:formatCode>#,##0</c:formatCode>
                <c:ptCount val="6"/>
                <c:pt idx="0">
                  <c:v>38630</c:v>
                </c:pt>
                <c:pt idx="1">
                  <c:v>38128</c:v>
                </c:pt>
                <c:pt idx="2">
                  <c:v>38272</c:v>
                </c:pt>
                <c:pt idx="3">
                  <c:v>39147</c:v>
                </c:pt>
                <c:pt idx="4">
                  <c:v>39005</c:v>
                </c:pt>
                <c:pt idx="5">
                  <c:v>40450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A-4256-B6C1-3CAEA8BCC69B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12.15'!$T$12:$Y$12</c:f>
              <c:numCache>
                <c:formatCode>#,##0</c:formatCode>
                <c:ptCount val="6"/>
                <c:pt idx="0">
                  <c:v>5140</c:v>
                </c:pt>
                <c:pt idx="1">
                  <c:v>5026</c:v>
                </c:pt>
                <c:pt idx="2">
                  <c:v>4931</c:v>
                </c:pt>
                <c:pt idx="3">
                  <c:v>4855</c:v>
                </c:pt>
                <c:pt idx="4">
                  <c:v>5023</c:v>
                </c:pt>
                <c:pt idx="5">
                  <c:v>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1A-4256-B6C1-3CAEA8BCC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12.15'!$AA$15:$AA$33</c:f>
              <c:numCache>
                <c:formatCode>0.0%</c:formatCode>
                <c:ptCount val="19"/>
                <c:pt idx="0">
                  <c:v>3.5439103406006478E-2</c:v>
                </c:pt>
                <c:pt idx="1">
                  <c:v>1.3571491112862272E-3</c:v>
                </c:pt>
                <c:pt idx="2">
                  <c:v>3.0098064968041328E-2</c:v>
                </c:pt>
                <c:pt idx="3">
                  <c:v>1.1645214954907626E-2</c:v>
                </c:pt>
                <c:pt idx="4">
                  <c:v>2.4844584537255934E-2</c:v>
                </c:pt>
                <c:pt idx="5">
                  <c:v>1.6176341826460029E-2</c:v>
                </c:pt>
                <c:pt idx="6">
                  <c:v>7.6766482794851584E-2</c:v>
                </c:pt>
                <c:pt idx="7">
                  <c:v>0.12155240346729708</c:v>
                </c:pt>
                <c:pt idx="8">
                  <c:v>2.3115313895455739E-2</c:v>
                </c:pt>
                <c:pt idx="9">
                  <c:v>1.6176341826460029E-2</c:v>
                </c:pt>
                <c:pt idx="10">
                  <c:v>2.6026617634182646E-2</c:v>
                </c:pt>
                <c:pt idx="11">
                  <c:v>1.4293844672095263E-2</c:v>
                </c:pt>
                <c:pt idx="12">
                  <c:v>7.7051046318185795E-2</c:v>
                </c:pt>
                <c:pt idx="13">
                  <c:v>5.5708782068120133E-2</c:v>
                </c:pt>
                <c:pt idx="14">
                  <c:v>7.5584449697924869E-2</c:v>
                </c:pt>
                <c:pt idx="15">
                  <c:v>0.12376324314858594</c:v>
                </c:pt>
                <c:pt idx="16">
                  <c:v>0.13724717625426847</c:v>
                </c:pt>
                <c:pt idx="17">
                  <c:v>2.4888363540845809E-2</c:v>
                </c:pt>
                <c:pt idx="18">
                  <c:v>2.9725943437527363E-2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F-4CB5-80AD-1EB50D44853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F-4CB5-80AD-1EB50D448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12.15'!$Y$44:$Y$60</c:f>
              <c:numCache>
                <c:formatCode>#,##0</c:formatCode>
                <c:ptCount val="17"/>
                <c:pt idx="0">
                  <c:v>25</c:v>
                </c:pt>
                <c:pt idx="1">
                  <c:v>278</c:v>
                </c:pt>
                <c:pt idx="2">
                  <c:v>1026</c:v>
                </c:pt>
                <c:pt idx="3">
                  <c:v>2344</c:v>
                </c:pt>
                <c:pt idx="4">
                  <c:v>3461</c:v>
                </c:pt>
                <c:pt idx="5">
                  <c:v>2860</c:v>
                </c:pt>
                <c:pt idx="6">
                  <c:v>2197</c:v>
                </c:pt>
                <c:pt idx="7">
                  <c:v>1820</c:v>
                </c:pt>
                <c:pt idx="8">
                  <c:v>2022</c:v>
                </c:pt>
                <c:pt idx="9">
                  <c:v>1763</c:v>
                </c:pt>
                <c:pt idx="10">
                  <c:v>1675</c:v>
                </c:pt>
                <c:pt idx="11">
                  <c:v>1406</c:v>
                </c:pt>
                <c:pt idx="12">
                  <c:v>804</c:v>
                </c:pt>
                <c:pt idx="13">
                  <c:v>370</c:v>
                </c:pt>
                <c:pt idx="14">
                  <c:v>150</c:v>
                </c:pt>
                <c:pt idx="15">
                  <c:v>59</c:v>
                </c:pt>
                <c:pt idx="1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E-421B-A79F-77772AF55E88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12.15'!$Y$63:$Y$79</c:f>
              <c:numCache>
                <c:formatCode>#,##0</c:formatCode>
                <c:ptCount val="17"/>
                <c:pt idx="0">
                  <c:v>20</c:v>
                </c:pt>
                <c:pt idx="1">
                  <c:v>386</c:v>
                </c:pt>
                <c:pt idx="2">
                  <c:v>1410</c:v>
                </c:pt>
                <c:pt idx="3">
                  <c:v>2663</c:v>
                </c:pt>
                <c:pt idx="4">
                  <c:v>3550</c:v>
                </c:pt>
                <c:pt idx="5">
                  <c:v>2555</c:v>
                </c:pt>
                <c:pt idx="6">
                  <c:v>2090</c:v>
                </c:pt>
                <c:pt idx="7">
                  <c:v>2070</c:v>
                </c:pt>
                <c:pt idx="8">
                  <c:v>2088</c:v>
                </c:pt>
                <c:pt idx="9">
                  <c:v>2039</c:v>
                </c:pt>
                <c:pt idx="10">
                  <c:v>1991</c:v>
                </c:pt>
                <c:pt idx="11">
                  <c:v>1348</c:v>
                </c:pt>
                <c:pt idx="12">
                  <c:v>692</c:v>
                </c:pt>
                <c:pt idx="13">
                  <c:v>244</c:v>
                </c:pt>
                <c:pt idx="14">
                  <c:v>98</c:v>
                </c:pt>
                <c:pt idx="15">
                  <c:v>57</c:v>
                </c:pt>
                <c:pt idx="1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E-421B-A79F-77772AF55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12.15'!$Y$83:$Y$90</c:f>
              <c:numCache>
                <c:formatCode>#,##0</c:formatCode>
                <c:ptCount val="8"/>
                <c:pt idx="0">
                  <c:v>1844</c:v>
                </c:pt>
                <c:pt idx="1">
                  <c:v>4070</c:v>
                </c:pt>
                <c:pt idx="2">
                  <c:v>1462</c:v>
                </c:pt>
                <c:pt idx="3">
                  <c:v>1289</c:v>
                </c:pt>
                <c:pt idx="4">
                  <c:v>951</c:v>
                </c:pt>
                <c:pt idx="5">
                  <c:v>757</c:v>
                </c:pt>
                <c:pt idx="6">
                  <c:v>337</c:v>
                </c:pt>
                <c:pt idx="7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A-4CB6-B30A-F8EEBA1CBC52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12.15'!$Y$93:$Y$100</c:f>
              <c:numCache>
                <c:formatCode>#,##0</c:formatCode>
                <c:ptCount val="8"/>
                <c:pt idx="0">
                  <c:v>1425</c:v>
                </c:pt>
                <c:pt idx="1">
                  <c:v>4791</c:v>
                </c:pt>
                <c:pt idx="2">
                  <c:v>404</c:v>
                </c:pt>
                <c:pt idx="3">
                  <c:v>1961</c:v>
                </c:pt>
                <c:pt idx="4">
                  <c:v>2269</c:v>
                </c:pt>
                <c:pt idx="5">
                  <c:v>1098</c:v>
                </c:pt>
                <c:pt idx="6">
                  <c:v>39</c:v>
                </c:pt>
                <c:pt idx="7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A-4CB6-B30A-F8EEBA1CB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12.2'!$U$8:$Y$8</c:f>
              <c:numCache>
                <c:formatCode>General</c:formatCode>
                <c:ptCount val="5"/>
                <c:pt idx="0">
                  <c:v>36790.74</c:v>
                </c:pt>
                <c:pt idx="1">
                  <c:v>36851</c:v>
                </c:pt>
                <c:pt idx="2">
                  <c:v>38492</c:v>
                </c:pt>
                <c:pt idx="3">
                  <c:v>40007.68</c:v>
                </c:pt>
                <c:pt idx="4">
                  <c:v>40810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B-41AC-8807-1A5BF38C1D9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B-41AC-8807-1A5BF38C1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12.15'!$T$8:$Y$8</c:f>
              <c:numCache>
                <c:formatCode>General</c:formatCode>
                <c:ptCount val="6"/>
                <c:pt idx="0">
                  <c:v>32910.769999999997</c:v>
                </c:pt>
                <c:pt idx="1">
                  <c:v>34363</c:v>
                </c:pt>
                <c:pt idx="2">
                  <c:v>33885.08</c:v>
                </c:pt>
                <c:pt idx="3">
                  <c:v>34573.68</c:v>
                </c:pt>
                <c:pt idx="4">
                  <c:v>35529</c:v>
                </c:pt>
                <c:pt idx="5">
                  <c:v>34587.85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7-4056-A63B-D6CF1479697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7-4056-A63B-D6CF1479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12.16'!$U$4:$Y$4</c:f>
              <c:numCache>
                <c:formatCode>#,##0</c:formatCode>
                <c:ptCount val="5"/>
                <c:pt idx="0">
                  <c:v>11225</c:v>
                </c:pt>
                <c:pt idx="1">
                  <c:v>11140</c:v>
                </c:pt>
                <c:pt idx="2">
                  <c:v>11635</c:v>
                </c:pt>
                <c:pt idx="3">
                  <c:v>11738</c:v>
                </c:pt>
                <c:pt idx="4">
                  <c:v>12275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D-44B5-B241-5CC902312A90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12.16'!$U$7:$Y$7</c:f>
              <c:numCache>
                <c:formatCode>#,##0</c:formatCode>
                <c:ptCount val="5"/>
                <c:pt idx="0">
                  <c:v>7868</c:v>
                </c:pt>
                <c:pt idx="1">
                  <c:v>7850</c:v>
                </c:pt>
                <c:pt idx="2">
                  <c:v>8065</c:v>
                </c:pt>
                <c:pt idx="3">
                  <c:v>8129</c:v>
                </c:pt>
                <c:pt idx="4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D-44B5-B241-5CC902312A90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12.16'!$U$11:$Y$11</c:f>
              <c:numCache>
                <c:formatCode>#,##0</c:formatCode>
                <c:ptCount val="5"/>
                <c:pt idx="0">
                  <c:v>9409</c:v>
                </c:pt>
                <c:pt idx="1">
                  <c:v>9364</c:v>
                </c:pt>
                <c:pt idx="2">
                  <c:v>9869</c:v>
                </c:pt>
                <c:pt idx="3">
                  <c:v>9933</c:v>
                </c:pt>
                <c:pt idx="4">
                  <c:v>10396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D-44B5-B241-5CC902312A90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12.16'!$U$12:$Y$12</c:f>
              <c:numCache>
                <c:formatCode>#,##0</c:formatCode>
                <c:ptCount val="5"/>
                <c:pt idx="0">
                  <c:v>1814</c:v>
                </c:pt>
                <c:pt idx="1">
                  <c:v>1773</c:v>
                </c:pt>
                <c:pt idx="2">
                  <c:v>1772</c:v>
                </c:pt>
                <c:pt idx="3">
                  <c:v>1806</c:v>
                </c:pt>
                <c:pt idx="4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8D-44B5-B241-5CC90231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12.16'!$AA$15:$AA$33</c:f>
              <c:numCache>
                <c:formatCode>0.0%</c:formatCode>
                <c:ptCount val="19"/>
                <c:pt idx="0">
                  <c:v>0.17254582484725051</c:v>
                </c:pt>
                <c:pt idx="1">
                  <c:v>2.7698574338085539E-3</c:v>
                </c:pt>
                <c:pt idx="2">
                  <c:v>6.1018329938900204E-2</c:v>
                </c:pt>
                <c:pt idx="3">
                  <c:v>7.25050916496945E-3</c:v>
                </c:pt>
                <c:pt idx="4">
                  <c:v>5.604887983706721E-2</c:v>
                </c:pt>
                <c:pt idx="5">
                  <c:v>2.9409368635437881E-2</c:v>
                </c:pt>
                <c:pt idx="6">
                  <c:v>7.2179226069246441E-2</c:v>
                </c:pt>
                <c:pt idx="7">
                  <c:v>4.3991853360488796E-2</c:v>
                </c:pt>
                <c:pt idx="8">
                  <c:v>2.509164969450102E-2</c:v>
                </c:pt>
                <c:pt idx="9">
                  <c:v>1.0997963340122199E-2</c:v>
                </c:pt>
                <c:pt idx="10">
                  <c:v>2.1344195519348269E-2</c:v>
                </c:pt>
                <c:pt idx="11">
                  <c:v>1.5397148676171079E-2</c:v>
                </c:pt>
                <c:pt idx="12">
                  <c:v>4.3095723014256619E-2</c:v>
                </c:pt>
                <c:pt idx="13">
                  <c:v>6.329938900203666E-2</c:v>
                </c:pt>
                <c:pt idx="14">
                  <c:v>5.9470468431771895E-2</c:v>
                </c:pt>
                <c:pt idx="15">
                  <c:v>6.875763747454175E-2</c:v>
                </c:pt>
                <c:pt idx="16">
                  <c:v>9.3279022403258652E-2</c:v>
                </c:pt>
                <c:pt idx="17">
                  <c:v>1.0753564154786151E-2</c:v>
                </c:pt>
                <c:pt idx="18">
                  <c:v>2.794297352342159E-2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0-482E-B23F-FE0DB7327F3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0-482E-B23F-FE0DB7327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12.16'!$Y$44:$Y$60</c:f>
              <c:numCache>
                <c:formatCode>#,##0</c:formatCode>
                <c:ptCount val="17"/>
                <c:pt idx="0">
                  <c:v>4</c:v>
                </c:pt>
                <c:pt idx="1">
                  <c:v>113</c:v>
                </c:pt>
                <c:pt idx="2">
                  <c:v>347</c:v>
                </c:pt>
                <c:pt idx="3">
                  <c:v>528</c:v>
                </c:pt>
                <c:pt idx="4">
                  <c:v>760</c:v>
                </c:pt>
                <c:pt idx="5">
                  <c:v>666</c:v>
                </c:pt>
                <c:pt idx="6">
                  <c:v>592</c:v>
                </c:pt>
                <c:pt idx="7">
                  <c:v>574</c:v>
                </c:pt>
                <c:pt idx="8">
                  <c:v>684</c:v>
                </c:pt>
                <c:pt idx="9">
                  <c:v>602</c:v>
                </c:pt>
                <c:pt idx="10">
                  <c:v>659</c:v>
                </c:pt>
                <c:pt idx="11">
                  <c:v>469</c:v>
                </c:pt>
                <c:pt idx="12">
                  <c:v>223</c:v>
                </c:pt>
                <c:pt idx="13">
                  <c:v>122</c:v>
                </c:pt>
                <c:pt idx="14">
                  <c:v>35</c:v>
                </c:pt>
                <c:pt idx="15">
                  <c:v>14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7-4331-A4CF-E3C8C335BF26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12.16'!$Y$63:$Y$79</c:f>
              <c:numCache>
                <c:formatCode>#,##0</c:formatCode>
                <c:ptCount val="17"/>
                <c:pt idx="0">
                  <c:v>0</c:v>
                </c:pt>
                <c:pt idx="1">
                  <c:v>122</c:v>
                </c:pt>
                <c:pt idx="2">
                  <c:v>320</c:v>
                </c:pt>
                <c:pt idx="3">
                  <c:v>441</c:v>
                </c:pt>
                <c:pt idx="4">
                  <c:v>723</c:v>
                </c:pt>
                <c:pt idx="5">
                  <c:v>549</c:v>
                </c:pt>
                <c:pt idx="6">
                  <c:v>556</c:v>
                </c:pt>
                <c:pt idx="7">
                  <c:v>530</c:v>
                </c:pt>
                <c:pt idx="8">
                  <c:v>674</c:v>
                </c:pt>
                <c:pt idx="9">
                  <c:v>667</c:v>
                </c:pt>
                <c:pt idx="10">
                  <c:v>596</c:v>
                </c:pt>
                <c:pt idx="11">
                  <c:v>400</c:v>
                </c:pt>
                <c:pt idx="12">
                  <c:v>202</c:v>
                </c:pt>
                <c:pt idx="13">
                  <c:v>55</c:v>
                </c:pt>
                <c:pt idx="14">
                  <c:v>22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7-4331-A4CF-E3C8C33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12.16'!$Y$83:$Y$90</c:f>
              <c:numCache>
                <c:formatCode>#,##0</c:formatCode>
                <c:ptCount val="8"/>
                <c:pt idx="0">
                  <c:v>430</c:v>
                </c:pt>
                <c:pt idx="1">
                  <c:v>434</c:v>
                </c:pt>
                <c:pt idx="2">
                  <c:v>731</c:v>
                </c:pt>
                <c:pt idx="3">
                  <c:v>199</c:v>
                </c:pt>
                <c:pt idx="4">
                  <c:v>149</c:v>
                </c:pt>
                <c:pt idx="5">
                  <c:v>166</c:v>
                </c:pt>
                <c:pt idx="6">
                  <c:v>338</c:v>
                </c:pt>
                <c:pt idx="7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1-40B4-86DD-A01DD074D878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12.16'!$Y$93:$Y$100</c:f>
              <c:numCache>
                <c:formatCode>#,##0</c:formatCode>
                <c:ptCount val="8"/>
                <c:pt idx="0">
                  <c:v>286</c:v>
                </c:pt>
                <c:pt idx="1">
                  <c:v>603</c:v>
                </c:pt>
                <c:pt idx="2">
                  <c:v>136</c:v>
                </c:pt>
                <c:pt idx="3">
                  <c:v>615</c:v>
                </c:pt>
                <c:pt idx="4">
                  <c:v>665</c:v>
                </c:pt>
                <c:pt idx="5">
                  <c:v>339</c:v>
                </c:pt>
                <c:pt idx="6">
                  <c:v>24</c:v>
                </c:pt>
                <c:pt idx="7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1-40B4-86DD-A01DD074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12.16'!$U$8:$Y$8</c:f>
              <c:numCache>
                <c:formatCode>General</c:formatCode>
                <c:ptCount val="5"/>
                <c:pt idx="0">
                  <c:v>31244</c:v>
                </c:pt>
                <c:pt idx="1">
                  <c:v>31546.73</c:v>
                </c:pt>
                <c:pt idx="2">
                  <c:v>32722.799999999999</c:v>
                </c:pt>
                <c:pt idx="3">
                  <c:v>34195.660000000003</c:v>
                </c:pt>
                <c:pt idx="4">
                  <c:v>34006.44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2-468F-AD41-98E91191D7C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2-468F-AD41-98E91191D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12.16'!$T$4:$Y$4</c:f>
              <c:numCache>
                <c:formatCode>#,##0</c:formatCode>
                <c:ptCount val="6"/>
                <c:pt idx="0">
                  <c:v>11194</c:v>
                </c:pt>
                <c:pt idx="1">
                  <c:v>11225</c:v>
                </c:pt>
                <c:pt idx="2">
                  <c:v>11140</c:v>
                </c:pt>
                <c:pt idx="3">
                  <c:v>11635</c:v>
                </c:pt>
                <c:pt idx="4">
                  <c:v>11738</c:v>
                </c:pt>
                <c:pt idx="5">
                  <c:v>12275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1-485D-9DAE-A2AC8F4A4734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12.16'!$T$7:$Y$7</c:f>
              <c:numCache>
                <c:formatCode>#,##0</c:formatCode>
                <c:ptCount val="6"/>
                <c:pt idx="0">
                  <c:v>7884</c:v>
                </c:pt>
                <c:pt idx="1">
                  <c:v>7868</c:v>
                </c:pt>
                <c:pt idx="2">
                  <c:v>7850</c:v>
                </c:pt>
                <c:pt idx="3">
                  <c:v>8065</c:v>
                </c:pt>
                <c:pt idx="4">
                  <c:v>8129</c:v>
                </c:pt>
                <c:pt idx="5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1-485D-9DAE-A2AC8F4A4734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12.16'!$T$11:$Y$11</c:f>
              <c:numCache>
                <c:formatCode>#,##0</c:formatCode>
                <c:ptCount val="6"/>
                <c:pt idx="0">
                  <c:v>9336</c:v>
                </c:pt>
                <c:pt idx="1">
                  <c:v>9409</c:v>
                </c:pt>
                <c:pt idx="2">
                  <c:v>9364</c:v>
                </c:pt>
                <c:pt idx="3">
                  <c:v>9869</c:v>
                </c:pt>
                <c:pt idx="4">
                  <c:v>9933</c:v>
                </c:pt>
                <c:pt idx="5">
                  <c:v>10396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61-485D-9DAE-A2AC8F4A4734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12.16'!$T$12:$Y$12</c:f>
              <c:numCache>
                <c:formatCode>#,##0</c:formatCode>
                <c:ptCount val="6"/>
                <c:pt idx="0">
                  <c:v>1863</c:v>
                </c:pt>
                <c:pt idx="1">
                  <c:v>1814</c:v>
                </c:pt>
                <c:pt idx="2">
                  <c:v>1773</c:v>
                </c:pt>
                <c:pt idx="3">
                  <c:v>1772</c:v>
                </c:pt>
                <c:pt idx="4">
                  <c:v>1806</c:v>
                </c:pt>
                <c:pt idx="5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61-485D-9DAE-A2AC8F4A4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12.16'!$AA$15:$AA$33</c:f>
              <c:numCache>
                <c:formatCode>0.0%</c:formatCode>
                <c:ptCount val="19"/>
                <c:pt idx="0">
                  <c:v>0.17254582484725051</c:v>
                </c:pt>
                <c:pt idx="1">
                  <c:v>2.7698574338085539E-3</c:v>
                </c:pt>
                <c:pt idx="2">
                  <c:v>6.1018329938900204E-2</c:v>
                </c:pt>
                <c:pt idx="3">
                  <c:v>7.25050916496945E-3</c:v>
                </c:pt>
                <c:pt idx="4">
                  <c:v>5.604887983706721E-2</c:v>
                </c:pt>
                <c:pt idx="5">
                  <c:v>2.9409368635437881E-2</c:v>
                </c:pt>
                <c:pt idx="6">
                  <c:v>7.2179226069246441E-2</c:v>
                </c:pt>
                <c:pt idx="7">
                  <c:v>4.3991853360488796E-2</c:v>
                </c:pt>
                <c:pt idx="8">
                  <c:v>2.509164969450102E-2</c:v>
                </c:pt>
                <c:pt idx="9">
                  <c:v>1.0997963340122199E-2</c:v>
                </c:pt>
                <c:pt idx="10">
                  <c:v>2.1344195519348269E-2</c:v>
                </c:pt>
                <c:pt idx="11">
                  <c:v>1.5397148676171079E-2</c:v>
                </c:pt>
                <c:pt idx="12">
                  <c:v>4.3095723014256619E-2</c:v>
                </c:pt>
                <c:pt idx="13">
                  <c:v>6.329938900203666E-2</c:v>
                </c:pt>
                <c:pt idx="14">
                  <c:v>5.9470468431771895E-2</c:v>
                </c:pt>
                <c:pt idx="15">
                  <c:v>6.875763747454175E-2</c:v>
                </c:pt>
                <c:pt idx="16">
                  <c:v>9.3279022403258652E-2</c:v>
                </c:pt>
                <c:pt idx="17">
                  <c:v>1.0753564154786151E-2</c:v>
                </c:pt>
                <c:pt idx="18">
                  <c:v>2.794297352342159E-2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3-454E-8063-2BAC34000C2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3-454E-8063-2BAC3400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12.16'!$Y$44:$Y$60</c:f>
              <c:numCache>
                <c:formatCode>#,##0</c:formatCode>
                <c:ptCount val="17"/>
                <c:pt idx="0">
                  <c:v>4</c:v>
                </c:pt>
                <c:pt idx="1">
                  <c:v>113</c:v>
                </c:pt>
                <c:pt idx="2">
                  <c:v>347</c:v>
                </c:pt>
                <c:pt idx="3">
                  <c:v>528</c:v>
                </c:pt>
                <c:pt idx="4">
                  <c:v>760</c:v>
                </c:pt>
                <c:pt idx="5">
                  <c:v>666</c:v>
                </c:pt>
                <c:pt idx="6">
                  <c:v>592</c:v>
                </c:pt>
                <c:pt idx="7">
                  <c:v>574</c:v>
                </c:pt>
                <c:pt idx="8">
                  <c:v>684</c:v>
                </c:pt>
                <c:pt idx="9">
                  <c:v>602</c:v>
                </c:pt>
                <c:pt idx="10">
                  <c:v>659</c:v>
                </c:pt>
                <c:pt idx="11">
                  <c:v>469</c:v>
                </c:pt>
                <c:pt idx="12">
                  <c:v>223</c:v>
                </c:pt>
                <c:pt idx="13">
                  <c:v>122</c:v>
                </c:pt>
                <c:pt idx="14">
                  <c:v>35</c:v>
                </c:pt>
                <c:pt idx="15">
                  <c:v>14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E-4E1F-8F92-AE4ED528BDD9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12.16'!$Y$63:$Y$79</c:f>
              <c:numCache>
                <c:formatCode>#,##0</c:formatCode>
                <c:ptCount val="17"/>
                <c:pt idx="0">
                  <c:v>0</c:v>
                </c:pt>
                <c:pt idx="1">
                  <c:v>122</c:v>
                </c:pt>
                <c:pt idx="2">
                  <c:v>320</c:v>
                </c:pt>
                <c:pt idx="3">
                  <c:v>441</c:v>
                </c:pt>
                <c:pt idx="4">
                  <c:v>723</c:v>
                </c:pt>
                <c:pt idx="5">
                  <c:v>549</c:v>
                </c:pt>
                <c:pt idx="6">
                  <c:v>556</c:v>
                </c:pt>
                <c:pt idx="7">
                  <c:v>530</c:v>
                </c:pt>
                <c:pt idx="8">
                  <c:v>674</c:v>
                </c:pt>
                <c:pt idx="9">
                  <c:v>667</c:v>
                </c:pt>
                <c:pt idx="10">
                  <c:v>596</c:v>
                </c:pt>
                <c:pt idx="11">
                  <c:v>400</c:v>
                </c:pt>
                <c:pt idx="12">
                  <c:v>202</c:v>
                </c:pt>
                <c:pt idx="13">
                  <c:v>55</c:v>
                </c:pt>
                <c:pt idx="14">
                  <c:v>22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E-4E1F-8F92-AE4ED528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12.16'!$Y$83:$Y$90</c:f>
              <c:numCache>
                <c:formatCode>#,##0</c:formatCode>
                <c:ptCount val="8"/>
                <c:pt idx="0">
                  <c:v>430</c:v>
                </c:pt>
                <c:pt idx="1">
                  <c:v>434</c:v>
                </c:pt>
                <c:pt idx="2">
                  <c:v>731</c:v>
                </c:pt>
                <c:pt idx="3">
                  <c:v>199</c:v>
                </c:pt>
                <c:pt idx="4">
                  <c:v>149</c:v>
                </c:pt>
                <c:pt idx="5">
                  <c:v>166</c:v>
                </c:pt>
                <c:pt idx="6">
                  <c:v>338</c:v>
                </c:pt>
                <c:pt idx="7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C-478E-B739-EB7094B2F0D0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12.16'!$Y$93:$Y$100</c:f>
              <c:numCache>
                <c:formatCode>#,##0</c:formatCode>
                <c:ptCount val="8"/>
                <c:pt idx="0">
                  <c:v>286</c:v>
                </c:pt>
                <c:pt idx="1">
                  <c:v>603</c:v>
                </c:pt>
                <c:pt idx="2">
                  <c:v>136</c:v>
                </c:pt>
                <c:pt idx="3">
                  <c:v>615</c:v>
                </c:pt>
                <c:pt idx="4">
                  <c:v>665</c:v>
                </c:pt>
                <c:pt idx="5">
                  <c:v>339</c:v>
                </c:pt>
                <c:pt idx="6">
                  <c:v>24</c:v>
                </c:pt>
                <c:pt idx="7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C-478E-B739-EB7094B2F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12.2'!$T$4:$Y$4</c:f>
              <c:numCache>
                <c:formatCode>#,##0</c:formatCode>
                <c:ptCount val="6"/>
                <c:pt idx="0">
                  <c:v>9781</c:v>
                </c:pt>
                <c:pt idx="1">
                  <c:v>9727</c:v>
                </c:pt>
                <c:pt idx="2">
                  <c:v>9991</c:v>
                </c:pt>
                <c:pt idx="3">
                  <c:v>10251</c:v>
                </c:pt>
                <c:pt idx="4">
                  <c:v>10467</c:v>
                </c:pt>
                <c:pt idx="5">
                  <c:v>10960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8-436A-89C0-E896F8948512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12.2'!$T$7:$Y$7</c:f>
              <c:numCache>
                <c:formatCode>#,##0</c:formatCode>
                <c:ptCount val="6"/>
                <c:pt idx="0">
                  <c:v>7351</c:v>
                </c:pt>
                <c:pt idx="1">
                  <c:v>7325</c:v>
                </c:pt>
                <c:pt idx="2">
                  <c:v>7520</c:v>
                </c:pt>
                <c:pt idx="3">
                  <c:v>7619</c:v>
                </c:pt>
                <c:pt idx="4">
                  <c:v>7884</c:v>
                </c:pt>
                <c:pt idx="5">
                  <c:v>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8-436A-89C0-E896F8948512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12.2'!$T$11:$Y$11</c:f>
              <c:numCache>
                <c:formatCode>#,##0</c:formatCode>
                <c:ptCount val="6"/>
                <c:pt idx="0">
                  <c:v>8918</c:v>
                </c:pt>
                <c:pt idx="1">
                  <c:v>8889</c:v>
                </c:pt>
                <c:pt idx="2">
                  <c:v>9159</c:v>
                </c:pt>
                <c:pt idx="3">
                  <c:v>9412</c:v>
                </c:pt>
                <c:pt idx="4">
                  <c:v>9619</c:v>
                </c:pt>
                <c:pt idx="5">
                  <c:v>10104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8-436A-89C0-E896F8948512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12.2'!$T$12:$Y$12</c:f>
              <c:numCache>
                <c:formatCode>#,##0</c:formatCode>
                <c:ptCount val="6"/>
                <c:pt idx="0">
                  <c:v>862</c:v>
                </c:pt>
                <c:pt idx="1">
                  <c:v>835</c:v>
                </c:pt>
                <c:pt idx="2">
                  <c:v>828</c:v>
                </c:pt>
                <c:pt idx="3">
                  <c:v>834</c:v>
                </c:pt>
                <c:pt idx="4">
                  <c:v>854</c:v>
                </c:pt>
                <c:pt idx="5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18-436A-89C0-E896F894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12.16'!$T$8:$Y$8</c:f>
              <c:numCache>
                <c:formatCode>General</c:formatCode>
                <c:ptCount val="6"/>
                <c:pt idx="0">
                  <c:v>30012</c:v>
                </c:pt>
                <c:pt idx="1">
                  <c:v>31244</c:v>
                </c:pt>
                <c:pt idx="2">
                  <c:v>31546.73</c:v>
                </c:pt>
                <c:pt idx="3">
                  <c:v>32722.799999999999</c:v>
                </c:pt>
                <c:pt idx="4">
                  <c:v>34195.660000000003</c:v>
                </c:pt>
                <c:pt idx="5">
                  <c:v>34006.44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6-4777-AF62-A55DB6EA878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6-4777-AF62-A55DB6EA8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12.17'!$U$4:$Y$4</c:f>
              <c:numCache>
                <c:formatCode>#,##0</c:formatCode>
                <c:ptCount val="5"/>
                <c:pt idx="0">
                  <c:v>4270</c:v>
                </c:pt>
                <c:pt idx="1">
                  <c:v>4362</c:v>
                </c:pt>
                <c:pt idx="2">
                  <c:v>4322</c:v>
                </c:pt>
                <c:pt idx="3">
                  <c:v>4273</c:v>
                </c:pt>
                <c:pt idx="4">
                  <c:v>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8-4C09-B84B-0A18D70E7495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12.17'!$U$7:$Y$7</c:f>
              <c:numCache>
                <c:formatCode>#,##0</c:formatCode>
                <c:ptCount val="5"/>
                <c:pt idx="0">
                  <c:v>3046</c:v>
                </c:pt>
                <c:pt idx="1">
                  <c:v>3088</c:v>
                </c:pt>
                <c:pt idx="2">
                  <c:v>3099</c:v>
                </c:pt>
                <c:pt idx="3">
                  <c:v>3085</c:v>
                </c:pt>
                <c:pt idx="4">
                  <c:v>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8-4C09-B84B-0A18D70E7495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12.17'!$U$11:$Y$11</c:f>
              <c:numCache>
                <c:formatCode>#,##0</c:formatCode>
                <c:ptCount val="5"/>
                <c:pt idx="0">
                  <c:v>3486</c:v>
                </c:pt>
                <c:pt idx="1">
                  <c:v>3589</c:v>
                </c:pt>
                <c:pt idx="2">
                  <c:v>3565</c:v>
                </c:pt>
                <c:pt idx="3">
                  <c:v>3503</c:v>
                </c:pt>
                <c:pt idx="4">
                  <c:v>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78-4C09-B84B-0A18D70E7495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12.17'!$U$12:$Y$12</c:f>
              <c:numCache>
                <c:formatCode>#,##0</c:formatCode>
                <c:ptCount val="5"/>
                <c:pt idx="0">
                  <c:v>775</c:v>
                </c:pt>
                <c:pt idx="1">
                  <c:v>777</c:v>
                </c:pt>
                <c:pt idx="2">
                  <c:v>763</c:v>
                </c:pt>
                <c:pt idx="3">
                  <c:v>767</c:v>
                </c:pt>
                <c:pt idx="4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78-4C09-B84B-0A18D70E7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12.17'!$AA$15:$AA$33</c:f>
              <c:numCache>
                <c:formatCode>0.0%</c:formatCode>
                <c:ptCount val="19"/>
                <c:pt idx="0">
                  <c:v>0.10265409080938802</c:v>
                </c:pt>
                <c:pt idx="1">
                  <c:v>1.4038166264531696E-2</c:v>
                </c:pt>
                <c:pt idx="2">
                  <c:v>6.8874753235358632E-2</c:v>
                </c:pt>
                <c:pt idx="3">
                  <c:v>9.8705856547488483E-3</c:v>
                </c:pt>
                <c:pt idx="4">
                  <c:v>5.9004167580609786E-2</c:v>
                </c:pt>
                <c:pt idx="5">
                  <c:v>2.7418293485413466E-2</c:v>
                </c:pt>
                <c:pt idx="6">
                  <c:v>7.0410177670541779E-2</c:v>
                </c:pt>
                <c:pt idx="7">
                  <c:v>8.6422461066023248E-2</c:v>
                </c:pt>
                <c:pt idx="8">
                  <c:v>4.6720772099144547E-2</c:v>
                </c:pt>
                <c:pt idx="9">
                  <c:v>3.290195218249616E-3</c:v>
                </c:pt>
                <c:pt idx="10">
                  <c:v>1.754770783066462E-2</c:v>
                </c:pt>
                <c:pt idx="11">
                  <c:v>1.2502741829348541E-2</c:v>
                </c:pt>
                <c:pt idx="12">
                  <c:v>3.7069532792279009E-2</c:v>
                </c:pt>
                <c:pt idx="13">
                  <c:v>5.856547488484317E-2</c:v>
                </c:pt>
                <c:pt idx="14">
                  <c:v>4.0798420706295239E-2</c:v>
                </c:pt>
                <c:pt idx="15">
                  <c:v>5.5933318710243478E-2</c:v>
                </c:pt>
                <c:pt idx="16">
                  <c:v>0.10133801272208817</c:v>
                </c:pt>
                <c:pt idx="17">
                  <c:v>9.8705856547488483E-3</c:v>
                </c:pt>
                <c:pt idx="18">
                  <c:v>3.6411493748629085E-2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2-48FB-AECF-1C59012D92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2-48FB-AECF-1C59012D9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12.17'!$Y$44:$Y$60</c:f>
              <c:numCache>
                <c:formatCode>#,##0</c:formatCode>
                <c:ptCount val="17"/>
                <c:pt idx="0">
                  <c:v>3</c:v>
                </c:pt>
                <c:pt idx="1">
                  <c:v>54</c:v>
                </c:pt>
                <c:pt idx="2">
                  <c:v>151</c:v>
                </c:pt>
                <c:pt idx="3">
                  <c:v>174</c:v>
                </c:pt>
                <c:pt idx="4">
                  <c:v>198</c:v>
                </c:pt>
                <c:pt idx="5">
                  <c:v>208</c:v>
                </c:pt>
                <c:pt idx="6">
                  <c:v>188</c:v>
                </c:pt>
                <c:pt idx="7">
                  <c:v>180</c:v>
                </c:pt>
                <c:pt idx="8">
                  <c:v>298</c:v>
                </c:pt>
                <c:pt idx="9">
                  <c:v>327</c:v>
                </c:pt>
                <c:pt idx="10">
                  <c:v>283</c:v>
                </c:pt>
                <c:pt idx="11">
                  <c:v>186</c:v>
                </c:pt>
                <c:pt idx="12">
                  <c:v>99</c:v>
                </c:pt>
                <c:pt idx="13">
                  <c:v>33</c:v>
                </c:pt>
                <c:pt idx="14">
                  <c:v>18</c:v>
                </c:pt>
                <c:pt idx="15">
                  <c:v>7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1-4ED9-A479-AC711CE5F4F9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12.17'!$Y$63:$Y$79</c:f>
              <c:numCache>
                <c:formatCode>#,##0</c:formatCode>
                <c:ptCount val="17"/>
                <c:pt idx="0">
                  <c:v>0</c:v>
                </c:pt>
                <c:pt idx="1">
                  <c:v>72</c:v>
                </c:pt>
                <c:pt idx="2">
                  <c:v>135</c:v>
                </c:pt>
                <c:pt idx="3">
                  <c:v>145</c:v>
                </c:pt>
                <c:pt idx="4">
                  <c:v>185</c:v>
                </c:pt>
                <c:pt idx="5">
                  <c:v>144</c:v>
                </c:pt>
                <c:pt idx="6">
                  <c:v>160</c:v>
                </c:pt>
                <c:pt idx="7">
                  <c:v>232</c:v>
                </c:pt>
                <c:pt idx="8">
                  <c:v>281</c:v>
                </c:pt>
                <c:pt idx="9">
                  <c:v>308</c:v>
                </c:pt>
                <c:pt idx="10">
                  <c:v>238</c:v>
                </c:pt>
                <c:pt idx="11">
                  <c:v>129</c:v>
                </c:pt>
                <c:pt idx="12">
                  <c:v>67</c:v>
                </c:pt>
                <c:pt idx="13">
                  <c:v>31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1-4ED9-A479-AC711CE5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12.17'!$Y$83:$Y$90</c:f>
              <c:numCache>
                <c:formatCode>#,##0</c:formatCode>
                <c:ptCount val="8"/>
                <c:pt idx="0">
                  <c:v>158</c:v>
                </c:pt>
                <c:pt idx="1">
                  <c:v>107</c:v>
                </c:pt>
                <c:pt idx="2">
                  <c:v>355</c:v>
                </c:pt>
                <c:pt idx="3">
                  <c:v>85</c:v>
                </c:pt>
                <c:pt idx="4">
                  <c:v>44</c:v>
                </c:pt>
                <c:pt idx="5">
                  <c:v>53</c:v>
                </c:pt>
                <c:pt idx="6">
                  <c:v>226</c:v>
                </c:pt>
                <c:pt idx="7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3-4D82-82B7-A33E911CE086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12.17'!$Y$93:$Y$100</c:f>
              <c:numCache>
                <c:formatCode>#,##0</c:formatCode>
                <c:ptCount val="8"/>
                <c:pt idx="0">
                  <c:v>68</c:v>
                </c:pt>
                <c:pt idx="1">
                  <c:v>210</c:v>
                </c:pt>
                <c:pt idx="2">
                  <c:v>62</c:v>
                </c:pt>
                <c:pt idx="3">
                  <c:v>260</c:v>
                </c:pt>
                <c:pt idx="4">
                  <c:v>219</c:v>
                </c:pt>
                <c:pt idx="5">
                  <c:v>140</c:v>
                </c:pt>
                <c:pt idx="6">
                  <c:v>19</c:v>
                </c:pt>
                <c:pt idx="7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3-4D82-82B7-A33E911CE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12.17'!$U$8:$Y$8</c:f>
              <c:numCache>
                <c:formatCode>General</c:formatCode>
                <c:ptCount val="5"/>
                <c:pt idx="0">
                  <c:v>33149.97</c:v>
                </c:pt>
                <c:pt idx="1">
                  <c:v>33053.910000000003</c:v>
                </c:pt>
                <c:pt idx="2">
                  <c:v>34704.74</c:v>
                </c:pt>
                <c:pt idx="3">
                  <c:v>36158</c:v>
                </c:pt>
                <c:pt idx="4">
                  <c:v>36099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4-4DB3-8D54-47A7F637A0E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4-4DB3-8D54-47A7F637A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12.17'!$T$4:$Y$4</c:f>
              <c:numCache>
                <c:formatCode>#,##0</c:formatCode>
                <c:ptCount val="6"/>
                <c:pt idx="0">
                  <c:v>4442</c:v>
                </c:pt>
                <c:pt idx="1">
                  <c:v>4270</c:v>
                </c:pt>
                <c:pt idx="2">
                  <c:v>4362</c:v>
                </c:pt>
                <c:pt idx="3">
                  <c:v>4322</c:v>
                </c:pt>
                <c:pt idx="4">
                  <c:v>4273</c:v>
                </c:pt>
                <c:pt idx="5">
                  <c:v>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F-41BE-A756-3C551A776765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12.17'!$T$7:$Y$7</c:f>
              <c:numCache>
                <c:formatCode>#,##0</c:formatCode>
                <c:ptCount val="6"/>
                <c:pt idx="0">
                  <c:v>3094</c:v>
                </c:pt>
                <c:pt idx="1">
                  <c:v>3046</c:v>
                </c:pt>
                <c:pt idx="2">
                  <c:v>3088</c:v>
                </c:pt>
                <c:pt idx="3">
                  <c:v>3099</c:v>
                </c:pt>
                <c:pt idx="4">
                  <c:v>3085</c:v>
                </c:pt>
                <c:pt idx="5">
                  <c:v>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F-41BE-A756-3C551A776765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12.17'!$T$11:$Y$11</c:f>
              <c:numCache>
                <c:formatCode>#,##0</c:formatCode>
                <c:ptCount val="6"/>
                <c:pt idx="0">
                  <c:v>3632</c:v>
                </c:pt>
                <c:pt idx="1">
                  <c:v>3486</c:v>
                </c:pt>
                <c:pt idx="2">
                  <c:v>3589</c:v>
                </c:pt>
                <c:pt idx="3">
                  <c:v>3565</c:v>
                </c:pt>
                <c:pt idx="4">
                  <c:v>3503</c:v>
                </c:pt>
                <c:pt idx="5">
                  <c:v>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F-41BE-A756-3C551A776765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12.17'!$T$12:$Y$12</c:f>
              <c:numCache>
                <c:formatCode>#,##0</c:formatCode>
                <c:ptCount val="6"/>
                <c:pt idx="0">
                  <c:v>807</c:v>
                </c:pt>
                <c:pt idx="1">
                  <c:v>775</c:v>
                </c:pt>
                <c:pt idx="2">
                  <c:v>777</c:v>
                </c:pt>
                <c:pt idx="3">
                  <c:v>763</c:v>
                </c:pt>
                <c:pt idx="4">
                  <c:v>767</c:v>
                </c:pt>
                <c:pt idx="5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F-41BE-A756-3C551A776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12.17'!$AA$15:$AA$33</c:f>
              <c:numCache>
                <c:formatCode>0.0%</c:formatCode>
                <c:ptCount val="19"/>
                <c:pt idx="0">
                  <c:v>0.10265409080938802</c:v>
                </c:pt>
                <c:pt idx="1">
                  <c:v>1.4038166264531696E-2</c:v>
                </c:pt>
                <c:pt idx="2">
                  <c:v>6.8874753235358632E-2</c:v>
                </c:pt>
                <c:pt idx="3">
                  <c:v>9.8705856547488483E-3</c:v>
                </c:pt>
                <c:pt idx="4">
                  <c:v>5.9004167580609786E-2</c:v>
                </c:pt>
                <c:pt idx="5">
                  <c:v>2.7418293485413466E-2</c:v>
                </c:pt>
                <c:pt idx="6">
                  <c:v>7.0410177670541779E-2</c:v>
                </c:pt>
                <c:pt idx="7">
                  <c:v>8.6422461066023248E-2</c:v>
                </c:pt>
                <c:pt idx="8">
                  <c:v>4.6720772099144547E-2</c:v>
                </c:pt>
                <c:pt idx="9">
                  <c:v>3.290195218249616E-3</c:v>
                </c:pt>
                <c:pt idx="10">
                  <c:v>1.754770783066462E-2</c:v>
                </c:pt>
                <c:pt idx="11">
                  <c:v>1.2502741829348541E-2</c:v>
                </c:pt>
                <c:pt idx="12">
                  <c:v>3.7069532792279009E-2</c:v>
                </c:pt>
                <c:pt idx="13">
                  <c:v>5.856547488484317E-2</c:v>
                </c:pt>
                <c:pt idx="14">
                  <c:v>4.0798420706295239E-2</c:v>
                </c:pt>
                <c:pt idx="15">
                  <c:v>5.5933318710243478E-2</c:v>
                </c:pt>
                <c:pt idx="16">
                  <c:v>0.10133801272208817</c:v>
                </c:pt>
                <c:pt idx="17">
                  <c:v>9.8705856547488483E-3</c:v>
                </c:pt>
                <c:pt idx="18">
                  <c:v>3.6411493748629085E-2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E-444B-90EB-0660F0DEDC1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E-444B-90EB-0660F0DE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12.17'!$Y$44:$Y$60</c:f>
              <c:numCache>
                <c:formatCode>#,##0</c:formatCode>
                <c:ptCount val="17"/>
                <c:pt idx="0">
                  <c:v>3</c:v>
                </c:pt>
                <c:pt idx="1">
                  <c:v>54</c:v>
                </c:pt>
                <c:pt idx="2">
                  <c:v>151</c:v>
                </c:pt>
                <c:pt idx="3">
                  <c:v>174</c:v>
                </c:pt>
                <c:pt idx="4">
                  <c:v>198</c:v>
                </c:pt>
                <c:pt idx="5">
                  <c:v>208</c:v>
                </c:pt>
                <c:pt idx="6">
                  <c:v>188</c:v>
                </c:pt>
                <c:pt idx="7">
                  <c:v>180</c:v>
                </c:pt>
                <c:pt idx="8">
                  <c:v>298</c:v>
                </c:pt>
                <c:pt idx="9">
                  <c:v>327</c:v>
                </c:pt>
                <c:pt idx="10">
                  <c:v>283</c:v>
                </c:pt>
                <c:pt idx="11">
                  <c:v>186</c:v>
                </c:pt>
                <c:pt idx="12">
                  <c:v>99</c:v>
                </c:pt>
                <c:pt idx="13">
                  <c:v>33</c:v>
                </c:pt>
                <c:pt idx="14">
                  <c:v>18</c:v>
                </c:pt>
                <c:pt idx="15">
                  <c:v>7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4-4136-952D-2A3BCDE898D7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12.17'!$Y$63:$Y$79</c:f>
              <c:numCache>
                <c:formatCode>#,##0</c:formatCode>
                <c:ptCount val="17"/>
                <c:pt idx="0">
                  <c:v>0</c:v>
                </c:pt>
                <c:pt idx="1">
                  <c:v>72</c:v>
                </c:pt>
                <c:pt idx="2">
                  <c:v>135</c:v>
                </c:pt>
                <c:pt idx="3">
                  <c:v>145</c:v>
                </c:pt>
                <c:pt idx="4">
                  <c:v>185</c:v>
                </c:pt>
                <c:pt idx="5">
                  <c:v>144</c:v>
                </c:pt>
                <c:pt idx="6">
                  <c:v>160</c:v>
                </c:pt>
                <c:pt idx="7">
                  <c:v>232</c:v>
                </c:pt>
                <c:pt idx="8">
                  <c:v>281</c:v>
                </c:pt>
                <c:pt idx="9">
                  <c:v>308</c:v>
                </c:pt>
                <c:pt idx="10">
                  <c:v>238</c:v>
                </c:pt>
                <c:pt idx="11">
                  <c:v>129</c:v>
                </c:pt>
                <c:pt idx="12">
                  <c:v>67</c:v>
                </c:pt>
                <c:pt idx="13">
                  <c:v>31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34-4136-952D-2A3BCDE89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12.17'!$Y$83:$Y$90</c:f>
              <c:numCache>
                <c:formatCode>#,##0</c:formatCode>
                <c:ptCount val="8"/>
                <c:pt idx="0">
                  <c:v>158</c:v>
                </c:pt>
                <c:pt idx="1">
                  <c:v>107</c:v>
                </c:pt>
                <c:pt idx="2">
                  <c:v>355</c:v>
                </c:pt>
                <c:pt idx="3">
                  <c:v>85</c:v>
                </c:pt>
                <c:pt idx="4">
                  <c:v>44</c:v>
                </c:pt>
                <c:pt idx="5">
                  <c:v>53</c:v>
                </c:pt>
                <c:pt idx="6">
                  <c:v>226</c:v>
                </c:pt>
                <c:pt idx="7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B-404B-A059-BCD8D85EB13B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12.17'!$Y$93:$Y$100</c:f>
              <c:numCache>
                <c:formatCode>#,##0</c:formatCode>
                <c:ptCount val="8"/>
                <c:pt idx="0">
                  <c:v>68</c:v>
                </c:pt>
                <c:pt idx="1">
                  <c:v>210</c:v>
                </c:pt>
                <c:pt idx="2">
                  <c:v>62</c:v>
                </c:pt>
                <c:pt idx="3">
                  <c:v>260</c:v>
                </c:pt>
                <c:pt idx="4">
                  <c:v>219</c:v>
                </c:pt>
                <c:pt idx="5">
                  <c:v>140</c:v>
                </c:pt>
                <c:pt idx="6">
                  <c:v>19</c:v>
                </c:pt>
                <c:pt idx="7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B-404B-A059-BCD8D85EB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12.2'!$AA$15:$AA$33</c:f>
              <c:numCache>
                <c:formatCode>0.0%</c:formatCode>
                <c:ptCount val="19"/>
                <c:pt idx="0">
                  <c:v>2.5729927007299268E-2</c:v>
                </c:pt>
                <c:pt idx="1">
                  <c:v>2.8284671532846717E-3</c:v>
                </c:pt>
                <c:pt idx="2">
                  <c:v>7.2536496350364965E-2</c:v>
                </c:pt>
                <c:pt idx="3">
                  <c:v>1.5510948905109489E-2</c:v>
                </c:pt>
                <c:pt idx="4">
                  <c:v>6.9616788321167883E-2</c:v>
                </c:pt>
                <c:pt idx="5">
                  <c:v>3.3120437956204382E-2</c:v>
                </c:pt>
                <c:pt idx="6">
                  <c:v>0.12062043795620438</c:v>
                </c:pt>
                <c:pt idx="7">
                  <c:v>7.682481751824817E-2</c:v>
                </c:pt>
                <c:pt idx="8">
                  <c:v>4.7810218978102191E-2</c:v>
                </c:pt>
                <c:pt idx="9">
                  <c:v>1.0766423357664234E-2</c:v>
                </c:pt>
                <c:pt idx="10">
                  <c:v>2.6094890510948904E-2</c:v>
                </c:pt>
                <c:pt idx="11">
                  <c:v>1.3503649635036497E-2</c:v>
                </c:pt>
                <c:pt idx="12">
                  <c:v>3.1660583941605841E-2</c:v>
                </c:pt>
                <c:pt idx="13">
                  <c:v>8.0748175182481757E-2</c:v>
                </c:pt>
                <c:pt idx="14">
                  <c:v>6.5967153284671537E-2</c:v>
                </c:pt>
                <c:pt idx="15">
                  <c:v>5.4197080291970803E-2</c:v>
                </c:pt>
                <c:pt idx="16">
                  <c:v>0.13111313868613139</c:v>
                </c:pt>
                <c:pt idx="17">
                  <c:v>1.6970802919708029E-2</c:v>
                </c:pt>
                <c:pt idx="18">
                  <c:v>3.9963503649635038E-2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8-4259-B59F-BBE5E89FAE5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8-4259-B59F-BBE5E89FA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12.17'!$T$8:$Y$8</c:f>
              <c:numCache>
                <c:formatCode>General</c:formatCode>
                <c:ptCount val="6"/>
                <c:pt idx="0">
                  <c:v>30747</c:v>
                </c:pt>
                <c:pt idx="1">
                  <c:v>33149.97</c:v>
                </c:pt>
                <c:pt idx="2">
                  <c:v>33053.910000000003</c:v>
                </c:pt>
                <c:pt idx="3">
                  <c:v>34704.74</c:v>
                </c:pt>
                <c:pt idx="4">
                  <c:v>36158</c:v>
                </c:pt>
                <c:pt idx="5">
                  <c:v>36099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0-4392-9B52-A07C03560B4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0-4392-9B52-A07C03560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12.18'!$U$4:$Y$4</c:f>
              <c:numCache>
                <c:formatCode>#,##0</c:formatCode>
                <c:ptCount val="5"/>
                <c:pt idx="0">
                  <c:v>1377</c:v>
                </c:pt>
                <c:pt idx="1">
                  <c:v>1347</c:v>
                </c:pt>
                <c:pt idx="2">
                  <c:v>1386</c:v>
                </c:pt>
                <c:pt idx="3">
                  <c:v>1354</c:v>
                </c:pt>
                <c:pt idx="4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1-4895-9760-4815E075345A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12.18'!$U$7:$Y$7</c:f>
              <c:numCache>
                <c:formatCode>#,##0</c:formatCode>
                <c:ptCount val="5"/>
                <c:pt idx="0">
                  <c:v>915</c:v>
                </c:pt>
                <c:pt idx="1">
                  <c:v>904</c:v>
                </c:pt>
                <c:pt idx="2">
                  <c:v>902</c:v>
                </c:pt>
                <c:pt idx="3">
                  <c:v>903</c:v>
                </c:pt>
                <c:pt idx="4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1-4895-9760-4815E075345A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12.18'!$U$11:$Y$11</c:f>
              <c:numCache>
                <c:formatCode>#,##0</c:formatCode>
                <c:ptCount val="5"/>
                <c:pt idx="0">
                  <c:v>1003</c:v>
                </c:pt>
                <c:pt idx="1">
                  <c:v>970</c:v>
                </c:pt>
                <c:pt idx="2">
                  <c:v>1019</c:v>
                </c:pt>
                <c:pt idx="3">
                  <c:v>991</c:v>
                </c:pt>
                <c:pt idx="4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1-4895-9760-4815E075345A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12.18'!$U$12:$Y$12</c:f>
              <c:numCache>
                <c:formatCode>#,##0</c:formatCode>
                <c:ptCount val="5"/>
                <c:pt idx="0">
                  <c:v>376</c:v>
                </c:pt>
                <c:pt idx="1">
                  <c:v>373</c:v>
                </c:pt>
                <c:pt idx="2">
                  <c:v>369</c:v>
                </c:pt>
                <c:pt idx="3">
                  <c:v>361</c:v>
                </c:pt>
                <c:pt idx="4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1-4895-9760-4815E075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12.18'!$AA$15:$AA$33</c:f>
              <c:numCache>
                <c:formatCode>0.0%</c:formatCode>
                <c:ptCount val="19"/>
                <c:pt idx="0">
                  <c:v>0.14602076124567473</c:v>
                </c:pt>
                <c:pt idx="1">
                  <c:v>8.996539792387544E-3</c:v>
                </c:pt>
                <c:pt idx="2">
                  <c:v>8.6505190311418678E-2</c:v>
                </c:pt>
                <c:pt idx="3">
                  <c:v>8.3044982698961944E-3</c:v>
                </c:pt>
                <c:pt idx="4">
                  <c:v>4.3598615916955019E-2</c:v>
                </c:pt>
                <c:pt idx="5">
                  <c:v>1.0380622837370242E-2</c:v>
                </c:pt>
                <c:pt idx="6">
                  <c:v>5.1211072664359862E-2</c:v>
                </c:pt>
                <c:pt idx="7">
                  <c:v>7.8200692041522496E-2</c:v>
                </c:pt>
                <c:pt idx="8">
                  <c:v>5.3287197231833908E-2</c:v>
                </c:pt>
                <c:pt idx="9">
                  <c:v>2.0761245674740486E-3</c:v>
                </c:pt>
                <c:pt idx="10">
                  <c:v>3.7370242214532869E-2</c:v>
                </c:pt>
                <c:pt idx="11">
                  <c:v>9.688581314878892E-3</c:v>
                </c:pt>
                <c:pt idx="12">
                  <c:v>1.8685121107266434E-2</c:v>
                </c:pt>
                <c:pt idx="13">
                  <c:v>4.9134948096885817E-2</c:v>
                </c:pt>
                <c:pt idx="14">
                  <c:v>5.1211072664359862E-2</c:v>
                </c:pt>
                <c:pt idx="15">
                  <c:v>4.0138408304498267E-2</c:v>
                </c:pt>
                <c:pt idx="16">
                  <c:v>6.4359861591695502E-2</c:v>
                </c:pt>
                <c:pt idx="17">
                  <c:v>1.453287197231834E-2</c:v>
                </c:pt>
                <c:pt idx="18">
                  <c:v>3.1141868512110725E-2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6-4108-8B7A-04AA13C6C84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6-4108-8B7A-04AA13C6C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12.18'!$Y$44:$Y$60</c:f>
              <c:numCache>
                <c:formatCode>#,##0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29</c:v>
                </c:pt>
                <c:pt idx="3">
                  <c:v>54</c:v>
                </c:pt>
                <c:pt idx="4">
                  <c:v>84</c:v>
                </c:pt>
                <c:pt idx="5">
                  <c:v>79</c:v>
                </c:pt>
                <c:pt idx="6">
                  <c:v>81</c:v>
                </c:pt>
                <c:pt idx="7">
                  <c:v>46</c:v>
                </c:pt>
                <c:pt idx="8">
                  <c:v>52</c:v>
                </c:pt>
                <c:pt idx="9">
                  <c:v>76</c:v>
                </c:pt>
                <c:pt idx="10">
                  <c:v>70</c:v>
                </c:pt>
                <c:pt idx="11">
                  <c:v>70</c:v>
                </c:pt>
                <c:pt idx="12">
                  <c:v>43</c:v>
                </c:pt>
                <c:pt idx="13">
                  <c:v>17</c:v>
                </c:pt>
                <c:pt idx="14">
                  <c:v>13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B-4A9B-81C5-270ADA093FFB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12.18'!$Y$63:$Y$79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32</c:v>
                </c:pt>
                <c:pt idx="3">
                  <c:v>66</c:v>
                </c:pt>
                <c:pt idx="4">
                  <c:v>62</c:v>
                </c:pt>
                <c:pt idx="5">
                  <c:v>74</c:v>
                </c:pt>
                <c:pt idx="6">
                  <c:v>72</c:v>
                </c:pt>
                <c:pt idx="7">
                  <c:v>56</c:v>
                </c:pt>
                <c:pt idx="8">
                  <c:v>65</c:v>
                </c:pt>
                <c:pt idx="9">
                  <c:v>82</c:v>
                </c:pt>
                <c:pt idx="10">
                  <c:v>55</c:v>
                </c:pt>
                <c:pt idx="11">
                  <c:v>81</c:v>
                </c:pt>
                <c:pt idx="12">
                  <c:v>31</c:v>
                </c:pt>
                <c:pt idx="13">
                  <c:v>10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B-4A9B-81C5-270ADA093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12.18'!$Y$83:$Y$90</c:f>
              <c:numCache>
                <c:formatCode>#,##0</c:formatCode>
                <c:ptCount val="8"/>
                <c:pt idx="0">
                  <c:v>53</c:v>
                </c:pt>
                <c:pt idx="1">
                  <c:v>25</c:v>
                </c:pt>
                <c:pt idx="2">
                  <c:v>62</c:v>
                </c:pt>
                <c:pt idx="3">
                  <c:v>13</c:v>
                </c:pt>
                <c:pt idx="4">
                  <c:v>10</c:v>
                </c:pt>
                <c:pt idx="5">
                  <c:v>11</c:v>
                </c:pt>
                <c:pt idx="6">
                  <c:v>30</c:v>
                </c:pt>
                <c:pt idx="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183-A726-E265C2AD72FF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12.18'!$Y$93:$Y$100</c:f>
              <c:numCache>
                <c:formatCode>#,##0</c:formatCode>
                <c:ptCount val="8"/>
                <c:pt idx="0">
                  <c:v>37</c:v>
                </c:pt>
                <c:pt idx="1">
                  <c:v>53</c:v>
                </c:pt>
                <c:pt idx="2">
                  <c:v>7</c:v>
                </c:pt>
                <c:pt idx="3">
                  <c:v>57</c:v>
                </c:pt>
                <c:pt idx="4">
                  <c:v>76</c:v>
                </c:pt>
                <c:pt idx="5">
                  <c:v>35</c:v>
                </c:pt>
                <c:pt idx="6">
                  <c:v>0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4-4183-A726-E265C2AD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12.18'!$U$8:$Y$8</c:f>
              <c:numCache>
                <c:formatCode>General</c:formatCode>
                <c:ptCount val="5"/>
                <c:pt idx="0">
                  <c:v>32260.69</c:v>
                </c:pt>
                <c:pt idx="1">
                  <c:v>33311</c:v>
                </c:pt>
                <c:pt idx="2">
                  <c:v>34848.5</c:v>
                </c:pt>
                <c:pt idx="3">
                  <c:v>37587.449999999997</c:v>
                </c:pt>
                <c:pt idx="4">
                  <c:v>32895.629999999997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F-4BDA-95D9-228C34951E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F-4BDA-95D9-228C34951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12.18'!$T$4:$Y$4</c:f>
              <c:numCache>
                <c:formatCode>#,##0</c:formatCode>
                <c:ptCount val="6"/>
                <c:pt idx="0">
                  <c:v>1653</c:v>
                </c:pt>
                <c:pt idx="1">
                  <c:v>1377</c:v>
                </c:pt>
                <c:pt idx="2">
                  <c:v>1347</c:v>
                </c:pt>
                <c:pt idx="3">
                  <c:v>1386</c:v>
                </c:pt>
                <c:pt idx="4">
                  <c:v>1354</c:v>
                </c:pt>
                <c:pt idx="5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6-4662-AB0F-27FB008EE14B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12.18'!$T$7:$Y$7</c:f>
              <c:numCache>
                <c:formatCode>#,##0</c:formatCode>
                <c:ptCount val="6"/>
                <c:pt idx="0">
                  <c:v>1058</c:v>
                </c:pt>
                <c:pt idx="1">
                  <c:v>915</c:v>
                </c:pt>
                <c:pt idx="2">
                  <c:v>904</c:v>
                </c:pt>
                <c:pt idx="3">
                  <c:v>902</c:v>
                </c:pt>
                <c:pt idx="4">
                  <c:v>903</c:v>
                </c:pt>
                <c:pt idx="5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6-4662-AB0F-27FB008EE14B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12.18'!$T$11:$Y$11</c:f>
              <c:numCache>
                <c:formatCode>#,##0</c:formatCode>
                <c:ptCount val="6"/>
                <c:pt idx="0">
                  <c:v>1264</c:v>
                </c:pt>
                <c:pt idx="1">
                  <c:v>1003</c:v>
                </c:pt>
                <c:pt idx="2">
                  <c:v>970</c:v>
                </c:pt>
                <c:pt idx="3">
                  <c:v>1019</c:v>
                </c:pt>
                <c:pt idx="4">
                  <c:v>991</c:v>
                </c:pt>
                <c:pt idx="5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6-4662-AB0F-27FB008EE14B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12.18'!$T$12:$Y$12</c:f>
              <c:numCache>
                <c:formatCode>#,##0</c:formatCode>
                <c:ptCount val="6"/>
                <c:pt idx="0">
                  <c:v>391</c:v>
                </c:pt>
                <c:pt idx="1">
                  <c:v>376</c:v>
                </c:pt>
                <c:pt idx="2">
                  <c:v>373</c:v>
                </c:pt>
                <c:pt idx="3">
                  <c:v>369</c:v>
                </c:pt>
                <c:pt idx="4">
                  <c:v>361</c:v>
                </c:pt>
                <c:pt idx="5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E6-4662-AB0F-27FB008EE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12.18'!$AA$15:$AA$33</c:f>
              <c:numCache>
                <c:formatCode>0.0%</c:formatCode>
                <c:ptCount val="19"/>
                <c:pt idx="0">
                  <c:v>0.14602076124567473</c:v>
                </c:pt>
                <c:pt idx="1">
                  <c:v>8.996539792387544E-3</c:v>
                </c:pt>
                <c:pt idx="2">
                  <c:v>8.6505190311418678E-2</c:v>
                </c:pt>
                <c:pt idx="3">
                  <c:v>8.3044982698961944E-3</c:v>
                </c:pt>
                <c:pt idx="4">
                  <c:v>4.3598615916955019E-2</c:v>
                </c:pt>
                <c:pt idx="5">
                  <c:v>1.0380622837370242E-2</c:v>
                </c:pt>
                <c:pt idx="6">
                  <c:v>5.1211072664359862E-2</c:v>
                </c:pt>
                <c:pt idx="7">
                  <c:v>7.8200692041522496E-2</c:v>
                </c:pt>
                <c:pt idx="8">
                  <c:v>5.3287197231833908E-2</c:v>
                </c:pt>
                <c:pt idx="9">
                  <c:v>2.0761245674740486E-3</c:v>
                </c:pt>
                <c:pt idx="10">
                  <c:v>3.7370242214532869E-2</c:v>
                </c:pt>
                <c:pt idx="11">
                  <c:v>9.688581314878892E-3</c:v>
                </c:pt>
                <c:pt idx="12">
                  <c:v>1.8685121107266434E-2</c:v>
                </c:pt>
                <c:pt idx="13">
                  <c:v>4.9134948096885817E-2</c:v>
                </c:pt>
                <c:pt idx="14">
                  <c:v>5.1211072664359862E-2</c:v>
                </c:pt>
                <c:pt idx="15">
                  <c:v>4.0138408304498267E-2</c:v>
                </c:pt>
                <c:pt idx="16">
                  <c:v>6.4359861591695502E-2</c:v>
                </c:pt>
                <c:pt idx="17">
                  <c:v>1.453287197231834E-2</c:v>
                </c:pt>
                <c:pt idx="18">
                  <c:v>3.1141868512110725E-2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8-48A8-9456-840012C1BBB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8-48A8-9456-840012C1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12.18'!$Y$44:$Y$60</c:f>
              <c:numCache>
                <c:formatCode>#,##0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29</c:v>
                </c:pt>
                <c:pt idx="3">
                  <c:v>54</c:v>
                </c:pt>
                <c:pt idx="4">
                  <c:v>84</c:v>
                </c:pt>
                <c:pt idx="5">
                  <c:v>79</c:v>
                </c:pt>
                <c:pt idx="6">
                  <c:v>81</c:v>
                </c:pt>
                <c:pt idx="7">
                  <c:v>46</c:v>
                </c:pt>
                <c:pt idx="8">
                  <c:v>52</c:v>
                </c:pt>
                <c:pt idx="9">
                  <c:v>76</c:v>
                </c:pt>
                <c:pt idx="10">
                  <c:v>70</c:v>
                </c:pt>
                <c:pt idx="11">
                  <c:v>70</c:v>
                </c:pt>
                <c:pt idx="12">
                  <c:v>43</c:v>
                </c:pt>
                <c:pt idx="13">
                  <c:v>17</c:v>
                </c:pt>
                <c:pt idx="14">
                  <c:v>13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A-403F-86AA-358EB5D8A482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12.18'!$Y$63:$Y$79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32</c:v>
                </c:pt>
                <c:pt idx="3">
                  <c:v>66</c:v>
                </c:pt>
                <c:pt idx="4">
                  <c:v>62</c:v>
                </c:pt>
                <c:pt idx="5">
                  <c:v>74</c:v>
                </c:pt>
                <c:pt idx="6">
                  <c:v>72</c:v>
                </c:pt>
                <c:pt idx="7">
                  <c:v>56</c:v>
                </c:pt>
                <c:pt idx="8">
                  <c:v>65</c:v>
                </c:pt>
                <c:pt idx="9">
                  <c:v>82</c:v>
                </c:pt>
                <c:pt idx="10">
                  <c:v>55</c:v>
                </c:pt>
                <c:pt idx="11">
                  <c:v>81</c:v>
                </c:pt>
                <c:pt idx="12">
                  <c:v>31</c:v>
                </c:pt>
                <c:pt idx="13">
                  <c:v>10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A-403F-86AA-358EB5D8A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12.18'!$Y$83:$Y$90</c:f>
              <c:numCache>
                <c:formatCode>#,##0</c:formatCode>
                <c:ptCount val="8"/>
                <c:pt idx="0">
                  <c:v>53</c:v>
                </c:pt>
                <c:pt idx="1">
                  <c:v>25</c:v>
                </c:pt>
                <c:pt idx="2">
                  <c:v>62</c:v>
                </c:pt>
                <c:pt idx="3">
                  <c:v>13</c:v>
                </c:pt>
                <c:pt idx="4">
                  <c:v>10</c:v>
                </c:pt>
                <c:pt idx="5">
                  <c:v>11</c:v>
                </c:pt>
                <c:pt idx="6">
                  <c:v>30</c:v>
                </c:pt>
                <c:pt idx="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6-41C8-AC31-CF4705EC23C7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12.18'!$Y$93:$Y$100</c:f>
              <c:numCache>
                <c:formatCode>#,##0</c:formatCode>
                <c:ptCount val="8"/>
                <c:pt idx="0">
                  <c:v>37</c:v>
                </c:pt>
                <c:pt idx="1">
                  <c:v>53</c:v>
                </c:pt>
                <c:pt idx="2">
                  <c:v>7</c:v>
                </c:pt>
                <c:pt idx="3">
                  <c:v>57</c:v>
                </c:pt>
                <c:pt idx="4">
                  <c:v>76</c:v>
                </c:pt>
                <c:pt idx="5">
                  <c:v>35</c:v>
                </c:pt>
                <c:pt idx="6">
                  <c:v>0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6-41C8-AC31-CF4705EC2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12.2'!$Y$44:$Y$60</c:f>
              <c:numCache>
                <c:formatCode>#,##0</c:formatCode>
                <c:ptCount val="17"/>
                <c:pt idx="0">
                  <c:v>8</c:v>
                </c:pt>
                <c:pt idx="1">
                  <c:v>117</c:v>
                </c:pt>
                <c:pt idx="2">
                  <c:v>328</c:v>
                </c:pt>
                <c:pt idx="3">
                  <c:v>502</c:v>
                </c:pt>
                <c:pt idx="4">
                  <c:v>665</c:v>
                </c:pt>
                <c:pt idx="5">
                  <c:v>644</c:v>
                </c:pt>
                <c:pt idx="6">
                  <c:v>601</c:v>
                </c:pt>
                <c:pt idx="7">
                  <c:v>590</c:v>
                </c:pt>
                <c:pt idx="8">
                  <c:v>590</c:v>
                </c:pt>
                <c:pt idx="9">
                  <c:v>474</c:v>
                </c:pt>
                <c:pt idx="10">
                  <c:v>466</c:v>
                </c:pt>
                <c:pt idx="11">
                  <c:v>346</c:v>
                </c:pt>
                <c:pt idx="12">
                  <c:v>162</c:v>
                </c:pt>
                <c:pt idx="13">
                  <c:v>38</c:v>
                </c:pt>
                <c:pt idx="14">
                  <c:v>22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0-4EB9-A870-FF673C80C0A3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12.2'!$Y$63:$Y$79</c:f>
              <c:numCache>
                <c:formatCode>#,##0</c:formatCode>
                <c:ptCount val="17"/>
                <c:pt idx="0">
                  <c:v>13</c:v>
                </c:pt>
                <c:pt idx="1">
                  <c:v>144</c:v>
                </c:pt>
                <c:pt idx="2">
                  <c:v>382</c:v>
                </c:pt>
                <c:pt idx="3">
                  <c:v>544</c:v>
                </c:pt>
                <c:pt idx="4">
                  <c:v>644</c:v>
                </c:pt>
                <c:pt idx="5">
                  <c:v>610</c:v>
                </c:pt>
                <c:pt idx="6">
                  <c:v>507</c:v>
                </c:pt>
                <c:pt idx="7">
                  <c:v>622</c:v>
                </c:pt>
                <c:pt idx="8">
                  <c:v>552</c:v>
                </c:pt>
                <c:pt idx="9">
                  <c:v>488</c:v>
                </c:pt>
                <c:pt idx="10">
                  <c:v>452</c:v>
                </c:pt>
                <c:pt idx="11">
                  <c:v>293</c:v>
                </c:pt>
                <c:pt idx="12">
                  <c:v>105</c:v>
                </c:pt>
                <c:pt idx="13">
                  <c:v>27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0-4EB9-A870-FF673C80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12.18'!$T$8:$Y$8</c:f>
              <c:numCache>
                <c:formatCode>General</c:formatCode>
                <c:ptCount val="6"/>
                <c:pt idx="0">
                  <c:v>33785</c:v>
                </c:pt>
                <c:pt idx="1">
                  <c:v>32260.69</c:v>
                </c:pt>
                <c:pt idx="2">
                  <c:v>33311</c:v>
                </c:pt>
                <c:pt idx="3">
                  <c:v>34848.5</c:v>
                </c:pt>
                <c:pt idx="4">
                  <c:v>37587.449999999997</c:v>
                </c:pt>
                <c:pt idx="5">
                  <c:v>32895.629999999997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0-43E7-86FD-8B2588B904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0-43E7-86FD-8B2588B90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12.19'!$U$4:$Y$4</c:f>
              <c:numCache>
                <c:formatCode>#,##0</c:formatCode>
                <c:ptCount val="5"/>
                <c:pt idx="0">
                  <c:v>25959</c:v>
                </c:pt>
                <c:pt idx="1">
                  <c:v>26306</c:v>
                </c:pt>
                <c:pt idx="2">
                  <c:v>26365</c:v>
                </c:pt>
                <c:pt idx="3">
                  <c:v>26424</c:v>
                </c:pt>
                <c:pt idx="4">
                  <c:v>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3-4606-A395-EF1A4D6ED274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12.19'!$U$7:$Y$7</c:f>
              <c:numCache>
                <c:formatCode>#,##0</c:formatCode>
                <c:ptCount val="5"/>
                <c:pt idx="0">
                  <c:v>18990</c:v>
                </c:pt>
                <c:pt idx="1">
                  <c:v>19066</c:v>
                </c:pt>
                <c:pt idx="2">
                  <c:v>19200</c:v>
                </c:pt>
                <c:pt idx="3">
                  <c:v>19338</c:v>
                </c:pt>
                <c:pt idx="4">
                  <c:v>19927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3-4606-A395-EF1A4D6ED274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12.19'!$U$11:$Y$11</c:f>
              <c:numCache>
                <c:formatCode>#,##0</c:formatCode>
                <c:ptCount val="5"/>
                <c:pt idx="0">
                  <c:v>22585</c:v>
                </c:pt>
                <c:pt idx="1">
                  <c:v>23005</c:v>
                </c:pt>
                <c:pt idx="2">
                  <c:v>23066</c:v>
                </c:pt>
                <c:pt idx="3">
                  <c:v>23103</c:v>
                </c:pt>
                <c:pt idx="4">
                  <c:v>24081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3-4606-A395-EF1A4D6ED274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12.19'!$U$12:$Y$12</c:f>
              <c:numCache>
                <c:formatCode>#,##0</c:formatCode>
                <c:ptCount val="5"/>
                <c:pt idx="0">
                  <c:v>3374</c:v>
                </c:pt>
                <c:pt idx="1">
                  <c:v>3302</c:v>
                </c:pt>
                <c:pt idx="2">
                  <c:v>3302</c:v>
                </c:pt>
                <c:pt idx="3">
                  <c:v>3320</c:v>
                </c:pt>
                <c:pt idx="4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3-4606-A395-EF1A4D6ED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12.19'!$AA$15:$AA$33</c:f>
              <c:numCache>
                <c:formatCode>0.0%</c:formatCode>
                <c:ptCount val="19"/>
                <c:pt idx="0">
                  <c:v>3.5888299032797617E-2</c:v>
                </c:pt>
                <c:pt idx="1">
                  <c:v>2.3634644753108866E-3</c:v>
                </c:pt>
                <c:pt idx="2">
                  <c:v>4.2724165515235259E-2</c:v>
                </c:pt>
                <c:pt idx="3">
                  <c:v>1.2908152134390226E-2</c:v>
                </c:pt>
                <c:pt idx="4">
                  <c:v>5.5305068722274746E-2</c:v>
                </c:pt>
                <c:pt idx="5">
                  <c:v>2.2252927059850193E-2</c:v>
                </c:pt>
                <c:pt idx="6">
                  <c:v>8.5521053014326234E-2</c:v>
                </c:pt>
                <c:pt idx="7">
                  <c:v>7.1049378227038038E-2</c:v>
                </c:pt>
                <c:pt idx="8">
                  <c:v>2.8107046760235618E-2</c:v>
                </c:pt>
                <c:pt idx="9">
                  <c:v>1.734419314958912E-2</c:v>
                </c:pt>
                <c:pt idx="10">
                  <c:v>3.0361428259762926E-2</c:v>
                </c:pt>
                <c:pt idx="11">
                  <c:v>1.4580757763071777E-2</c:v>
                </c:pt>
                <c:pt idx="12">
                  <c:v>6.2686350083630285E-2</c:v>
                </c:pt>
                <c:pt idx="13">
                  <c:v>4.6542069667660536E-2</c:v>
                </c:pt>
                <c:pt idx="14">
                  <c:v>8.4866555159624754E-2</c:v>
                </c:pt>
                <c:pt idx="15">
                  <c:v>0.1173732819431314</c:v>
                </c:pt>
                <c:pt idx="16">
                  <c:v>0.13253581557704894</c:v>
                </c:pt>
                <c:pt idx="17">
                  <c:v>1.8144134972002037E-2</c:v>
                </c:pt>
                <c:pt idx="18">
                  <c:v>3.1852228928805175E-2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6-48DE-A283-6A52C0CEB91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6-48DE-A283-6A52C0CE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12.19'!$Y$44:$Y$60</c:f>
              <c:numCache>
                <c:formatCode>#,##0</c:formatCode>
                <c:ptCount val="17"/>
                <c:pt idx="0">
                  <c:v>16</c:v>
                </c:pt>
                <c:pt idx="1">
                  <c:v>276</c:v>
                </c:pt>
                <c:pt idx="2">
                  <c:v>731</c:v>
                </c:pt>
                <c:pt idx="3">
                  <c:v>1100</c:v>
                </c:pt>
                <c:pt idx="4">
                  <c:v>1339</c:v>
                </c:pt>
                <c:pt idx="5">
                  <c:v>1364</c:v>
                </c:pt>
                <c:pt idx="6">
                  <c:v>1327</c:v>
                </c:pt>
                <c:pt idx="7">
                  <c:v>1382</c:v>
                </c:pt>
                <c:pt idx="8">
                  <c:v>1414</c:v>
                </c:pt>
                <c:pt idx="9">
                  <c:v>1273</c:v>
                </c:pt>
                <c:pt idx="10">
                  <c:v>1246</c:v>
                </c:pt>
                <c:pt idx="11">
                  <c:v>888</c:v>
                </c:pt>
                <c:pt idx="12">
                  <c:v>523</c:v>
                </c:pt>
                <c:pt idx="13">
                  <c:v>237</c:v>
                </c:pt>
                <c:pt idx="14">
                  <c:v>62</c:v>
                </c:pt>
                <c:pt idx="15">
                  <c:v>38</c:v>
                </c:pt>
                <c:pt idx="1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E-40C6-B1FB-297A2749D732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12.19'!$Y$63:$Y$79</c:f>
              <c:numCache>
                <c:formatCode>#,##0</c:formatCode>
                <c:ptCount val="17"/>
                <c:pt idx="0">
                  <c:v>13</c:v>
                </c:pt>
                <c:pt idx="1">
                  <c:v>348</c:v>
                </c:pt>
                <c:pt idx="2">
                  <c:v>904</c:v>
                </c:pt>
                <c:pt idx="3">
                  <c:v>1115</c:v>
                </c:pt>
                <c:pt idx="4">
                  <c:v>1319</c:v>
                </c:pt>
                <c:pt idx="5">
                  <c:v>1410</c:v>
                </c:pt>
                <c:pt idx="6">
                  <c:v>1392</c:v>
                </c:pt>
                <c:pt idx="7">
                  <c:v>1578</c:v>
                </c:pt>
                <c:pt idx="8">
                  <c:v>1614</c:v>
                </c:pt>
                <c:pt idx="9">
                  <c:v>1480</c:v>
                </c:pt>
                <c:pt idx="10">
                  <c:v>1422</c:v>
                </c:pt>
                <c:pt idx="11">
                  <c:v>990</c:v>
                </c:pt>
                <c:pt idx="12">
                  <c:v>404</c:v>
                </c:pt>
                <c:pt idx="13">
                  <c:v>153</c:v>
                </c:pt>
                <c:pt idx="14">
                  <c:v>58</c:v>
                </c:pt>
                <c:pt idx="15">
                  <c:v>26</c:v>
                </c:pt>
                <c:pt idx="1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FE-40C6-B1FB-297A2749D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12.19'!$Y$83:$Y$90</c:f>
              <c:numCache>
                <c:formatCode>#,##0</c:formatCode>
                <c:ptCount val="8"/>
                <c:pt idx="0">
                  <c:v>1179</c:v>
                </c:pt>
                <c:pt idx="1">
                  <c:v>1955</c:v>
                </c:pt>
                <c:pt idx="2">
                  <c:v>1534</c:v>
                </c:pt>
                <c:pt idx="3">
                  <c:v>615</c:v>
                </c:pt>
                <c:pt idx="4">
                  <c:v>625</c:v>
                </c:pt>
                <c:pt idx="5">
                  <c:v>524</c:v>
                </c:pt>
                <c:pt idx="6">
                  <c:v>425</c:v>
                </c:pt>
                <c:pt idx="7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0-4AB2-898B-5995BB40A8FD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12.19'!$Y$93:$Y$100</c:f>
              <c:numCache>
                <c:formatCode>#,##0</c:formatCode>
                <c:ptCount val="8"/>
                <c:pt idx="0">
                  <c:v>846</c:v>
                </c:pt>
                <c:pt idx="1">
                  <c:v>2642</c:v>
                </c:pt>
                <c:pt idx="2">
                  <c:v>307</c:v>
                </c:pt>
                <c:pt idx="3">
                  <c:v>1378</c:v>
                </c:pt>
                <c:pt idx="4">
                  <c:v>1926</c:v>
                </c:pt>
                <c:pt idx="5">
                  <c:v>919</c:v>
                </c:pt>
                <c:pt idx="6">
                  <c:v>44</c:v>
                </c:pt>
                <c:pt idx="7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0-4AB2-898B-5995BB40A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12.19'!$U$8:$Y$8</c:f>
              <c:numCache>
                <c:formatCode>General</c:formatCode>
                <c:ptCount val="5"/>
                <c:pt idx="0">
                  <c:v>38494</c:v>
                </c:pt>
                <c:pt idx="1">
                  <c:v>37547.040000000001</c:v>
                </c:pt>
                <c:pt idx="2">
                  <c:v>39628.980000000003</c:v>
                </c:pt>
                <c:pt idx="3">
                  <c:v>41288.5</c:v>
                </c:pt>
                <c:pt idx="4">
                  <c:v>41409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9-4F83-8947-F36AD39B8B4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9-4F83-8947-F36AD39B8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12.19'!$T$4:$Y$4</c:f>
              <c:numCache>
                <c:formatCode>#,##0</c:formatCode>
                <c:ptCount val="6"/>
                <c:pt idx="0">
                  <c:v>26451</c:v>
                </c:pt>
                <c:pt idx="1">
                  <c:v>25959</c:v>
                </c:pt>
                <c:pt idx="2">
                  <c:v>26306</c:v>
                </c:pt>
                <c:pt idx="3">
                  <c:v>26365</c:v>
                </c:pt>
                <c:pt idx="4">
                  <c:v>26424</c:v>
                </c:pt>
                <c:pt idx="5">
                  <c:v>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1-4B6A-B3FF-36B61CB1E147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12.19'!$T$7:$Y$7</c:f>
              <c:numCache>
                <c:formatCode>#,##0</c:formatCode>
                <c:ptCount val="6"/>
                <c:pt idx="0">
                  <c:v>19171</c:v>
                </c:pt>
                <c:pt idx="1">
                  <c:v>18990</c:v>
                </c:pt>
                <c:pt idx="2">
                  <c:v>19066</c:v>
                </c:pt>
                <c:pt idx="3">
                  <c:v>19200</c:v>
                </c:pt>
                <c:pt idx="4">
                  <c:v>19338</c:v>
                </c:pt>
                <c:pt idx="5">
                  <c:v>19927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1-4B6A-B3FF-36B61CB1E147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12.19'!$T$11:$Y$11</c:f>
              <c:numCache>
                <c:formatCode>#,##0</c:formatCode>
                <c:ptCount val="6"/>
                <c:pt idx="0">
                  <c:v>22969</c:v>
                </c:pt>
                <c:pt idx="1">
                  <c:v>22585</c:v>
                </c:pt>
                <c:pt idx="2">
                  <c:v>23005</c:v>
                </c:pt>
                <c:pt idx="3">
                  <c:v>23066</c:v>
                </c:pt>
                <c:pt idx="4">
                  <c:v>23103</c:v>
                </c:pt>
                <c:pt idx="5">
                  <c:v>24081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1-4B6A-B3FF-36B61CB1E147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12.19'!$T$12:$Y$12</c:f>
              <c:numCache>
                <c:formatCode>#,##0</c:formatCode>
                <c:ptCount val="6"/>
                <c:pt idx="0">
                  <c:v>3485</c:v>
                </c:pt>
                <c:pt idx="1">
                  <c:v>3374</c:v>
                </c:pt>
                <c:pt idx="2">
                  <c:v>3302</c:v>
                </c:pt>
                <c:pt idx="3">
                  <c:v>3302</c:v>
                </c:pt>
                <c:pt idx="4">
                  <c:v>3320</c:v>
                </c:pt>
                <c:pt idx="5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41-4B6A-B3FF-36B61CB1E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12.19'!$AA$15:$AA$33</c:f>
              <c:numCache>
                <c:formatCode>0.0%</c:formatCode>
                <c:ptCount val="19"/>
                <c:pt idx="0">
                  <c:v>3.5888299032797617E-2</c:v>
                </c:pt>
                <c:pt idx="1">
                  <c:v>2.3634644753108866E-3</c:v>
                </c:pt>
                <c:pt idx="2">
                  <c:v>4.2724165515235259E-2</c:v>
                </c:pt>
                <c:pt idx="3">
                  <c:v>1.2908152134390226E-2</c:v>
                </c:pt>
                <c:pt idx="4">
                  <c:v>5.5305068722274746E-2</c:v>
                </c:pt>
                <c:pt idx="5">
                  <c:v>2.2252927059850193E-2</c:v>
                </c:pt>
                <c:pt idx="6">
                  <c:v>8.5521053014326234E-2</c:v>
                </c:pt>
                <c:pt idx="7">
                  <c:v>7.1049378227038038E-2</c:v>
                </c:pt>
                <c:pt idx="8">
                  <c:v>2.8107046760235618E-2</c:v>
                </c:pt>
                <c:pt idx="9">
                  <c:v>1.734419314958912E-2</c:v>
                </c:pt>
                <c:pt idx="10">
                  <c:v>3.0361428259762926E-2</c:v>
                </c:pt>
                <c:pt idx="11">
                  <c:v>1.4580757763071777E-2</c:v>
                </c:pt>
                <c:pt idx="12">
                  <c:v>6.2686350083630285E-2</c:v>
                </c:pt>
                <c:pt idx="13">
                  <c:v>4.6542069667660536E-2</c:v>
                </c:pt>
                <c:pt idx="14">
                  <c:v>8.4866555159624754E-2</c:v>
                </c:pt>
                <c:pt idx="15">
                  <c:v>0.1173732819431314</c:v>
                </c:pt>
                <c:pt idx="16">
                  <c:v>0.13253581557704894</c:v>
                </c:pt>
                <c:pt idx="17">
                  <c:v>1.8144134972002037E-2</c:v>
                </c:pt>
                <c:pt idx="18">
                  <c:v>3.1852228928805175E-2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0-4ED4-9D60-E58979BCFCE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0-4ED4-9D60-E58979BCF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12.19'!$Y$44:$Y$60</c:f>
              <c:numCache>
                <c:formatCode>#,##0</c:formatCode>
                <c:ptCount val="17"/>
                <c:pt idx="0">
                  <c:v>16</c:v>
                </c:pt>
                <c:pt idx="1">
                  <c:v>276</c:v>
                </c:pt>
                <c:pt idx="2">
                  <c:v>731</c:v>
                </c:pt>
                <c:pt idx="3">
                  <c:v>1100</c:v>
                </c:pt>
                <c:pt idx="4">
                  <c:v>1339</c:v>
                </c:pt>
                <c:pt idx="5">
                  <c:v>1364</c:v>
                </c:pt>
                <c:pt idx="6">
                  <c:v>1327</c:v>
                </c:pt>
                <c:pt idx="7">
                  <c:v>1382</c:v>
                </c:pt>
                <c:pt idx="8">
                  <c:v>1414</c:v>
                </c:pt>
                <c:pt idx="9">
                  <c:v>1273</c:v>
                </c:pt>
                <c:pt idx="10">
                  <c:v>1246</c:v>
                </c:pt>
                <c:pt idx="11">
                  <c:v>888</c:v>
                </c:pt>
                <c:pt idx="12">
                  <c:v>523</c:v>
                </c:pt>
                <c:pt idx="13">
                  <c:v>237</c:v>
                </c:pt>
                <c:pt idx="14">
                  <c:v>62</c:v>
                </c:pt>
                <c:pt idx="15">
                  <c:v>38</c:v>
                </c:pt>
                <c:pt idx="1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F-4585-8753-F5859EB9A444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12.19'!$Y$63:$Y$79</c:f>
              <c:numCache>
                <c:formatCode>#,##0</c:formatCode>
                <c:ptCount val="17"/>
                <c:pt idx="0">
                  <c:v>13</c:v>
                </c:pt>
                <c:pt idx="1">
                  <c:v>348</c:v>
                </c:pt>
                <c:pt idx="2">
                  <c:v>904</c:v>
                </c:pt>
                <c:pt idx="3">
                  <c:v>1115</c:v>
                </c:pt>
                <c:pt idx="4">
                  <c:v>1319</c:v>
                </c:pt>
                <c:pt idx="5">
                  <c:v>1410</c:v>
                </c:pt>
                <c:pt idx="6">
                  <c:v>1392</c:v>
                </c:pt>
                <c:pt idx="7">
                  <c:v>1578</c:v>
                </c:pt>
                <c:pt idx="8">
                  <c:v>1614</c:v>
                </c:pt>
                <c:pt idx="9">
                  <c:v>1480</c:v>
                </c:pt>
                <c:pt idx="10">
                  <c:v>1422</c:v>
                </c:pt>
                <c:pt idx="11">
                  <c:v>990</c:v>
                </c:pt>
                <c:pt idx="12">
                  <c:v>404</c:v>
                </c:pt>
                <c:pt idx="13">
                  <c:v>153</c:v>
                </c:pt>
                <c:pt idx="14">
                  <c:v>58</c:v>
                </c:pt>
                <c:pt idx="15">
                  <c:v>26</c:v>
                </c:pt>
                <c:pt idx="1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F-4585-8753-F5859EB9A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12.19'!$Y$83:$Y$90</c:f>
              <c:numCache>
                <c:formatCode>#,##0</c:formatCode>
                <c:ptCount val="8"/>
                <c:pt idx="0">
                  <c:v>1179</c:v>
                </c:pt>
                <c:pt idx="1">
                  <c:v>1955</c:v>
                </c:pt>
                <c:pt idx="2">
                  <c:v>1534</c:v>
                </c:pt>
                <c:pt idx="3">
                  <c:v>615</c:v>
                </c:pt>
                <c:pt idx="4">
                  <c:v>625</c:v>
                </c:pt>
                <c:pt idx="5">
                  <c:v>524</c:v>
                </c:pt>
                <c:pt idx="6">
                  <c:v>425</c:v>
                </c:pt>
                <c:pt idx="7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0-436C-8868-2058F059149B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12.19'!$Y$93:$Y$100</c:f>
              <c:numCache>
                <c:formatCode>#,##0</c:formatCode>
                <c:ptCount val="8"/>
                <c:pt idx="0">
                  <c:v>846</c:v>
                </c:pt>
                <c:pt idx="1">
                  <c:v>2642</c:v>
                </c:pt>
                <c:pt idx="2">
                  <c:v>307</c:v>
                </c:pt>
                <c:pt idx="3">
                  <c:v>1378</c:v>
                </c:pt>
                <c:pt idx="4">
                  <c:v>1926</c:v>
                </c:pt>
                <c:pt idx="5">
                  <c:v>919</c:v>
                </c:pt>
                <c:pt idx="6">
                  <c:v>44</c:v>
                </c:pt>
                <c:pt idx="7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0-436C-8868-2058F0591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12.2'!$Y$83:$Y$90</c:f>
              <c:numCache>
                <c:formatCode>#,##0</c:formatCode>
                <c:ptCount val="8"/>
                <c:pt idx="0">
                  <c:v>367</c:v>
                </c:pt>
                <c:pt idx="1">
                  <c:v>225</c:v>
                </c:pt>
                <c:pt idx="2">
                  <c:v>918</c:v>
                </c:pt>
                <c:pt idx="3">
                  <c:v>235</c:v>
                </c:pt>
                <c:pt idx="4">
                  <c:v>218</c:v>
                </c:pt>
                <c:pt idx="5">
                  <c:v>243</c:v>
                </c:pt>
                <c:pt idx="6">
                  <c:v>555</c:v>
                </c:pt>
                <c:pt idx="7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7-464E-AC45-6B1E4D39A47B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12.2'!$Y$93:$Y$100</c:f>
              <c:numCache>
                <c:formatCode>#,##0</c:formatCode>
                <c:ptCount val="8"/>
                <c:pt idx="0">
                  <c:v>317</c:v>
                </c:pt>
                <c:pt idx="1">
                  <c:v>363</c:v>
                </c:pt>
                <c:pt idx="2">
                  <c:v>141</c:v>
                </c:pt>
                <c:pt idx="3">
                  <c:v>829</c:v>
                </c:pt>
                <c:pt idx="4">
                  <c:v>779</c:v>
                </c:pt>
                <c:pt idx="5">
                  <c:v>517</c:v>
                </c:pt>
                <c:pt idx="6">
                  <c:v>43</c:v>
                </c:pt>
                <c:pt idx="7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7-464E-AC45-6B1E4D39A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12.19'!$T$8:$Y$8</c:f>
              <c:numCache>
                <c:formatCode>General</c:formatCode>
                <c:ptCount val="6"/>
                <c:pt idx="0">
                  <c:v>37875</c:v>
                </c:pt>
                <c:pt idx="1">
                  <c:v>38494</c:v>
                </c:pt>
                <c:pt idx="2">
                  <c:v>37547.040000000001</c:v>
                </c:pt>
                <c:pt idx="3">
                  <c:v>39628.980000000003</c:v>
                </c:pt>
                <c:pt idx="4">
                  <c:v>41288.5</c:v>
                </c:pt>
                <c:pt idx="5">
                  <c:v>41409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B-4DF9-8FEC-168BCDF4717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B-4DF9-8FEC-168BCDF47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12.20'!$U$4:$Y$4</c:f>
              <c:numCache>
                <c:formatCode>#,##0</c:formatCode>
                <c:ptCount val="5"/>
                <c:pt idx="0">
                  <c:v>7254</c:v>
                </c:pt>
                <c:pt idx="1">
                  <c:v>7493</c:v>
                </c:pt>
                <c:pt idx="2">
                  <c:v>7730</c:v>
                </c:pt>
                <c:pt idx="3">
                  <c:v>7898</c:v>
                </c:pt>
                <c:pt idx="4">
                  <c:v>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1-4785-AB51-03EBA15FF158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12.20'!$U$7:$Y$7</c:f>
              <c:numCache>
                <c:formatCode>#,##0</c:formatCode>
                <c:ptCount val="5"/>
                <c:pt idx="0">
                  <c:v>5233</c:v>
                </c:pt>
                <c:pt idx="1">
                  <c:v>5327</c:v>
                </c:pt>
                <c:pt idx="2">
                  <c:v>5472</c:v>
                </c:pt>
                <c:pt idx="3">
                  <c:v>5612</c:v>
                </c:pt>
                <c:pt idx="4">
                  <c:v>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1-4785-AB51-03EBA15FF158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12.20'!$U$11:$Y$11</c:f>
              <c:numCache>
                <c:formatCode>#,##0</c:formatCode>
                <c:ptCount val="5"/>
                <c:pt idx="0">
                  <c:v>6227</c:v>
                </c:pt>
                <c:pt idx="1">
                  <c:v>6484</c:v>
                </c:pt>
                <c:pt idx="2">
                  <c:v>6733</c:v>
                </c:pt>
                <c:pt idx="3">
                  <c:v>6932</c:v>
                </c:pt>
                <c:pt idx="4">
                  <c:v>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1-4785-AB51-03EBA15FF158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12.20'!$U$12:$Y$12</c:f>
              <c:numCache>
                <c:formatCode>#,##0</c:formatCode>
                <c:ptCount val="5"/>
                <c:pt idx="0">
                  <c:v>1023</c:v>
                </c:pt>
                <c:pt idx="1">
                  <c:v>1004</c:v>
                </c:pt>
                <c:pt idx="2">
                  <c:v>994</c:v>
                </c:pt>
                <c:pt idx="3">
                  <c:v>968</c:v>
                </c:pt>
                <c:pt idx="4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41-4785-AB51-03EBA15FF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12.20'!$AA$15:$AA$33</c:f>
              <c:numCache>
                <c:formatCode>0.0%</c:formatCode>
                <c:ptCount val="19"/>
                <c:pt idx="0">
                  <c:v>0.10134972282477706</c:v>
                </c:pt>
                <c:pt idx="1">
                  <c:v>1.5063870812243915E-2</c:v>
                </c:pt>
                <c:pt idx="2">
                  <c:v>6.4473367076403956E-2</c:v>
                </c:pt>
                <c:pt idx="3">
                  <c:v>9.2793444203422507E-3</c:v>
                </c:pt>
                <c:pt idx="4">
                  <c:v>7.0137382501807663E-2</c:v>
                </c:pt>
                <c:pt idx="5">
                  <c:v>3.5550735116895639E-2</c:v>
                </c:pt>
                <c:pt idx="6">
                  <c:v>8.4357676548565921E-2</c:v>
                </c:pt>
                <c:pt idx="7">
                  <c:v>5.5676066522053508E-2</c:v>
                </c:pt>
                <c:pt idx="8">
                  <c:v>5.47119787900699E-2</c:v>
                </c:pt>
                <c:pt idx="9">
                  <c:v>3.4948180284405882E-3</c:v>
                </c:pt>
                <c:pt idx="10">
                  <c:v>2.3981682333092311E-2</c:v>
                </c:pt>
                <c:pt idx="11">
                  <c:v>2.1209930103639432E-2</c:v>
                </c:pt>
                <c:pt idx="12">
                  <c:v>3.4104603518920223E-2</c:v>
                </c:pt>
                <c:pt idx="13">
                  <c:v>7.0378404434803574E-2</c:v>
                </c:pt>
                <c:pt idx="14">
                  <c:v>3.7478910580862862E-2</c:v>
                </c:pt>
                <c:pt idx="15">
                  <c:v>6.5798987707881423E-2</c:v>
                </c:pt>
                <c:pt idx="16">
                  <c:v>0.1009881899252832</c:v>
                </c:pt>
                <c:pt idx="17">
                  <c:v>1.3738250180766449E-2</c:v>
                </c:pt>
                <c:pt idx="18">
                  <c:v>3.0248252590985781E-2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D-4034-B338-1C37701FDB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D-4034-B338-1C37701FD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12.20'!$Y$44:$Y$60</c:f>
              <c:numCache>
                <c:formatCode>#,##0</c:formatCode>
                <c:ptCount val="17"/>
                <c:pt idx="0">
                  <c:v>4</c:v>
                </c:pt>
                <c:pt idx="1">
                  <c:v>100</c:v>
                </c:pt>
                <c:pt idx="2">
                  <c:v>208</c:v>
                </c:pt>
                <c:pt idx="3">
                  <c:v>361</c:v>
                </c:pt>
                <c:pt idx="4">
                  <c:v>507</c:v>
                </c:pt>
                <c:pt idx="5">
                  <c:v>375</c:v>
                </c:pt>
                <c:pt idx="6">
                  <c:v>328</c:v>
                </c:pt>
                <c:pt idx="7">
                  <c:v>429</c:v>
                </c:pt>
                <c:pt idx="8">
                  <c:v>433</c:v>
                </c:pt>
                <c:pt idx="9">
                  <c:v>450</c:v>
                </c:pt>
                <c:pt idx="10">
                  <c:v>404</c:v>
                </c:pt>
                <c:pt idx="11">
                  <c:v>337</c:v>
                </c:pt>
                <c:pt idx="12">
                  <c:v>148</c:v>
                </c:pt>
                <c:pt idx="13">
                  <c:v>75</c:v>
                </c:pt>
                <c:pt idx="14">
                  <c:v>36</c:v>
                </c:pt>
                <c:pt idx="15">
                  <c:v>12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C-451D-8BAC-5299C1C0CE74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12.20'!$Y$63:$Y$79</c:f>
              <c:numCache>
                <c:formatCode>#,##0</c:formatCode>
                <c:ptCount val="17"/>
                <c:pt idx="0">
                  <c:v>0</c:v>
                </c:pt>
                <c:pt idx="1">
                  <c:v>130</c:v>
                </c:pt>
                <c:pt idx="2">
                  <c:v>296</c:v>
                </c:pt>
                <c:pt idx="3">
                  <c:v>337</c:v>
                </c:pt>
                <c:pt idx="4">
                  <c:v>438</c:v>
                </c:pt>
                <c:pt idx="5">
                  <c:v>329</c:v>
                </c:pt>
                <c:pt idx="6">
                  <c:v>359</c:v>
                </c:pt>
                <c:pt idx="7">
                  <c:v>347</c:v>
                </c:pt>
                <c:pt idx="8">
                  <c:v>500</c:v>
                </c:pt>
                <c:pt idx="9">
                  <c:v>435</c:v>
                </c:pt>
                <c:pt idx="10">
                  <c:v>414</c:v>
                </c:pt>
                <c:pt idx="11">
                  <c:v>295</c:v>
                </c:pt>
                <c:pt idx="12">
                  <c:v>117</c:v>
                </c:pt>
                <c:pt idx="13">
                  <c:v>48</c:v>
                </c:pt>
                <c:pt idx="14">
                  <c:v>21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EC-451D-8BAC-5299C1C0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12.20'!$Y$83:$Y$90</c:f>
              <c:numCache>
                <c:formatCode>#,##0</c:formatCode>
                <c:ptCount val="8"/>
                <c:pt idx="0">
                  <c:v>321</c:v>
                </c:pt>
                <c:pt idx="1">
                  <c:v>231</c:v>
                </c:pt>
                <c:pt idx="2">
                  <c:v>671</c:v>
                </c:pt>
                <c:pt idx="3">
                  <c:v>132</c:v>
                </c:pt>
                <c:pt idx="4">
                  <c:v>79</c:v>
                </c:pt>
                <c:pt idx="5">
                  <c:v>120</c:v>
                </c:pt>
                <c:pt idx="6">
                  <c:v>377</c:v>
                </c:pt>
                <c:pt idx="7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F-4593-9A50-DB1F1CDD90DE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12.20'!$Y$93:$Y$100</c:f>
              <c:numCache>
                <c:formatCode>#,##0</c:formatCode>
                <c:ptCount val="8"/>
                <c:pt idx="0">
                  <c:v>188</c:v>
                </c:pt>
                <c:pt idx="1">
                  <c:v>455</c:v>
                </c:pt>
                <c:pt idx="2">
                  <c:v>110</c:v>
                </c:pt>
                <c:pt idx="3">
                  <c:v>431</c:v>
                </c:pt>
                <c:pt idx="4">
                  <c:v>431</c:v>
                </c:pt>
                <c:pt idx="5">
                  <c:v>355</c:v>
                </c:pt>
                <c:pt idx="6">
                  <c:v>15</c:v>
                </c:pt>
                <c:pt idx="7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7F-4593-9A50-DB1F1CDD9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12.20'!$U$8:$Y$8</c:f>
              <c:numCache>
                <c:formatCode>General</c:formatCode>
                <c:ptCount val="5"/>
                <c:pt idx="0">
                  <c:v>35430</c:v>
                </c:pt>
                <c:pt idx="1">
                  <c:v>35581</c:v>
                </c:pt>
                <c:pt idx="2">
                  <c:v>36752.69</c:v>
                </c:pt>
                <c:pt idx="3">
                  <c:v>36748</c:v>
                </c:pt>
                <c:pt idx="4">
                  <c:v>37118.47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F-495E-B83C-4676A30B8AB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F-495E-B83C-4676A30B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12.20'!$T$4:$Y$4</c:f>
              <c:numCache>
                <c:formatCode>#,##0</c:formatCode>
                <c:ptCount val="6"/>
                <c:pt idx="0">
                  <c:v>7200</c:v>
                </c:pt>
                <c:pt idx="1">
                  <c:v>7254</c:v>
                </c:pt>
                <c:pt idx="2">
                  <c:v>7493</c:v>
                </c:pt>
                <c:pt idx="3">
                  <c:v>7730</c:v>
                </c:pt>
                <c:pt idx="4">
                  <c:v>7898</c:v>
                </c:pt>
                <c:pt idx="5">
                  <c:v>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1-42E7-B689-0BB24DE16E83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12.20'!$T$7:$Y$7</c:f>
              <c:numCache>
                <c:formatCode>#,##0</c:formatCode>
                <c:ptCount val="6"/>
                <c:pt idx="0">
                  <c:v>5147</c:v>
                </c:pt>
                <c:pt idx="1">
                  <c:v>5233</c:v>
                </c:pt>
                <c:pt idx="2">
                  <c:v>5327</c:v>
                </c:pt>
                <c:pt idx="3">
                  <c:v>5472</c:v>
                </c:pt>
                <c:pt idx="4">
                  <c:v>5612</c:v>
                </c:pt>
                <c:pt idx="5">
                  <c:v>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1-42E7-B689-0BB24DE16E83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12.20'!$T$11:$Y$11</c:f>
              <c:numCache>
                <c:formatCode>#,##0</c:formatCode>
                <c:ptCount val="6"/>
                <c:pt idx="0">
                  <c:v>6161</c:v>
                </c:pt>
                <c:pt idx="1">
                  <c:v>6227</c:v>
                </c:pt>
                <c:pt idx="2">
                  <c:v>6484</c:v>
                </c:pt>
                <c:pt idx="3">
                  <c:v>6733</c:v>
                </c:pt>
                <c:pt idx="4">
                  <c:v>6932</c:v>
                </c:pt>
                <c:pt idx="5">
                  <c:v>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1-42E7-B689-0BB24DE16E83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12.20'!$T$12:$Y$12</c:f>
              <c:numCache>
                <c:formatCode>#,##0</c:formatCode>
                <c:ptCount val="6"/>
                <c:pt idx="0">
                  <c:v>1044</c:v>
                </c:pt>
                <c:pt idx="1">
                  <c:v>1023</c:v>
                </c:pt>
                <c:pt idx="2">
                  <c:v>1004</c:v>
                </c:pt>
                <c:pt idx="3">
                  <c:v>994</c:v>
                </c:pt>
                <c:pt idx="4">
                  <c:v>968</c:v>
                </c:pt>
                <c:pt idx="5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1-42E7-B689-0BB24DE16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12.20'!$AA$15:$AA$33</c:f>
              <c:numCache>
                <c:formatCode>0.0%</c:formatCode>
                <c:ptCount val="19"/>
                <c:pt idx="0">
                  <c:v>0.10134972282477706</c:v>
                </c:pt>
                <c:pt idx="1">
                  <c:v>1.5063870812243915E-2</c:v>
                </c:pt>
                <c:pt idx="2">
                  <c:v>6.4473367076403956E-2</c:v>
                </c:pt>
                <c:pt idx="3">
                  <c:v>9.2793444203422507E-3</c:v>
                </c:pt>
                <c:pt idx="4">
                  <c:v>7.0137382501807663E-2</c:v>
                </c:pt>
                <c:pt idx="5">
                  <c:v>3.5550735116895639E-2</c:v>
                </c:pt>
                <c:pt idx="6">
                  <c:v>8.4357676548565921E-2</c:v>
                </c:pt>
                <c:pt idx="7">
                  <c:v>5.5676066522053508E-2</c:v>
                </c:pt>
                <c:pt idx="8">
                  <c:v>5.47119787900699E-2</c:v>
                </c:pt>
                <c:pt idx="9">
                  <c:v>3.4948180284405882E-3</c:v>
                </c:pt>
                <c:pt idx="10">
                  <c:v>2.3981682333092311E-2</c:v>
                </c:pt>
                <c:pt idx="11">
                  <c:v>2.1209930103639432E-2</c:v>
                </c:pt>
                <c:pt idx="12">
                  <c:v>3.4104603518920223E-2</c:v>
                </c:pt>
                <c:pt idx="13">
                  <c:v>7.0378404434803574E-2</c:v>
                </c:pt>
                <c:pt idx="14">
                  <c:v>3.7478910580862862E-2</c:v>
                </c:pt>
                <c:pt idx="15">
                  <c:v>6.5798987707881423E-2</c:v>
                </c:pt>
                <c:pt idx="16">
                  <c:v>0.1009881899252832</c:v>
                </c:pt>
                <c:pt idx="17">
                  <c:v>1.3738250180766449E-2</c:v>
                </c:pt>
                <c:pt idx="18">
                  <c:v>3.0248252590985781E-2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5-4873-AF59-88E37ED1307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E5-4873-AF59-88E37ED1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12.20'!$Y$44:$Y$60</c:f>
              <c:numCache>
                <c:formatCode>#,##0</c:formatCode>
                <c:ptCount val="17"/>
                <c:pt idx="0">
                  <c:v>4</c:v>
                </c:pt>
                <c:pt idx="1">
                  <c:v>100</c:v>
                </c:pt>
                <c:pt idx="2">
                  <c:v>208</c:v>
                </c:pt>
                <c:pt idx="3">
                  <c:v>361</c:v>
                </c:pt>
                <c:pt idx="4">
                  <c:v>507</c:v>
                </c:pt>
                <c:pt idx="5">
                  <c:v>375</c:v>
                </c:pt>
                <c:pt idx="6">
                  <c:v>328</c:v>
                </c:pt>
                <c:pt idx="7">
                  <c:v>429</c:v>
                </c:pt>
                <c:pt idx="8">
                  <c:v>433</c:v>
                </c:pt>
                <c:pt idx="9">
                  <c:v>450</c:v>
                </c:pt>
                <c:pt idx="10">
                  <c:v>404</c:v>
                </c:pt>
                <c:pt idx="11">
                  <c:v>337</c:v>
                </c:pt>
                <c:pt idx="12">
                  <c:v>148</c:v>
                </c:pt>
                <c:pt idx="13">
                  <c:v>75</c:v>
                </c:pt>
                <c:pt idx="14">
                  <c:v>36</c:v>
                </c:pt>
                <c:pt idx="15">
                  <c:v>12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6-4B13-B461-5F2BE3D4CB6D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12.20'!$Y$63:$Y$79</c:f>
              <c:numCache>
                <c:formatCode>#,##0</c:formatCode>
                <c:ptCount val="17"/>
                <c:pt idx="0">
                  <c:v>0</c:v>
                </c:pt>
                <c:pt idx="1">
                  <c:v>130</c:v>
                </c:pt>
                <c:pt idx="2">
                  <c:v>296</c:v>
                </c:pt>
                <c:pt idx="3">
                  <c:v>337</c:v>
                </c:pt>
                <c:pt idx="4">
                  <c:v>438</c:v>
                </c:pt>
                <c:pt idx="5">
                  <c:v>329</c:v>
                </c:pt>
                <c:pt idx="6">
                  <c:v>359</c:v>
                </c:pt>
                <c:pt idx="7">
                  <c:v>347</c:v>
                </c:pt>
                <c:pt idx="8">
                  <c:v>500</c:v>
                </c:pt>
                <c:pt idx="9">
                  <c:v>435</c:v>
                </c:pt>
                <c:pt idx="10">
                  <c:v>414</c:v>
                </c:pt>
                <c:pt idx="11">
                  <c:v>295</c:v>
                </c:pt>
                <c:pt idx="12">
                  <c:v>117</c:v>
                </c:pt>
                <c:pt idx="13">
                  <c:v>48</c:v>
                </c:pt>
                <c:pt idx="14">
                  <c:v>21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6-4B13-B461-5F2BE3D4C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12.20'!$Y$83:$Y$90</c:f>
              <c:numCache>
                <c:formatCode>#,##0</c:formatCode>
                <c:ptCount val="8"/>
                <c:pt idx="0">
                  <c:v>321</c:v>
                </c:pt>
                <c:pt idx="1">
                  <c:v>231</c:v>
                </c:pt>
                <c:pt idx="2">
                  <c:v>671</c:v>
                </c:pt>
                <c:pt idx="3">
                  <c:v>132</c:v>
                </c:pt>
                <c:pt idx="4">
                  <c:v>79</c:v>
                </c:pt>
                <c:pt idx="5">
                  <c:v>120</c:v>
                </c:pt>
                <c:pt idx="6">
                  <c:v>377</c:v>
                </c:pt>
                <c:pt idx="7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B-4CE2-9BD7-5F673B3E041E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12.20'!$Y$93:$Y$100</c:f>
              <c:numCache>
                <c:formatCode>#,##0</c:formatCode>
                <c:ptCount val="8"/>
                <c:pt idx="0">
                  <c:v>188</c:v>
                </c:pt>
                <c:pt idx="1">
                  <c:v>455</c:v>
                </c:pt>
                <c:pt idx="2">
                  <c:v>110</c:v>
                </c:pt>
                <c:pt idx="3">
                  <c:v>431</c:v>
                </c:pt>
                <c:pt idx="4">
                  <c:v>431</c:v>
                </c:pt>
                <c:pt idx="5">
                  <c:v>355</c:v>
                </c:pt>
                <c:pt idx="6">
                  <c:v>15</c:v>
                </c:pt>
                <c:pt idx="7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B-4CE2-9BD7-5F673B3E0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12.1'!$AA$15:$AA$33</c:f>
              <c:numCache>
                <c:formatCode>0.0%</c:formatCode>
                <c:ptCount val="19"/>
                <c:pt idx="0">
                  <c:v>8.2850521436848207E-2</c:v>
                </c:pt>
                <c:pt idx="1">
                  <c:v>1.0428736964078795E-2</c:v>
                </c:pt>
                <c:pt idx="2">
                  <c:v>4.9536500579374275E-2</c:v>
                </c:pt>
                <c:pt idx="3">
                  <c:v>8.4009269988412523E-3</c:v>
                </c:pt>
                <c:pt idx="4">
                  <c:v>5.8806488991888763E-2</c:v>
                </c:pt>
                <c:pt idx="5">
                  <c:v>8.9803012746234069E-3</c:v>
                </c:pt>
                <c:pt idx="6">
                  <c:v>9.6465816917728847E-2</c:v>
                </c:pt>
                <c:pt idx="7">
                  <c:v>9.762456546929317E-2</c:v>
                </c:pt>
                <c:pt idx="8">
                  <c:v>3.5341830822711473E-2</c:v>
                </c:pt>
                <c:pt idx="9">
                  <c:v>3.7659327925840093E-3</c:v>
                </c:pt>
                <c:pt idx="10">
                  <c:v>1.9988412514484358E-2</c:v>
                </c:pt>
                <c:pt idx="11">
                  <c:v>3.0996523754345306E-2</c:v>
                </c:pt>
                <c:pt idx="12">
                  <c:v>3.1286210892236384E-2</c:v>
                </c:pt>
                <c:pt idx="13">
                  <c:v>3.6210892236384705E-2</c:v>
                </c:pt>
                <c:pt idx="14">
                  <c:v>4.9826187717265352E-2</c:v>
                </c:pt>
                <c:pt idx="15">
                  <c:v>6.7207415990730018E-2</c:v>
                </c:pt>
                <c:pt idx="16">
                  <c:v>0.11964078794901506</c:v>
                </c:pt>
                <c:pt idx="17">
                  <c:v>7.8215527230590959E-3</c:v>
                </c:pt>
                <c:pt idx="18">
                  <c:v>3.6210892236384705E-2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4-447B-A3E7-3C6D8B199A1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4-447B-A3E7-3C6D8B19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12.2'!$T$8:$Y$8</c:f>
              <c:numCache>
                <c:formatCode>General</c:formatCode>
                <c:ptCount val="6"/>
                <c:pt idx="0">
                  <c:v>35971.5</c:v>
                </c:pt>
                <c:pt idx="1">
                  <c:v>36790.74</c:v>
                </c:pt>
                <c:pt idx="2">
                  <c:v>36851</c:v>
                </c:pt>
                <c:pt idx="3">
                  <c:v>38492</c:v>
                </c:pt>
                <c:pt idx="4">
                  <c:v>40007.68</c:v>
                </c:pt>
                <c:pt idx="5">
                  <c:v>40810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8-4DEB-8678-8F4077641C8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8-4DEB-8678-8F4077641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12.20'!$T$8:$Y$8</c:f>
              <c:numCache>
                <c:formatCode>General</c:formatCode>
                <c:ptCount val="6"/>
                <c:pt idx="0">
                  <c:v>34015</c:v>
                </c:pt>
                <c:pt idx="1">
                  <c:v>35430</c:v>
                </c:pt>
                <c:pt idx="2">
                  <c:v>35581</c:v>
                </c:pt>
                <c:pt idx="3">
                  <c:v>36752.69</c:v>
                </c:pt>
                <c:pt idx="4">
                  <c:v>36748</c:v>
                </c:pt>
                <c:pt idx="5">
                  <c:v>37118.47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0-4A6E-A89C-DBB3BE39AE5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0-4A6E-A89C-DBB3BE39A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12.21'!$U$4:$Y$4</c:f>
              <c:numCache>
                <c:formatCode>#,##0</c:formatCode>
                <c:ptCount val="5"/>
                <c:pt idx="0">
                  <c:v>46498</c:v>
                </c:pt>
                <c:pt idx="1">
                  <c:v>46714</c:v>
                </c:pt>
                <c:pt idx="2">
                  <c:v>46697</c:v>
                </c:pt>
                <c:pt idx="3">
                  <c:v>46058</c:v>
                </c:pt>
                <c:pt idx="4">
                  <c:v>47682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F-4932-9110-8A4D8AE8C379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12.21'!$U$7:$Y$7</c:f>
              <c:numCache>
                <c:formatCode>#,##0</c:formatCode>
                <c:ptCount val="5"/>
                <c:pt idx="0">
                  <c:v>33388</c:v>
                </c:pt>
                <c:pt idx="1">
                  <c:v>33165</c:v>
                </c:pt>
                <c:pt idx="2">
                  <c:v>33244</c:v>
                </c:pt>
                <c:pt idx="3">
                  <c:v>33175</c:v>
                </c:pt>
                <c:pt idx="4">
                  <c:v>33787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F-4932-9110-8A4D8AE8C379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12.21'!$U$11:$Y$11</c:f>
              <c:numCache>
                <c:formatCode>#,##0</c:formatCode>
                <c:ptCount val="5"/>
                <c:pt idx="0">
                  <c:v>41873</c:v>
                </c:pt>
                <c:pt idx="1">
                  <c:v>42210</c:v>
                </c:pt>
                <c:pt idx="2">
                  <c:v>42399</c:v>
                </c:pt>
                <c:pt idx="3">
                  <c:v>41789</c:v>
                </c:pt>
                <c:pt idx="4">
                  <c:v>43388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F-4932-9110-8A4D8AE8C379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12.21'!$U$12:$Y$12</c:f>
              <c:numCache>
                <c:formatCode>#,##0</c:formatCode>
                <c:ptCount val="5"/>
                <c:pt idx="0">
                  <c:v>4623</c:v>
                </c:pt>
                <c:pt idx="1">
                  <c:v>4507</c:v>
                </c:pt>
                <c:pt idx="2">
                  <c:v>4297</c:v>
                </c:pt>
                <c:pt idx="3">
                  <c:v>4267</c:v>
                </c:pt>
                <c:pt idx="4">
                  <c:v>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CF-4932-9110-8A4D8AE8C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12.21'!$AA$15:$AA$33</c:f>
              <c:numCache>
                <c:formatCode>0.0%</c:formatCode>
                <c:ptCount val="19"/>
                <c:pt idx="0">
                  <c:v>3.8148567593641207E-2</c:v>
                </c:pt>
                <c:pt idx="1">
                  <c:v>6.2707101212197474E-3</c:v>
                </c:pt>
                <c:pt idx="2">
                  <c:v>5.3059854871859401E-2</c:v>
                </c:pt>
                <c:pt idx="3">
                  <c:v>8.9132167274862638E-3</c:v>
                </c:pt>
                <c:pt idx="4">
                  <c:v>5.3940690407281576E-2</c:v>
                </c:pt>
                <c:pt idx="5">
                  <c:v>3.223438614152091E-2</c:v>
                </c:pt>
                <c:pt idx="6">
                  <c:v>0.10398053772912209</c:v>
                </c:pt>
                <c:pt idx="7">
                  <c:v>8.9551612767920813E-2</c:v>
                </c:pt>
                <c:pt idx="8">
                  <c:v>3.6869258839813769E-2</c:v>
                </c:pt>
                <c:pt idx="9">
                  <c:v>8.9761335514449894E-3</c:v>
                </c:pt>
                <c:pt idx="10">
                  <c:v>3.2905498930413994E-2</c:v>
                </c:pt>
                <c:pt idx="11">
                  <c:v>2.0259217314709952E-2</c:v>
                </c:pt>
                <c:pt idx="12">
                  <c:v>5.2262908435048869E-2</c:v>
                </c:pt>
                <c:pt idx="13">
                  <c:v>6.0484040098989139E-2</c:v>
                </c:pt>
                <c:pt idx="14">
                  <c:v>4.5572752820770938E-2</c:v>
                </c:pt>
                <c:pt idx="15">
                  <c:v>9.1900507529046604E-2</c:v>
                </c:pt>
                <c:pt idx="16">
                  <c:v>0.14368105364707856</c:v>
                </c:pt>
                <c:pt idx="17">
                  <c:v>1.7595738433790527E-2</c:v>
                </c:pt>
                <c:pt idx="18">
                  <c:v>3.3786334465836163E-2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D-4A14-8543-A9FF84E79C1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D-4A14-8543-A9FF84E7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12.21'!$Y$44:$Y$60</c:f>
              <c:numCache>
                <c:formatCode>#,##0</c:formatCode>
                <c:ptCount val="17"/>
                <c:pt idx="0">
                  <c:v>15</c:v>
                </c:pt>
                <c:pt idx="1">
                  <c:v>427</c:v>
                </c:pt>
                <c:pt idx="2">
                  <c:v>1531</c:v>
                </c:pt>
                <c:pt idx="3">
                  <c:v>2574</c:v>
                </c:pt>
                <c:pt idx="4">
                  <c:v>3055</c:v>
                </c:pt>
                <c:pt idx="5">
                  <c:v>2646</c:v>
                </c:pt>
                <c:pt idx="6">
                  <c:v>2297</c:v>
                </c:pt>
                <c:pt idx="7">
                  <c:v>2214</c:v>
                </c:pt>
                <c:pt idx="8">
                  <c:v>2418</c:v>
                </c:pt>
                <c:pt idx="9">
                  <c:v>2113</c:v>
                </c:pt>
                <c:pt idx="10">
                  <c:v>2029</c:v>
                </c:pt>
                <c:pt idx="11">
                  <c:v>1512</c:v>
                </c:pt>
                <c:pt idx="12">
                  <c:v>792</c:v>
                </c:pt>
                <c:pt idx="13">
                  <c:v>364</c:v>
                </c:pt>
                <c:pt idx="14">
                  <c:v>131</c:v>
                </c:pt>
                <c:pt idx="15">
                  <c:v>71</c:v>
                </c:pt>
                <c:pt idx="1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7-4AFD-90B4-43B28EF1AF05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12.21'!$Y$63:$Y$79</c:f>
              <c:numCache>
                <c:formatCode>#,##0</c:formatCode>
                <c:ptCount val="17"/>
                <c:pt idx="0">
                  <c:v>20</c:v>
                </c:pt>
                <c:pt idx="1">
                  <c:v>530</c:v>
                </c:pt>
                <c:pt idx="2">
                  <c:v>1654</c:v>
                </c:pt>
                <c:pt idx="3">
                  <c:v>2397</c:v>
                </c:pt>
                <c:pt idx="4">
                  <c:v>2712</c:v>
                </c:pt>
                <c:pt idx="5">
                  <c:v>2259</c:v>
                </c:pt>
                <c:pt idx="6">
                  <c:v>2233</c:v>
                </c:pt>
                <c:pt idx="7">
                  <c:v>2205</c:v>
                </c:pt>
                <c:pt idx="8">
                  <c:v>2515</c:v>
                </c:pt>
                <c:pt idx="9">
                  <c:v>2282</c:v>
                </c:pt>
                <c:pt idx="10">
                  <c:v>2134</c:v>
                </c:pt>
                <c:pt idx="11">
                  <c:v>1461</c:v>
                </c:pt>
                <c:pt idx="12">
                  <c:v>646</c:v>
                </c:pt>
                <c:pt idx="13">
                  <c:v>199</c:v>
                </c:pt>
                <c:pt idx="14">
                  <c:v>101</c:v>
                </c:pt>
                <c:pt idx="15">
                  <c:v>50</c:v>
                </c:pt>
                <c:pt idx="1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7-4AFD-90B4-43B28EF1A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12.21'!$Y$83:$Y$90</c:f>
              <c:numCache>
                <c:formatCode>#,##0</c:formatCode>
                <c:ptCount val="8"/>
                <c:pt idx="0">
                  <c:v>1739</c:v>
                </c:pt>
                <c:pt idx="1">
                  <c:v>2363</c:v>
                </c:pt>
                <c:pt idx="2">
                  <c:v>2771</c:v>
                </c:pt>
                <c:pt idx="3">
                  <c:v>1059</c:v>
                </c:pt>
                <c:pt idx="4">
                  <c:v>848</c:v>
                </c:pt>
                <c:pt idx="5">
                  <c:v>1172</c:v>
                </c:pt>
                <c:pt idx="6">
                  <c:v>1568</c:v>
                </c:pt>
                <c:pt idx="7">
                  <c:v>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B-4660-AC21-75EA5C390C39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12.21'!$Y$93:$Y$100</c:f>
              <c:numCache>
                <c:formatCode>#,##0</c:formatCode>
                <c:ptCount val="8"/>
                <c:pt idx="0">
                  <c:v>1110</c:v>
                </c:pt>
                <c:pt idx="1">
                  <c:v>3549</c:v>
                </c:pt>
                <c:pt idx="2">
                  <c:v>559</c:v>
                </c:pt>
                <c:pt idx="3">
                  <c:v>2690</c:v>
                </c:pt>
                <c:pt idx="4">
                  <c:v>2764</c:v>
                </c:pt>
                <c:pt idx="5">
                  <c:v>1867</c:v>
                </c:pt>
                <c:pt idx="6">
                  <c:v>112</c:v>
                </c:pt>
                <c:pt idx="7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B-4660-AC21-75EA5C39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12.21'!$U$8:$Y$8</c:f>
              <c:numCache>
                <c:formatCode>General</c:formatCode>
                <c:ptCount val="5"/>
                <c:pt idx="0">
                  <c:v>33660</c:v>
                </c:pt>
                <c:pt idx="1">
                  <c:v>32989</c:v>
                </c:pt>
                <c:pt idx="2">
                  <c:v>34455.120000000003</c:v>
                </c:pt>
                <c:pt idx="3">
                  <c:v>36783</c:v>
                </c:pt>
                <c:pt idx="4">
                  <c:v>36154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5-4529-8C63-2BBE5EC9F80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5-4529-8C63-2BBE5EC9F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12.21'!$T$4:$Y$4</c:f>
              <c:numCache>
                <c:formatCode>#,##0</c:formatCode>
                <c:ptCount val="6"/>
                <c:pt idx="0">
                  <c:v>47431</c:v>
                </c:pt>
                <c:pt idx="1">
                  <c:v>46498</c:v>
                </c:pt>
                <c:pt idx="2">
                  <c:v>46714</c:v>
                </c:pt>
                <c:pt idx="3">
                  <c:v>46697</c:v>
                </c:pt>
                <c:pt idx="4">
                  <c:v>46058</c:v>
                </c:pt>
                <c:pt idx="5">
                  <c:v>47682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C-41B8-A851-37637617DFB7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12.21'!$T$7:$Y$7</c:f>
              <c:numCache>
                <c:formatCode>#,##0</c:formatCode>
                <c:ptCount val="6"/>
                <c:pt idx="0">
                  <c:v>33785</c:v>
                </c:pt>
                <c:pt idx="1">
                  <c:v>33388</c:v>
                </c:pt>
                <c:pt idx="2">
                  <c:v>33165</c:v>
                </c:pt>
                <c:pt idx="3">
                  <c:v>33244</c:v>
                </c:pt>
                <c:pt idx="4">
                  <c:v>33175</c:v>
                </c:pt>
                <c:pt idx="5">
                  <c:v>33787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C-41B8-A851-37637617DFB7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12.21'!$T$11:$Y$11</c:f>
              <c:numCache>
                <c:formatCode>#,##0</c:formatCode>
                <c:ptCount val="6"/>
                <c:pt idx="0">
                  <c:v>42689</c:v>
                </c:pt>
                <c:pt idx="1">
                  <c:v>41873</c:v>
                </c:pt>
                <c:pt idx="2">
                  <c:v>42210</c:v>
                </c:pt>
                <c:pt idx="3">
                  <c:v>42399</c:v>
                </c:pt>
                <c:pt idx="4">
                  <c:v>41789</c:v>
                </c:pt>
                <c:pt idx="5">
                  <c:v>43388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C-41B8-A851-37637617DFB7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12.21'!$T$12:$Y$12</c:f>
              <c:numCache>
                <c:formatCode>#,##0</c:formatCode>
                <c:ptCount val="6"/>
                <c:pt idx="0">
                  <c:v>4741</c:v>
                </c:pt>
                <c:pt idx="1">
                  <c:v>4623</c:v>
                </c:pt>
                <c:pt idx="2">
                  <c:v>4507</c:v>
                </c:pt>
                <c:pt idx="3">
                  <c:v>4297</c:v>
                </c:pt>
                <c:pt idx="4">
                  <c:v>4267</c:v>
                </c:pt>
                <c:pt idx="5">
                  <c:v>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9C-41B8-A851-37637617D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12.21'!$AA$15:$AA$33</c:f>
              <c:numCache>
                <c:formatCode>0.0%</c:formatCode>
                <c:ptCount val="19"/>
                <c:pt idx="0">
                  <c:v>3.8148567593641207E-2</c:v>
                </c:pt>
                <c:pt idx="1">
                  <c:v>6.2707101212197474E-3</c:v>
                </c:pt>
                <c:pt idx="2">
                  <c:v>5.3059854871859401E-2</c:v>
                </c:pt>
                <c:pt idx="3">
                  <c:v>8.9132167274862638E-3</c:v>
                </c:pt>
                <c:pt idx="4">
                  <c:v>5.3940690407281576E-2</c:v>
                </c:pt>
                <c:pt idx="5">
                  <c:v>3.223438614152091E-2</c:v>
                </c:pt>
                <c:pt idx="6">
                  <c:v>0.10398053772912209</c:v>
                </c:pt>
                <c:pt idx="7">
                  <c:v>8.9551612767920813E-2</c:v>
                </c:pt>
                <c:pt idx="8">
                  <c:v>3.6869258839813769E-2</c:v>
                </c:pt>
                <c:pt idx="9">
                  <c:v>8.9761335514449894E-3</c:v>
                </c:pt>
                <c:pt idx="10">
                  <c:v>3.2905498930413994E-2</c:v>
                </c:pt>
                <c:pt idx="11">
                  <c:v>2.0259217314709952E-2</c:v>
                </c:pt>
                <c:pt idx="12">
                  <c:v>5.2262908435048869E-2</c:v>
                </c:pt>
                <c:pt idx="13">
                  <c:v>6.0484040098989139E-2</c:v>
                </c:pt>
                <c:pt idx="14">
                  <c:v>4.5572752820770938E-2</c:v>
                </c:pt>
                <c:pt idx="15">
                  <c:v>9.1900507529046604E-2</c:v>
                </c:pt>
                <c:pt idx="16">
                  <c:v>0.14368105364707856</c:v>
                </c:pt>
                <c:pt idx="17">
                  <c:v>1.7595738433790527E-2</c:v>
                </c:pt>
                <c:pt idx="18">
                  <c:v>3.3786334465836163E-2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0-45E2-94FE-C6B7589F9C1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40-45E2-94FE-C6B7589F9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12.21'!$Y$44:$Y$60</c:f>
              <c:numCache>
                <c:formatCode>#,##0</c:formatCode>
                <c:ptCount val="17"/>
                <c:pt idx="0">
                  <c:v>15</c:v>
                </c:pt>
                <c:pt idx="1">
                  <c:v>427</c:v>
                </c:pt>
                <c:pt idx="2">
                  <c:v>1531</c:v>
                </c:pt>
                <c:pt idx="3">
                  <c:v>2574</c:v>
                </c:pt>
                <c:pt idx="4">
                  <c:v>3055</c:v>
                </c:pt>
                <c:pt idx="5">
                  <c:v>2646</c:v>
                </c:pt>
                <c:pt idx="6">
                  <c:v>2297</c:v>
                </c:pt>
                <c:pt idx="7">
                  <c:v>2214</c:v>
                </c:pt>
                <c:pt idx="8">
                  <c:v>2418</c:v>
                </c:pt>
                <c:pt idx="9">
                  <c:v>2113</c:v>
                </c:pt>
                <c:pt idx="10">
                  <c:v>2029</c:v>
                </c:pt>
                <c:pt idx="11">
                  <c:v>1512</c:v>
                </c:pt>
                <c:pt idx="12">
                  <c:v>792</c:v>
                </c:pt>
                <c:pt idx="13">
                  <c:v>364</c:v>
                </c:pt>
                <c:pt idx="14">
                  <c:v>131</c:v>
                </c:pt>
                <c:pt idx="15">
                  <c:v>71</c:v>
                </c:pt>
                <c:pt idx="1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9-40DA-9EB7-A40A38E36626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12.21'!$Y$63:$Y$79</c:f>
              <c:numCache>
                <c:formatCode>#,##0</c:formatCode>
                <c:ptCount val="17"/>
                <c:pt idx="0">
                  <c:v>20</c:v>
                </c:pt>
                <c:pt idx="1">
                  <c:v>530</c:v>
                </c:pt>
                <c:pt idx="2">
                  <c:v>1654</c:v>
                </c:pt>
                <c:pt idx="3">
                  <c:v>2397</c:v>
                </c:pt>
                <c:pt idx="4">
                  <c:v>2712</c:v>
                </c:pt>
                <c:pt idx="5">
                  <c:v>2259</c:v>
                </c:pt>
                <c:pt idx="6">
                  <c:v>2233</c:v>
                </c:pt>
                <c:pt idx="7">
                  <c:v>2205</c:v>
                </c:pt>
                <c:pt idx="8">
                  <c:v>2515</c:v>
                </c:pt>
                <c:pt idx="9">
                  <c:v>2282</c:v>
                </c:pt>
                <c:pt idx="10">
                  <c:v>2134</c:v>
                </c:pt>
                <c:pt idx="11">
                  <c:v>1461</c:v>
                </c:pt>
                <c:pt idx="12">
                  <c:v>646</c:v>
                </c:pt>
                <c:pt idx="13">
                  <c:v>199</c:v>
                </c:pt>
                <c:pt idx="14">
                  <c:v>101</c:v>
                </c:pt>
                <c:pt idx="15">
                  <c:v>50</c:v>
                </c:pt>
                <c:pt idx="1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9-40DA-9EB7-A40A38E36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12.21'!$Y$83:$Y$90</c:f>
              <c:numCache>
                <c:formatCode>#,##0</c:formatCode>
                <c:ptCount val="8"/>
                <c:pt idx="0">
                  <c:v>1739</c:v>
                </c:pt>
                <c:pt idx="1">
                  <c:v>2363</c:v>
                </c:pt>
                <c:pt idx="2">
                  <c:v>2771</c:v>
                </c:pt>
                <c:pt idx="3">
                  <c:v>1059</c:v>
                </c:pt>
                <c:pt idx="4">
                  <c:v>848</c:v>
                </c:pt>
                <c:pt idx="5">
                  <c:v>1172</c:v>
                </c:pt>
                <c:pt idx="6">
                  <c:v>1568</c:v>
                </c:pt>
                <c:pt idx="7">
                  <c:v>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0-4C9D-B893-709BD41AA6DD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12.21'!$Y$93:$Y$100</c:f>
              <c:numCache>
                <c:formatCode>#,##0</c:formatCode>
                <c:ptCount val="8"/>
                <c:pt idx="0">
                  <c:v>1110</c:v>
                </c:pt>
                <c:pt idx="1">
                  <c:v>3549</c:v>
                </c:pt>
                <c:pt idx="2">
                  <c:v>559</c:v>
                </c:pt>
                <c:pt idx="3">
                  <c:v>2690</c:v>
                </c:pt>
                <c:pt idx="4">
                  <c:v>2764</c:v>
                </c:pt>
                <c:pt idx="5">
                  <c:v>1867</c:v>
                </c:pt>
                <c:pt idx="6">
                  <c:v>112</c:v>
                </c:pt>
                <c:pt idx="7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0-4C9D-B893-709BD41A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12.3'!$U$4:$Y$4</c:f>
              <c:numCache>
                <c:formatCode>#,##0</c:formatCode>
                <c:ptCount val="5"/>
                <c:pt idx="0">
                  <c:v>12735</c:v>
                </c:pt>
                <c:pt idx="1">
                  <c:v>12528</c:v>
                </c:pt>
                <c:pt idx="2">
                  <c:v>12442</c:v>
                </c:pt>
                <c:pt idx="3">
                  <c:v>12626</c:v>
                </c:pt>
                <c:pt idx="4">
                  <c:v>13002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0-41D7-B85F-CE1EC9AABDB1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12.3'!$U$7:$Y$7</c:f>
              <c:numCache>
                <c:formatCode>#,##0</c:formatCode>
                <c:ptCount val="5"/>
                <c:pt idx="0">
                  <c:v>9392</c:v>
                </c:pt>
                <c:pt idx="1">
                  <c:v>9362</c:v>
                </c:pt>
                <c:pt idx="2">
                  <c:v>9336</c:v>
                </c:pt>
                <c:pt idx="3">
                  <c:v>9406</c:v>
                </c:pt>
                <c:pt idx="4">
                  <c:v>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0-41D7-B85F-CE1EC9AABDB1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12.3'!$U$11:$Y$11</c:f>
              <c:numCache>
                <c:formatCode>#,##0</c:formatCode>
                <c:ptCount val="5"/>
                <c:pt idx="0">
                  <c:v>11582</c:v>
                </c:pt>
                <c:pt idx="1">
                  <c:v>11462</c:v>
                </c:pt>
                <c:pt idx="2">
                  <c:v>11421</c:v>
                </c:pt>
                <c:pt idx="3">
                  <c:v>11561</c:v>
                </c:pt>
                <c:pt idx="4">
                  <c:v>11931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50-41D7-B85F-CE1EC9AABDB1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12.3'!$U$12:$Y$12</c:f>
              <c:numCache>
                <c:formatCode>#,##0</c:formatCode>
                <c:ptCount val="5"/>
                <c:pt idx="0">
                  <c:v>1156</c:v>
                </c:pt>
                <c:pt idx="1">
                  <c:v>1063</c:v>
                </c:pt>
                <c:pt idx="2">
                  <c:v>1023</c:v>
                </c:pt>
                <c:pt idx="3">
                  <c:v>1067</c:v>
                </c:pt>
                <c:pt idx="4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50-41D7-B85F-CE1EC9AAB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12.21'!$T$8:$Y$8</c:f>
              <c:numCache>
                <c:formatCode>General</c:formatCode>
                <c:ptCount val="6"/>
                <c:pt idx="0">
                  <c:v>32458</c:v>
                </c:pt>
                <c:pt idx="1">
                  <c:v>33660</c:v>
                </c:pt>
                <c:pt idx="2">
                  <c:v>32989</c:v>
                </c:pt>
                <c:pt idx="3">
                  <c:v>34455.120000000003</c:v>
                </c:pt>
                <c:pt idx="4">
                  <c:v>36783</c:v>
                </c:pt>
                <c:pt idx="5">
                  <c:v>36154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A-413E-B793-A0E6039D8FA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A-413E-B793-A0E6039D8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12.22'!$U$4:$Y$4</c:f>
              <c:numCache>
                <c:formatCode>#,##0</c:formatCode>
                <c:ptCount val="5"/>
                <c:pt idx="0">
                  <c:v>13370</c:v>
                </c:pt>
                <c:pt idx="1">
                  <c:v>13835</c:v>
                </c:pt>
                <c:pt idx="2">
                  <c:v>13965</c:v>
                </c:pt>
                <c:pt idx="3">
                  <c:v>13854</c:v>
                </c:pt>
                <c:pt idx="4">
                  <c:v>14273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A-4A2B-A40F-C24D821A89B4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12.22'!$U$7:$Y$7</c:f>
              <c:numCache>
                <c:formatCode>#,##0</c:formatCode>
                <c:ptCount val="5"/>
                <c:pt idx="0">
                  <c:v>9793</c:v>
                </c:pt>
                <c:pt idx="1">
                  <c:v>10024</c:v>
                </c:pt>
                <c:pt idx="2">
                  <c:v>10047</c:v>
                </c:pt>
                <c:pt idx="3">
                  <c:v>10085</c:v>
                </c:pt>
                <c:pt idx="4">
                  <c:v>10344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A-4A2B-A40F-C24D821A89B4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12.22'!$U$11:$Y$11</c:f>
              <c:numCache>
                <c:formatCode>#,##0</c:formatCode>
                <c:ptCount val="5"/>
                <c:pt idx="0">
                  <c:v>11397</c:v>
                </c:pt>
                <c:pt idx="1">
                  <c:v>11857</c:v>
                </c:pt>
                <c:pt idx="2">
                  <c:v>11983</c:v>
                </c:pt>
                <c:pt idx="3">
                  <c:v>11935</c:v>
                </c:pt>
                <c:pt idx="4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A-4A2B-A40F-C24D821A89B4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12.22'!$U$12:$Y$12</c:f>
              <c:numCache>
                <c:formatCode>#,##0</c:formatCode>
                <c:ptCount val="5"/>
                <c:pt idx="0">
                  <c:v>1974</c:v>
                </c:pt>
                <c:pt idx="1">
                  <c:v>1978</c:v>
                </c:pt>
                <c:pt idx="2">
                  <c:v>1983</c:v>
                </c:pt>
                <c:pt idx="3">
                  <c:v>1921</c:v>
                </c:pt>
                <c:pt idx="4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3A-4A2B-A40F-C24D821A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12.22'!$AA$15:$AA$33</c:f>
              <c:numCache>
                <c:formatCode>0.0%</c:formatCode>
                <c:ptCount val="19"/>
                <c:pt idx="0">
                  <c:v>8.4285013662159319E-2</c:v>
                </c:pt>
                <c:pt idx="1">
                  <c:v>1.0439290968962376E-2</c:v>
                </c:pt>
                <c:pt idx="2">
                  <c:v>6.2635745813774263E-2</c:v>
                </c:pt>
                <c:pt idx="3">
                  <c:v>9.6686050585020663E-3</c:v>
                </c:pt>
                <c:pt idx="4">
                  <c:v>5.8081692706508793E-2</c:v>
                </c:pt>
                <c:pt idx="5">
                  <c:v>3.5311427170181459E-2</c:v>
                </c:pt>
                <c:pt idx="6">
                  <c:v>9.2622433966229947E-2</c:v>
                </c:pt>
                <c:pt idx="7">
                  <c:v>5.9553002171933017E-2</c:v>
                </c:pt>
                <c:pt idx="8">
                  <c:v>3.7903734323547961E-2</c:v>
                </c:pt>
                <c:pt idx="9">
                  <c:v>5.8151755062005187E-3</c:v>
                </c:pt>
                <c:pt idx="10">
                  <c:v>3.1808309395361875E-2</c:v>
                </c:pt>
                <c:pt idx="11">
                  <c:v>2.1369018426399496E-2</c:v>
                </c:pt>
                <c:pt idx="12">
                  <c:v>3.9375043788972185E-2</c:v>
                </c:pt>
                <c:pt idx="13">
                  <c:v>4.5960905205633014E-2</c:v>
                </c:pt>
                <c:pt idx="14">
                  <c:v>4.7572339382050022E-2</c:v>
                </c:pt>
                <c:pt idx="15">
                  <c:v>7.0973166117844877E-2</c:v>
                </c:pt>
                <c:pt idx="16">
                  <c:v>0.12316962096265677</c:v>
                </c:pt>
                <c:pt idx="17">
                  <c:v>1.8776711273033E-2</c:v>
                </c:pt>
                <c:pt idx="18">
                  <c:v>2.9426189308484552E-2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D-4C72-9846-E75CD8C1815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D-4C72-9846-E75CD8C1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12.22'!$Y$44:$Y$60</c:f>
              <c:numCache>
                <c:formatCode>#,##0</c:formatCode>
                <c:ptCount val="17"/>
                <c:pt idx="0">
                  <c:v>6</c:v>
                </c:pt>
                <c:pt idx="1">
                  <c:v>166</c:v>
                </c:pt>
                <c:pt idx="2">
                  <c:v>432</c:v>
                </c:pt>
                <c:pt idx="3">
                  <c:v>675</c:v>
                </c:pt>
                <c:pt idx="4">
                  <c:v>675</c:v>
                </c:pt>
                <c:pt idx="5">
                  <c:v>672</c:v>
                </c:pt>
                <c:pt idx="6">
                  <c:v>624</c:v>
                </c:pt>
                <c:pt idx="7">
                  <c:v>654</c:v>
                </c:pt>
                <c:pt idx="8">
                  <c:v>750</c:v>
                </c:pt>
                <c:pt idx="9">
                  <c:v>767</c:v>
                </c:pt>
                <c:pt idx="10">
                  <c:v>741</c:v>
                </c:pt>
                <c:pt idx="11">
                  <c:v>594</c:v>
                </c:pt>
                <c:pt idx="12">
                  <c:v>345</c:v>
                </c:pt>
                <c:pt idx="13">
                  <c:v>127</c:v>
                </c:pt>
                <c:pt idx="14">
                  <c:v>71</c:v>
                </c:pt>
                <c:pt idx="15">
                  <c:v>26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D-4FEE-9C47-9636319FEB85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12.22'!$Y$63:$Y$79</c:f>
              <c:numCache>
                <c:formatCode>#,##0</c:formatCode>
                <c:ptCount val="17"/>
                <c:pt idx="0">
                  <c:v>8</c:v>
                </c:pt>
                <c:pt idx="1">
                  <c:v>193</c:v>
                </c:pt>
                <c:pt idx="2">
                  <c:v>459</c:v>
                </c:pt>
                <c:pt idx="3">
                  <c:v>579</c:v>
                </c:pt>
                <c:pt idx="4">
                  <c:v>607</c:v>
                </c:pt>
                <c:pt idx="5">
                  <c:v>582</c:v>
                </c:pt>
                <c:pt idx="6">
                  <c:v>593</c:v>
                </c:pt>
                <c:pt idx="7">
                  <c:v>674</c:v>
                </c:pt>
                <c:pt idx="8">
                  <c:v>789</c:v>
                </c:pt>
                <c:pt idx="9">
                  <c:v>891</c:v>
                </c:pt>
                <c:pt idx="10">
                  <c:v>697</c:v>
                </c:pt>
                <c:pt idx="11">
                  <c:v>489</c:v>
                </c:pt>
                <c:pt idx="12">
                  <c:v>205</c:v>
                </c:pt>
                <c:pt idx="13">
                  <c:v>89</c:v>
                </c:pt>
                <c:pt idx="14">
                  <c:v>40</c:v>
                </c:pt>
                <c:pt idx="15">
                  <c:v>19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D-4FEE-9C47-9636319F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12.22'!$Y$83:$Y$90</c:f>
              <c:numCache>
                <c:formatCode>#,##0</c:formatCode>
                <c:ptCount val="8"/>
                <c:pt idx="0">
                  <c:v>606</c:v>
                </c:pt>
                <c:pt idx="1">
                  <c:v>482</c:v>
                </c:pt>
                <c:pt idx="2">
                  <c:v>964</c:v>
                </c:pt>
                <c:pt idx="3">
                  <c:v>286</c:v>
                </c:pt>
                <c:pt idx="4">
                  <c:v>181</c:v>
                </c:pt>
                <c:pt idx="5">
                  <c:v>290</c:v>
                </c:pt>
                <c:pt idx="6">
                  <c:v>617</c:v>
                </c:pt>
                <c:pt idx="7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8-48C0-9E17-516419D19ABA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12.22'!$Y$93:$Y$100</c:f>
              <c:numCache>
                <c:formatCode>#,##0</c:formatCode>
                <c:ptCount val="8"/>
                <c:pt idx="0">
                  <c:v>310</c:v>
                </c:pt>
                <c:pt idx="1">
                  <c:v>856</c:v>
                </c:pt>
                <c:pt idx="2">
                  <c:v>186</c:v>
                </c:pt>
                <c:pt idx="3">
                  <c:v>773</c:v>
                </c:pt>
                <c:pt idx="4">
                  <c:v>888</c:v>
                </c:pt>
                <c:pt idx="5">
                  <c:v>548</c:v>
                </c:pt>
                <c:pt idx="6">
                  <c:v>39</c:v>
                </c:pt>
                <c:pt idx="7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8-48C0-9E17-516419D19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12.22'!$U$8:$Y$8</c:f>
              <c:numCache>
                <c:formatCode>General</c:formatCode>
                <c:ptCount val="5"/>
                <c:pt idx="0">
                  <c:v>34392.129999999997</c:v>
                </c:pt>
                <c:pt idx="1">
                  <c:v>33848.769999999997</c:v>
                </c:pt>
                <c:pt idx="2">
                  <c:v>35213</c:v>
                </c:pt>
                <c:pt idx="3">
                  <c:v>37256.5</c:v>
                </c:pt>
                <c:pt idx="4">
                  <c:v>37674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1-4EC1-93F2-A9780C4B2F3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1-4EC1-93F2-A9780C4B2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12.22'!$T$4:$Y$4</c:f>
              <c:numCache>
                <c:formatCode>#,##0</c:formatCode>
                <c:ptCount val="6"/>
                <c:pt idx="0">
                  <c:v>13803</c:v>
                </c:pt>
                <c:pt idx="1">
                  <c:v>13370</c:v>
                </c:pt>
                <c:pt idx="2">
                  <c:v>13835</c:v>
                </c:pt>
                <c:pt idx="3">
                  <c:v>13965</c:v>
                </c:pt>
                <c:pt idx="4">
                  <c:v>13854</c:v>
                </c:pt>
                <c:pt idx="5">
                  <c:v>14273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0-4074-AE89-3A80575FE22D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12.22'!$T$7:$Y$7</c:f>
              <c:numCache>
                <c:formatCode>#,##0</c:formatCode>
                <c:ptCount val="6"/>
                <c:pt idx="0">
                  <c:v>10039</c:v>
                </c:pt>
                <c:pt idx="1">
                  <c:v>9793</c:v>
                </c:pt>
                <c:pt idx="2">
                  <c:v>10024</c:v>
                </c:pt>
                <c:pt idx="3">
                  <c:v>10047</c:v>
                </c:pt>
                <c:pt idx="4">
                  <c:v>10085</c:v>
                </c:pt>
                <c:pt idx="5">
                  <c:v>10344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0-4074-AE89-3A80575FE22D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12.22'!$T$11:$Y$11</c:f>
              <c:numCache>
                <c:formatCode>#,##0</c:formatCode>
                <c:ptCount val="6"/>
                <c:pt idx="0">
                  <c:v>11723</c:v>
                </c:pt>
                <c:pt idx="1">
                  <c:v>11397</c:v>
                </c:pt>
                <c:pt idx="2">
                  <c:v>11857</c:v>
                </c:pt>
                <c:pt idx="3">
                  <c:v>11983</c:v>
                </c:pt>
                <c:pt idx="4">
                  <c:v>11935</c:v>
                </c:pt>
                <c:pt idx="5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0-4074-AE89-3A80575FE22D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12.22'!$T$12:$Y$12</c:f>
              <c:numCache>
                <c:formatCode>#,##0</c:formatCode>
                <c:ptCount val="6"/>
                <c:pt idx="0">
                  <c:v>2080</c:v>
                </c:pt>
                <c:pt idx="1">
                  <c:v>1974</c:v>
                </c:pt>
                <c:pt idx="2">
                  <c:v>1978</c:v>
                </c:pt>
                <c:pt idx="3">
                  <c:v>1983</c:v>
                </c:pt>
                <c:pt idx="4">
                  <c:v>1921</c:v>
                </c:pt>
                <c:pt idx="5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00-4074-AE89-3A80575F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12.22'!$AA$15:$AA$33</c:f>
              <c:numCache>
                <c:formatCode>0.0%</c:formatCode>
                <c:ptCount val="19"/>
                <c:pt idx="0">
                  <c:v>8.4285013662159319E-2</c:v>
                </c:pt>
                <c:pt idx="1">
                  <c:v>1.0439290968962376E-2</c:v>
                </c:pt>
                <c:pt idx="2">
                  <c:v>6.2635745813774263E-2</c:v>
                </c:pt>
                <c:pt idx="3">
                  <c:v>9.6686050585020663E-3</c:v>
                </c:pt>
                <c:pt idx="4">
                  <c:v>5.8081692706508793E-2</c:v>
                </c:pt>
                <c:pt idx="5">
                  <c:v>3.5311427170181459E-2</c:v>
                </c:pt>
                <c:pt idx="6">
                  <c:v>9.2622433966229947E-2</c:v>
                </c:pt>
                <c:pt idx="7">
                  <c:v>5.9553002171933017E-2</c:v>
                </c:pt>
                <c:pt idx="8">
                  <c:v>3.7903734323547961E-2</c:v>
                </c:pt>
                <c:pt idx="9">
                  <c:v>5.8151755062005187E-3</c:v>
                </c:pt>
                <c:pt idx="10">
                  <c:v>3.1808309395361875E-2</c:v>
                </c:pt>
                <c:pt idx="11">
                  <c:v>2.1369018426399496E-2</c:v>
                </c:pt>
                <c:pt idx="12">
                  <c:v>3.9375043788972185E-2</c:v>
                </c:pt>
                <c:pt idx="13">
                  <c:v>4.5960905205633014E-2</c:v>
                </c:pt>
                <c:pt idx="14">
                  <c:v>4.7572339382050022E-2</c:v>
                </c:pt>
                <c:pt idx="15">
                  <c:v>7.0973166117844877E-2</c:v>
                </c:pt>
                <c:pt idx="16">
                  <c:v>0.12316962096265677</c:v>
                </c:pt>
                <c:pt idx="17">
                  <c:v>1.8776711273033E-2</c:v>
                </c:pt>
                <c:pt idx="18">
                  <c:v>2.9426189308484552E-2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3-4839-A372-99B8DA9083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23-4839-A372-99B8DA908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12.22'!$Y$44:$Y$60</c:f>
              <c:numCache>
                <c:formatCode>#,##0</c:formatCode>
                <c:ptCount val="17"/>
                <c:pt idx="0">
                  <c:v>6</c:v>
                </c:pt>
                <c:pt idx="1">
                  <c:v>166</c:v>
                </c:pt>
                <c:pt idx="2">
                  <c:v>432</c:v>
                </c:pt>
                <c:pt idx="3">
                  <c:v>675</c:v>
                </c:pt>
                <c:pt idx="4">
                  <c:v>675</c:v>
                </c:pt>
                <c:pt idx="5">
                  <c:v>672</c:v>
                </c:pt>
                <c:pt idx="6">
                  <c:v>624</c:v>
                </c:pt>
                <c:pt idx="7">
                  <c:v>654</c:v>
                </c:pt>
                <c:pt idx="8">
                  <c:v>750</c:v>
                </c:pt>
                <c:pt idx="9">
                  <c:v>767</c:v>
                </c:pt>
                <c:pt idx="10">
                  <c:v>741</c:v>
                </c:pt>
                <c:pt idx="11">
                  <c:v>594</c:v>
                </c:pt>
                <c:pt idx="12">
                  <c:v>345</c:v>
                </c:pt>
                <c:pt idx="13">
                  <c:v>127</c:v>
                </c:pt>
                <c:pt idx="14">
                  <c:v>71</c:v>
                </c:pt>
                <c:pt idx="15">
                  <c:v>26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5-4037-813A-55DE318D7469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12.22'!$Y$63:$Y$79</c:f>
              <c:numCache>
                <c:formatCode>#,##0</c:formatCode>
                <c:ptCount val="17"/>
                <c:pt idx="0">
                  <c:v>8</c:v>
                </c:pt>
                <c:pt idx="1">
                  <c:v>193</c:v>
                </c:pt>
                <c:pt idx="2">
                  <c:v>459</c:v>
                </c:pt>
                <c:pt idx="3">
                  <c:v>579</c:v>
                </c:pt>
                <c:pt idx="4">
                  <c:v>607</c:v>
                </c:pt>
                <c:pt idx="5">
                  <c:v>582</c:v>
                </c:pt>
                <c:pt idx="6">
                  <c:v>593</c:v>
                </c:pt>
                <c:pt idx="7">
                  <c:v>674</c:v>
                </c:pt>
                <c:pt idx="8">
                  <c:v>789</c:v>
                </c:pt>
                <c:pt idx="9">
                  <c:v>891</c:v>
                </c:pt>
                <c:pt idx="10">
                  <c:v>697</c:v>
                </c:pt>
                <c:pt idx="11">
                  <c:v>489</c:v>
                </c:pt>
                <c:pt idx="12">
                  <c:v>205</c:v>
                </c:pt>
                <c:pt idx="13">
                  <c:v>89</c:v>
                </c:pt>
                <c:pt idx="14">
                  <c:v>40</c:v>
                </c:pt>
                <c:pt idx="15">
                  <c:v>19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5-4037-813A-55DE318D7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12.22'!$Y$83:$Y$90</c:f>
              <c:numCache>
                <c:formatCode>#,##0</c:formatCode>
                <c:ptCount val="8"/>
                <c:pt idx="0">
                  <c:v>606</c:v>
                </c:pt>
                <c:pt idx="1">
                  <c:v>482</c:v>
                </c:pt>
                <c:pt idx="2">
                  <c:v>964</c:v>
                </c:pt>
                <c:pt idx="3">
                  <c:v>286</c:v>
                </c:pt>
                <c:pt idx="4">
                  <c:v>181</c:v>
                </c:pt>
                <c:pt idx="5">
                  <c:v>290</c:v>
                </c:pt>
                <c:pt idx="6">
                  <c:v>617</c:v>
                </c:pt>
                <c:pt idx="7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0-404B-825F-766E90257EF7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12.22'!$Y$93:$Y$100</c:f>
              <c:numCache>
                <c:formatCode>#,##0</c:formatCode>
                <c:ptCount val="8"/>
                <c:pt idx="0">
                  <c:v>310</c:v>
                </c:pt>
                <c:pt idx="1">
                  <c:v>856</c:v>
                </c:pt>
                <c:pt idx="2">
                  <c:v>186</c:v>
                </c:pt>
                <c:pt idx="3">
                  <c:v>773</c:v>
                </c:pt>
                <c:pt idx="4">
                  <c:v>888</c:v>
                </c:pt>
                <c:pt idx="5">
                  <c:v>548</c:v>
                </c:pt>
                <c:pt idx="6">
                  <c:v>39</c:v>
                </c:pt>
                <c:pt idx="7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70-404B-825F-766E9025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12.3'!$AA$15:$AA$33</c:f>
              <c:numCache>
                <c:formatCode>0.0%</c:formatCode>
                <c:ptCount val="19"/>
                <c:pt idx="0">
                  <c:v>5.5453007229656973E-2</c:v>
                </c:pt>
                <c:pt idx="1">
                  <c:v>2.6457468081833566E-2</c:v>
                </c:pt>
                <c:pt idx="2">
                  <c:v>7.5219197046608219E-2</c:v>
                </c:pt>
                <c:pt idx="3">
                  <c:v>5.999077065066913E-3</c:v>
                </c:pt>
                <c:pt idx="4">
                  <c:v>5.1376711275188433E-2</c:v>
                </c:pt>
                <c:pt idx="5">
                  <c:v>2.5611444393170282E-2</c:v>
                </c:pt>
                <c:pt idx="6">
                  <c:v>0.10952161205968312</c:v>
                </c:pt>
                <c:pt idx="7">
                  <c:v>7.4219350869097062E-2</c:v>
                </c:pt>
                <c:pt idx="8">
                  <c:v>4.7146592831872017E-2</c:v>
                </c:pt>
                <c:pt idx="9">
                  <c:v>5.9221658206429781E-3</c:v>
                </c:pt>
                <c:pt idx="10">
                  <c:v>1.94585448392555E-2</c:v>
                </c:pt>
                <c:pt idx="11">
                  <c:v>1.8920166128287955E-2</c:v>
                </c:pt>
                <c:pt idx="12">
                  <c:v>3.1302876480541454E-2</c:v>
                </c:pt>
                <c:pt idx="13">
                  <c:v>7.6680510690662979E-2</c:v>
                </c:pt>
                <c:pt idx="14">
                  <c:v>6.3451776649746189E-2</c:v>
                </c:pt>
                <c:pt idx="15">
                  <c:v>6.3144131672050449E-2</c:v>
                </c:pt>
                <c:pt idx="16">
                  <c:v>0.13144131672050455</c:v>
                </c:pt>
                <c:pt idx="17">
                  <c:v>1.0075373019535457E-2</c:v>
                </c:pt>
                <c:pt idx="18">
                  <c:v>3.4533148746346713E-2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B-468D-B648-1BCD216F576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0B-468D-B648-1BCD216F5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12.22'!$T$8:$Y$8</c:f>
              <c:numCache>
                <c:formatCode>General</c:formatCode>
                <c:ptCount val="6"/>
                <c:pt idx="0">
                  <c:v>33176.85</c:v>
                </c:pt>
                <c:pt idx="1">
                  <c:v>34392.129999999997</c:v>
                </c:pt>
                <c:pt idx="2">
                  <c:v>33848.769999999997</c:v>
                </c:pt>
                <c:pt idx="3">
                  <c:v>35213</c:v>
                </c:pt>
                <c:pt idx="4">
                  <c:v>37256.5</c:v>
                </c:pt>
                <c:pt idx="5">
                  <c:v>37674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4-426D-89CB-D93D48B6973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4-426D-89CB-D93D48B69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12.23'!$U$4:$Y$4</c:f>
              <c:numCache>
                <c:formatCode>#,##0</c:formatCode>
                <c:ptCount val="5"/>
                <c:pt idx="0">
                  <c:v>8994</c:v>
                </c:pt>
                <c:pt idx="1">
                  <c:v>9156</c:v>
                </c:pt>
                <c:pt idx="2">
                  <c:v>9260</c:v>
                </c:pt>
                <c:pt idx="3">
                  <c:v>9213</c:v>
                </c:pt>
                <c:pt idx="4">
                  <c:v>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E-43E1-B8BF-0285A3CF5276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12.23'!$U$7:$Y$7</c:f>
              <c:numCache>
                <c:formatCode>#,##0</c:formatCode>
                <c:ptCount val="5"/>
                <c:pt idx="0">
                  <c:v>6365</c:v>
                </c:pt>
                <c:pt idx="1">
                  <c:v>6450</c:v>
                </c:pt>
                <c:pt idx="2">
                  <c:v>6504</c:v>
                </c:pt>
                <c:pt idx="3">
                  <c:v>6539</c:v>
                </c:pt>
                <c:pt idx="4">
                  <c:v>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E-43E1-B8BF-0285A3CF5276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12.23'!$U$11:$Y$11</c:f>
              <c:numCache>
                <c:formatCode>#,##0</c:formatCode>
                <c:ptCount val="5"/>
                <c:pt idx="0">
                  <c:v>7696</c:v>
                </c:pt>
                <c:pt idx="1">
                  <c:v>7908</c:v>
                </c:pt>
                <c:pt idx="2">
                  <c:v>8073</c:v>
                </c:pt>
                <c:pt idx="3">
                  <c:v>8036</c:v>
                </c:pt>
                <c:pt idx="4">
                  <c:v>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E-43E1-B8BF-0285A3CF5276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12.23'!$U$12:$Y$12</c:f>
              <c:numCache>
                <c:formatCode>#,##0</c:formatCode>
                <c:ptCount val="5"/>
                <c:pt idx="0">
                  <c:v>1297</c:v>
                </c:pt>
                <c:pt idx="1">
                  <c:v>1249</c:v>
                </c:pt>
                <c:pt idx="2">
                  <c:v>1186</c:v>
                </c:pt>
                <c:pt idx="3">
                  <c:v>1182</c:v>
                </c:pt>
                <c:pt idx="4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AE-43E1-B8BF-0285A3CF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12.23'!$AA$15:$AA$33</c:f>
              <c:numCache>
                <c:formatCode>0.0%</c:formatCode>
                <c:ptCount val="19"/>
                <c:pt idx="0">
                  <c:v>0.12456284715079202</c:v>
                </c:pt>
                <c:pt idx="1">
                  <c:v>5.5544126722896527E-3</c:v>
                </c:pt>
                <c:pt idx="2">
                  <c:v>7.4573133100185152E-2</c:v>
                </c:pt>
                <c:pt idx="3">
                  <c:v>1.0388808887060275E-2</c:v>
                </c:pt>
                <c:pt idx="4">
                  <c:v>5.9761365974079404E-2</c:v>
                </c:pt>
                <c:pt idx="5">
                  <c:v>3.9703764657477887E-2</c:v>
                </c:pt>
                <c:pt idx="6">
                  <c:v>9.3293560995679897E-2</c:v>
                </c:pt>
                <c:pt idx="7">
                  <c:v>6.3258588767743262E-2</c:v>
                </c:pt>
                <c:pt idx="8">
                  <c:v>4.3200987451141738E-2</c:v>
                </c:pt>
                <c:pt idx="9">
                  <c:v>3.9086607693890147E-3</c:v>
                </c:pt>
                <c:pt idx="10">
                  <c:v>2.3966262085990536E-2</c:v>
                </c:pt>
                <c:pt idx="11">
                  <c:v>2.0263320304464101E-2</c:v>
                </c:pt>
                <c:pt idx="12">
                  <c:v>3.3017897551944043E-2</c:v>
                </c:pt>
                <c:pt idx="13">
                  <c:v>4.3612425426866899E-2</c:v>
                </c:pt>
                <c:pt idx="14">
                  <c:v>4.3303846945073027E-2</c:v>
                </c:pt>
                <c:pt idx="15">
                  <c:v>5.7292738119728452E-2</c:v>
                </c:pt>
                <c:pt idx="16">
                  <c:v>0.10368236988274018</c:v>
                </c:pt>
                <c:pt idx="17">
                  <c:v>1.2137420283892203E-2</c:v>
                </c:pt>
                <c:pt idx="18">
                  <c:v>3.1577864636905983E-2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D-4448-9C76-AB57BF9216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D-4448-9C76-AB57BF92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12.23'!$Y$44:$Y$60</c:f>
              <c:numCache>
                <c:formatCode>#,##0</c:formatCode>
                <c:ptCount val="17"/>
                <c:pt idx="0">
                  <c:v>7</c:v>
                </c:pt>
                <c:pt idx="1">
                  <c:v>122</c:v>
                </c:pt>
                <c:pt idx="2">
                  <c:v>297</c:v>
                </c:pt>
                <c:pt idx="3">
                  <c:v>477</c:v>
                </c:pt>
                <c:pt idx="4">
                  <c:v>549</c:v>
                </c:pt>
                <c:pt idx="5">
                  <c:v>434</c:v>
                </c:pt>
                <c:pt idx="6">
                  <c:v>387</c:v>
                </c:pt>
                <c:pt idx="7">
                  <c:v>475</c:v>
                </c:pt>
                <c:pt idx="8">
                  <c:v>514</c:v>
                </c:pt>
                <c:pt idx="9">
                  <c:v>501</c:v>
                </c:pt>
                <c:pt idx="10">
                  <c:v>554</c:v>
                </c:pt>
                <c:pt idx="11">
                  <c:v>443</c:v>
                </c:pt>
                <c:pt idx="12">
                  <c:v>208</c:v>
                </c:pt>
                <c:pt idx="13">
                  <c:v>94</c:v>
                </c:pt>
                <c:pt idx="14">
                  <c:v>43</c:v>
                </c:pt>
                <c:pt idx="15">
                  <c:v>24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E-4581-BEF4-7082195AF785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12.23'!$Y$63:$Y$79</c:f>
              <c:numCache>
                <c:formatCode>#,##0</c:formatCode>
                <c:ptCount val="17"/>
                <c:pt idx="0">
                  <c:v>7</c:v>
                </c:pt>
                <c:pt idx="1">
                  <c:v>95</c:v>
                </c:pt>
                <c:pt idx="2">
                  <c:v>300</c:v>
                </c:pt>
                <c:pt idx="3">
                  <c:v>409</c:v>
                </c:pt>
                <c:pt idx="4">
                  <c:v>459</c:v>
                </c:pt>
                <c:pt idx="5">
                  <c:v>403</c:v>
                </c:pt>
                <c:pt idx="6">
                  <c:v>340</c:v>
                </c:pt>
                <c:pt idx="7">
                  <c:v>410</c:v>
                </c:pt>
                <c:pt idx="8">
                  <c:v>532</c:v>
                </c:pt>
                <c:pt idx="9">
                  <c:v>523</c:v>
                </c:pt>
                <c:pt idx="10">
                  <c:v>515</c:v>
                </c:pt>
                <c:pt idx="11">
                  <c:v>356</c:v>
                </c:pt>
                <c:pt idx="12">
                  <c:v>138</c:v>
                </c:pt>
                <c:pt idx="13">
                  <c:v>60</c:v>
                </c:pt>
                <c:pt idx="14">
                  <c:v>25</c:v>
                </c:pt>
                <c:pt idx="15">
                  <c:v>18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E-4581-BEF4-7082195A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12.23'!$Y$83:$Y$90</c:f>
              <c:numCache>
                <c:formatCode>#,##0</c:formatCode>
                <c:ptCount val="8"/>
                <c:pt idx="0">
                  <c:v>397</c:v>
                </c:pt>
                <c:pt idx="1">
                  <c:v>229</c:v>
                </c:pt>
                <c:pt idx="2">
                  <c:v>662</c:v>
                </c:pt>
                <c:pt idx="3">
                  <c:v>149</c:v>
                </c:pt>
                <c:pt idx="4">
                  <c:v>108</c:v>
                </c:pt>
                <c:pt idx="5">
                  <c:v>163</c:v>
                </c:pt>
                <c:pt idx="6">
                  <c:v>479</c:v>
                </c:pt>
                <c:pt idx="7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7-4BB3-ACBF-6B58049CB3F0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12.23'!$Y$93:$Y$100</c:f>
              <c:numCache>
                <c:formatCode>#,##0</c:formatCode>
                <c:ptCount val="8"/>
                <c:pt idx="0">
                  <c:v>227</c:v>
                </c:pt>
                <c:pt idx="1">
                  <c:v>476</c:v>
                </c:pt>
                <c:pt idx="2">
                  <c:v>132</c:v>
                </c:pt>
                <c:pt idx="3">
                  <c:v>493</c:v>
                </c:pt>
                <c:pt idx="4">
                  <c:v>545</c:v>
                </c:pt>
                <c:pt idx="5">
                  <c:v>392</c:v>
                </c:pt>
                <c:pt idx="6">
                  <c:v>39</c:v>
                </c:pt>
                <c:pt idx="7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7-4BB3-ACBF-6B58049CB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12.23'!$U$8:$Y$8</c:f>
              <c:numCache>
                <c:formatCode>General</c:formatCode>
                <c:ptCount val="5"/>
                <c:pt idx="0">
                  <c:v>33600</c:v>
                </c:pt>
                <c:pt idx="1">
                  <c:v>33118.379999999997</c:v>
                </c:pt>
                <c:pt idx="2">
                  <c:v>34295.26</c:v>
                </c:pt>
                <c:pt idx="3">
                  <c:v>36488</c:v>
                </c:pt>
                <c:pt idx="4">
                  <c:v>35024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0-4C47-A189-F7ED1FA7702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0-4C47-A189-F7ED1FA77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12.23'!$T$4:$Y$4</c:f>
              <c:numCache>
                <c:formatCode>#,##0</c:formatCode>
                <c:ptCount val="6"/>
                <c:pt idx="0">
                  <c:v>9281</c:v>
                </c:pt>
                <c:pt idx="1">
                  <c:v>8994</c:v>
                </c:pt>
                <c:pt idx="2">
                  <c:v>9156</c:v>
                </c:pt>
                <c:pt idx="3">
                  <c:v>9260</c:v>
                </c:pt>
                <c:pt idx="4">
                  <c:v>9213</c:v>
                </c:pt>
                <c:pt idx="5">
                  <c:v>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0-443F-8453-8E1DF565648B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12.23'!$T$7:$Y$7</c:f>
              <c:numCache>
                <c:formatCode>#,##0</c:formatCode>
                <c:ptCount val="6"/>
                <c:pt idx="0">
                  <c:v>6428</c:v>
                </c:pt>
                <c:pt idx="1">
                  <c:v>6365</c:v>
                </c:pt>
                <c:pt idx="2">
                  <c:v>6450</c:v>
                </c:pt>
                <c:pt idx="3">
                  <c:v>6504</c:v>
                </c:pt>
                <c:pt idx="4">
                  <c:v>6539</c:v>
                </c:pt>
                <c:pt idx="5">
                  <c:v>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0-443F-8453-8E1DF565648B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12.23'!$T$11:$Y$11</c:f>
              <c:numCache>
                <c:formatCode>#,##0</c:formatCode>
                <c:ptCount val="6"/>
                <c:pt idx="0">
                  <c:v>7945</c:v>
                </c:pt>
                <c:pt idx="1">
                  <c:v>7696</c:v>
                </c:pt>
                <c:pt idx="2">
                  <c:v>7908</c:v>
                </c:pt>
                <c:pt idx="3">
                  <c:v>8073</c:v>
                </c:pt>
                <c:pt idx="4">
                  <c:v>8036</c:v>
                </c:pt>
                <c:pt idx="5">
                  <c:v>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0-443F-8453-8E1DF565648B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12.23'!$T$12:$Y$12</c:f>
              <c:numCache>
                <c:formatCode>#,##0</c:formatCode>
                <c:ptCount val="6"/>
                <c:pt idx="0">
                  <c:v>1333</c:v>
                </c:pt>
                <c:pt idx="1">
                  <c:v>1297</c:v>
                </c:pt>
                <c:pt idx="2">
                  <c:v>1249</c:v>
                </c:pt>
                <c:pt idx="3">
                  <c:v>1186</c:v>
                </c:pt>
                <c:pt idx="4">
                  <c:v>1182</c:v>
                </c:pt>
                <c:pt idx="5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B0-443F-8453-8E1DF565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12.23'!$AA$15:$AA$33</c:f>
              <c:numCache>
                <c:formatCode>0.0%</c:formatCode>
                <c:ptCount val="19"/>
                <c:pt idx="0">
                  <c:v>0.12456284715079202</c:v>
                </c:pt>
                <c:pt idx="1">
                  <c:v>5.5544126722896527E-3</c:v>
                </c:pt>
                <c:pt idx="2">
                  <c:v>7.4573133100185152E-2</c:v>
                </c:pt>
                <c:pt idx="3">
                  <c:v>1.0388808887060275E-2</c:v>
                </c:pt>
                <c:pt idx="4">
                  <c:v>5.9761365974079404E-2</c:v>
                </c:pt>
                <c:pt idx="5">
                  <c:v>3.9703764657477887E-2</c:v>
                </c:pt>
                <c:pt idx="6">
                  <c:v>9.3293560995679897E-2</c:v>
                </c:pt>
                <c:pt idx="7">
                  <c:v>6.3258588767743262E-2</c:v>
                </c:pt>
                <c:pt idx="8">
                  <c:v>4.3200987451141738E-2</c:v>
                </c:pt>
                <c:pt idx="9">
                  <c:v>3.9086607693890147E-3</c:v>
                </c:pt>
                <c:pt idx="10">
                  <c:v>2.3966262085990536E-2</c:v>
                </c:pt>
                <c:pt idx="11">
                  <c:v>2.0263320304464101E-2</c:v>
                </c:pt>
                <c:pt idx="12">
                  <c:v>3.3017897551944043E-2</c:v>
                </c:pt>
                <c:pt idx="13">
                  <c:v>4.3612425426866899E-2</c:v>
                </c:pt>
                <c:pt idx="14">
                  <c:v>4.3303846945073027E-2</c:v>
                </c:pt>
                <c:pt idx="15">
                  <c:v>5.7292738119728452E-2</c:v>
                </c:pt>
                <c:pt idx="16">
                  <c:v>0.10368236988274018</c:v>
                </c:pt>
                <c:pt idx="17">
                  <c:v>1.2137420283892203E-2</c:v>
                </c:pt>
                <c:pt idx="18">
                  <c:v>3.1577864636905983E-2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E-4234-8ACA-2E64D399C14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E-4234-8ACA-2E64D399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12.23'!$Y$44:$Y$60</c:f>
              <c:numCache>
                <c:formatCode>#,##0</c:formatCode>
                <c:ptCount val="17"/>
                <c:pt idx="0">
                  <c:v>7</c:v>
                </c:pt>
                <c:pt idx="1">
                  <c:v>122</c:v>
                </c:pt>
                <c:pt idx="2">
                  <c:v>297</c:v>
                </c:pt>
                <c:pt idx="3">
                  <c:v>477</c:v>
                </c:pt>
                <c:pt idx="4">
                  <c:v>549</c:v>
                </c:pt>
                <c:pt idx="5">
                  <c:v>434</c:v>
                </c:pt>
                <c:pt idx="6">
                  <c:v>387</c:v>
                </c:pt>
                <c:pt idx="7">
                  <c:v>475</c:v>
                </c:pt>
                <c:pt idx="8">
                  <c:v>514</c:v>
                </c:pt>
                <c:pt idx="9">
                  <c:v>501</c:v>
                </c:pt>
                <c:pt idx="10">
                  <c:v>554</c:v>
                </c:pt>
                <c:pt idx="11">
                  <c:v>443</c:v>
                </c:pt>
                <c:pt idx="12">
                  <c:v>208</c:v>
                </c:pt>
                <c:pt idx="13">
                  <c:v>94</c:v>
                </c:pt>
                <c:pt idx="14">
                  <c:v>43</c:v>
                </c:pt>
                <c:pt idx="15">
                  <c:v>24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A-44F9-96C6-D44B9BABAFF0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12.23'!$Y$63:$Y$79</c:f>
              <c:numCache>
                <c:formatCode>#,##0</c:formatCode>
                <c:ptCount val="17"/>
                <c:pt idx="0">
                  <c:v>7</c:v>
                </c:pt>
                <c:pt idx="1">
                  <c:v>95</c:v>
                </c:pt>
                <c:pt idx="2">
                  <c:v>300</c:v>
                </c:pt>
                <c:pt idx="3">
                  <c:v>409</c:v>
                </c:pt>
                <c:pt idx="4">
                  <c:v>459</c:v>
                </c:pt>
                <c:pt idx="5">
                  <c:v>403</c:v>
                </c:pt>
                <c:pt idx="6">
                  <c:v>340</c:v>
                </c:pt>
                <c:pt idx="7">
                  <c:v>410</c:v>
                </c:pt>
                <c:pt idx="8">
                  <c:v>532</c:v>
                </c:pt>
                <c:pt idx="9">
                  <c:v>523</c:v>
                </c:pt>
                <c:pt idx="10">
                  <c:v>515</c:v>
                </c:pt>
                <c:pt idx="11">
                  <c:v>356</c:v>
                </c:pt>
                <c:pt idx="12">
                  <c:v>138</c:v>
                </c:pt>
                <c:pt idx="13">
                  <c:v>60</c:v>
                </c:pt>
                <c:pt idx="14">
                  <c:v>25</c:v>
                </c:pt>
                <c:pt idx="15">
                  <c:v>18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A-44F9-96C6-D44B9BABA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12.23'!$Y$83:$Y$90</c:f>
              <c:numCache>
                <c:formatCode>#,##0</c:formatCode>
                <c:ptCount val="8"/>
                <c:pt idx="0">
                  <c:v>397</c:v>
                </c:pt>
                <c:pt idx="1">
                  <c:v>229</c:v>
                </c:pt>
                <c:pt idx="2">
                  <c:v>662</c:v>
                </c:pt>
                <c:pt idx="3">
                  <c:v>149</c:v>
                </c:pt>
                <c:pt idx="4">
                  <c:v>108</c:v>
                </c:pt>
                <c:pt idx="5">
                  <c:v>163</c:v>
                </c:pt>
                <c:pt idx="6">
                  <c:v>479</c:v>
                </c:pt>
                <c:pt idx="7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4-45A4-847A-F082D0FC8691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12.23'!$Y$93:$Y$100</c:f>
              <c:numCache>
                <c:formatCode>#,##0</c:formatCode>
                <c:ptCount val="8"/>
                <c:pt idx="0">
                  <c:v>227</c:v>
                </c:pt>
                <c:pt idx="1">
                  <c:v>476</c:v>
                </c:pt>
                <c:pt idx="2">
                  <c:v>132</c:v>
                </c:pt>
                <c:pt idx="3">
                  <c:v>493</c:v>
                </c:pt>
                <c:pt idx="4">
                  <c:v>545</c:v>
                </c:pt>
                <c:pt idx="5">
                  <c:v>392</c:v>
                </c:pt>
                <c:pt idx="6">
                  <c:v>39</c:v>
                </c:pt>
                <c:pt idx="7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D4-45A4-847A-F082D0FC8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12.3'!$Y$44:$Y$60</c:f>
              <c:numCache>
                <c:formatCode>#,##0</c:formatCode>
                <c:ptCount val="17"/>
                <c:pt idx="0">
                  <c:v>5</c:v>
                </c:pt>
                <c:pt idx="1">
                  <c:v>158</c:v>
                </c:pt>
                <c:pt idx="2">
                  <c:v>429</c:v>
                </c:pt>
                <c:pt idx="3">
                  <c:v>681</c:v>
                </c:pt>
                <c:pt idx="4">
                  <c:v>778</c:v>
                </c:pt>
                <c:pt idx="5">
                  <c:v>685</c:v>
                </c:pt>
                <c:pt idx="6">
                  <c:v>584</c:v>
                </c:pt>
                <c:pt idx="7">
                  <c:v>616</c:v>
                </c:pt>
                <c:pt idx="8">
                  <c:v>695</c:v>
                </c:pt>
                <c:pt idx="9">
                  <c:v>703</c:v>
                </c:pt>
                <c:pt idx="10">
                  <c:v>620</c:v>
                </c:pt>
                <c:pt idx="11">
                  <c:v>458</c:v>
                </c:pt>
                <c:pt idx="12">
                  <c:v>217</c:v>
                </c:pt>
                <c:pt idx="13">
                  <c:v>84</c:v>
                </c:pt>
                <c:pt idx="14">
                  <c:v>32</c:v>
                </c:pt>
                <c:pt idx="15">
                  <c:v>10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9-4693-9E7A-ED356B012858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12.3'!$Y$63:$Y$79</c:f>
              <c:numCache>
                <c:formatCode>#,##0</c:formatCode>
                <c:ptCount val="17"/>
                <c:pt idx="0">
                  <c:v>12</c:v>
                </c:pt>
                <c:pt idx="1">
                  <c:v>216</c:v>
                </c:pt>
                <c:pt idx="2">
                  <c:v>491</c:v>
                </c:pt>
                <c:pt idx="3">
                  <c:v>618</c:v>
                </c:pt>
                <c:pt idx="4">
                  <c:v>643</c:v>
                </c:pt>
                <c:pt idx="5">
                  <c:v>571</c:v>
                </c:pt>
                <c:pt idx="6">
                  <c:v>523</c:v>
                </c:pt>
                <c:pt idx="7">
                  <c:v>561</c:v>
                </c:pt>
                <c:pt idx="8">
                  <c:v>704</c:v>
                </c:pt>
                <c:pt idx="9">
                  <c:v>664</c:v>
                </c:pt>
                <c:pt idx="10">
                  <c:v>600</c:v>
                </c:pt>
                <c:pt idx="11">
                  <c:v>390</c:v>
                </c:pt>
                <c:pt idx="12">
                  <c:v>142</c:v>
                </c:pt>
                <c:pt idx="13">
                  <c:v>46</c:v>
                </c:pt>
                <c:pt idx="14">
                  <c:v>28</c:v>
                </c:pt>
                <c:pt idx="15">
                  <c:v>17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9-4693-9E7A-ED356B01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12.23'!$T$8:$Y$8</c:f>
              <c:numCache>
                <c:formatCode>General</c:formatCode>
                <c:ptCount val="6"/>
                <c:pt idx="0">
                  <c:v>31810.99</c:v>
                </c:pt>
                <c:pt idx="1">
                  <c:v>33600</c:v>
                </c:pt>
                <c:pt idx="2">
                  <c:v>33118.379999999997</c:v>
                </c:pt>
                <c:pt idx="3">
                  <c:v>34295.26</c:v>
                </c:pt>
                <c:pt idx="4">
                  <c:v>36488</c:v>
                </c:pt>
                <c:pt idx="5">
                  <c:v>35024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9-491D-A6B8-9C5AB395EE4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9-491D-A6B8-9C5AB395E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12.24'!$U$4:$Y$4</c:f>
              <c:numCache>
                <c:formatCode>#,##0</c:formatCode>
                <c:ptCount val="5"/>
                <c:pt idx="0">
                  <c:v>9702</c:v>
                </c:pt>
                <c:pt idx="1">
                  <c:v>10046</c:v>
                </c:pt>
                <c:pt idx="2">
                  <c:v>10036</c:v>
                </c:pt>
                <c:pt idx="3">
                  <c:v>10322</c:v>
                </c:pt>
                <c:pt idx="4">
                  <c:v>10726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1-403F-8F45-A3CBEE72E7F5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12.24'!$U$7:$Y$7</c:f>
              <c:numCache>
                <c:formatCode>#,##0</c:formatCode>
                <c:ptCount val="5"/>
                <c:pt idx="0">
                  <c:v>7179</c:v>
                </c:pt>
                <c:pt idx="1">
                  <c:v>7317</c:v>
                </c:pt>
                <c:pt idx="2">
                  <c:v>7351</c:v>
                </c:pt>
                <c:pt idx="3">
                  <c:v>7549</c:v>
                </c:pt>
                <c:pt idx="4">
                  <c:v>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1-403F-8F45-A3CBEE72E7F5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12.24'!$U$11:$Y$11</c:f>
              <c:numCache>
                <c:formatCode>#,##0</c:formatCode>
                <c:ptCount val="5"/>
                <c:pt idx="0">
                  <c:v>8359</c:v>
                </c:pt>
                <c:pt idx="1">
                  <c:v>8722</c:v>
                </c:pt>
                <c:pt idx="2">
                  <c:v>8758</c:v>
                </c:pt>
                <c:pt idx="3">
                  <c:v>9019</c:v>
                </c:pt>
                <c:pt idx="4">
                  <c:v>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1-403F-8F45-A3CBEE72E7F5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12.24'!$U$12:$Y$12</c:f>
              <c:numCache>
                <c:formatCode>#,##0</c:formatCode>
                <c:ptCount val="5"/>
                <c:pt idx="0">
                  <c:v>1339</c:v>
                </c:pt>
                <c:pt idx="1">
                  <c:v>1328</c:v>
                </c:pt>
                <c:pt idx="2">
                  <c:v>1276</c:v>
                </c:pt>
                <c:pt idx="3">
                  <c:v>1304</c:v>
                </c:pt>
                <c:pt idx="4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21-403F-8F45-A3CBEE72E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12.24'!$AA$15:$AA$33</c:f>
              <c:numCache>
                <c:formatCode>0.0%</c:formatCode>
                <c:ptCount val="19"/>
                <c:pt idx="0">
                  <c:v>4.0555659146000372E-2</c:v>
                </c:pt>
                <c:pt idx="1">
                  <c:v>3.5427932127540555E-3</c:v>
                </c:pt>
                <c:pt idx="2">
                  <c:v>6.2371806824538502E-2</c:v>
                </c:pt>
                <c:pt idx="3">
                  <c:v>1.4077941450680588E-2</c:v>
                </c:pt>
                <c:pt idx="4">
                  <c:v>8.4654111504754798E-2</c:v>
                </c:pt>
                <c:pt idx="5">
                  <c:v>2.7782957300018646E-2</c:v>
                </c:pt>
                <c:pt idx="6">
                  <c:v>0.10302069737087451</c:v>
                </c:pt>
                <c:pt idx="7">
                  <c:v>6.7872459444340852E-2</c:v>
                </c:pt>
                <c:pt idx="8">
                  <c:v>3.9530113742308408E-2</c:v>
                </c:pt>
                <c:pt idx="9">
                  <c:v>8.4840574305426065E-3</c:v>
                </c:pt>
                <c:pt idx="10">
                  <c:v>2.5358940891292186E-2</c:v>
                </c:pt>
                <c:pt idx="11">
                  <c:v>1.8925974268133507E-2</c:v>
                </c:pt>
                <c:pt idx="12">
                  <c:v>3.5334700727204925E-2</c:v>
                </c:pt>
                <c:pt idx="13">
                  <c:v>5.4633600596680959E-2</c:v>
                </c:pt>
                <c:pt idx="14">
                  <c:v>8.1297781092672008E-2</c:v>
                </c:pt>
                <c:pt idx="15">
                  <c:v>6.6287525638635089E-2</c:v>
                </c:pt>
                <c:pt idx="16">
                  <c:v>0.11038597799738951</c:v>
                </c:pt>
                <c:pt idx="17">
                  <c:v>1.6222263658400148E-2</c:v>
                </c:pt>
                <c:pt idx="18">
                  <c:v>4.0275964944993477E-2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1-4FF5-AAB6-9F8F06AA7D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1-4FF5-AAB6-9F8F06AA7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12.24'!$Y$44:$Y$60</c:f>
              <c:numCache>
                <c:formatCode>#,##0</c:formatCode>
                <c:ptCount val="17"/>
                <c:pt idx="0">
                  <c:v>5</c:v>
                </c:pt>
                <c:pt idx="1">
                  <c:v>108</c:v>
                </c:pt>
                <c:pt idx="2">
                  <c:v>309</c:v>
                </c:pt>
                <c:pt idx="3">
                  <c:v>424</c:v>
                </c:pt>
                <c:pt idx="4">
                  <c:v>623</c:v>
                </c:pt>
                <c:pt idx="5">
                  <c:v>553</c:v>
                </c:pt>
                <c:pt idx="6">
                  <c:v>516</c:v>
                </c:pt>
                <c:pt idx="7">
                  <c:v>530</c:v>
                </c:pt>
                <c:pt idx="8">
                  <c:v>509</c:v>
                </c:pt>
                <c:pt idx="9">
                  <c:v>543</c:v>
                </c:pt>
                <c:pt idx="10">
                  <c:v>556</c:v>
                </c:pt>
                <c:pt idx="11">
                  <c:v>400</c:v>
                </c:pt>
                <c:pt idx="12">
                  <c:v>215</c:v>
                </c:pt>
                <c:pt idx="13">
                  <c:v>87</c:v>
                </c:pt>
                <c:pt idx="14">
                  <c:v>20</c:v>
                </c:pt>
                <c:pt idx="15">
                  <c:v>10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7-4299-A28F-E0C997607B2D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12.24'!$Y$63:$Y$79</c:f>
              <c:numCache>
                <c:formatCode>#,##0</c:formatCode>
                <c:ptCount val="17"/>
                <c:pt idx="0">
                  <c:v>9</c:v>
                </c:pt>
                <c:pt idx="1">
                  <c:v>129</c:v>
                </c:pt>
                <c:pt idx="2">
                  <c:v>292</c:v>
                </c:pt>
                <c:pt idx="3">
                  <c:v>441</c:v>
                </c:pt>
                <c:pt idx="4">
                  <c:v>571</c:v>
                </c:pt>
                <c:pt idx="5">
                  <c:v>543</c:v>
                </c:pt>
                <c:pt idx="6">
                  <c:v>484</c:v>
                </c:pt>
                <c:pt idx="7">
                  <c:v>529</c:v>
                </c:pt>
                <c:pt idx="8">
                  <c:v>556</c:v>
                </c:pt>
                <c:pt idx="9">
                  <c:v>629</c:v>
                </c:pt>
                <c:pt idx="10">
                  <c:v>563</c:v>
                </c:pt>
                <c:pt idx="11">
                  <c:v>350</c:v>
                </c:pt>
                <c:pt idx="12">
                  <c:v>162</c:v>
                </c:pt>
                <c:pt idx="13">
                  <c:v>35</c:v>
                </c:pt>
                <c:pt idx="14">
                  <c:v>16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F7-4299-A28F-E0C997607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12.24'!$Y$83:$Y$90</c:f>
              <c:numCache>
                <c:formatCode>#,##0</c:formatCode>
                <c:ptCount val="8"/>
                <c:pt idx="0">
                  <c:v>435</c:v>
                </c:pt>
                <c:pt idx="1">
                  <c:v>338</c:v>
                </c:pt>
                <c:pt idx="2">
                  <c:v>861</c:v>
                </c:pt>
                <c:pt idx="3">
                  <c:v>245</c:v>
                </c:pt>
                <c:pt idx="4">
                  <c:v>220</c:v>
                </c:pt>
                <c:pt idx="5">
                  <c:v>224</c:v>
                </c:pt>
                <c:pt idx="6">
                  <c:v>366</c:v>
                </c:pt>
                <c:pt idx="7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9-47AD-B7CB-05690D67E79F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12.24'!$Y$93:$Y$100</c:f>
              <c:numCache>
                <c:formatCode>#,##0</c:formatCode>
                <c:ptCount val="8"/>
                <c:pt idx="0">
                  <c:v>305</c:v>
                </c:pt>
                <c:pt idx="1">
                  <c:v>563</c:v>
                </c:pt>
                <c:pt idx="2">
                  <c:v>146</c:v>
                </c:pt>
                <c:pt idx="3">
                  <c:v>665</c:v>
                </c:pt>
                <c:pt idx="4">
                  <c:v>738</c:v>
                </c:pt>
                <c:pt idx="5">
                  <c:v>445</c:v>
                </c:pt>
                <c:pt idx="6">
                  <c:v>30</c:v>
                </c:pt>
                <c:pt idx="7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9-47AD-B7CB-05690D67E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12.24'!$U$8:$Y$8</c:f>
              <c:numCache>
                <c:formatCode>General</c:formatCode>
                <c:ptCount val="5"/>
                <c:pt idx="0">
                  <c:v>37016.46</c:v>
                </c:pt>
                <c:pt idx="1">
                  <c:v>36314.53</c:v>
                </c:pt>
                <c:pt idx="2">
                  <c:v>38238</c:v>
                </c:pt>
                <c:pt idx="3">
                  <c:v>39750</c:v>
                </c:pt>
                <c:pt idx="4">
                  <c:v>41207.56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8-4C85-B1DB-0E8AAFB29A6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8-4C85-B1DB-0E8AAFB29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12.24'!$T$4:$Y$4</c:f>
              <c:numCache>
                <c:formatCode>#,##0</c:formatCode>
                <c:ptCount val="6"/>
                <c:pt idx="0">
                  <c:v>9575</c:v>
                </c:pt>
                <c:pt idx="1">
                  <c:v>9702</c:v>
                </c:pt>
                <c:pt idx="2">
                  <c:v>10046</c:v>
                </c:pt>
                <c:pt idx="3">
                  <c:v>10036</c:v>
                </c:pt>
                <c:pt idx="4">
                  <c:v>10322</c:v>
                </c:pt>
                <c:pt idx="5">
                  <c:v>10726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A-4AA6-89AB-AA683EB57434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12.24'!$T$7:$Y$7</c:f>
              <c:numCache>
                <c:formatCode>#,##0</c:formatCode>
                <c:ptCount val="6"/>
                <c:pt idx="0">
                  <c:v>7146</c:v>
                </c:pt>
                <c:pt idx="1">
                  <c:v>7179</c:v>
                </c:pt>
                <c:pt idx="2">
                  <c:v>7317</c:v>
                </c:pt>
                <c:pt idx="3">
                  <c:v>7351</c:v>
                </c:pt>
                <c:pt idx="4">
                  <c:v>7549</c:v>
                </c:pt>
                <c:pt idx="5">
                  <c:v>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A-4AA6-89AB-AA683EB57434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12.24'!$T$11:$Y$11</c:f>
              <c:numCache>
                <c:formatCode>#,##0</c:formatCode>
                <c:ptCount val="6"/>
                <c:pt idx="0">
                  <c:v>8229</c:v>
                </c:pt>
                <c:pt idx="1">
                  <c:v>8359</c:v>
                </c:pt>
                <c:pt idx="2">
                  <c:v>8722</c:v>
                </c:pt>
                <c:pt idx="3">
                  <c:v>8758</c:v>
                </c:pt>
                <c:pt idx="4">
                  <c:v>9019</c:v>
                </c:pt>
                <c:pt idx="5">
                  <c:v>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4A-4AA6-89AB-AA683EB57434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12.24'!$T$12:$Y$12</c:f>
              <c:numCache>
                <c:formatCode>#,##0</c:formatCode>
                <c:ptCount val="6"/>
                <c:pt idx="0">
                  <c:v>1342</c:v>
                </c:pt>
                <c:pt idx="1">
                  <c:v>1339</c:v>
                </c:pt>
                <c:pt idx="2">
                  <c:v>1328</c:v>
                </c:pt>
                <c:pt idx="3">
                  <c:v>1276</c:v>
                </c:pt>
                <c:pt idx="4">
                  <c:v>1304</c:v>
                </c:pt>
                <c:pt idx="5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4A-4AA6-89AB-AA683EB57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12.24'!$AA$15:$AA$33</c:f>
              <c:numCache>
                <c:formatCode>0.0%</c:formatCode>
                <c:ptCount val="19"/>
                <c:pt idx="0">
                  <c:v>4.0555659146000372E-2</c:v>
                </c:pt>
                <c:pt idx="1">
                  <c:v>3.5427932127540555E-3</c:v>
                </c:pt>
                <c:pt idx="2">
                  <c:v>6.2371806824538502E-2</c:v>
                </c:pt>
                <c:pt idx="3">
                  <c:v>1.4077941450680588E-2</c:v>
                </c:pt>
                <c:pt idx="4">
                  <c:v>8.4654111504754798E-2</c:v>
                </c:pt>
                <c:pt idx="5">
                  <c:v>2.7782957300018646E-2</c:v>
                </c:pt>
                <c:pt idx="6">
                  <c:v>0.10302069737087451</c:v>
                </c:pt>
                <c:pt idx="7">
                  <c:v>6.7872459444340852E-2</c:v>
                </c:pt>
                <c:pt idx="8">
                  <c:v>3.9530113742308408E-2</c:v>
                </c:pt>
                <c:pt idx="9">
                  <c:v>8.4840574305426065E-3</c:v>
                </c:pt>
                <c:pt idx="10">
                  <c:v>2.5358940891292186E-2</c:v>
                </c:pt>
                <c:pt idx="11">
                  <c:v>1.8925974268133507E-2</c:v>
                </c:pt>
                <c:pt idx="12">
                  <c:v>3.5334700727204925E-2</c:v>
                </c:pt>
                <c:pt idx="13">
                  <c:v>5.4633600596680959E-2</c:v>
                </c:pt>
                <c:pt idx="14">
                  <c:v>8.1297781092672008E-2</c:v>
                </c:pt>
                <c:pt idx="15">
                  <c:v>6.6287525638635089E-2</c:v>
                </c:pt>
                <c:pt idx="16">
                  <c:v>0.11038597799738951</c:v>
                </c:pt>
                <c:pt idx="17">
                  <c:v>1.6222263658400148E-2</c:v>
                </c:pt>
                <c:pt idx="18">
                  <c:v>4.0275964944993477E-2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E-46AF-8738-EBD6A15D6CD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E-46AF-8738-EBD6A15D6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12.24'!$Y$44:$Y$60</c:f>
              <c:numCache>
                <c:formatCode>#,##0</c:formatCode>
                <c:ptCount val="17"/>
                <c:pt idx="0">
                  <c:v>5</c:v>
                </c:pt>
                <c:pt idx="1">
                  <c:v>108</c:v>
                </c:pt>
                <c:pt idx="2">
                  <c:v>309</c:v>
                </c:pt>
                <c:pt idx="3">
                  <c:v>424</c:v>
                </c:pt>
                <c:pt idx="4">
                  <c:v>623</c:v>
                </c:pt>
                <c:pt idx="5">
                  <c:v>553</c:v>
                </c:pt>
                <c:pt idx="6">
                  <c:v>516</c:v>
                </c:pt>
                <c:pt idx="7">
                  <c:v>530</c:v>
                </c:pt>
                <c:pt idx="8">
                  <c:v>509</c:v>
                </c:pt>
                <c:pt idx="9">
                  <c:v>543</c:v>
                </c:pt>
                <c:pt idx="10">
                  <c:v>556</c:v>
                </c:pt>
                <c:pt idx="11">
                  <c:v>400</c:v>
                </c:pt>
                <c:pt idx="12">
                  <c:v>215</c:v>
                </c:pt>
                <c:pt idx="13">
                  <c:v>87</c:v>
                </c:pt>
                <c:pt idx="14">
                  <c:v>20</c:v>
                </c:pt>
                <c:pt idx="15">
                  <c:v>10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5-4E08-8D4B-ACF584E6B51E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12.24'!$Y$63:$Y$79</c:f>
              <c:numCache>
                <c:formatCode>#,##0</c:formatCode>
                <c:ptCount val="17"/>
                <c:pt idx="0">
                  <c:v>9</c:v>
                </c:pt>
                <c:pt idx="1">
                  <c:v>129</c:v>
                </c:pt>
                <c:pt idx="2">
                  <c:v>292</c:v>
                </c:pt>
                <c:pt idx="3">
                  <c:v>441</c:v>
                </c:pt>
                <c:pt idx="4">
                  <c:v>571</c:v>
                </c:pt>
                <c:pt idx="5">
                  <c:v>543</c:v>
                </c:pt>
                <c:pt idx="6">
                  <c:v>484</c:v>
                </c:pt>
                <c:pt idx="7">
                  <c:v>529</c:v>
                </c:pt>
                <c:pt idx="8">
                  <c:v>556</c:v>
                </c:pt>
                <c:pt idx="9">
                  <c:v>629</c:v>
                </c:pt>
                <c:pt idx="10">
                  <c:v>563</c:v>
                </c:pt>
                <c:pt idx="11">
                  <c:v>350</c:v>
                </c:pt>
                <c:pt idx="12">
                  <c:v>162</c:v>
                </c:pt>
                <c:pt idx="13">
                  <c:v>35</c:v>
                </c:pt>
                <c:pt idx="14">
                  <c:v>16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5-4E08-8D4B-ACF584E6B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12.24'!$Y$83:$Y$90</c:f>
              <c:numCache>
                <c:formatCode>#,##0</c:formatCode>
                <c:ptCount val="8"/>
                <c:pt idx="0">
                  <c:v>435</c:v>
                </c:pt>
                <c:pt idx="1">
                  <c:v>338</c:v>
                </c:pt>
                <c:pt idx="2">
                  <c:v>861</c:v>
                </c:pt>
                <c:pt idx="3">
                  <c:v>245</c:v>
                </c:pt>
                <c:pt idx="4">
                  <c:v>220</c:v>
                </c:pt>
                <c:pt idx="5">
                  <c:v>224</c:v>
                </c:pt>
                <c:pt idx="6">
                  <c:v>366</c:v>
                </c:pt>
                <c:pt idx="7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4-46D0-9D86-316901AE8BD2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12.24'!$Y$93:$Y$100</c:f>
              <c:numCache>
                <c:formatCode>#,##0</c:formatCode>
                <c:ptCount val="8"/>
                <c:pt idx="0">
                  <c:v>305</c:v>
                </c:pt>
                <c:pt idx="1">
                  <c:v>563</c:v>
                </c:pt>
                <c:pt idx="2">
                  <c:v>146</c:v>
                </c:pt>
                <c:pt idx="3">
                  <c:v>665</c:v>
                </c:pt>
                <c:pt idx="4">
                  <c:v>738</c:v>
                </c:pt>
                <c:pt idx="5">
                  <c:v>445</c:v>
                </c:pt>
                <c:pt idx="6">
                  <c:v>30</c:v>
                </c:pt>
                <c:pt idx="7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4-46D0-9D86-316901AE8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12.3'!$Y$83:$Y$90</c:f>
              <c:numCache>
                <c:formatCode>#,##0</c:formatCode>
                <c:ptCount val="8"/>
                <c:pt idx="0">
                  <c:v>434</c:v>
                </c:pt>
                <c:pt idx="1">
                  <c:v>519</c:v>
                </c:pt>
                <c:pt idx="2">
                  <c:v>1048</c:v>
                </c:pt>
                <c:pt idx="3">
                  <c:v>296</c:v>
                </c:pt>
                <c:pt idx="4">
                  <c:v>230</c:v>
                </c:pt>
                <c:pt idx="5">
                  <c:v>281</c:v>
                </c:pt>
                <c:pt idx="6">
                  <c:v>646</c:v>
                </c:pt>
                <c:pt idx="7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A-4F01-BDFD-565A0F417850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12.3'!$Y$93:$Y$100</c:f>
              <c:numCache>
                <c:formatCode>#,##0</c:formatCode>
                <c:ptCount val="8"/>
                <c:pt idx="0">
                  <c:v>285</c:v>
                </c:pt>
                <c:pt idx="1">
                  <c:v>731</c:v>
                </c:pt>
                <c:pt idx="2">
                  <c:v>205</c:v>
                </c:pt>
                <c:pt idx="3">
                  <c:v>789</c:v>
                </c:pt>
                <c:pt idx="4">
                  <c:v>811</c:v>
                </c:pt>
                <c:pt idx="5">
                  <c:v>613</c:v>
                </c:pt>
                <c:pt idx="6">
                  <c:v>34</c:v>
                </c:pt>
                <c:pt idx="7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A-4F01-BDFD-565A0F417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12.24'!$T$8:$Y$8</c:f>
              <c:numCache>
                <c:formatCode>General</c:formatCode>
                <c:ptCount val="6"/>
                <c:pt idx="0">
                  <c:v>36442.65</c:v>
                </c:pt>
                <c:pt idx="1">
                  <c:v>37016.46</c:v>
                </c:pt>
                <c:pt idx="2">
                  <c:v>36314.53</c:v>
                </c:pt>
                <c:pt idx="3">
                  <c:v>38238</c:v>
                </c:pt>
                <c:pt idx="4">
                  <c:v>39750</c:v>
                </c:pt>
                <c:pt idx="5">
                  <c:v>41207.56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C-4D74-8F8B-5A0A9B16DDA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C-4D74-8F8B-5A0A9B16D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12.25'!$U$4:$Y$4</c:f>
              <c:numCache>
                <c:formatCode>#,##0</c:formatCode>
                <c:ptCount val="5"/>
                <c:pt idx="0">
                  <c:v>4303</c:v>
                </c:pt>
                <c:pt idx="1">
                  <c:v>4224</c:v>
                </c:pt>
                <c:pt idx="2">
                  <c:v>4283</c:v>
                </c:pt>
                <c:pt idx="3">
                  <c:v>4247</c:v>
                </c:pt>
                <c:pt idx="4">
                  <c:v>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D-49E1-BA42-34448BBE3673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12.25'!$U$7:$Y$7</c:f>
              <c:numCache>
                <c:formatCode>#,##0</c:formatCode>
                <c:ptCount val="5"/>
                <c:pt idx="0">
                  <c:v>2973</c:v>
                </c:pt>
                <c:pt idx="1">
                  <c:v>2909</c:v>
                </c:pt>
                <c:pt idx="2">
                  <c:v>2951</c:v>
                </c:pt>
                <c:pt idx="3">
                  <c:v>2928</c:v>
                </c:pt>
                <c:pt idx="4">
                  <c:v>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D-49E1-BA42-34448BBE3673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12.25'!$U$11:$Y$11</c:f>
              <c:numCache>
                <c:formatCode>#,##0</c:formatCode>
                <c:ptCount val="5"/>
                <c:pt idx="0">
                  <c:v>3473</c:v>
                </c:pt>
                <c:pt idx="1">
                  <c:v>3438</c:v>
                </c:pt>
                <c:pt idx="2">
                  <c:v>3539</c:v>
                </c:pt>
                <c:pt idx="3">
                  <c:v>3538</c:v>
                </c:pt>
                <c:pt idx="4">
                  <c:v>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D-49E1-BA42-34448BBE3673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12.25'!$U$12:$Y$12</c:f>
              <c:numCache>
                <c:formatCode>#,##0</c:formatCode>
                <c:ptCount val="5"/>
                <c:pt idx="0">
                  <c:v>832</c:v>
                </c:pt>
                <c:pt idx="1">
                  <c:v>790</c:v>
                </c:pt>
                <c:pt idx="2">
                  <c:v>744</c:v>
                </c:pt>
                <c:pt idx="3">
                  <c:v>707</c:v>
                </c:pt>
                <c:pt idx="4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FD-49E1-BA42-34448BBE3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12.25'!$AA$15:$AA$33</c:f>
              <c:numCache>
                <c:formatCode>0.0%</c:formatCode>
                <c:ptCount val="19"/>
                <c:pt idx="0">
                  <c:v>0.13766855154414964</c:v>
                </c:pt>
                <c:pt idx="1">
                  <c:v>2.3923444976076554E-3</c:v>
                </c:pt>
                <c:pt idx="2">
                  <c:v>5.850369725967812E-2</c:v>
                </c:pt>
                <c:pt idx="3">
                  <c:v>1.0221835580687256E-2</c:v>
                </c:pt>
                <c:pt idx="4">
                  <c:v>7.4597651152675082E-2</c:v>
                </c:pt>
                <c:pt idx="5">
                  <c:v>3.8494997825141368E-2</c:v>
                </c:pt>
                <c:pt idx="6">
                  <c:v>7.8947368421052627E-2</c:v>
                </c:pt>
                <c:pt idx="7">
                  <c:v>4.3714658547194432E-2</c:v>
                </c:pt>
                <c:pt idx="8">
                  <c:v>3.2840365376250541E-2</c:v>
                </c:pt>
                <c:pt idx="9">
                  <c:v>5.2196607220530667E-3</c:v>
                </c:pt>
                <c:pt idx="10">
                  <c:v>1.8486298390604609E-2</c:v>
                </c:pt>
                <c:pt idx="11">
                  <c:v>1.5658982166159199E-2</c:v>
                </c:pt>
                <c:pt idx="12">
                  <c:v>2.7403218790778599E-2</c:v>
                </c:pt>
                <c:pt idx="13">
                  <c:v>5.3719008264462811E-2</c:v>
                </c:pt>
                <c:pt idx="14">
                  <c:v>5.850369725967812E-2</c:v>
                </c:pt>
                <c:pt idx="15">
                  <c:v>5.7416267942583733E-2</c:v>
                </c:pt>
                <c:pt idx="16">
                  <c:v>9.1779034362766423E-2</c:v>
                </c:pt>
                <c:pt idx="17">
                  <c:v>1.0439321444106133E-2</c:v>
                </c:pt>
                <c:pt idx="18">
                  <c:v>3.5015224010439321E-2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8-4673-B45B-B4E9B0A4AA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B8-4673-B45B-B4E9B0A4A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12.25'!$Y$44:$Y$60</c:f>
              <c:numCache>
                <c:formatCode>#,##0</c:formatCode>
                <c:ptCount val="17"/>
                <c:pt idx="0">
                  <c:v>6</c:v>
                </c:pt>
                <c:pt idx="1">
                  <c:v>50</c:v>
                </c:pt>
                <c:pt idx="2">
                  <c:v>154</c:v>
                </c:pt>
                <c:pt idx="3">
                  <c:v>203</c:v>
                </c:pt>
                <c:pt idx="4">
                  <c:v>231</c:v>
                </c:pt>
                <c:pt idx="5">
                  <c:v>241</c:v>
                </c:pt>
                <c:pt idx="6">
                  <c:v>198</c:v>
                </c:pt>
                <c:pt idx="7">
                  <c:v>251</c:v>
                </c:pt>
                <c:pt idx="8">
                  <c:v>258</c:v>
                </c:pt>
                <c:pt idx="9">
                  <c:v>297</c:v>
                </c:pt>
                <c:pt idx="10">
                  <c:v>251</c:v>
                </c:pt>
                <c:pt idx="11">
                  <c:v>203</c:v>
                </c:pt>
                <c:pt idx="12">
                  <c:v>101</c:v>
                </c:pt>
                <c:pt idx="13">
                  <c:v>44</c:v>
                </c:pt>
                <c:pt idx="14">
                  <c:v>23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2-4FF8-8A39-2EE73CED2823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12.25'!$Y$63:$Y$79</c:f>
              <c:numCache>
                <c:formatCode>#,##0</c:formatCode>
                <c:ptCount val="17"/>
                <c:pt idx="0">
                  <c:v>0</c:v>
                </c:pt>
                <c:pt idx="1">
                  <c:v>53</c:v>
                </c:pt>
                <c:pt idx="2">
                  <c:v>159</c:v>
                </c:pt>
                <c:pt idx="3">
                  <c:v>171</c:v>
                </c:pt>
                <c:pt idx="4">
                  <c:v>192</c:v>
                </c:pt>
                <c:pt idx="5">
                  <c:v>193</c:v>
                </c:pt>
                <c:pt idx="6">
                  <c:v>163</c:v>
                </c:pt>
                <c:pt idx="7">
                  <c:v>195</c:v>
                </c:pt>
                <c:pt idx="8">
                  <c:v>285</c:v>
                </c:pt>
                <c:pt idx="9">
                  <c:v>230</c:v>
                </c:pt>
                <c:pt idx="10">
                  <c:v>194</c:v>
                </c:pt>
                <c:pt idx="11">
                  <c:v>142</c:v>
                </c:pt>
                <c:pt idx="12">
                  <c:v>63</c:v>
                </c:pt>
                <c:pt idx="13">
                  <c:v>27</c:v>
                </c:pt>
                <c:pt idx="14">
                  <c:v>10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2-4FF8-8A39-2EE73CED2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12.25'!$Y$83:$Y$90</c:f>
              <c:numCache>
                <c:formatCode>#,##0</c:formatCode>
                <c:ptCount val="8"/>
                <c:pt idx="0">
                  <c:v>151</c:v>
                </c:pt>
                <c:pt idx="1">
                  <c:v>78</c:v>
                </c:pt>
                <c:pt idx="2">
                  <c:v>363</c:v>
                </c:pt>
                <c:pt idx="3">
                  <c:v>59</c:v>
                </c:pt>
                <c:pt idx="4">
                  <c:v>42</c:v>
                </c:pt>
                <c:pt idx="5">
                  <c:v>60</c:v>
                </c:pt>
                <c:pt idx="6">
                  <c:v>213</c:v>
                </c:pt>
                <c:pt idx="7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A-4214-9A54-D45B4948506C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12.25'!$Y$93:$Y$100</c:f>
              <c:numCache>
                <c:formatCode>#,##0</c:formatCode>
                <c:ptCount val="8"/>
                <c:pt idx="0">
                  <c:v>98</c:v>
                </c:pt>
                <c:pt idx="1">
                  <c:v>150</c:v>
                </c:pt>
                <c:pt idx="2">
                  <c:v>59</c:v>
                </c:pt>
                <c:pt idx="3">
                  <c:v>268</c:v>
                </c:pt>
                <c:pt idx="4">
                  <c:v>232</c:v>
                </c:pt>
                <c:pt idx="5">
                  <c:v>182</c:v>
                </c:pt>
                <c:pt idx="6">
                  <c:v>7</c:v>
                </c:pt>
                <c:pt idx="7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A-4214-9A54-D45B49485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12.25'!$U$8:$Y$8</c:f>
              <c:numCache>
                <c:formatCode>General</c:formatCode>
                <c:ptCount val="5"/>
                <c:pt idx="0">
                  <c:v>32127.27</c:v>
                </c:pt>
                <c:pt idx="1">
                  <c:v>31758</c:v>
                </c:pt>
                <c:pt idx="2">
                  <c:v>33258</c:v>
                </c:pt>
                <c:pt idx="3">
                  <c:v>35569.19</c:v>
                </c:pt>
                <c:pt idx="4">
                  <c:v>36087.599999999999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1-4120-87E7-28946433B16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1-4120-87E7-28946433B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12.25'!$T$4:$Y$4</c:f>
              <c:numCache>
                <c:formatCode>#,##0</c:formatCode>
                <c:ptCount val="6"/>
                <c:pt idx="0">
                  <c:v>4396</c:v>
                </c:pt>
                <c:pt idx="1">
                  <c:v>4303</c:v>
                </c:pt>
                <c:pt idx="2">
                  <c:v>4224</c:v>
                </c:pt>
                <c:pt idx="3">
                  <c:v>4283</c:v>
                </c:pt>
                <c:pt idx="4">
                  <c:v>4247</c:v>
                </c:pt>
                <c:pt idx="5">
                  <c:v>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8-4465-A2D3-E175FF81057D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12.25'!$T$7:$Y$7</c:f>
              <c:numCache>
                <c:formatCode>#,##0</c:formatCode>
                <c:ptCount val="6"/>
                <c:pt idx="0">
                  <c:v>2977</c:v>
                </c:pt>
                <c:pt idx="1">
                  <c:v>2973</c:v>
                </c:pt>
                <c:pt idx="2">
                  <c:v>2909</c:v>
                </c:pt>
                <c:pt idx="3">
                  <c:v>2951</c:v>
                </c:pt>
                <c:pt idx="4">
                  <c:v>2928</c:v>
                </c:pt>
                <c:pt idx="5">
                  <c:v>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8-4465-A2D3-E175FF81057D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12.25'!$T$11:$Y$11</c:f>
              <c:numCache>
                <c:formatCode>#,##0</c:formatCode>
                <c:ptCount val="6"/>
                <c:pt idx="0">
                  <c:v>3519</c:v>
                </c:pt>
                <c:pt idx="1">
                  <c:v>3473</c:v>
                </c:pt>
                <c:pt idx="2">
                  <c:v>3438</c:v>
                </c:pt>
                <c:pt idx="3">
                  <c:v>3539</c:v>
                </c:pt>
                <c:pt idx="4">
                  <c:v>3538</c:v>
                </c:pt>
                <c:pt idx="5">
                  <c:v>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8-4465-A2D3-E175FF81057D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12.25'!$T$12:$Y$12</c:f>
              <c:numCache>
                <c:formatCode>#,##0</c:formatCode>
                <c:ptCount val="6"/>
                <c:pt idx="0">
                  <c:v>874</c:v>
                </c:pt>
                <c:pt idx="1">
                  <c:v>832</c:v>
                </c:pt>
                <c:pt idx="2">
                  <c:v>790</c:v>
                </c:pt>
                <c:pt idx="3">
                  <c:v>744</c:v>
                </c:pt>
                <c:pt idx="4">
                  <c:v>707</c:v>
                </c:pt>
                <c:pt idx="5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B8-4465-A2D3-E175FF810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12.25'!$AA$15:$AA$33</c:f>
              <c:numCache>
                <c:formatCode>0.0%</c:formatCode>
                <c:ptCount val="19"/>
                <c:pt idx="0">
                  <c:v>0.13766855154414964</c:v>
                </c:pt>
                <c:pt idx="1">
                  <c:v>2.3923444976076554E-3</c:v>
                </c:pt>
                <c:pt idx="2">
                  <c:v>5.850369725967812E-2</c:v>
                </c:pt>
                <c:pt idx="3">
                  <c:v>1.0221835580687256E-2</c:v>
                </c:pt>
                <c:pt idx="4">
                  <c:v>7.4597651152675082E-2</c:v>
                </c:pt>
                <c:pt idx="5">
                  <c:v>3.8494997825141368E-2</c:v>
                </c:pt>
                <c:pt idx="6">
                  <c:v>7.8947368421052627E-2</c:v>
                </c:pt>
                <c:pt idx="7">
                  <c:v>4.3714658547194432E-2</c:v>
                </c:pt>
                <c:pt idx="8">
                  <c:v>3.2840365376250541E-2</c:v>
                </c:pt>
                <c:pt idx="9">
                  <c:v>5.2196607220530667E-3</c:v>
                </c:pt>
                <c:pt idx="10">
                  <c:v>1.8486298390604609E-2</c:v>
                </c:pt>
                <c:pt idx="11">
                  <c:v>1.5658982166159199E-2</c:v>
                </c:pt>
                <c:pt idx="12">
                  <c:v>2.7403218790778599E-2</c:v>
                </c:pt>
                <c:pt idx="13">
                  <c:v>5.3719008264462811E-2</c:v>
                </c:pt>
                <c:pt idx="14">
                  <c:v>5.850369725967812E-2</c:v>
                </c:pt>
                <c:pt idx="15">
                  <c:v>5.7416267942583733E-2</c:v>
                </c:pt>
                <c:pt idx="16">
                  <c:v>9.1779034362766423E-2</c:v>
                </c:pt>
                <c:pt idx="17">
                  <c:v>1.0439321444106133E-2</c:v>
                </c:pt>
                <c:pt idx="18">
                  <c:v>3.5015224010439321E-2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4-4814-BDC3-3E60BD461E9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4-4814-BDC3-3E60BD46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12.25'!$Y$44:$Y$60</c:f>
              <c:numCache>
                <c:formatCode>#,##0</c:formatCode>
                <c:ptCount val="17"/>
                <c:pt idx="0">
                  <c:v>6</c:v>
                </c:pt>
                <c:pt idx="1">
                  <c:v>50</c:v>
                </c:pt>
                <c:pt idx="2">
                  <c:v>154</c:v>
                </c:pt>
                <c:pt idx="3">
                  <c:v>203</c:v>
                </c:pt>
                <c:pt idx="4">
                  <c:v>231</c:v>
                </c:pt>
                <c:pt idx="5">
                  <c:v>241</c:v>
                </c:pt>
                <c:pt idx="6">
                  <c:v>198</c:v>
                </c:pt>
                <c:pt idx="7">
                  <c:v>251</c:v>
                </c:pt>
                <c:pt idx="8">
                  <c:v>258</c:v>
                </c:pt>
                <c:pt idx="9">
                  <c:v>297</c:v>
                </c:pt>
                <c:pt idx="10">
                  <c:v>251</c:v>
                </c:pt>
                <c:pt idx="11">
                  <c:v>203</c:v>
                </c:pt>
                <c:pt idx="12">
                  <c:v>101</c:v>
                </c:pt>
                <c:pt idx="13">
                  <c:v>44</c:v>
                </c:pt>
                <c:pt idx="14">
                  <c:v>23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C-4057-9409-1C27AE719500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12.25'!$Y$63:$Y$79</c:f>
              <c:numCache>
                <c:formatCode>#,##0</c:formatCode>
                <c:ptCount val="17"/>
                <c:pt idx="0">
                  <c:v>0</c:v>
                </c:pt>
                <c:pt idx="1">
                  <c:v>53</c:v>
                </c:pt>
                <c:pt idx="2">
                  <c:v>159</c:v>
                </c:pt>
                <c:pt idx="3">
                  <c:v>171</c:v>
                </c:pt>
                <c:pt idx="4">
                  <c:v>192</c:v>
                </c:pt>
                <c:pt idx="5">
                  <c:v>193</c:v>
                </c:pt>
                <c:pt idx="6">
                  <c:v>163</c:v>
                </c:pt>
                <c:pt idx="7">
                  <c:v>195</c:v>
                </c:pt>
                <c:pt idx="8">
                  <c:v>285</c:v>
                </c:pt>
                <c:pt idx="9">
                  <c:v>230</c:v>
                </c:pt>
                <c:pt idx="10">
                  <c:v>194</c:v>
                </c:pt>
                <c:pt idx="11">
                  <c:v>142</c:v>
                </c:pt>
                <c:pt idx="12">
                  <c:v>63</c:v>
                </c:pt>
                <c:pt idx="13">
                  <c:v>27</c:v>
                </c:pt>
                <c:pt idx="14">
                  <c:v>10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C-4057-9409-1C27AE719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12.25'!$Y$83:$Y$90</c:f>
              <c:numCache>
                <c:formatCode>#,##0</c:formatCode>
                <c:ptCount val="8"/>
                <c:pt idx="0">
                  <c:v>151</c:v>
                </c:pt>
                <c:pt idx="1">
                  <c:v>78</c:v>
                </c:pt>
                <c:pt idx="2">
                  <c:v>363</c:v>
                </c:pt>
                <c:pt idx="3">
                  <c:v>59</c:v>
                </c:pt>
                <c:pt idx="4">
                  <c:v>42</c:v>
                </c:pt>
                <c:pt idx="5">
                  <c:v>60</c:v>
                </c:pt>
                <c:pt idx="6">
                  <c:v>213</c:v>
                </c:pt>
                <c:pt idx="7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2-41A2-B3E7-9A24B429F43B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12.25'!$Y$93:$Y$100</c:f>
              <c:numCache>
                <c:formatCode>#,##0</c:formatCode>
                <c:ptCount val="8"/>
                <c:pt idx="0">
                  <c:v>98</c:v>
                </c:pt>
                <c:pt idx="1">
                  <c:v>150</c:v>
                </c:pt>
                <c:pt idx="2">
                  <c:v>59</c:v>
                </c:pt>
                <c:pt idx="3">
                  <c:v>268</c:v>
                </c:pt>
                <c:pt idx="4">
                  <c:v>232</c:v>
                </c:pt>
                <c:pt idx="5">
                  <c:v>182</c:v>
                </c:pt>
                <c:pt idx="6">
                  <c:v>7</c:v>
                </c:pt>
                <c:pt idx="7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2-41A2-B3E7-9A24B429F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12.3'!$U$8:$Y$8</c:f>
              <c:numCache>
                <c:formatCode>General</c:formatCode>
                <c:ptCount val="5"/>
                <c:pt idx="0">
                  <c:v>36457.97</c:v>
                </c:pt>
                <c:pt idx="1">
                  <c:v>36939</c:v>
                </c:pt>
                <c:pt idx="2">
                  <c:v>38186.42</c:v>
                </c:pt>
                <c:pt idx="3">
                  <c:v>38803</c:v>
                </c:pt>
                <c:pt idx="4">
                  <c:v>38561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0-4CEC-B93F-B6701FA9173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0-4CEC-B93F-B6701FA91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12.25'!$T$8:$Y$8</c:f>
              <c:numCache>
                <c:formatCode>General</c:formatCode>
                <c:ptCount val="6"/>
                <c:pt idx="0">
                  <c:v>30159.52</c:v>
                </c:pt>
                <c:pt idx="1">
                  <c:v>32127.27</c:v>
                </c:pt>
                <c:pt idx="2">
                  <c:v>31758</c:v>
                </c:pt>
                <c:pt idx="3">
                  <c:v>33258</c:v>
                </c:pt>
                <c:pt idx="4">
                  <c:v>35569.19</c:v>
                </c:pt>
                <c:pt idx="5">
                  <c:v>36087.599999999999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0-4463-A5AC-4E71D698FAA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0-4463-A5AC-4E71D698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12.26'!$U$4:$Y$4</c:f>
              <c:numCache>
                <c:formatCode>#,##0</c:formatCode>
                <c:ptCount val="5"/>
                <c:pt idx="0">
                  <c:v>1490</c:v>
                </c:pt>
                <c:pt idx="1">
                  <c:v>1559</c:v>
                </c:pt>
                <c:pt idx="2">
                  <c:v>1401</c:v>
                </c:pt>
                <c:pt idx="3">
                  <c:v>1372</c:v>
                </c:pt>
                <c:pt idx="4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D-468E-B3C4-1FD2918C4017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12.26'!$U$7:$Y$7</c:f>
              <c:numCache>
                <c:formatCode>#,##0</c:formatCode>
                <c:ptCount val="5"/>
                <c:pt idx="0">
                  <c:v>1070</c:v>
                </c:pt>
                <c:pt idx="1">
                  <c:v>1077</c:v>
                </c:pt>
                <c:pt idx="2">
                  <c:v>1050</c:v>
                </c:pt>
                <c:pt idx="3">
                  <c:v>1030</c:v>
                </c:pt>
                <c:pt idx="4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D-468E-B3C4-1FD2918C4017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12.26'!$U$11:$Y$11</c:f>
              <c:numCache>
                <c:formatCode>#,##0</c:formatCode>
                <c:ptCount val="5"/>
                <c:pt idx="0">
                  <c:v>1172</c:v>
                </c:pt>
                <c:pt idx="1">
                  <c:v>1239</c:v>
                </c:pt>
                <c:pt idx="2">
                  <c:v>1090</c:v>
                </c:pt>
                <c:pt idx="3">
                  <c:v>1082</c:v>
                </c:pt>
                <c:pt idx="4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D-468E-B3C4-1FD2918C4017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12.26'!$U$12:$Y$12</c:f>
              <c:numCache>
                <c:formatCode>#,##0</c:formatCode>
                <c:ptCount val="5"/>
                <c:pt idx="0">
                  <c:v>323</c:v>
                </c:pt>
                <c:pt idx="1">
                  <c:v>316</c:v>
                </c:pt>
                <c:pt idx="2">
                  <c:v>306</c:v>
                </c:pt>
                <c:pt idx="3">
                  <c:v>294</c:v>
                </c:pt>
                <c:pt idx="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2D-468E-B3C4-1FD2918C4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12.26'!$AA$15:$AA$33</c:f>
              <c:numCache>
                <c:formatCode>0.0%</c:formatCode>
                <c:ptCount val="19"/>
                <c:pt idx="0">
                  <c:v>0.12630208333333334</c:v>
                </c:pt>
                <c:pt idx="1">
                  <c:v>5.208333333333333E-3</c:v>
                </c:pt>
                <c:pt idx="2">
                  <c:v>4.1015625E-2</c:v>
                </c:pt>
                <c:pt idx="3">
                  <c:v>1.953125E-3</c:v>
                </c:pt>
                <c:pt idx="4">
                  <c:v>5.0130208333333336E-2</c:v>
                </c:pt>
                <c:pt idx="5">
                  <c:v>8.4635416666666661E-3</c:v>
                </c:pt>
                <c:pt idx="6">
                  <c:v>4.296875E-2</c:v>
                </c:pt>
                <c:pt idx="7">
                  <c:v>8.3984375E-2</c:v>
                </c:pt>
                <c:pt idx="8">
                  <c:v>3.2552083333333336E-2</c:v>
                </c:pt>
                <c:pt idx="9">
                  <c:v>2.6041666666666665E-3</c:v>
                </c:pt>
                <c:pt idx="10">
                  <c:v>1.5625E-2</c:v>
                </c:pt>
                <c:pt idx="11">
                  <c:v>1.3020833333333334E-2</c:v>
                </c:pt>
                <c:pt idx="12">
                  <c:v>3.5807291666666664E-2</c:v>
                </c:pt>
                <c:pt idx="13">
                  <c:v>4.296875E-2</c:v>
                </c:pt>
                <c:pt idx="14">
                  <c:v>5.2083333333333336E-2</c:v>
                </c:pt>
                <c:pt idx="15">
                  <c:v>7.1614583333333329E-2</c:v>
                </c:pt>
                <c:pt idx="16">
                  <c:v>0.11328125</c:v>
                </c:pt>
                <c:pt idx="17">
                  <c:v>9.1796875E-2</c:v>
                </c:pt>
                <c:pt idx="18">
                  <c:v>1.6276041666666668E-2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9-485D-8B15-E51A943ADC4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9-485D-8B15-E51A943A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12.26'!$Y$44:$Y$60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38</c:v>
                </c:pt>
                <c:pt idx="3">
                  <c:v>49</c:v>
                </c:pt>
                <c:pt idx="4">
                  <c:v>63</c:v>
                </c:pt>
                <c:pt idx="5">
                  <c:v>47</c:v>
                </c:pt>
                <c:pt idx="6">
                  <c:v>51</c:v>
                </c:pt>
                <c:pt idx="7">
                  <c:v>56</c:v>
                </c:pt>
                <c:pt idx="8">
                  <c:v>80</c:v>
                </c:pt>
                <c:pt idx="9">
                  <c:v>87</c:v>
                </c:pt>
                <c:pt idx="10">
                  <c:v>89</c:v>
                </c:pt>
                <c:pt idx="11">
                  <c:v>97</c:v>
                </c:pt>
                <c:pt idx="12">
                  <c:v>44</c:v>
                </c:pt>
                <c:pt idx="13">
                  <c:v>25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5-4302-A7E0-1C5621FDB716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12.26'!$Y$63:$Y$79</c:f>
              <c:numCache>
                <c:formatCode>#,##0</c:formatCode>
                <c:ptCount val="17"/>
                <c:pt idx="0">
                  <c:v>8</c:v>
                </c:pt>
                <c:pt idx="1">
                  <c:v>23</c:v>
                </c:pt>
                <c:pt idx="2">
                  <c:v>26</c:v>
                </c:pt>
                <c:pt idx="3">
                  <c:v>35</c:v>
                </c:pt>
                <c:pt idx="4">
                  <c:v>56</c:v>
                </c:pt>
                <c:pt idx="5">
                  <c:v>45</c:v>
                </c:pt>
                <c:pt idx="6">
                  <c:v>87</c:v>
                </c:pt>
                <c:pt idx="7">
                  <c:v>62</c:v>
                </c:pt>
                <c:pt idx="8">
                  <c:v>82</c:v>
                </c:pt>
                <c:pt idx="9">
                  <c:v>100</c:v>
                </c:pt>
                <c:pt idx="10">
                  <c:v>102</c:v>
                </c:pt>
                <c:pt idx="11">
                  <c:v>90</c:v>
                </c:pt>
                <c:pt idx="12">
                  <c:v>43</c:v>
                </c:pt>
                <c:pt idx="13">
                  <c:v>19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5-4302-A7E0-1C5621FDB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12.26'!$Y$83:$Y$90</c:f>
              <c:numCache>
                <c:formatCode>#,##0</c:formatCode>
                <c:ptCount val="8"/>
                <c:pt idx="0">
                  <c:v>48</c:v>
                </c:pt>
                <c:pt idx="1">
                  <c:v>48</c:v>
                </c:pt>
                <c:pt idx="2">
                  <c:v>79</c:v>
                </c:pt>
                <c:pt idx="3">
                  <c:v>43</c:v>
                </c:pt>
                <c:pt idx="4">
                  <c:v>10</c:v>
                </c:pt>
                <c:pt idx="5">
                  <c:v>3</c:v>
                </c:pt>
                <c:pt idx="6">
                  <c:v>29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6-4A55-AEA5-67D15A9EFB89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12.26'!$Y$93:$Y$100</c:f>
              <c:numCache>
                <c:formatCode>#,##0</c:formatCode>
                <c:ptCount val="8"/>
                <c:pt idx="0">
                  <c:v>29</c:v>
                </c:pt>
                <c:pt idx="1">
                  <c:v>83</c:v>
                </c:pt>
                <c:pt idx="2">
                  <c:v>20</c:v>
                </c:pt>
                <c:pt idx="3">
                  <c:v>88</c:v>
                </c:pt>
                <c:pt idx="4">
                  <c:v>67</c:v>
                </c:pt>
                <c:pt idx="5">
                  <c:v>37</c:v>
                </c:pt>
                <c:pt idx="6">
                  <c:v>6</c:v>
                </c:pt>
                <c:pt idx="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6-4A55-AEA5-67D15A9EF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12.26'!$U$8:$Y$8</c:f>
              <c:numCache>
                <c:formatCode>General</c:formatCode>
                <c:ptCount val="5"/>
                <c:pt idx="0">
                  <c:v>25871.119999999999</c:v>
                </c:pt>
                <c:pt idx="1">
                  <c:v>25830</c:v>
                </c:pt>
                <c:pt idx="2">
                  <c:v>27064.83</c:v>
                </c:pt>
                <c:pt idx="3">
                  <c:v>29947</c:v>
                </c:pt>
                <c:pt idx="4">
                  <c:v>31324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5-4486-82AD-FC9EEC283DF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5-4486-82AD-FC9EEC283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12.26'!$T$4:$Y$4</c:f>
              <c:numCache>
                <c:formatCode>#,##0</c:formatCode>
                <c:ptCount val="6"/>
                <c:pt idx="0">
                  <c:v>1475</c:v>
                </c:pt>
                <c:pt idx="1">
                  <c:v>1490</c:v>
                </c:pt>
                <c:pt idx="2">
                  <c:v>1559</c:v>
                </c:pt>
                <c:pt idx="3">
                  <c:v>1401</c:v>
                </c:pt>
                <c:pt idx="4">
                  <c:v>1372</c:v>
                </c:pt>
                <c:pt idx="5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B-4A47-8BC9-BCBE95E832D5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12.26'!$T$7:$Y$7</c:f>
              <c:numCache>
                <c:formatCode>#,##0</c:formatCode>
                <c:ptCount val="6"/>
                <c:pt idx="0">
                  <c:v>1070</c:v>
                </c:pt>
                <c:pt idx="1">
                  <c:v>1070</c:v>
                </c:pt>
                <c:pt idx="2">
                  <c:v>1077</c:v>
                </c:pt>
                <c:pt idx="3">
                  <c:v>1050</c:v>
                </c:pt>
                <c:pt idx="4">
                  <c:v>1030</c:v>
                </c:pt>
                <c:pt idx="5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B-4A47-8BC9-BCBE95E832D5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12.26'!$T$11:$Y$11</c:f>
              <c:numCache>
                <c:formatCode>#,##0</c:formatCode>
                <c:ptCount val="6"/>
                <c:pt idx="0">
                  <c:v>1146</c:v>
                </c:pt>
                <c:pt idx="1">
                  <c:v>1172</c:v>
                </c:pt>
                <c:pt idx="2">
                  <c:v>1239</c:v>
                </c:pt>
                <c:pt idx="3">
                  <c:v>1090</c:v>
                </c:pt>
                <c:pt idx="4">
                  <c:v>1082</c:v>
                </c:pt>
                <c:pt idx="5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B-4A47-8BC9-BCBE95E832D5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12.26'!$T$12:$Y$12</c:f>
              <c:numCache>
                <c:formatCode>#,##0</c:formatCode>
                <c:ptCount val="6"/>
                <c:pt idx="0">
                  <c:v>329</c:v>
                </c:pt>
                <c:pt idx="1">
                  <c:v>323</c:v>
                </c:pt>
                <c:pt idx="2">
                  <c:v>316</c:v>
                </c:pt>
                <c:pt idx="3">
                  <c:v>306</c:v>
                </c:pt>
                <c:pt idx="4">
                  <c:v>294</c:v>
                </c:pt>
                <c:pt idx="5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AB-4A47-8BC9-BCBE95E83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12.26'!$AA$15:$AA$33</c:f>
              <c:numCache>
                <c:formatCode>0.0%</c:formatCode>
                <c:ptCount val="19"/>
                <c:pt idx="0">
                  <c:v>0.12630208333333334</c:v>
                </c:pt>
                <c:pt idx="1">
                  <c:v>5.208333333333333E-3</c:v>
                </c:pt>
                <c:pt idx="2">
                  <c:v>4.1015625E-2</c:v>
                </c:pt>
                <c:pt idx="3">
                  <c:v>1.953125E-3</c:v>
                </c:pt>
                <c:pt idx="4">
                  <c:v>5.0130208333333336E-2</c:v>
                </c:pt>
                <c:pt idx="5">
                  <c:v>8.4635416666666661E-3</c:v>
                </c:pt>
                <c:pt idx="6">
                  <c:v>4.296875E-2</c:v>
                </c:pt>
                <c:pt idx="7">
                  <c:v>8.3984375E-2</c:v>
                </c:pt>
                <c:pt idx="8">
                  <c:v>3.2552083333333336E-2</c:v>
                </c:pt>
                <c:pt idx="9">
                  <c:v>2.6041666666666665E-3</c:v>
                </c:pt>
                <c:pt idx="10">
                  <c:v>1.5625E-2</c:v>
                </c:pt>
                <c:pt idx="11">
                  <c:v>1.3020833333333334E-2</c:v>
                </c:pt>
                <c:pt idx="12">
                  <c:v>3.5807291666666664E-2</c:v>
                </c:pt>
                <c:pt idx="13">
                  <c:v>4.296875E-2</c:v>
                </c:pt>
                <c:pt idx="14">
                  <c:v>5.2083333333333336E-2</c:v>
                </c:pt>
                <c:pt idx="15">
                  <c:v>7.1614583333333329E-2</c:v>
                </c:pt>
                <c:pt idx="16">
                  <c:v>0.11328125</c:v>
                </c:pt>
                <c:pt idx="17">
                  <c:v>9.1796875E-2</c:v>
                </c:pt>
                <c:pt idx="18">
                  <c:v>1.6276041666666668E-2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D-4F95-915E-EF3401A8089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D-4F95-915E-EF3401A8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12.26'!$Y$44:$Y$60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38</c:v>
                </c:pt>
                <c:pt idx="3">
                  <c:v>49</c:v>
                </c:pt>
                <c:pt idx="4">
                  <c:v>63</c:v>
                </c:pt>
                <c:pt idx="5">
                  <c:v>47</c:v>
                </c:pt>
                <c:pt idx="6">
                  <c:v>51</c:v>
                </c:pt>
                <c:pt idx="7">
                  <c:v>56</c:v>
                </c:pt>
                <c:pt idx="8">
                  <c:v>80</c:v>
                </c:pt>
                <c:pt idx="9">
                  <c:v>87</c:v>
                </c:pt>
                <c:pt idx="10">
                  <c:v>89</c:v>
                </c:pt>
                <c:pt idx="11">
                  <c:v>97</c:v>
                </c:pt>
                <c:pt idx="12">
                  <c:v>44</c:v>
                </c:pt>
                <c:pt idx="13">
                  <c:v>25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6-4021-8CEF-A488B3259C44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12.26'!$Y$63:$Y$79</c:f>
              <c:numCache>
                <c:formatCode>#,##0</c:formatCode>
                <c:ptCount val="17"/>
                <c:pt idx="0">
                  <c:v>8</c:v>
                </c:pt>
                <c:pt idx="1">
                  <c:v>23</c:v>
                </c:pt>
                <c:pt idx="2">
                  <c:v>26</c:v>
                </c:pt>
                <c:pt idx="3">
                  <c:v>35</c:v>
                </c:pt>
                <c:pt idx="4">
                  <c:v>56</c:v>
                </c:pt>
                <c:pt idx="5">
                  <c:v>45</c:v>
                </c:pt>
                <c:pt idx="6">
                  <c:v>87</c:v>
                </c:pt>
                <c:pt idx="7">
                  <c:v>62</c:v>
                </c:pt>
                <c:pt idx="8">
                  <c:v>82</c:v>
                </c:pt>
                <c:pt idx="9">
                  <c:v>100</c:v>
                </c:pt>
                <c:pt idx="10">
                  <c:v>102</c:v>
                </c:pt>
                <c:pt idx="11">
                  <c:v>90</c:v>
                </c:pt>
                <c:pt idx="12">
                  <c:v>43</c:v>
                </c:pt>
                <c:pt idx="13">
                  <c:v>19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C6-4021-8CEF-A488B3259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12.26'!$Y$83:$Y$90</c:f>
              <c:numCache>
                <c:formatCode>#,##0</c:formatCode>
                <c:ptCount val="8"/>
                <c:pt idx="0">
                  <c:v>48</c:v>
                </c:pt>
                <c:pt idx="1">
                  <c:v>48</c:v>
                </c:pt>
                <c:pt idx="2">
                  <c:v>79</c:v>
                </c:pt>
                <c:pt idx="3">
                  <c:v>43</c:v>
                </c:pt>
                <c:pt idx="4">
                  <c:v>10</c:v>
                </c:pt>
                <c:pt idx="5">
                  <c:v>3</c:v>
                </c:pt>
                <c:pt idx="6">
                  <c:v>29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D-44AE-89C6-6597AF147DCA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12.26'!$Y$93:$Y$100</c:f>
              <c:numCache>
                <c:formatCode>#,##0</c:formatCode>
                <c:ptCount val="8"/>
                <c:pt idx="0">
                  <c:v>29</c:v>
                </c:pt>
                <c:pt idx="1">
                  <c:v>83</c:v>
                </c:pt>
                <c:pt idx="2">
                  <c:v>20</c:v>
                </c:pt>
                <c:pt idx="3">
                  <c:v>88</c:v>
                </c:pt>
                <c:pt idx="4">
                  <c:v>67</c:v>
                </c:pt>
                <c:pt idx="5">
                  <c:v>37</c:v>
                </c:pt>
                <c:pt idx="6">
                  <c:v>6</c:v>
                </c:pt>
                <c:pt idx="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D-44AE-89C6-6597AF147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12.3'!$T$4:$Y$4</c:f>
              <c:numCache>
                <c:formatCode>#,##0</c:formatCode>
                <c:ptCount val="6"/>
                <c:pt idx="0">
                  <c:v>13131</c:v>
                </c:pt>
                <c:pt idx="1">
                  <c:v>12735</c:v>
                </c:pt>
                <c:pt idx="2">
                  <c:v>12528</c:v>
                </c:pt>
                <c:pt idx="3">
                  <c:v>12442</c:v>
                </c:pt>
                <c:pt idx="4">
                  <c:v>12626</c:v>
                </c:pt>
                <c:pt idx="5">
                  <c:v>13002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6-45F6-970A-7C71F5EAFAFC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12.3'!$T$7:$Y$7</c:f>
              <c:numCache>
                <c:formatCode>#,##0</c:formatCode>
                <c:ptCount val="6"/>
                <c:pt idx="0">
                  <c:v>9618</c:v>
                </c:pt>
                <c:pt idx="1">
                  <c:v>9392</c:v>
                </c:pt>
                <c:pt idx="2">
                  <c:v>9362</c:v>
                </c:pt>
                <c:pt idx="3">
                  <c:v>9336</c:v>
                </c:pt>
                <c:pt idx="4">
                  <c:v>9406</c:v>
                </c:pt>
                <c:pt idx="5">
                  <c:v>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6-45F6-970A-7C71F5EAFAFC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12.3'!$T$11:$Y$11</c:f>
              <c:numCache>
                <c:formatCode>#,##0</c:formatCode>
                <c:ptCount val="6"/>
                <c:pt idx="0">
                  <c:v>11918</c:v>
                </c:pt>
                <c:pt idx="1">
                  <c:v>11582</c:v>
                </c:pt>
                <c:pt idx="2">
                  <c:v>11462</c:v>
                </c:pt>
                <c:pt idx="3">
                  <c:v>11421</c:v>
                </c:pt>
                <c:pt idx="4">
                  <c:v>11561</c:v>
                </c:pt>
                <c:pt idx="5">
                  <c:v>11931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6-45F6-970A-7C71F5EAFAFC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12.3'!$T$12:$Y$12</c:f>
              <c:numCache>
                <c:formatCode>#,##0</c:formatCode>
                <c:ptCount val="6"/>
                <c:pt idx="0">
                  <c:v>1215</c:v>
                </c:pt>
                <c:pt idx="1">
                  <c:v>1156</c:v>
                </c:pt>
                <c:pt idx="2">
                  <c:v>1063</c:v>
                </c:pt>
                <c:pt idx="3">
                  <c:v>1023</c:v>
                </c:pt>
                <c:pt idx="4">
                  <c:v>1067</c:v>
                </c:pt>
                <c:pt idx="5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06-45F6-970A-7C71F5EAF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12.26'!$T$8:$Y$8</c:f>
              <c:numCache>
                <c:formatCode>General</c:formatCode>
                <c:ptCount val="6"/>
                <c:pt idx="0">
                  <c:v>24447.27</c:v>
                </c:pt>
                <c:pt idx="1">
                  <c:v>25871.119999999999</c:v>
                </c:pt>
                <c:pt idx="2">
                  <c:v>25830</c:v>
                </c:pt>
                <c:pt idx="3">
                  <c:v>27064.83</c:v>
                </c:pt>
                <c:pt idx="4">
                  <c:v>29947</c:v>
                </c:pt>
                <c:pt idx="5">
                  <c:v>31324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E-43A9-A483-B458B674A73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E-43A9-A483-B458B674A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12.27'!$U$4:$Y$4</c:f>
              <c:numCache>
                <c:formatCode>#,##0</c:formatCode>
                <c:ptCount val="5"/>
                <c:pt idx="0">
                  <c:v>8878</c:v>
                </c:pt>
                <c:pt idx="1">
                  <c:v>8794</c:v>
                </c:pt>
                <c:pt idx="2">
                  <c:v>8797</c:v>
                </c:pt>
                <c:pt idx="3">
                  <c:v>9000</c:v>
                </c:pt>
                <c:pt idx="4">
                  <c:v>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F-4491-B365-CE714EC43C41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12.27'!$U$7:$Y$7</c:f>
              <c:numCache>
                <c:formatCode>#,##0</c:formatCode>
                <c:ptCount val="5"/>
                <c:pt idx="0">
                  <c:v>6541</c:v>
                </c:pt>
                <c:pt idx="1">
                  <c:v>6548</c:v>
                </c:pt>
                <c:pt idx="2">
                  <c:v>6613</c:v>
                </c:pt>
                <c:pt idx="3">
                  <c:v>6608</c:v>
                </c:pt>
                <c:pt idx="4">
                  <c:v>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F-4491-B365-CE714EC43C41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12.27'!$U$11:$Y$11</c:f>
              <c:numCache>
                <c:formatCode>#,##0</c:formatCode>
                <c:ptCount val="5"/>
                <c:pt idx="0">
                  <c:v>7795</c:v>
                </c:pt>
                <c:pt idx="1">
                  <c:v>7775</c:v>
                </c:pt>
                <c:pt idx="2">
                  <c:v>7803</c:v>
                </c:pt>
                <c:pt idx="3">
                  <c:v>7924</c:v>
                </c:pt>
                <c:pt idx="4">
                  <c:v>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3F-4491-B365-CE714EC43C41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12.27'!$U$12:$Y$12</c:f>
              <c:numCache>
                <c:formatCode>#,##0</c:formatCode>
                <c:ptCount val="5"/>
                <c:pt idx="0">
                  <c:v>1084</c:v>
                </c:pt>
                <c:pt idx="1">
                  <c:v>1020</c:v>
                </c:pt>
                <c:pt idx="2">
                  <c:v>996</c:v>
                </c:pt>
                <c:pt idx="3">
                  <c:v>1076</c:v>
                </c:pt>
                <c:pt idx="4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3F-4491-B365-CE714EC43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12.27'!$AA$15:$AA$33</c:f>
              <c:numCache>
                <c:formatCode>0.0%</c:formatCode>
                <c:ptCount val="19"/>
                <c:pt idx="0">
                  <c:v>9.3522838233698599E-2</c:v>
                </c:pt>
                <c:pt idx="1">
                  <c:v>3.0595638494087012E-2</c:v>
                </c:pt>
                <c:pt idx="2">
                  <c:v>7.6055115547358138E-2</c:v>
                </c:pt>
                <c:pt idx="3">
                  <c:v>4.4483020505587502E-3</c:v>
                </c:pt>
                <c:pt idx="4">
                  <c:v>5.4139090810458937E-2</c:v>
                </c:pt>
                <c:pt idx="5">
                  <c:v>3.2874037105348815E-2</c:v>
                </c:pt>
                <c:pt idx="6">
                  <c:v>8.7013127915807745E-2</c:v>
                </c:pt>
                <c:pt idx="7">
                  <c:v>5.3054139090810457E-2</c:v>
                </c:pt>
                <c:pt idx="8">
                  <c:v>4.5676467397200826E-2</c:v>
                </c:pt>
                <c:pt idx="9">
                  <c:v>2.9293696430508841E-3</c:v>
                </c:pt>
                <c:pt idx="10">
                  <c:v>2.1807529564934359E-2</c:v>
                </c:pt>
                <c:pt idx="11">
                  <c:v>1.6057285450797439E-2</c:v>
                </c:pt>
                <c:pt idx="12">
                  <c:v>3.1138114353911252E-2</c:v>
                </c:pt>
                <c:pt idx="13">
                  <c:v>6.6182054898557011E-2</c:v>
                </c:pt>
                <c:pt idx="14">
                  <c:v>5.8370402517087992E-2</c:v>
                </c:pt>
                <c:pt idx="15">
                  <c:v>6.9436910057502438E-2</c:v>
                </c:pt>
                <c:pt idx="16">
                  <c:v>0.1293262449820983</c:v>
                </c:pt>
                <c:pt idx="17">
                  <c:v>6.7267006618205493E-3</c:v>
                </c:pt>
                <c:pt idx="18">
                  <c:v>2.8642725398719756E-2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9-4593-A5F3-2D5F99D90BB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9-4593-A5F3-2D5F99D90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12.27'!$Y$44:$Y$60</c:f>
              <c:numCache>
                <c:formatCode>#,##0</c:formatCode>
                <c:ptCount val="17"/>
                <c:pt idx="0">
                  <c:v>3</c:v>
                </c:pt>
                <c:pt idx="1">
                  <c:v>95</c:v>
                </c:pt>
                <c:pt idx="2">
                  <c:v>297</c:v>
                </c:pt>
                <c:pt idx="3">
                  <c:v>399</c:v>
                </c:pt>
                <c:pt idx="4">
                  <c:v>462</c:v>
                </c:pt>
                <c:pt idx="5">
                  <c:v>468</c:v>
                </c:pt>
                <c:pt idx="6">
                  <c:v>405</c:v>
                </c:pt>
                <c:pt idx="7">
                  <c:v>437</c:v>
                </c:pt>
                <c:pt idx="8">
                  <c:v>436</c:v>
                </c:pt>
                <c:pt idx="9">
                  <c:v>517</c:v>
                </c:pt>
                <c:pt idx="10">
                  <c:v>534</c:v>
                </c:pt>
                <c:pt idx="11">
                  <c:v>396</c:v>
                </c:pt>
                <c:pt idx="12">
                  <c:v>182</c:v>
                </c:pt>
                <c:pt idx="13">
                  <c:v>81</c:v>
                </c:pt>
                <c:pt idx="14">
                  <c:v>27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9-4DE2-AC36-A39810488BE6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12.27'!$Y$63:$Y$79</c:f>
              <c:numCache>
                <c:formatCode>#,##0</c:formatCode>
                <c:ptCount val="17"/>
                <c:pt idx="0">
                  <c:v>17</c:v>
                </c:pt>
                <c:pt idx="1">
                  <c:v>125</c:v>
                </c:pt>
                <c:pt idx="2">
                  <c:v>305</c:v>
                </c:pt>
                <c:pt idx="3">
                  <c:v>370</c:v>
                </c:pt>
                <c:pt idx="4">
                  <c:v>356</c:v>
                </c:pt>
                <c:pt idx="5">
                  <c:v>416</c:v>
                </c:pt>
                <c:pt idx="6">
                  <c:v>344</c:v>
                </c:pt>
                <c:pt idx="7">
                  <c:v>379</c:v>
                </c:pt>
                <c:pt idx="8">
                  <c:v>526</c:v>
                </c:pt>
                <c:pt idx="9">
                  <c:v>510</c:v>
                </c:pt>
                <c:pt idx="10">
                  <c:v>521</c:v>
                </c:pt>
                <c:pt idx="11">
                  <c:v>362</c:v>
                </c:pt>
                <c:pt idx="12">
                  <c:v>118</c:v>
                </c:pt>
                <c:pt idx="13">
                  <c:v>56</c:v>
                </c:pt>
                <c:pt idx="14">
                  <c:v>28</c:v>
                </c:pt>
                <c:pt idx="15">
                  <c:v>10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9-4DE2-AC36-A39810488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12.27'!$Y$83:$Y$90</c:f>
              <c:numCache>
                <c:formatCode>#,##0</c:formatCode>
                <c:ptCount val="8"/>
                <c:pt idx="0">
                  <c:v>276</c:v>
                </c:pt>
                <c:pt idx="1">
                  <c:v>293</c:v>
                </c:pt>
                <c:pt idx="2">
                  <c:v>748</c:v>
                </c:pt>
                <c:pt idx="3">
                  <c:v>165</c:v>
                </c:pt>
                <c:pt idx="4">
                  <c:v>113</c:v>
                </c:pt>
                <c:pt idx="5">
                  <c:v>127</c:v>
                </c:pt>
                <c:pt idx="6">
                  <c:v>467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E-443A-B01C-0FDFDA8BBDCB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12.27'!$Y$93:$Y$100</c:f>
              <c:numCache>
                <c:formatCode>#,##0</c:formatCode>
                <c:ptCount val="8"/>
                <c:pt idx="0">
                  <c:v>164</c:v>
                </c:pt>
                <c:pt idx="1">
                  <c:v>564</c:v>
                </c:pt>
                <c:pt idx="2">
                  <c:v>117</c:v>
                </c:pt>
                <c:pt idx="3">
                  <c:v>529</c:v>
                </c:pt>
                <c:pt idx="4">
                  <c:v>542</c:v>
                </c:pt>
                <c:pt idx="5">
                  <c:v>380</c:v>
                </c:pt>
                <c:pt idx="6">
                  <c:v>31</c:v>
                </c:pt>
                <c:pt idx="7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E-443A-B01C-0FDFDA8BB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12.27'!$U$8:$Y$8</c:f>
              <c:numCache>
                <c:formatCode>General</c:formatCode>
                <c:ptCount val="5"/>
                <c:pt idx="0">
                  <c:v>35797.93</c:v>
                </c:pt>
                <c:pt idx="1">
                  <c:v>35243</c:v>
                </c:pt>
                <c:pt idx="2">
                  <c:v>37268.35</c:v>
                </c:pt>
                <c:pt idx="3">
                  <c:v>38170.639999999999</c:v>
                </c:pt>
                <c:pt idx="4">
                  <c:v>38007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A-4980-8BB7-5C535AA934B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A-4980-8BB7-5C535AA9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12.27'!$T$4:$Y$4</c:f>
              <c:numCache>
                <c:formatCode>#,##0</c:formatCode>
                <c:ptCount val="6"/>
                <c:pt idx="0">
                  <c:v>9011</c:v>
                </c:pt>
                <c:pt idx="1">
                  <c:v>8878</c:v>
                </c:pt>
                <c:pt idx="2">
                  <c:v>8794</c:v>
                </c:pt>
                <c:pt idx="3">
                  <c:v>8797</c:v>
                </c:pt>
                <c:pt idx="4">
                  <c:v>9000</c:v>
                </c:pt>
                <c:pt idx="5">
                  <c:v>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9-4DC2-9EA4-43700B45AE96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12.27'!$T$7:$Y$7</c:f>
              <c:numCache>
                <c:formatCode>#,##0</c:formatCode>
                <c:ptCount val="6"/>
                <c:pt idx="0">
                  <c:v>6667</c:v>
                </c:pt>
                <c:pt idx="1">
                  <c:v>6541</c:v>
                </c:pt>
                <c:pt idx="2">
                  <c:v>6548</c:v>
                </c:pt>
                <c:pt idx="3">
                  <c:v>6613</c:v>
                </c:pt>
                <c:pt idx="4">
                  <c:v>6608</c:v>
                </c:pt>
                <c:pt idx="5">
                  <c:v>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9-4DC2-9EA4-43700B45AE96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12.27'!$T$11:$Y$11</c:f>
              <c:numCache>
                <c:formatCode>#,##0</c:formatCode>
                <c:ptCount val="6"/>
                <c:pt idx="0">
                  <c:v>7872</c:v>
                </c:pt>
                <c:pt idx="1">
                  <c:v>7795</c:v>
                </c:pt>
                <c:pt idx="2">
                  <c:v>7775</c:v>
                </c:pt>
                <c:pt idx="3">
                  <c:v>7803</c:v>
                </c:pt>
                <c:pt idx="4">
                  <c:v>7924</c:v>
                </c:pt>
                <c:pt idx="5">
                  <c:v>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19-4DC2-9EA4-43700B45AE96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12.27'!$T$12:$Y$12</c:f>
              <c:numCache>
                <c:formatCode>#,##0</c:formatCode>
                <c:ptCount val="6"/>
                <c:pt idx="0">
                  <c:v>1140</c:v>
                </c:pt>
                <c:pt idx="1">
                  <c:v>1084</c:v>
                </c:pt>
                <c:pt idx="2">
                  <c:v>1020</c:v>
                </c:pt>
                <c:pt idx="3">
                  <c:v>996</c:v>
                </c:pt>
                <c:pt idx="4">
                  <c:v>1076</c:v>
                </c:pt>
                <c:pt idx="5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19-4DC2-9EA4-43700B45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12.27'!$AA$15:$AA$33</c:f>
              <c:numCache>
                <c:formatCode>0.0%</c:formatCode>
                <c:ptCount val="19"/>
                <c:pt idx="0">
                  <c:v>9.3522838233698599E-2</c:v>
                </c:pt>
                <c:pt idx="1">
                  <c:v>3.0595638494087012E-2</c:v>
                </c:pt>
                <c:pt idx="2">
                  <c:v>7.6055115547358138E-2</c:v>
                </c:pt>
                <c:pt idx="3">
                  <c:v>4.4483020505587502E-3</c:v>
                </c:pt>
                <c:pt idx="4">
                  <c:v>5.4139090810458937E-2</c:v>
                </c:pt>
                <c:pt idx="5">
                  <c:v>3.2874037105348815E-2</c:v>
                </c:pt>
                <c:pt idx="6">
                  <c:v>8.7013127915807745E-2</c:v>
                </c:pt>
                <c:pt idx="7">
                  <c:v>5.3054139090810457E-2</c:v>
                </c:pt>
                <c:pt idx="8">
                  <c:v>4.5676467397200826E-2</c:v>
                </c:pt>
                <c:pt idx="9">
                  <c:v>2.9293696430508841E-3</c:v>
                </c:pt>
                <c:pt idx="10">
                  <c:v>2.1807529564934359E-2</c:v>
                </c:pt>
                <c:pt idx="11">
                  <c:v>1.6057285450797439E-2</c:v>
                </c:pt>
                <c:pt idx="12">
                  <c:v>3.1138114353911252E-2</c:v>
                </c:pt>
                <c:pt idx="13">
                  <c:v>6.6182054898557011E-2</c:v>
                </c:pt>
                <c:pt idx="14">
                  <c:v>5.8370402517087992E-2</c:v>
                </c:pt>
                <c:pt idx="15">
                  <c:v>6.9436910057502438E-2</c:v>
                </c:pt>
                <c:pt idx="16">
                  <c:v>0.1293262449820983</c:v>
                </c:pt>
                <c:pt idx="17">
                  <c:v>6.7267006618205493E-3</c:v>
                </c:pt>
                <c:pt idx="18">
                  <c:v>2.8642725398719756E-2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B-44F5-97EF-E2ED66CEFB8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B-44F5-97EF-E2ED66CEF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12.27'!$Y$44:$Y$60</c:f>
              <c:numCache>
                <c:formatCode>#,##0</c:formatCode>
                <c:ptCount val="17"/>
                <c:pt idx="0">
                  <c:v>3</c:v>
                </c:pt>
                <c:pt idx="1">
                  <c:v>95</c:v>
                </c:pt>
                <c:pt idx="2">
                  <c:v>297</c:v>
                </c:pt>
                <c:pt idx="3">
                  <c:v>399</c:v>
                </c:pt>
                <c:pt idx="4">
                  <c:v>462</c:v>
                </c:pt>
                <c:pt idx="5">
                  <c:v>468</c:v>
                </c:pt>
                <c:pt idx="6">
                  <c:v>405</c:v>
                </c:pt>
                <c:pt idx="7">
                  <c:v>437</c:v>
                </c:pt>
                <c:pt idx="8">
                  <c:v>436</c:v>
                </c:pt>
                <c:pt idx="9">
                  <c:v>517</c:v>
                </c:pt>
                <c:pt idx="10">
                  <c:v>534</c:v>
                </c:pt>
                <c:pt idx="11">
                  <c:v>396</c:v>
                </c:pt>
                <c:pt idx="12">
                  <c:v>182</c:v>
                </c:pt>
                <c:pt idx="13">
                  <c:v>81</c:v>
                </c:pt>
                <c:pt idx="14">
                  <c:v>27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9-4C70-A456-A8BF8E83D54E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12.27'!$Y$63:$Y$79</c:f>
              <c:numCache>
                <c:formatCode>#,##0</c:formatCode>
                <c:ptCount val="17"/>
                <c:pt idx="0">
                  <c:v>17</c:v>
                </c:pt>
                <c:pt idx="1">
                  <c:v>125</c:v>
                </c:pt>
                <c:pt idx="2">
                  <c:v>305</c:v>
                </c:pt>
                <c:pt idx="3">
                  <c:v>370</c:v>
                </c:pt>
                <c:pt idx="4">
                  <c:v>356</c:v>
                </c:pt>
                <c:pt idx="5">
                  <c:v>416</c:v>
                </c:pt>
                <c:pt idx="6">
                  <c:v>344</c:v>
                </c:pt>
                <c:pt idx="7">
                  <c:v>379</c:v>
                </c:pt>
                <c:pt idx="8">
                  <c:v>526</c:v>
                </c:pt>
                <c:pt idx="9">
                  <c:v>510</c:v>
                </c:pt>
                <c:pt idx="10">
                  <c:v>521</c:v>
                </c:pt>
                <c:pt idx="11">
                  <c:v>362</c:v>
                </c:pt>
                <c:pt idx="12">
                  <c:v>118</c:v>
                </c:pt>
                <c:pt idx="13">
                  <c:v>56</c:v>
                </c:pt>
                <c:pt idx="14">
                  <c:v>28</c:v>
                </c:pt>
                <c:pt idx="15">
                  <c:v>10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9-4C70-A456-A8BF8E83D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12.27'!$Y$83:$Y$90</c:f>
              <c:numCache>
                <c:formatCode>#,##0</c:formatCode>
                <c:ptCount val="8"/>
                <c:pt idx="0">
                  <c:v>276</c:v>
                </c:pt>
                <c:pt idx="1">
                  <c:v>293</c:v>
                </c:pt>
                <c:pt idx="2">
                  <c:v>748</c:v>
                </c:pt>
                <c:pt idx="3">
                  <c:v>165</c:v>
                </c:pt>
                <c:pt idx="4">
                  <c:v>113</c:v>
                </c:pt>
                <c:pt idx="5">
                  <c:v>127</c:v>
                </c:pt>
                <c:pt idx="6">
                  <c:v>467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4-410E-BD1A-1DE48DB28117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12.27'!$Y$93:$Y$100</c:f>
              <c:numCache>
                <c:formatCode>#,##0</c:formatCode>
                <c:ptCount val="8"/>
                <c:pt idx="0">
                  <c:v>164</c:v>
                </c:pt>
                <c:pt idx="1">
                  <c:v>564</c:v>
                </c:pt>
                <c:pt idx="2">
                  <c:v>117</c:v>
                </c:pt>
                <c:pt idx="3">
                  <c:v>529</c:v>
                </c:pt>
                <c:pt idx="4">
                  <c:v>542</c:v>
                </c:pt>
                <c:pt idx="5">
                  <c:v>380</c:v>
                </c:pt>
                <c:pt idx="6">
                  <c:v>31</c:v>
                </c:pt>
                <c:pt idx="7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4-410E-BD1A-1DE48DB28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12.3'!$AA$15:$AA$33</c:f>
              <c:numCache>
                <c:formatCode>0.0%</c:formatCode>
                <c:ptCount val="19"/>
                <c:pt idx="0">
                  <c:v>5.5453007229656973E-2</c:v>
                </c:pt>
                <c:pt idx="1">
                  <c:v>2.6457468081833566E-2</c:v>
                </c:pt>
                <c:pt idx="2">
                  <c:v>7.5219197046608219E-2</c:v>
                </c:pt>
                <c:pt idx="3">
                  <c:v>5.999077065066913E-3</c:v>
                </c:pt>
                <c:pt idx="4">
                  <c:v>5.1376711275188433E-2</c:v>
                </c:pt>
                <c:pt idx="5">
                  <c:v>2.5611444393170282E-2</c:v>
                </c:pt>
                <c:pt idx="6">
                  <c:v>0.10952161205968312</c:v>
                </c:pt>
                <c:pt idx="7">
                  <c:v>7.4219350869097062E-2</c:v>
                </c:pt>
                <c:pt idx="8">
                  <c:v>4.7146592831872017E-2</c:v>
                </c:pt>
                <c:pt idx="9">
                  <c:v>5.9221658206429781E-3</c:v>
                </c:pt>
                <c:pt idx="10">
                  <c:v>1.94585448392555E-2</c:v>
                </c:pt>
                <c:pt idx="11">
                  <c:v>1.8920166128287955E-2</c:v>
                </c:pt>
                <c:pt idx="12">
                  <c:v>3.1302876480541454E-2</c:v>
                </c:pt>
                <c:pt idx="13">
                  <c:v>7.6680510690662979E-2</c:v>
                </c:pt>
                <c:pt idx="14">
                  <c:v>6.3451776649746189E-2</c:v>
                </c:pt>
                <c:pt idx="15">
                  <c:v>6.3144131672050449E-2</c:v>
                </c:pt>
                <c:pt idx="16">
                  <c:v>0.13144131672050455</c:v>
                </c:pt>
                <c:pt idx="17">
                  <c:v>1.0075373019535457E-2</c:v>
                </c:pt>
                <c:pt idx="18">
                  <c:v>3.4533148746346713E-2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B-49B0-A00C-5E25A0B3FFF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B-49B0-A00C-5E25A0B3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12.27'!$T$8:$Y$8</c:f>
              <c:numCache>
                <c:formatCode>General</c:formatCode>
                <c:ptCount val="6"/>
                <c:pt idx="0">
                  <c:v>34996.5</c:v>
                </c:pt>
                <c:pt idx="1">
                  <c:v>35797.93</c:v>
                </c:pt>
                <c:pt idx="2">
                  <c:v>35243</c:v>
                </c:pt>
                <c:pt idx="3">
                  <c:v>37268.35</c:v>
                </c:pt>
                <c:pt idx="4">
                  <c:v>38170.639999999999</c:v>
                </c:pt>
                <c:pt idx="5">
                  <c:v>38007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0-4F9A-BA82-CA5E08BA1EA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0-4F9A-BA82-CA5E08BA1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12.28'!$U$4:$Y$4</c:f>
              <c:numCache>
                <c:formatCode>#,##0</c:formatCode>
                <c:ptCount val="5"/>
                <c:pt idx="0">
                  <c:v>2703</c:v>
                </c:pt>
                <c:pt idx="1">
                  <c:v>2822</c:v>
                </c:pt>
                <c:pt idx="2">
                  <c:v>2724</c:v>
                </c:pt>
                <c:pt idx="3">
                  <c:v>2561</c:v>
                </c:pt>
                <c:pt idx="4">
                  <c:v>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491-AFB5-553822FE5423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12.28'!$U$7:$Y$7</c:f>
              <c:numCache>
                <c:formatCode>#,##0</c:formatCode>
                <c:ptCount val="5"/>
                <c:pt idx="0">
                  <c:v>2133</c:v>
                </c:pt>
                <c:pt idx="1">
                  <c:v>2072</c:v>
                </c:pt>
                <c:pt idx="2">
                  <c:v>1963</c:v>
                </c:pt>
                <c:pt idx="3">
                  <c:v>1911</c:v>
                </c:pt>
                <c:pt idx="4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491-AFB5-553822FE5423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12.28'!$U$11:$Y$11</c:f>
              <c:numCache>
                <c:formatCode>#,##0</c:formatCode>
                <c:ptCount val="5"/>
                <c:pt idx="0">
                  <c:v>2537</c:v>
                </c:pt>
                <c:pt idx="1">
                  <c:v>2664</c:v>
                </c:pt>
                <c:pt idx="2">
                  <c:v>2562</c:v>
                </c:pt>
                <c:pt idx="3">
                  <c:v>2389</c:v>
                </c:pt>
                <c:pt idx="4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1-4491-AFB5-553822FE5423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12.28'!$U$12:$Y$12</c:f>
              <c:numCache>
                <c:formatCode>#,##0</c:formatCode>
                <c:ptCount val="5"/>
                <c:pt idx="0">
                  <c:v>164</c:v>
                </c:pt>
                <c:pt idx="1">
                  <c:v>160</c:v>
                </c:pt>
                <c:pt idx="2">
                  <c:v>168</c:v>
                </c:pt>
                <c:pt idx="3">
                  <c:v>172</c:v>
                </c:pt>
                <c:pt idx="4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D1-4491-AFB5-553822FE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12.28'!$AA$15:$AA$33</c:f>
              <c:numCache>
                <c:formatCode>0.0%</c:formatCode>
                <c:ptCount val="19"/>
                <c:pt idx="0">
                  <c:v>5.5141579731743669E-2</c:v>
                </c:pt>
                <c:pt idx="1">
                  <c:v>0.16952309985096869</c:v>
                </c:pt>
                <c:pt idx="2">
                  <c:v>3.6140089418777943E-2</c:v>
                </c:pt>
                <c:pt idx="3">
                  <c:v>1.1177347242921014E-2</c:v>
                </c:pt>
                <c:pt idx="4">
                  <c:v>5.0670640834575259E-2</c:v>
                </c:pt>
                <c:pt idx="5">
                  <c:v>4.0983606557377051E-3</c:v>
                </c:pt>
                <c:pt idx="6">
                  <c:v>7.3770491803278687E-2</c:v>
                </c:pt>
                <c:pt idx="7">
                  <c:v>0.14940387481371087</c:v>
                </c:pt>
                <c:pt idx="8">
                  <c:v>4.4709388971684055E-2</c:v>
                </c:pt>
                <c:pt idx="9">
                  <c:v>4.0983606557377051E-3</c:v>
                </c:pt>
                <c:pt idx="10">
                  <c:v>1.3785394932935917E-2</c:v>
                </c:pt>
                <c:pt idx="11">
                  <c:v>1.9374068554396422E-2</c:v>
                </c:pt>
                <c:pt idx="12">
                  <c:v>3.2041728763040241E-2</c:v>
                </c:pt>
                <c:pt idx="13">
                  <c:v>5.8867362146050671E-2</c:v>
                </c:pt>
                <c:pt idx="14">
                  <c:v>6.3710879284649774E-2</c:v>
                </c:pt>
                <c:pt idx="15">
                  <c:v>5.4396423248882268E-2</c:v>
                </c:pt>
                <c:pt idx="16">
                  <c:v>6.3338301043219081E-2</c:v>
                </c:pt>
                <c:pt idx="17">
                  <c:v>4.0983606557377051E-3</c:v>
                </c:pt>
                <c:pt idx="18">
                  <c:v>2.533532041728763E-2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6-409A-9841-801FD5EEBB1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6-409A-9841-801FD5EEB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12.28'!$Y$44:$Y$60</c:f>
              <c:numCache>
                <c:formatCode>#,##0</c:formatCode>
                <c:ptCount val="17"/>
                <c:pt idx="0">
                  <c:v>7</c:v>
                </c:pt>
                <c:pt idx="1">
                  <c:v>21</c:v>
                </c:pt>
                <c:pt idx="2">
                  <c:v>58</c:v>
                </c:pt>
                <c:pt idx="3">
                  <c:v>150</c:v>
                </c:pt>
                <c:pt idx="4">
                  <c:v>152</c:v>
                </c:pt>
                <c:pt idx="5">
                  <c:v>130</c:v>
                </c:pt>
                <c:pt idx="6">
                  <c:v>143</c:v>
                </c:pt>
                <c:pt idx="7">
                  <c:v>130</c:v>
                </c:pt>
                <c:pt idx="8">
                  <c:v>181</c:v>
                </c:pt>
                <c:pt idx="9">
                  <c:v>153</c:v>
                </c:pt>
                <c:pt idx="10">
                  <c:v>148</c:v>
                </c:pt>
                <c:pt idx="11">
                  <c:v>122</c:v>
                </c:pt>
                <c:pt idx="12">
                  <c:v>34</c:v>
                </c:pt>
                <c:pt idx="13">
                  <c:v>15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4-4B55-901E-940A104E7E58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12.28'!$Y$63:$Y$79</c:f>
              <c:numCache>
                <c:formatCode>#,##0</c:formatCode>
                <c:ptCount val="17"/>
                <c:pt idx="0">
                  <c:v>5</c:v>
                </c:pt>
                <c:pt idx="1">
                  <c:v>27</c:v>
                </c:pt>
                <c:pt idx="2">
                  <c:v>64</c:v>
                </c:pt>
                <c:pt idx="3">
                  <c:v>102</c:v>
                </c:pt>
                <c:pt idx="4">
                  <c:v>124</c:v>
                </c:pt>
                <c:pt idx="5">
                  <c:v>113</c:v>
                </c:pt>
                <c:pt idx="6">
                  <c:v>119</c:v>
                </c:pt>
                <c:pt idx="7">
                  <c:v>113</c:v>
                </c:pt>
                <c:pt idx="8">
                  <c:v>155</c:v>
                </c:pt>
                <c:pt idx="9">
                  <c:v>137</c:v>
                </c:pt>
                <c:pt idx="10">
                  <c:v>148</c:v>
                </c:pt>
                <c:pt idx="11">
                  <c:v>73</c:v>
                </c:pt>
                <c:pt idx="12">
                  <c:v>38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4-4B55-901E-940A104E7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12.28'!$Y$83:$Y$90</c:f>
              <c:numCache>
                <c:formatCode>#,##0</c:formatCode>
                <c:ptCount val="8"/>
                <c:pt idx="0">
                  <c:v>62</c:v>
                </c:pt>
                <c:pt idx="1">
                  <c:v>70</c:v>
                </c:pt>
                <c:pt idx="2">
                  <c:v>209</c:v>
                </c:pt>
                <c:pt idx="3">
                  <c:v>43</c:v>
                </c:pt>
                <c:pt idx="4">
                  <c:v>18</c:v>
                </c:pt>
                <c:pt idx="5">
                  <c:v>30</c:v>
                </c:pt>
                <c:pt idx="6">
                  <c:v>247</c:v>
                </c:pt>
                <c:pt idx="7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7-40C2-A581-86D7EADF3F64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12.28'!$Y$93:$Y$100</c:f>
              <c:numCache>
                <c:formatCode>#,##0</c:formatCode>
                <c:ptCount val="8"/>
                <c:pt idx="0">
                  <c:v>61</c:v>
                </c:pt>
                <c:pt idx="1">
                  <c:v>85</c:v>
                </c:pt>
                <c:pt idx="2">
                  <c:v>45</c:v>
                </c:pt>
                <c:pt idx="3">
                  <c:v>156</c:v>
                </c:pt>
                <c:pt idx="4">
                  <c:v>111</c:v>
                </c:pt>
                <c:pt idx="5">
                  <c:v>102</c:v>
                </c:pt>
                <c:pt idx="6">
                  <c:v>12</c:v>
                </c:pt>
                <c:pt idx="7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7-40C2-A581-86D7EADF3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12.28'!$U$8:$Y$8</c:f>
              <c:numCache>
                <c:formatCode>General</c:formatCode>
                <c:ptCount val="5"/>
                <c:pt idx="0">
                  <c:v>45928.91</c:v>
                </c:pt>
                <c:pt idx="1">
                  <c:v>41698.54</c:v>
                </c:pt>
                <c:pt idx="2">
                  <c:v>39586.58</c:v>
                </c:pt>
                <c:pt idx="3">
                  <c:v>43433.67</c:v>
                </c:pt>
                <c:pt idx="4">
                  <c:v>40475.129999999997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9-4113-9D08-232C1A999D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9-4113-9D08-232C1A999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12.28'!$T$4:$Y$4</c:f>
              <c:numCache>
                <c:formatCode>#,##0</c:formatCode>
                <c:ptCount val="6"/>
                <c:pt idx="0">
                  <c:v>2826</c:v>
                </c:pt>
                <c:pt idx="1">
                  <c:v>2703</c:v>
                </c:pt>
                <c:pt idx="2">
                  <c:v>2822</c:v>
                </c:pt>
                <c:pt idx="3">
                  <c:v>2724</c:v>
                </c:pt>
                <c:pt idx="4">
                  <c:v>2561</c:v>
                </c:pt>
                <c:pt idx="5">
                  <c:v>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3-46D6-A612-E9933ACE66FE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12.28'!$T$7:$Y$7</c:f>
              <c:numCache>
                <c:formatCode>#,##0</c:formatCode>
                <c:ptCount val="6"/>
                <c:pt idx="0">
                  <c:v>2209</c:v>
                </c:pt>
                <c:pt idx="1">
                  <c:v>2133</c:v>
                </c:pt>
                <c:pt idx="2">
                  <c:v>2072</c:v>
                </c:pt>
                <c:pt idx="3">
                  <c:v>1963</c:v>
                </c:pt>
                <c:pt idx="4">
                  <c:v>1911</c:v>
                </c:pt>
                <c:pt idx="5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3-46D6-A612-E9933ACE66FE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12.28'!$T$11:$Y$11</c:f>
              <c:numCache>
                <c:formatCode>#,##0</c:formatCode>
                <c:ptCount val="6"/>
                <c:pt idx="0">
                  <c:v>2641</c:v>
                </c:pt>
                <c:pt idx="1">
                  <c:v>2537</c:v>
                </c:pt>
                <c:pt idx="2">
                  <c:v>2664</c:v>
                </c:pt>
                <c:pt idx="3">
                  <c:v>2562</c:v>
                </c:pt>
                <c:pt idx="4">
                  <c:v>2389</c:v>
                </c:pt>
                <c:pt idx="5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3-46D6-A612-E9933ACE66FE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12.28'!$T$12:$Y$12</c:f>
              <c:numCache>
                <c:formatCode>#,##0</c:formatCode>
                <c:ptCount val="6"/>
                <c:pt idx="0">
                  <c:v>184</c:v>
                </c:pt>
                <c:pt idx="1">
                  <c:v>164</c:v>
                </c:pt>
                <c:pt idx="2">
                  <c:v>160</c:v>
                </c:pt>
                <c:pt idx="3">
                  <c:v>168</c:v>
                </c:pt>
                <c:pt idx="4">
                  <c:v>172</c:v>
                </c:pt>
                <c:pt idx="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3-46D6-A612-E9933ACE6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12.28'!$AA$15:$AA$33</c:f>
              <c:numCache>
                <c:formatCode>0.0%</c:formatCode>
                <c:ptCount val="19"/>
                <c:pt idx="0">
                  <c:v>5.5141579731743669E-2</c:v>
                </c:pt>
                <c:pt idx="1">
                  <c:v>0.16952309985096869</c:v>
                </c:pt>
                <c:pt idx="2">
                  <c:v>3.6140089418777943E-2</c:v>
                </c:pt>
                <c:pt idx="3">
                  <c:v>1.1177347242921014E-2</c:v>
                </c:pt>
                <c:pt idx="4">
                  <c:v>5.0670640834575259E-2</c:v>
                </c:pt>
                <c:pt idx="5">
                  <c:v>4.0983606557377051E-3</c:v>
                </c:pt>
                <c:pt idx="6">
                  <c:v>7.3770491803278687E-2</c:v>
                </c:pt>
                <c:pt idx="7">
                  <c:v>0.14940387481371087</c:v>
                </c:pt>
                <c:pt idx="8">
                  <c:v>4.4709388971684055E-2</c:v>
                </c:pt>
                <c:pt idx="9">
                  <c:v>4.0983606557377051E-3</c:v>
                </c:pt>
                <c:pt idx="10">
                  <c:v>1.3785394932935917E-2</c:v>
                </c:pt>
                <c:pt idx="11">
                  <c:v>1.9374068554396422E-2</c:v>
                </c:pt>
                <c:pt idx="12">
                  <c:v>3.2041728763040241E-2</c:v>
                </c:pt>
                <c:pt idx="13">
                  <c:v>5.8867362146050671E-2</c:v>
                </c:pt>
                <c:pt idx="14">
                  <c:v>6.3710879284649774E-2</c:v>
                </c:pt>
                <c:pt idx="15">
                  <c:v>5.4396423248882268E-2</c:v>
                </c:pt>
                <c:pt idx="16">
                  <c:v>6.3338301043219081E-2</c:v>
                </c:pt>
                <c:pt idx="17">
                  <c:v>4.0983606557377051E-3</c:v>
                </c:pt>
                <c:pt idx="18">
                  <c:v>2.533532041728763E-2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A-403B-8651-1CCE6BCAA60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A-403B-8651-1CCE6BCAA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12.28'!$Y$44:$Y$60</c:f>
              <c:numCache>
                <c:formatCode>#,##0</c:formatCode>
                <c:ptCount val="17"/>
                <c:pt idx="0">
                  <c:v>7</c:v>
                </c:pt>
                <c:pt idx="1">
                  <c:v>21</c:v>
                </c:pt>
                <c:pt idx="2">
                  <c:v>58</c:v>
                </c:pt>
                <c:pt idx="3">
                  <c:v>150</c:v>
                </c:pt>
                <c:pt idx="4">
                  <c:v>152</c:v>
                </c:pt>
                <c:pt idx="5">
                  <c:v>130</c:v>
                </c:pt>
                <c:pt idx="6">
                  <c:v>143</c:v>
                </c:pt>
                <c:pt idx="7">
                  <c:v>130</c:v>
                </c:pt>
                <c:pt idx="8">
                  <c:v>181</c:v>
                </c:pt>
                <c:pt idx="9">
                  <c:v>153</c:v>
                </c:pt>
                <c:pt idx="10">
                  <c:v>148</c:v>
                </c:pt>
                <c:pt idx="11">
                  <c:v>122</c:v>
                </c:pt>
                <c:pt idx="12">
                  <c:v>34</c:v>
                </c:pt>
                <c:pt idx="13">
                  <c:v>15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8-445D-9712-3ED23B63B8C7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12.28'!$Y$63:$Y$79</c:f>
              <c:numCache>
                <c:formatCode>#,##0</c:formatCode>
                <c:ptCount val="17"/>
                <c:pt idx="0">
                  <c:v>5</c:v>
                </c:pt>
                <c:pt idx="1">
                  <c:v>27</c:v>
                </c:pt>
                <c:pt idx="2">
                  <c:v>64</c:v>
                </c:pt>
                <c:pt idx="3">
                  <c:v>102</c:v>
                </c:pt>
                <c:pt idx="4">
                  <c:v>124</c:v>
                </c:pt>
                <c:pt idx="5">
                  <c:v>113</c:v>
                </c:pt>
                <c:pt idx="6">
                  <c:v>119</c:v>
                </c:pt>
                <c:pt idx="7">
                  <c:v>113</c:v>
                </c:pt>
                <c:pt idx="8">
                  <c:v>155</c:v>
                </c:pt>
                <c:pt idx="9">
                  <c:v>137</c:v>
                </c:pt>
                <c:pt idx="10">
                  <c:v>148</c:v>
                </c:pt>
                <c:pt idx="11">
                  <c:v>73</c:v>
                </c:pt>
                <c:pt idx="12">
                  <c:v>38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8-445D-9712-3ED23B63B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12.28'!$Y$83:$Y$90</c:f>
              <c:numCache>
                <c:formatCode>#,##0</c:formatCode>
                <c:ptCount val="8"/>
                <c:pt idx="0">
                  <c:v>62</c:v>
                </c:pt>
                <c:pt idx="1">
                  <c:v>70</c:v>
                </c:pt>
                <c:pt idx="2">
                  <c:v>209</c:v>
                </c:pt>
                <c:pt idx="3">
                  <c:v>43</c:v>
                </c:pt>
                <c:pt idx="4">
                  <c:v>18</c:v>
                </c:pt>
                <c:pt idx="5">
                  <c:v>30</c:v>
                </c:pt>
                <c:pt idx="6">
                  <c:v>247</c:v>
                </c:pt>
                <c:pt idx="7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F-4622-9592-E642CEBDEE5B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12.28'!$Y$93:$Y$100</c:f>
              <c:numCache>
                <c:formatCode>#,##0</c:formatCode>
                <c:ptCount val="8"/>
                <c:pt idx="0">
                  <c:v>61</c:v>
                </c:pt>
                <c:pt idx="1">
                  <c:v>85</c:v>
                </c:pt>
                <c:pt idx="2">
                  <c:v>45</c:v>
                </c:pt>
                <c:pt idx="3">
                  <c:v>156</c:v>
                </c:pt>
                <c:pt idx="4">
                  <c:v>111</c:v>
                </c:pt>
                <c:pt idx="5">
                  <c:v>102</c:v>
                </c:pt>
                <c:pt idx="6">
                  <c:v>12</c:v>
                </c:pt>
                <c:pt idx="7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F-4622-9592-E642CEBDE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12.3'!$Y$44:$Y$60</c:f>
              <c:numCache>
                <c:formatCode>#,##0</c:formatCode>
                <c:ptCount val="17"/>
                <c:pt idx="0">
                  <c:v>5</c:v>
                </c:pt>
                <c:pt idx="1">
                  <c:v>158</c:v>
                </c:pt>
                <c:pt idx="2">
                  <c:v>429</c:v>
                </c:pt>
                <c:pt idx="3">
                  <c:v>681</c:v>
                </c:pt>
                <c:pt idx="4">
                  <c:v>778</c:v>
                </c:pt>
                <c:pt idx="5">
                  <c:v>685</c:v>
                </c:pt>
                <c:pt idx="6">
                  <c:v>584</c:v>
                </c:pt>
                <c:pt idx="7">
                  <c:v>616</c:v>
                </c:pt>
                <c:pt idx="8">
                  <c:v>695</c:v>
                </c:pt>
                <c:pt idx="9">
                  <c:v>703</c:v>
                </c:pt>
                <c:pt idx="10">
                  <c:v>620</c:v>
                </c:pt>
                <c:pt idx="11">
                  <c:v>458</c:v>
                </c:pt>
                <c:pt idx="12">
                  <c:v>217</c:v>
                </c:pt>
                <c:pt idx="13">
                  <c:v>84</c:v>
                </c:pt>
                <c:pt idx="14">
                  <c:v>32</c:v>
                </c:pt>
                <c:pt idx="15">
                  <c:v>10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F-4146-97E7-C1E2CD3DE8CC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12.3'!$Y$63:$Y$79</c:f>
              <c:numCache>
                <c:formatCode>#,##0</c:formatCode>
                <c:ptCount val="17"/>
                <c:pt idx="0">
                  <c:v>12</c:v>
                </c:pt>
                <c:pt idx="1">
                  <c:v>216</c:v>
                </c:pt>
                <c:pt idx="2">
                  <c:v>491</c:v>
                </c:pt>
                <c:pt idx="3">
                  <c:v>618</c:v>
                </c:pt>
                <c:pt idx="4">
                  <c:v>643</c:v>
                </c:pt>
                <c:pt idx="5">
                  <c:v>571</c:v>
                </c:pt>
                <c:pt idx="6">
                  <c:v>523</c:v>
                </c:pt>
                <c:pt idx="7">
                  <c:v>561</c:v>
                </c:pt>
                <c:pt idx="8">
                  <c:v>704</c:v>
                </c:pt>
                <c:pt idx="9">
                  <c:v>664</c:v>
                </c:pt>
                <c:pt idx="10">
                  <c:v>600</c:v>
                </c:pt>
                <c:pt idx="11">
                  <c:v>390</c:v>
                </c:pt>
                <c:pt idx="12">
                  <c:v>142</c:v>
                </c:pt>
                <c:pt idx="13">
                  <c:v>46</c:v>
                </c:pt>
                <c:pt idx="14">
                  <c:v>28</c:v>
                </c:pt>
                <c:pt idx="15">
                  <c:v>17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F-4146-97E7-C1E2CD3DE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12.28'!$T$8:$Y$8</c:f>
              <c:numCache>
                <c:formatCode>General</c:formatCode>
                <c:ptCount val="6"/>
                <c:pt idx="0">
                  <c:v>42032.6</c:v>
                </c:pt>
                <c:pt idx="1">
                  <c:v>45928.91</c:v>
                </c:pt>
                <c:pt idx="2">
                  <c:v>41698.54</c:v>
                </c:pt>
                <c:pt idx="3">
                  <c:v>39586.58</c:v>
                </c:pt>
                <c:pt idx="4">
                  <c:v>43433.67</c:v>
                </c:pt>
                <c:pt idx="5">
                  <c:v>40475.129999999997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E-4536-8B58-21123CBBD4E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E-4536-8B58-21123CBBD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12.29'!$U$4:$Y$4</c:f>
              <c:numCache>
                <c:formatCode>#,##0</c:formatCode>
                <c:ptCount val="5"/>
                <c:pt idx="0">
                  <c:v>16223</c:v>
                </c:pt>
                <c:pt idx="1">
                  <c:v>16478</c:v>
                </c:pt>
                <c:pt idx="2">
                  <c:v>16553</c:v>
                </c:pt>
                <c:pt idx="3">
                  <c:v>16481</c:v>
                </c:pt>
                <c:pt idx="4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6-478B-A0BE-40C7934F0F7D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12.29'!$U$7:$Y$7</c:f>
              <c:numCache>
                <c:formatCode>#,##0</c:formatCode>
                <c:ptCount val="5"/>
                <c:pt idx="0">
                  <c:v>11779</c:v>
                </c:pt>
                <c:pt idx="1">
                  <c:v>11813</c:v>
                </c:pt>
                <c:pt idx="2">
                  <c:v>11927</c:v>
                </c:pt>
                <c:pt idx="3">
                  <c:v>11973</c:v>
                </c:pt>
                <c:pt idx="4">
                  <c:v>12191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6-478B-A0BE-40C7934F0F7D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12.29'!$U$11:$Y$11</c:f>
              <c:numCache>
                <c:formatCode>#,##0</c:formatCode>
                <c:ptCount val="5"/>
                <c:pt idx="0">
                  <c:v>14102</c:v>
                </c:pt>
                <c:pt idx="1">
                  <c:v>14499</c:v>
                </c:pt>
                <c:pt idx="2">
                  <c:v>14654</c:v>
                </c:pt>
                <c:pt idx="3">
                  <c:v>14611</c:v>
                </c:pt>
                <c:pt idx="4">
                  <c:v>15138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6-478B-A0BE-40C7934F0F7D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12.29'!$U$12:$Y$12</c:f>
              <c:numCache>
                <c:formatCode>#,##0</c:formatCode>
                <c:ptCount val="5"/>
                <c:pt idx="0">
                  <c:v>2122</c:v>
                </c:pt>
                <c:pt idx="1">
                  <c:v>1978</c:v>
                </c:pt>
                <c:pt idx="2">
                  <c:v>1898</c:v>
                </c:pt>
                <c:pt idx="3">
                  <c:v>1869</c:v>
                </c:pt>
                <c:pt idx="4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16-478B-A0BE-40C7934F0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12.29'!$AA$15:$AA$33</c:f>
              <c:numCache>
                <c:formatCode>0.0%</c:formatCode>
                <c:ptCount val="19"/>
                <c:pt idx="0">
                  <c:v>4.8832022537856554E-2</c:v>
                </c:pt>
                <c:pt idx="1">
                  <c:v>1.3968775677896467E-2</c:v>
                </c:pt>
                <c:pt idx="2">
                  <c:v>5.2353562624721212E-2</c:v>
                </c:pt>
                <c:pt idx="3">
                  <c:v>8.686465547599484E-3</c:v>
                </c:pt>
                <c:pt idx="4">
                  <c:v>6.3152952224439493E-2</c:v>
                </c:pt>
                <c:pt idx="5">
                  <c:v>3.1576476112219747E-2</c:v>
                </c:pt>
                <c:pt idx="6">
                  <c:v>9.0679657236764882E-2</c:v>
                </c:pt>
                <c:pt idx="7">
                  <c:v>7.442188050240639E-2</c:v>
                </c:pt>
                <c:pt idx="8">
                  <c:v>3.5215400868646551E-2</c:v>
                </c:pt>
                <c:pt idx="9">
                  <c:v>7.7473881911022417E-3</c:v>
                </c:pt>
                <c:pt idx="10">
                  <c:v>3.3043784481746684E-2</c:v>
                </c:pt>
                <c:pt idx="11">
                  <c:v>1.9485855147317762E-2</c:v>
                </c:pt>
                <c:pt idx="12">
                  <c:v>5.4936025355088625E-2</c:v>
                </c:pt>
                <c:pt idx="13">
                  <c:v>5.3175255311656296E-2</c:v>
                </c:pt>
                <c:pt idx="14">
                  <c:v>5.1590562272567204E-2</c:v>
                </c:pt>
                <c:pt idx="15">
                  <c:v>9.3966427984505219E-2</c:v>
                </c:pt>
                <c:pt idx="16">
                  <c:v>0.12654067378800329</c:v>
                </c:pt>
                <c:pt idx="17">
                  <c:v>1.7431623429980045E-2</c:v>
                </c:pt>
                <c:pt idx="18">
                  <c:v>3.6154478225143796E-2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2-4DB5-8A98-1A2F2D960DB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2-4DB5-8A98-1A2F2D96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12.29'!$Y$44:$Y$60</c:f>
              <c:numCache>
                <c:formatCode>#,##0</c:formatCode>
                <c:ptCount val="17"/>
                <c:pt idx="0">
                  <c:v>10</c:v>
                </c:pt>
                <c:pt idx="1">
                  <c:v>183</c:v>
                </c:pt>
                <c:pt idx="2">
                  <c:v>514</c:v>
                </c:pt>
                <c:pt idx="3">
                  <c:v>747</c:v>
                </c:pt>
                <c:pt idx="4">
                  <c:v>897</c:v>
                </c:pt>
                <c:pt idx="5">
                  <c:v>737</c:v>
                </c:pt>
                <c:pt idx="6">
                  <c:v>745</c:v>
                </c:pt>
                <c:pt idx="7">
                  <c:v>799</c:v>
                </c:pt>
                <c:pt idx="8">
                  <c:v>925</c:v>
                </c:pt>
                <c:pt idx="9">
                  <c:v>895</c:v>
                </c:pt>
                <c:pt idx="10">
                  <c:v>849</c:v>
                </c:pt>
                <c:pt idx="11">
                  <c:v>704</c:v>
                </c:pt>
                <c:pt idx="12">
                  <c:v>358</c:v>
                </c:pt>
                <c:pt idx="13">
                  <c:v>154</c:v>
                </c:pt>
                <c:pt idx="14">
                  <c:v>70</c:v>
                </c:pt>
                <c:pt idx="15">
                  <c:v>22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8-48CB-B873-462BF27ADDCF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12.29'!$Y$63:$Y$79</c:f>
              <c:numCache>
                <c:formatCode>#,##0</c:formatCode>
                <c:ptCount val="17"/>
                <c:pt idx="0">
                  <c:v>11</c:v>
                </c:pt>
                <c:pt idx="1">
                  <c:v>222</c:v>
                </c:pt>
                <c:pt idx="2">
                  <c:v>574</c:v>
                </c:pt>
                <c:pt idx="3">
                  <c:v>733</c:v>
                </c:pt>
                <c:pt idx="4">
                  <c:v>791</c:v>
                </c:pt>
                <c:pt idx="5">
                  <c:v>689</c:v>
                </c:pt>
                <c:pt idx="6">
                  <c:v>697</c:v>
                </c:pt>
                <c:pt idx="7">
                  <c:v>812</c:v>
                </c:pt>
                <c:pt idx="8">
                  <c:v>983</c:v>
                </c:pt>
                <c:pt idx="9">
                  <c:v>913</c:v>
                </c:pt>
                <c:pt idx="10">
                  <c:v>895</c:v>
                </c:pt>
                <c:pt idx="11">
                  <c:v>645</c:v>
                </c:pt>
                <c:pt idx="12">
                  <c:v>279</c:v>
                </c:pt>
                <c:pt idx="13">
                  <c:v>91</c:v>
                </c:pt>
                <c:pt idx="14">
                  <c:v>44</c:v>
                </c:pt>
                <c:pt idx="15">
                  <c:v>28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8-48CB-B873-462BF27A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12.29'!$Y$83:$Y$90</c:f>
              <c:numCache>
                <c:formatCode>#,##0</c:formatCode>
                <c:ptCount val="8"/>
                <c:pt idx="0">
                  <c:v>662</c:v>
                </c:pt>
                <c:pt idx="1">
                  <c:v>898</c:v>
                </c:pt>
                <c:pt idx="2">
                  <c:v>1151</c:v>
                </c:pt>
                <c:pt idx="3">
                  <c:v>341</c:v>
                </c:pt>
                <c:pt idx="4">
                  <c:v>262</c:v>
                </c:pt>
                <c:pt idx="5">
                  <c:v>297</c:v>
                </c:pt>
                <c:pt idx="6">
                  <c:v>536</c:v>
                </c:pt>
                <c:pt idx="7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8-4C1E-B3CE-696336777FA7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12.29'!$Y$93:$Y$100</c:f>
              <c:numCache>
                <c:formatCode>#,##0</c:formatCode>
                <c:ptCount val="8"/>
                <c:pt idx="0">
                  <c:v>402</c:v>
                </c:pt>
                <c:pt idx="1">
                  <c:v>1318</c:v>
                </c:pt>
                <c:pt idx="2">
                  <c:v>223</c:v>
                </c:pt>
                <c:pt idx="3">
                  <c:v>918</c:v>
                </c:pt>
                <c:pt idx="4">
                  <c:v>1061</c:v>
                </c:pt>
                <c:pt idx="5">
                  <c:v>624</c:v>
                </c:pt>
                <c:pt idx="6">
                  <c:v>36</c:v>
                </c:pt>
                <c:pt idx="7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8-4C1E-B3CE-69633677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12.29'!$U$8:$Y$8</c:f>
              <c:numCache>
                <c:formatCode>General</c:formatCode>
                <c:ptCount val="5"/>
                <c:pt idx="0">
                  <c:v>35154</c:v>
                </c:pt>
                <c:pt idx="1">
                  <c:v>34628.5</c:v>
                </c:pt>
                <c:pt idx="2">
                  <c:v>35395.18</c:v>
                </c:pt>
                <c:pt idx="3">
                  <c:v>37551.15</c:v>
                </c:pt>
                <c:pt idx="4">
                  <c:v>37438.57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D-46E2-9EFC-BA8A5947B5B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D-46E2-9EFC-BA8A5947B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12.29'!$T$4:$Y$4</c:f>
              <c:numCache>
                <c:formatCode>#,##0</c:formatCode>
                <c:ptCount val="6"/>
                <c:pt idx="0">
                  <c:v>16446</c:v>
                </c:pt>
                <c:pt idx="1">
                  <c:v>16223</c:v>
                </c:pt>
                <c:pt idx="2">
                  <c:v>16478</c:v>
                </c:pt>
                <c:pt idx="3">
                  <c:v>16553</c:v>
                </c:pt>
                <c:pt idx="4">
                  <c:v>16481</c:v>
                </c:pt>
                <c:pt idx="5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3-469F-92F1-7F30E7D837E0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12.29'!$T$7:$Y$7</c:f>
              <c:numCache>
                <c:formatCode>#,##0</c:formatCode>
                <c:ptCount val="6"/>
                <c:pt idx="0">
                  <c:v>11896</c:v>
                </c:pt>
                <c:pt idx="1">
                  <c:v>11779</c:v>
                </c:pt>
                <c:pt idx="2">
                  <c:v>11813</c:v>
                </c:pt>
                <c:pt idx="3">
                  <c:v>11927</c:v>
                </c:pt>
                <c:pt idx="4">
                  <c:v>11973</c:v>
                </c:pt>
                <c:pt idx="5">
                  <c:v>12191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3-469F-92F1-7F30E7D837E0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12.29'!$T$11:$Y$11</c:f>
              <c:numCache>
                <c:formatCode>#,##0</c:formatCode>
                <c:ptCount val="6"/>
                <c:pt idx="0">
                  <c:v>14277</c:v>
                </c:pt>
                <c:pt idx="1">
                  <c:v>14102</c:v>
                </c:pt>
                <c:pt idx="2">
                  <c:v>14499</c:v>
                </c:pt>
                <c:pt idx="3">
                  <c:v>14654</c:v>
                </c:pt>
                <c:pt idx="4">
                  <c:v>14611</c:v>
                </c:pt>
                <c:pt idx="5">
                  <c:v>15138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3-469F-92F1-7F30E7D837E0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12.29'!$T$12:$Y$12</c:f>
              <c:numCache>
                <c:formatCode>#,##0</c:formatCode>
                <c:ptCount val="6"/>
                <c:pt idx="0">
                  <c:v>2166</c:v>
                </c:pt>
                <c:pt idx="1">
                  <c:v>2122</c:v>
                </c:pt>
                <c:pt idx="2">
                  <c:v>1978</c:v>
                </c:pt>
                <c:pt idx="3">
                  <c:v>1898</c:v>
                </c:pt>
                <c:pt idx="4">
                  <c:v>1869</c:v>
                </c:pt>
                <c:pt idx="5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03-469F-92F1-7F30E7D8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12.29'!$AA$15:$AA$33</c:f>
              <c:numCache>
                <c:formatCode>0.0%</c:formatCode>
                <c:ptCount val="19"/>
                <c:pt idx="0">
                  <c:v>4.8832022537856554E-2</c:v>
                </c:pt>
                <c:pt idx="1">
                  <c:v>1.3968775677896467E-2</c:v>
                </c:pt>
                <c:pt idx="2">
                  <c:v>5.2353562624721212E-2</c:v>
                </c:pt>
                <c:pt idx="3">
                  <c:v>8.686465547599484E-3</c:v>
                </c:pt>
                <c:pt idx="4">
                  <c:v>6.3152952224439493E-2</c:v>
                </c:pt>
                <c:pt idx="5">
                  <c:v>3.1576476112219747E-2</c:v>
                </c:pt>
                <c:pt idx="6">
                  <c:v>9.0679657236764882E-2</c:v>
                </c:pt>
                <c:pt idx="7">
                  <c:v>7.442188050240639E-2</c:v>
                </c:pt>
                <c:pt idx="8">
                  <c:v>3.5215400868646551E-2</c:v>
                </c:pt>
                <c:pt idx="9">
                  <c:v>7.7473881911022417E-3</c:v>
                </c:pt>
                <c:pt idx="10">
                  <c:v>3.3043784481746684E-2</c:v>
                </c:pt>
                <c:pt idx="11">
                  <c:v>1.9485855147317762E-2</c:v>
                </c:pt>
                <c:pt idx="12">
                  <c:v>5.4936025355088625E-2</c:v>
                </c:pt>
                <c:pt idx="13">
                  <c:v>5.3175255311656296E-2</c:v>
                </c:pt>
                <c:pt idx="14">
                  <c:v>5.1590562272567204E-2</c:v>
                </c:pt>
                <c:pt idx="15">
                  <c:v>9.3966427984505219E-2</c:v>
                </c:pt>
                <c:pt idx="16">
                  <c:v>0.12654067378800329</c:v>
                </c:pt>
                <c:pt idx="17">
                  <c:v>1.7431623429980045E-2</c:v>
                </c:pt>
                <c:pt idx="18">
                  <c:v>3.6154478225143796E-2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3-4DD5-8A94-C6B05EB4FE6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3-4DD5-8A94-C6B05EB4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12.29'!$Y$44:$Y$60</c:f>
              <c:numCache>
                <c:formatCode>#,##0</c:formatCode>
                <c:ptCount val="17"/>
                <c:pt idx="0">
                  <c:v>10</c:v>
                </c:pt>
                <c:pt idx="1">
                  <c:v>183</c:v>
                </c:pt>
                <c:pt idx="2">
                  <c:v>514</c:v>
                </c:pt>
                <c:pt idx="3">
                  <c:v>747</c:v>
                </c:pt>
                <c:pt idx="4">
                  <c:v>897</c:v>
                </c:pt>
                <c:pt idx="5">
                  <c:v>737</c:v>
                </c:pt>
                <c:pt idx="6">
                  <c:v>745</c:v>
                </c:pt>
                <c:pt idx="7">
                  <c:v>799</c:v>
                </c:pt>
                <c:pt idx="8">
                  <c:v>925</c:v>
                </c:pt>
                <c:pt idx="9">
                  <c:v>895</c:v>
                </c:pt>
                <c:pt idx="10">
                  <c:v>849</c:v>
                </c:pt>
                <c:pt idx="11">
                  <c:v>704</c:v>
                </c:pt>
                <c:pt idx="12">
                  <c:v>358</c:v>
                </c:pt>
                <c:pt idx="13">
                  <c:v>154</c:v>
                </c:pt>
                <c:pt idx="14">
                  <c:v>70</c:v>
                </c:pt>
                <c:pt idx="15">
                  <c:v>22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7-4E55-8E0D-F07DB1C6A574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12.29'!$Y$63:$Y$79</c:f>
              <c:numCache>
                <c:formatCode>#,##0</c:formatCode>
                <c:ptCount val="17"/>
                <c:pt idx="0">
                  <c:v>11</c:v>
                </c:pt>
                <c:pt idx="1">
                  <c:v>222</c:v>
                </c:pt>
                <c:pt idx="2">
                  <c:v>574</c:v>
                </c:pt>
                <c:pt idx="3">
                  <c:v>733</c:v>
                </c:pt>
                <c:pt idx="4">
                  <c:v>791</c:v>
                </c:pt>
                <c:pt idx="5">
                  <c:v>689</c:v>
                </c:pt>
                <c:pt idx="6">
                  <c:v>697</c:v>
                </c:pt>
                <c:pt idx="7">
                  <c:v>812</c:v>
                </c:pt>
                <c:pt idx="8">
                  <c:v>983</c:v>
                </c:pt>
                <c:pt idx="9">
                  <c:v>913</c:v>
                </c:pt>
                <c:pt idx="10">
                  <c:v>895</c:v>
                </c:pt>
                <c:pt idx="11">
                  <c:v>645</c:v>
                </c:pt>
                <c:pt idx="12">
                  <c:v>279</c:v>
                </c:pt>
                <c:pt idx="13">
                  <c:v>91</c:v>
                </c:pt>
                <c:pt idx="14">
                  <c:v>44</c:v>
                </c:pt>
                <c:pt idx="15">
                  <c:v>28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27-4E55-8E0D-F07DB1C6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12.29'!$Y$83:$Y$90</c:f>
              <c:numCache>
                <c:formatCode>#,##0</c:formatCode>
                <c:ptCount val="8"/>
                <c:pt idx="0">
                  <c:v>662</c:v>
                </c:pt>
                <c:pt idx="1">
                  <c:v>898</c:v>
                </c:pt>
                <c:pt idx="2">
                  <c:v>1151</c:v>
                </c:pt>
                <c:pt idx="3">
                  <c:v>341</c:v>
                </c:pt>
                <c:pt idx="4">
                  <c:v>262</c:v>
                </c:pt>
                <c:pt idx="5">
                  <c:v>297</c:v>
                </c:pt>
                <c:pt idx="6">
                  <c:v>536</c:v>
                </c:pt>
                <c:pt idx="7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5-4110-AED5-6F07851F57C8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12.29'!$Y$93:$Y$100</c:f>
              <c:numCache>
                <c:formatCode>#,##0</c:formatCode>
                <c:ptCount val="8"/>
                <c:pt idx="0">
                  <c:v>402</c:v>
                </c:pt>
                <c:pt idx="1">
                  <c:v>1318</c:v>
                </c:pt>
                <c:pt idx="2">
                  <c:v>223</c:v>
                </c:pt>
                <c:pt idx="3">
                  <c:v>918</c:v>
                </c:pt>
                <c:pt idx="4">
                  <c:v>1061</c:v>
                </c:pt>
                <c:pt idx="5">
                  <c:v>624</c:v>
                </c:pt>
                <c:pt idx="6">
                  <c:v>36</c:v>
                </c:pt>
                <c:pt idx="7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5-4110-AED5-6F07851F5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12.3'!$Y$83:$Y$90</c:f>
              <c:numCache>
                <c:formatCode>#,##0</c:formatCode>
                <c:ptCount val="8"/>
                <c:pt idx="0">
                  <c:v>434</c:v>
                </c:pt>
                <c:pt idx="1">
                  <c:v>519</c:v>
                </c:pt>
                <c:pt idx="2">
                  <c:v>1048</c:v>
                </c:pt>
                <c:pt idx="3">
                  <c:v>296</c:v>
                </c:pt>
                <c:pt idx="4">
                  <c:v>230</c:v>
                </c:pt>
                <c:pt idx="5">
                  <c:v>281</c:v>
                </c:pt>
                <c:pt idx="6">
                  <c:v>646</c:v>
                </c:pt>
                <c:pt idx="7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0-4FF7-AE39-F0E4931DFE0E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12.3'!$Y$93:$Y$100</c:f>
              <c:numCache>
                <c:formatCode>#,##0</c:formatCode>
                <c:ptCount val="8"/>
                <c:pt idx="0">
                  <c:v>285</c:v>
                </c:pt>
                <c:pt idx="1">
                  <c:v>731</c:v>
                </c:pt>
                <c:pt idx="2">
                  <c:v>205</c:v>
                </c:pt>
                <c:pt idx="3">
                  <c:v>789</c:v>
                </c:pt>
                <c:pt idx="4">
                  <c:v>811</c:v>
                </c:pt>
                <c:pt idx="5">
                  <c:v>613</c:v>
                </c:pt>
                <c:pt idx="6">
                  <c:v>34</c:v>
                </c:pt>
                <c:pt idx="7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0-4FF7-AE39-F0E4931DF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12.29'!$T$8:$Y$8</c:f>
              <c:numCache>
                <c:formatCode>General</c:formatCode>
                <c:ptCount val="6"/>
                <c:pt idx="0">
                  <c:v>34317</c:v>
                </c:pt>
                <c:pt idx="1">
                  <c:v>35154</c:v>
                </c:pt>
                <c:pt idx="2">
                  <c:v>34628.5</c:v>
                </c:pt>
                <c:pt idx="3">
                  <c:v>35395.18</c:v>
                </c:pt>
                <c:pt idx="4">
                  <c:v>37551.15</c:v>
                </c:pt>
                <c:pt idx="5">
                  <c:v>37438.57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4-4E37-8D86-C187409899E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4-4E37-8D86-C1874098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12.1'!$Y$44:$Y$60</c:f>
              <c:numCache>
                <c:formatCode>#,##0</c:formatCode>
                <c:ptCount val="17"/>
                <c:pt idx="0">
                  <c:v>3</c:v>
                </c:pt>
                <c:pt idx="1">
                  <c:v>43</c:v>
                </c:pt>
                <c:pt idx="2">
                  <c:v>119</c:v>
                </c:pt>
                <c:pt idx="3">
                  <c:v>92</c:v>
                </c:pt>
                <c:pt idx="4">
                  <c:v>143</c:v>
                </c:pt>
                <c:pt idx="5">
                  <c:v>121</c:v>
                </c:pt>
                <c:pt idx="6">
                  <c:v>158</c:v>
                </c:pt>
                <c:pt idx="7">
                  <c:v>137</c:v>
                </c:pt>
                <c:pt idx="8">
                  <c:v>165</c:v>
                </c:pt>
                <c:pt idx="9">
                  <c:v>193</c:v>
                </c:pt>
                <c:pt idx="10">
                  <c:v>213</c:v>
                </c:pt>
                <c:pt idx="11">
                  <c:v>194</c:v>
                </c:pt>
                <c:pt idx="12">
                  <c:v>80</c:v>
                </c:pt>
                <c:pt idx="13">
                  <c:v>36</c:v>
                </c:pt>
                <c:pt idx="14">
                  <c:v>15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9A0-B115-8C63F6F0AB21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12.1'!$Y$63:$Y$79</c:f>
              <c:numCache>
                <c:formatCode>#,##0</c:formatCode>
                <c:ptCount val="17"/>
                <c:pt idx="0">
                  <c:v>3</c:v>
                </c:pt>
                <c:pt idx="1">
                  <c:v>44</c:v>
                </c:pt>
                <c:pt idx="2">
                  <c:v>85</c:v>
                </c:pt>
                <c:pt idx="3">
                  <c:v>114</c:v>
                </c:pt>
                <c:pt idx="4">
                  <c:v>113</c:v>
                </c:pt>
                <c:pt idx="5">
                  <c:v>125</c:v>
                </c:pt>
                <c:pt idx="6">
                  <c:v>145</c:v>
                </c:pt>
                <c:pt idx="7">
                  <c:v>156</c:v>
                </c:pt>
                <c:pt idx="8">
                  <c:v>191</c:v>
                </c:pt>
                <c:pt idx="9">
                  <c:v>217</c:v>
                </c:pt>
                <c:pt idx="10">
                  <c:v>247</c:v>
                </c:pt>
                <c:pt idx="11">
                  <c:v>179</c:v>
                </c:pt>
                <c:pt idx="12">
                  <c:v>71</c:v>
                </c:pt>
                <c:pt idx="13">
                  <c:v>23</c:v>
                </c:pt>
                <c:pt idx="14">
                  <c:v>7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9A0-B115-8C63F6F0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12.3'!$T$8:$Y$8</c:f>
              <c:numCache>
                <c:formatCode>General</c:formatCode>
                <c:ptCount val="6"/>
                <c:pt idx="0">
                  <c:v>35596</c:v>
                </c:pt>
                <c:pt idx="1">
                  <c:v>36457.97</c:v>
                </c:pt>
                <c:pt idx="2">
                  <c:v>36939</c:v>
                </c:pt>
                <c:pt idx="3">
                  <c:v>38186.42</c:v>
                </c:pt>
                <c:pt idx="4">
                  <c:v>38803</c:v>
                </c:pt>
                <c:pt idx="5">
                  <c:v>38561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5-4911-85F0-E77C5625D82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5-4911-85F0-E77C5625D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12.4'!$U$4:$Y$4</c:f>
              <c:numCache>
                <c:formatCode>#,##0</c:formatCode>
                <c:ptCount val="5"/>
                <c:pt idx="0">
                  <c:v>15142</c:v>
                </c:pt>
                <c:pt idx="1">
                  <c:v>14944</c:v>
                </c:pt>
                <c:pt idx="2">
                  <c:v>14816</c:v>
                </c:pt>
                <c:pt idx="3">
                  <c:v>14984</c:v>
                </c:pt>
                <c:pt idx="4">
                  <c:v>15583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3-478B-B727-5A13CA8AAB05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12.4'!$U$7:$Y$7</c:f>
              <c:numCache>
                <c:formatCode>#,##0</c:formatCode>
                <c:ptCount val="5"/>
                <c:pt idx="0">
                  <c:v>10903</c:v>
                </c:pt>
                <c:pt idx="1">
                  <c:v>10869</c:v>
                </c:pt>
                <c:pt idx="2">
                  <c:v>10861</c:v>
                </c:pt>
                <c:pt idx="3">
                  <c:v>10920</c:v>
                </c:pt>
                <c:pt idx="4">
                  <c:v>11167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3-478B-B727-5A13CA8AAB05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12.4'!$U$11:$Y$11</c:f>
              <c:numCache>
                <c:formatCode>#,##0</c:formatCode>
                <c:ptCount val="5"/>
                <c:pt idx="0">
                  <c:v>13113</c:v>
                </c:pt>
                <c:pt idx="1">
                  <c:v>13002</c:v>
                </c:pt>
                <c:pt idx="2">
                  <c:v>12979</c:v>
                </c:pt>
                <c:pt idx="3">
                  <c:v>13133</c:v>
                </c:pt>
                <c:pt idx="4">
                  <c:v>13732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E3-478B-B727-5A13CA8AAB05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12.4'!$U$12:$Y$12</c:f>
              <c:numCache>
                <c:formatCode>#,##0</c:formatCode>
                <c:ptCount val="5"/>
                <c:pt idx="0">
                  <c:v>2029</c:v>
                </c:pt>
                <c:pt idx="1">
                  <c:v>1940</c:v>
                </c:pt>
                <c:pt idx="2">
                  <c:v>1839</c:v>
                </c:pt>
                <c:pt idx="3">
                  <c:v>1849</c:v>
                </c:pt>
                <c:pt idx="4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E3-478B-B727-5A13CA8AA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12.4'!$AA$15:$AA$33</c:f>
              <c:numCache>
                <c:formatCode>0.0%</c:formatCode>
                <c:ptCount val="19"/>
                <c:pt idx="0">
                  <c:v>8.0985689533465952E-2</c:v>
                </c:pt>
                <c:pt idx="1">
                  <c:v>1.5978951421420778E-2</c:v>
                </c:pt>
                <c:pt idx="2">
                  <c:v>7.8611307193736768E-2</c:v>
                </c:pt>
                <c:pt idx="3">
                  <c:v>8.91997689790156E-3</c:v>
                </c:pt>
                <c:pt idx="4">
                  <c:v>6.2760700763652699E-2</c:v>
                </c:pt>
                <c:pt idx="5">
                  <c:v>3.0289417955464287E-2</c:v>
                </c:pt>
                <c:pt idx="6">
                  <c:v>8.4130141821215421E-2</c:v>
                </c:pt>
                <c:pt idx="7">
                  <c:v>5.5958416222806902E-2</c:v>
                </c:pt>
                <c:pt idx="8">
                  <c:v>4.5947506898543287E-2</c:v>
                </c:pt>
                <c:pt idx="9">
                  <c:v>3.9145222357697494E-3</c:v>
                </c:pt>
                <c:pt idx="10">
                  <c:v>2.15619585445678E-2</c:v>
                </c:pt>
                <c:pt idx="11">
                  <c:v>2.1369441057562728E-2</c:v>
                </c:pt>
                <c:pt idx="12">
                  <c:v>3.2856317782198552E-2</c:v>
                </c:pt>
                <c:pt idx="13">
                  <c:v>6.4685875633703399E-2</c:v>
                </c:pt>
                <c:pt idx="14">
                  <c:v>5.4289931335429635E-2</c:v>
                </c:pt>
                <c:pt idx="15">
                  <c:v>7.9060514663415266E-2</c:v>
                </c:pt>
                <c:pt idx="16">
                  <c:v>0.12032342937816852</c:v>
                </c:pt>
                <c:pt idx="17">
                  <c:v>1.1166014246294039E-2</c:v>
                </c:pt>
                <c:pt idx="18">
                  <c:v>3.2535455303856764E-2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B-4803-882A-C3A60B40544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B-4803-882A-C3A60B405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12.4'!$Y$44:$Y$60</c:f>
              <c:numCache>
                <c:formatCode>#,##0</c:formatCode>
                <c:ptCount val="17"/>
                <c:pt idx="0">
                  <c:v>8</c:v>
                </c:pt>
                <c:pt idx="1">
                  <c:v>186</c:v>
                </c:pt>
                <c:pt idx="2">
                  <c:v>472</c:v>
                </c:pt>
                <c:pt idx="3">
                  <c:v>746</c:v>
                </c:pt>
                <c:pt idx="4">
                  <c:v>810</c:v>
                </c:pt>
                <c:pt idx="5">
                  <c:v>683</c:v>
                </c:pt>
                <c:pt idx="6">
                  <c:v>666</c:v>
                </c:pt>
                <c:pt idx="7">
                  <c:v>722</c:v>
                </c:pt>
                <c:pt idx="8">
                  <c:v>814</c:v>
                </c:pt>
                <c:pt idx="9">
                  <c:v>889</c:v>
                </c:pt>
                <c:pt idx="10">
                  <c:v>890</c:v>
                </c:pt>
                <c:pt idx="11">
                  <c:v>626</c:v>
                </c:pt>
                <c:pt idx="12">
                  <c:v>329</c:v>
                </c:pt>
                <c:pt idx="13">
                  <c:v>127</c:v>
                </c:pt>
                <c:pt idx="14">
                  <c:v>62</c:v>
                </c:pt>
                <c:pt idx="15">
                  <c:v>35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A-4075-93E2-F40B8F3AABC8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12.4'!$Y$63:$Y$79</c:f>
              <c:numCache>
                <c:formatCode>#,##0</c:formatCode>
                <c:ptCount val="17"/>
                <c:pt idx="0">
                  <c:v>10</c:v>
                </c:pt>
                <c:pt idx="1">
                  <c:v>211</c:v>
                </c:pt>
                <c:pt idx="2">
                  <c:v>512</c:v>
                </c:pt>
                <c:pt idx="3">
                  <c:v>639</c:v>
                </c:pt>
                <c:pt idx="4">
                  <c:v>697</c:v>
                </c:pt>
                <c:pt idx="5">
                  <c:v>632</c:v>
                </c:pt>
                <c:pt idx="6">
                  <c:v>606</c:v>
                </c:pt>
                <c:pt idx="7">
                  <c:v>716</c:v>
                </c:pt>
                <c:pt idx="8">
                  <c:v>885</c:v>
                </c:pt>
                <c:pt idx="9">
                  <c:v>899</c:v>
                </c:pt>
                <c:pt idx="10">
                  <c:v>849</c:v>
                </c:pt>
                <c:pt idx="11">
                  <c:v>500</c:v>
                </c:pt>
                <c:pt idx="12">
                  <c:v>188</c:v>
                </c:pt>
                <c:pt idx="13">
                  <c:v>86</c:v>
                </c:pt>
                <c:pt idx="14">
                  <c:v>40</c:v>
                </c:pt>
                <c:pt idx="15">
                  <c:v>22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A-4075-93E2-F40B8F3AA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12.4'!$Y$83:$Y$90</c:f>
              <c:numCache>
                <c:formatCode>#,##0</c:formatCode>
                <c:ptCount val="8"/>
                <c:pt idx="0">
                  <c:v>499</c:v>
                </c:pt>
                <c:pt idx="1">
                  <c:v>577</c:v>
                </c:pt>
                <c:pt idx="2">
                  <c:v>1309</c:v>
                </c:pt>
                <c:pt idx="3">
                  <c:v>267</c:v>
                </c:pt>
                <c:pt idx="4">
                  <c:v>199</c:v>
                </c:pt>
                <c:pt idx="5">
                  <c:v>233</c:v>
                </c:pt>
                <c:pt idx="6">
                  <c:v>703</c:v>
                </c:pt>
                <c:pt idx="7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C-471E-92ED-0F2CDA1C6BD0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12.4'!$Y$93:$Y$100</c:f>
              <c:numCache>
                <c:formatCode>#,##0</c:formatCode>
                <c:ptCount val="8"/>
                <c:pt idx="0">
                  <c:v>323</c:v>
                </c:pt>
                <c:pt idx="1">
                  <c:v>984</c:v>
                </c:pt>
                <c:pt idx="2">
                  <c:v>199</c:v>
                </c:pt>
                <c:pt idx="3">
                  <c:v>899</c:v>
                </c:pt>
                <c:pt idx="4">
                  <c:v>807</c:v>
                </c:pt>
                <c:pt idx="5">
                  <c:v>633</c:v>
                </c:pt>
                <c:pt idx="6">
                  <c:v>59</c:v>
                </c:pt>
                <c:pt idx="7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C-471E-92ED-0F2CDA1C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12.4'!$U$8:$Y$8</c:f>
              <c:numCache>
                <c:formatCode>General</c:formatCode>
                <c:ptCount val="5"/>
                <c:pt idx="0">
                  <c:v>34037</c:v>
                </c:pt>
                <c:pt idx="1">
                  <c:v>34225</c:v>
                </c:pt>
                <c:pt idx="2">
                  <c:v>35747</c:v>
                </c:pt>
                <c:pt idx="3">
                  <c:v>36649.5</c:v>
                </c:pt>
                <c:pt idx="4">
                  <c:v>36912.35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A-45ED-8C17-4D7D4BE9243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A-45ED-8C17-4D7D4BE92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12.4'!$T$4:$Y$4</c:f>
              <c:numCache>
                <c:formatCode>#,##0</c:formatCode>
                <c:ptCount val="6"/>
                <c:pt idx="0">
                  <c:v>15195</c:v>
                </c:pt>
                <c:pt idx="1">
                  <c:v>15142</c:v>
                </c:pt>
                <c:pt idx="2">
                  <c:v>14944</c:v>
                </c:pt>
                <c:pt idx="3">
                  <c:v>14816</c:v>
                </c:pt>
                <c:pt idx="4">
                  <c:v>14984</c:v>
                </c:pt>
                <c:pt idx="5">
                  <c:v>15583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C-432A-896E-6A4129781128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12.4'!$T$7:$Y$7</c:f>
              <c:numCache>
                <c:formatCode>#,##0</c:formatCode>
                <c:ptCount val="6"/>
                <c:pt idx="0">
                  <c:v>10971</c:v>
                </c:pt>
                <c:pt idx="1">
                  <c:v>10903</c:v>
                </c:pt>
                <c:pt idx="2">
                  <c:v>10869</c:v>
                </c:pt>
                <c:pt idx="3">
                  <c:v>10861</c:v>
                </c:pt>
                <c:pt idx="4">
                  <c:v>10920</c:v>
                </c:pt>
                <c:pt idx="5">
                  <c:v>11167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C-432A-896E-6A4129781128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12.4'!$T$11:$Y$11</c:f>
              <c:numCache>
                <c:formatCode>#,##0</c:formatCode>
                <c:ptCount val="6"/>
                <c:pt idx="0">
                  <c:v>13156</c:v>
                </c:pt>
                <c:pt idx="1">
                  <c:v>13113</c:v>
                </c:pt>
                <c:pt idx="2">
                  <c:v>13002</c:v>
                </c:pt>
                <c:pt idx="3">
                  <c:v>12979</c:v>
                </c:pt>
                <c:pt idx="4">
                  <c:v>13133</c:v>
                </c:pt>
                <c:pt idx="5">
                  <c:v>13732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0C-432A-896E-6A4129781128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12.4'!$T$12:$Y$12</c:f>
              <c:numCache>
                <c:formatCode>#,##0</c:formatCode>
                <c:ptCount val="6"/>
                <c:pt idx="0">
                  <c:v>2040</c:v>
                </c:pt>
                <c:pt idx="1">
                  <c:v>2029</c:v>
                </c:pt>
                <c:pt idx="2">
                  <c:v>1940</c:v>
                </c:pt>
                <c:pt idx="3">
                  <c:v>1839</c:v>
                </c:pt>
                <c:pt idx="4">
                  <c:v>1849</c:v>
                </c:pt>
                <c:pt idx="5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0C-432A-896E-6A4129781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12.4'!$AA$15:$AA$33</c:f>
              <c:numCache>
                <c:formatCode>0.0%</c:formatCode>
                <c:ptCount val="19"/>
                <c:pt idx="0">
                  <c:v>8.0985689533465952E-2</c:v>
                </c:pt>
                <c:pt idx="1">
                  <c:v>1.5978951421420778E-2</c:v>
                </c:pt>
                <c:pt idx="2">
                  <c:v>7.8611307193736768E-2</c:v>
                </c:pt>
                <c:pt idx="3">
                  <c:v>8.91997689790156E-3</c:v>
                </c:pt>
                <c:pt idx="4">
                  <c:v>6.2760700763652699E-2</c:v>
                </c:pt>
                <c:pt idx="5">
                  <c:v>3.0289417955464287E-2</c:v>
                </c:pt>
                <c:pt idx="6">
                  <c:v>8.4130141821215421E-2</c:v>
                </c:pt>
                <c:pt idx="7">
                  <c:v>5.5958416222806902E-2</c:v>
                </c:pt>
                <c:pt idx="8">
                  <c:v>4.5947506898543287E-2</c:v>
                </c:pt>
                <c:pt idx="9">
                  <c:v>3.9145222357697494E-3</c:v>
                </c:pt>
                <c:pt idx="10">
                  <c:v>2.15619585445678E-2</c:v>
                </c:pt>
                <c:pt idx="11">
                  <c:v>2.1369441057562728E-2</c:v>
                </c:pt>
                <c:pt idx="12">
                  <c:v>3.2856317782198552E-2</c:v>
                </c:pt>
                <c:pt idx="13">
                  <c:v>6.4685875633703399E-2</c:v>
                </c:pt>
                <c:pt idx="14">
                  <c:v>5.4289931335429635E-2</c:v>
                </c:pt>
                <c:pt idx="15">
                  <c:v>7.9060514663415266E-2</c:v>
                </c:pt>
                <c:pt idx="16">
                  <c:v>0.12032342937816852</c:v>
                </c:pt>
                <c:pt idx="17">
                  <c:v>1.1166014246294039E-2</c:v>
                </c:pt>
                <c:pt idx="18">
                  <c:v>3.2535455303856764E-2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7-4F8B-91FE-9D23553CC62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7-4F8B-91FE-9D23553CC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12.4'!$Y$44:$Y$60</c:f>
              <c:numCache>
                <c:formatCode>#,##0</c:formatCode>
                <c:ptCount val="17"/>
                <c:pt idx="0">
                  <c:v>8</c:v>
                </c:pt>
                <c:pt idx="1">
                  <c:v>186</c:v>
                </c:pt>
                <c:pt idx="2">
                  <c:v>472</c:v>
                </c:pt>
                <c:pt idx="3">
                  <c:v>746</c:v>
                </c:pt>
                <c:pt idx="4">
                  <c:v>810</c:v>
                </c:pt>
                <c:pt idx="5">
                  <c:v>683</c:v>
                </c:pt>
                <c:pt idx="6">
                  <c:v>666</c:v>
                </c:pt>
                <c:pt idx="7">
                  <c:v>722</c:v>
                </c:pt>
                <c:pt idx="8">
                  <c:v>814</c:v>
                </c:pt>
                <c:pt idx="9">
                  <c:v>889</c:v>
                </c:pt>
                <c:pt idx="10">
                  <c:v>890</c:v>
                </c:pt>
                <c:pt idx="11">
                  <c:v>626</c:v>
                </c:pt>
                <c:pt idx="12">
                  <c:v>329</c:v>
                </c:pt>
                <c:pt idx="13">
                  <c:v>127</c:v>
                </c:pt>
                <c:pt idx="14">
                  <c:v>62</c:v>
                </c:pt>
                <c:pt idx="15">
                  <c:v>35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7-49CA-959F-65333E965E33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12.4'!$Y$63:$Y$79</c:f>
              <c:numCache>
                <c:formatCode>#,##0</c:formatCode>
                <c:ptCount val="17"/>
                <c:pt idx="0">
                  <c:v>10</c:v>
                </c:pt>
                <c:pt idx="1">
                  <c:v>211</c:v>
                </c:pt>
                <c:pt idx="2">
                  <c:v>512</c:v>
                </c:pt>
                <c:pt idx="3">
                  <c:v>639</c:v>
                </c:pt>
                <c:pt idx="4">
                  <c:v>697</c:v>
                </c:pt>
                <c:pt idx="5">
                  <c:v>632</c:v>
                </c:pt>
                <c:pt idx="6">
                  <c:v>606</c:v>
                </c:pt>
                <c:pt idx="7">
                  <c:v>716</c:v>
                </c:pt>
                <c:pt idx="8">
                  <c:v>885</c:v>
                </c:pt>
                <c:pt idx="9">
                  <c:v>899</c:v>
                </c:pt>
                <c:pt idx="10">
                  <c:v>849</c:v>
                </c:pt>
                <c:pt idx="11">
                  <c:v>500</c:v>
                </c:pt>
                <c:pt idx="12">
                  <c:v>188</c:v>
                </c:pt>
                <c:pt idx="13">
                  <c:v>86</c:v>
                </c:pt>
                <c:pt idx="14">
                  <c:v>40</c:v>
                </c:pt>
                <c:pt idx="15">
                  <c:v>22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7-49CA-959F-65333E965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12.4'!$Y$83:$Y$90</c:f>
              <c:numCache>
                <c:formatCode>#,##0</c:formatCode>
                <c:ptCount val="8"/>
                <c:pt idx="0">
                  <c:v>499</c:v>
                </c:pt>
                <c:pt idx="1">
                  <c:v>577</c:v>
                </c:pt>
                <c:pt idx="2">
                  <c:v>1309</c:v>
                </c:pt>
                <c:pt idx="3">
                  <c:v>267</c:v>
                </c:pt>
                <c:pt idx="4">
                  <c:v>199</c:v>
                </c:pt>
                <c:pt idx="5">
                  <c:v>233</c:v>
                </c:pt>
                <c:pt idx="6">
                  <c:v>703</c:v>
                </c:pt>
                <c:pt idx="7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1-404B-A857-D72C0CC501ED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12.4'!$Y$93:$Y$100</c:f>
              <c:numCache>
                <c:formatCode>#,##0</c:formatCode>
                <c:ptCount val="8"/>
                <c:pt idx="0">
                  <c:v>323</c:v>
                </c:pt>
                <c:pt idx="1">
                  <c:v>984</c:v>
                </c:pt>
                <c:pt idx="2">
                  <c:v>199</c:v>
                </c:pt>
                <c:pt idx="3">
                  <c:v>899</c:v>
                </c:pt>
                <c:pt idx="4">
                  <c:v>807</c:v>
                </c:pt>
                <c:pt idx="5">
                  <c:v>633</c:v>
                </c:pt>
                <c:pt idx="6">
                  <c:v>59</c:v>
                </c:pt>
                <c:pt idx="7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1-404B-A857-D72C0CC50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12.1'!$Y$83:$Y$90</c:f>
              <c:numCache>
                <c:formatCode>#,##0</c:formatCode>
                <c:ptCount val="8"/>
                <c:pt idx="0">
                  <c:v>120</c:v>
                </c:pt>
                <c:pt idx="1">
                  <c:v>93</c:v>
                </c:pt>
                <c:pt idx="2">
                  <c:v>183</c:v>
                </c:pt>
                <c:pt idx="3">
                  <c:v>49</c:v>
                </c:pt>
                <c:pt idx="4">
                  <c:v>27</c:v>
                </c:pt>
                <c:pt idx="5">
                  <c:v>49</c:v>
                </c:pt>
                <c:pt idx="6">
                  <c:v>151</c:v>
                </c:pt>
                <c:pt idx="7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F-4DD0-890A-E0E19F2ADD70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12.1'!$Y$93:$Y$100</c:f>
              <c:numCache>
                <c:formatCode>#,##0</c:formatCode>
                <c:ptCount val="8"/>
                <c:pt idx="0">
                  <c:v>77</c:v>
                </c:pt>
                <c:pt idx="1">
                  <c:v>177</c:v>
                </c:pt>
                <c:pt idx="2">
                  <c:v>49</c:v>
                </c:pt>
                <c:pt idx="3">
                  <c:v>211</c:v>
                </c:pt>
                <c:pt idx="4">
                  <c:v>137</c:v>
                </c:pt>
                <c:pt idx="5">
                  <c:v>138</c:v>
                </c:pt>
                <c:pt idx="6">
                  <c:v>7</c:v>
                </c:pt>
                <c:pt idx="7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F-4DD0-890A-E0E19F2AD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12.4'!$T$8:$Y$8</c:f>
              <c:numCache>
                <c:formatCode>General</c:formatCode>
                <c:ptCount val="6"/>
                <c:pt idx="0">
                  <c:v>33530</c:v>
                </c:pt>
                <c:pt idx="1">
                  <c:v>34037</c:v>
                </c:pt>
                <c:pt idx="2">
                  <c:v>34225</c:v>
                </c:pt>
                <c:pt idx="3">
                  <c:v>35747</c:v>
                </c:pt>
                <c:pt idx="4">
                  <c:v>36649.5</c:v>
                </c:pt>
                <c:pt idx="5">
                  <c:v>36912.35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8-48C3-92B4-002B205D1D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8-48C3-92B4-002B205D1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12.5'!$U$4:$Y$4</c:f>
              <c:numCache>
                <c:formatCode>#,##0</c:formatCode>
                <c:ptCount val="5"/>
                <c:pt idx="0">
                  <c:v>1474</c:v>
                </c:pt>
                <c:pt idx="1">
                  <c:v>1421</c:v>
                </c:pt>
                <c:pt idx="2">
                  <c:v>1536</c:v>
                </c:pt>
                <c:pt idx="3">
                  <c:v>1541</c:v>
                </c:pt>
                <c:pt idx="4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8-4C67-BF1D-A5C526849DCD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12.5'!$U$7:$Y$7</c:f>
              <c:numCache>
                <c:formatCode>#,##0</c:formatCode>
                <c:ptCount val="5"/>
                <c:pt idx="0">
                  <c:v>990</c:v>
                </c:pt>
                <c:pt idx="1">
                  <c:v>972</c:v>
                </c:pt>
                <c:pt idx="2">
                  <c:v>1009</c:v>
                </c:pt>
                <c:pt idx="3">
                  <c:v>989</c:v>
                </c:pt>
                <c:pt idx="4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8-4C67-BF1D-A5C526849DCD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12.5'!$U$11:$Y$11</c:f>
              <c:numCache>
                <c:formatCode>#,##0</c:formatCode>
                <c:ptCount val="5"/>
                <c:pt idx="0">
                  <c:v>1227</c:v>
                </c:pt>
                <c:pt idx="1">
                  <c:v>1174</c:v>
                </c:pt>
                <c:pt idx="2">
                  <c:v>1296</c:v>
                </c:pt>
                <c:pt idx="3">
                  <c:v>1316</c:v>
                </c:pt>
                <c:pt idx="4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8-4C67-BF1D-A5C526849DCD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12.5'!$U$12:$Y$12</c:f>
              <c:numCache>
                <c:formatCode>#,##0</c:formatCode>
                <c:ptCount val="5"/>
                <c:pt idx="0">
                  <c:v>253</c:v>
                </c:pt>
                <c:pt idx="1">
                  <c:v>245</c:v>
                </c:pt>
                <c:pt idx="2">
                  <c:v>241</c:v>
                </c:pt>
                <c:pt idx="3">
                  <c:v>223</c:v>
                </c:pt>
                <c:pt idx="4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28-4C67-BF1D-A5C526849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12.5'!$AA$15:$AA$33</c:f>
              <c:numCache>
                <c:formatCode>0.0%</c:formatCode>
                <c:ptCount val="19"/>
                <c:pt idx="0">
                  <c:v>0.24705882352941178</c:v>
                </c:pt>
                <c:pt idx="1">
                  <c:v>3.7151702786377707E-3</c:v>
                </c:pt>
                <c:pt idx="2">
                  <c:v>3.7770897832817341E-2</c:v>
                </c:pt>
                <c:pt idx="3">
                  <c:v>1.3003095975232198E-2</c:v>
                </c:pt>
                <c:pt idx="4">
                  <c:v>4.9535603715170282E-2</c:v>
                </c:pt>
                <c:pt idx="5">
                  <c:v>1.5479876160990712E-2</c:v>
                </c:pt>
                <c:pt idx="6">
                  <c:v>4.5820433436532505E-2</c:v>
                </c:pt>
                <c:pt idx="7">
                  <c:v>8.5448916408668737E-2</c:v>
                </c:pt>
                <c:pt idx="8">
                  <c:v>3.1578947368421054E-2</c:v>
                </c:pt>
                <c:pt idx="9">
                  <c:v>4.9535603715170282E-3</c:v>
                </c:pt>
                <c:pt idx="10">
                  <c:v>1.1145510835913313E-2</c:v>
                </c:pt>
                <c:pt idx="11">
                  <c:v>1.609907120743034E-2</c:v>
                </c:pt>
                <c:pt idx="12">
                  <c:v>4.3962848297213621E-2</c:v>
                </c:pt>
                <c:pt idx="13">
                  <c:v>4.5201238390092879E-2</c:v>
                </c:pt>
                <c:pt idx="14">
                  <c:v>5.7585139318885446E-2</c:v>
                </c:pt>
                <c:pt idx="15">
                  <c:v>4.2724458204334369E-2</c:v>
                </c:pt>
                <c:pt idx="16">
                  <c:v>6.749226006191951E-2</c:v>
                </c:pt>
                <c:pt idx="17">
                  <c:v>8.0495356037151699E-3</c:v>
                </c:pt>
                <c:pt idx="18">
                  <c:v>1.5479876160990712E-2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F-490C-AE2F-40225E7443C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F-490C-AE2F-40225E744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12.5'!$Y$44:$Y$60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54</c:v>
                </c:pt>
                <c:pt idx="3">
                  <c:v>44</c:v>
                </c:pt>
                <c:pt idx="4">
                  <c:v>97</c:v>
                </c:pt>
                <c:pt idx="5">
                  <c:v>86</c:v>
                </c:pt>
                <c:pt idx="6">
                  <c:v>93</c:v>
                </c:pt>
                <c:pt idx="7">
                  <c:v>55</c:v>
                </c:pt>
                <c:pt idx="8">
                  <c:v>108</c:v>
                </c:pt>
                <c:pt idx="9">
                  <c:v>87</c:v>
                </c:pt>
                <c:pt idx="10">
                  <c:v>82</c:v>
                </c:pt>
                <c:pt idx="11">
                  <c:v>71</c:v>
                </c:pt>
                <c:pt idx="12">
                  <c:v>54</c:v>
                </c:pt>
                <c:pt idx="13">
                  <c:v>14</c:v>
                </c:pt>
                <c:pt idx="14">
                  <c:v>6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D-4A2E-8167-DDD38F867DB8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12.5'!$Y$63:$Y$79</c:f>
              <c:numCache>
                <c:formatCode>#,##0</c:formatCode>
                <c:ptCount val="17"/>
                <c:pt idx="0">
                  <c:v>0</c:v>
                </c:pt>
                <c:pt idx="1">
                  <c:v>19</c:v>
                </c:pt>
                <c:pt idx="2">
                  <c:v>50</c:v>
                </c:pt>
                <c:pt idx="3">
                  <c:v>65</c:v>
                </c:pt>
                <c:pt idx="4">
                  <c:v>80</c:v>
                </c:pt>
                <c:pt idx="5">
                  <c:v>86</c:v>
                </c:pt>
                <c:pt idx="6">
                  <c:v>77</c:v>
                </c:pt>
                <c:pt idx="7">
                  <c:v>56</c:v>
                </c:pt>
                <c:pt idx="8">
                  <c:v>57</c:v>
                </c:pt>
                <c:pt idx="9">
                  <c:v>67</c:v>
                </c:pt>
                <c:pt idx="10">
                  <c:v>78</c:v>
                </c:pt>
                <c:pt idx="11">
                  <c:v>56</c:v>
                </c:pt>
                <c:pt idx="12">
                  <c:v>33</c:v>
                </c:pt>
                <c:pt idx="13">
                  <c:v>19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D-4A2E-8167-DDD38F867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12.5'!$Y$83:$Y$90</c:f>
              <c:numCache>
                <c:formatCode>#,##0</c:formatCode>
                <c:ptCount val="8"/>
                <c:pt idx="0">
                  <c:v>64</c:v>
                </c:pt>
                <c:pt idx="1">
                  <c:v>28</c:v>
                </c:pt>
                <c:pt idx="2">
                  <c:v>97</c:v>
                </c:pt>
                <c:pt idx="3">
                  <c:v>16</c:v>
                </c:pt>
                <c:pt idx="4">
                  <c:v>6</c:v>
                </c:pt>
                <c:pt idx="5">
                  <c:v>5</c:v>
                </c:pt>
                <c:pt idx="6">
                  <c:v>69</c:v>
                </c:pt>
                <c:pt idx="7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7-49BA-AE3E-ED0E1029D9A3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12.5'!$Y$93:$Y$100</c:f>
              <c:numCache>
                <c:formatCode>#,##0</c:formatCode>
                <c:ptCount val="8"/>
                <c:pt idx="0">
                  <c:v>34</c:v>
                </c:pt>
                <c:pt idx="1">
                  <c:v>44</c:v>
                </c:pt>
                <c:pt idx="2">
                  <c:v>25</c:v>
                </c:pt>
                <c:pt idx="3">
                  <c:v>75</c:v>
                </c:pt>
                <c:pt idx="4">
                  <c:v>55</c:v>
                </c:pt>
                <c:pt idx="5">
                  <c:v>33</c:v>
                </c:pt>
                <c:pt idx="6">
                  <c:v>9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7-49BA-AE3E-ED0E1029D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12.5'!$U$8:$Y$8</c:f>
              <c:numCache>
                <c:formatCode>General</c:formatCode>
                <c:ptCount val="5"/>
                <c:pt idx="0">
                  <c:v>23759.96</c:v>
                </c:pt>
                <c:pt idx="1">
                  <c:v>22332</c:v>
                </c:pt>
                <c:pt idx="2">
                  <c:v>23717.58</c:v>
                </c:pt>
                <c:pt idx="3">
                  <c:v>27166</c:v>
                </c:pt>
                <c:pt idx="4">
                  <c:v>25726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A-4BD3-941C-CF75C179B66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A-4BD3-941C-CF75C179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12.5'!$T$4:$Y$4</c:f>
              <c:numCache>
                <c:formatCode>#,##0</c:formatCode>
                <c:ptCount val="6"/>
                <c:pt idx="0">
                  <c:v>1490</c:v>
                </c:pt>
                <c:pt idx="1">
                  <c:v>1474</c:v>
                </c:pt>
                <c:pt idx="2">
                  <c:v>1421</c:v>
                </c:pt>
                <c:pt idx="3">
                  <c:v>1536</c:v>
                </c:pt>
                <c:pt idx="4">
                  <c:v>1541</c:v>
                </c:pt>
                <c:pt idx="5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5-4E97-96F2-581923EA65C3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12.5'!$T$7:$Y$7</c:f>
              <c:numCache>
                <c:formatCode>#,##0</c:formatCode>
                <c:ptCount val="6"/>
                <c:pt idx="0">
                  <c:v>986</c:v>
                </c:pt>
                <c:pt idx="1">
                  <c:v>990</c:v>
                </c:pt>
                <c:pt idx="2">
                  <c:v>972</c:v>
                </c:pt>
                <c:pt idx="3">
                  <c:v>1009</c:v>
                </c:pt>
                <c:pt idx="4">
                  <c:v>989</c:v>
                </c:pt>
                <c:pt idx="5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5-4E97-96F2-581923EA65C3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12.5'!$T$11:$Y$11</c:f>
              <c:numCache>
                <c:formatCode>#,##0</c:formatCode>
                <c:ptCount val="6"/>
                <c:pt idx="0">
                  <c:v>1254</c:v>
                </c:pt>
                <c:pt idx="1">
                  <c:v>1227</c:v>
                </c:pt>
                <c:pt idx="2">
                  <c:v>1174</c:v>
                </c:pt>
                <c:pt idx="3">
                  <c:v>1296</c:v>
                </c:pt>
                <c:pt idx="4">
                  <c:v>1316</c:v>
                </c:pt>
                <c:pt idx="5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05-4E97-96F2-581923EA65C3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12.5'!$T$12:$Y$12</c:f>
              <c:numCache>
                <c:formatCode>#,##0</c:formatCode>
                <c:ptCount val="6"/>
                <c:pt idx="0">
                  <c:v>241</c:v>
                </c:pt>
                <c:pt idx="1">
                  <c:v>253</c:v>
                </c:pt>
                <c:pt idx="2">
                  <c:v>245</c:v>
                </c:pt>
                <c:pt idx="3">
                  <c:v>241</c:v>
                </c:pt>
                <c:pt idx="4">
                  <c:v>223</c:v>
                </c:pt>
                <c:pt idx="5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05-4E97-96F2-581923EA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12.5'!$AA$15:$AA$33</c:f>
              <c:numCache>
                <c:formatCode>0.0%</c:formatCode>
                <c:ptCount val="19"/>
                <c:pt idx="0">
                  <c:v>0.24705882352941178</c:v>
                </c:pt>
                <c:pt idx="1">
                  <c:v>3.7151702786377707E-3</c:v>
                </c:pt>
                <c:pt idx="2">
                  <c:v>3.7770897832817341E-2</c:v>
                </c:pt>
                <c:pt idx="3">
                  <c:v>1.3003095975232198E-2</c:v>
                </c:pt>
                <c:pt idx="4">
                  <c:v>4.9535603715170282E-2</c:v>
                </c:pt>
                <c:pt idx="5">
                  <c:v>1.5479876160990712E-2</c:v>
                </c:pt>
                <c:pt idx="6">
                  <c:v>4.5820433436532505E-2</c:v>
                </c:pt>
                <c:pt idx="7">
                  <c:v>8.5448916408668737E-2</c:v>
                </c:pt>
                <c:pt idx="8">
                  <c:v>3.1578947368421054E-2</c:v>
                </c:pt>
                <c:pt idx="9">
                  <c:v>4.9535603715170282E-3</c:v>
                </c:pt>
                <c:pt idx="10">
                  <c:v>1.1145510835913313E-2</c:v>
                </c:pt>
                <c:pt idx="11">
                  <c:v>1.609907120743034E-2</c:v>
                </c:pt>
                <c:pt idx="12">
                  <c:v>4.3962848297213621E-2</c:v>
                </c:pt>
                <c:pt idx="13">
                  <c:v>4.5201238390092879E-2</c:v>
                </c:pt>
                <c:pt idx="14">
                  <c:v>5.7585139318885446E-2</c:v>
                </c:pt>
                <c:pt idx="15">
                  <c:v>4.2724458204334369E-2</c:v>
                </c:pt>
                <c:pt idx="16">
                  <c:v>6.749226006191951E-2</c:v>
                </c:pt>
                <c:pt idx="17">
                  <c:v>8.0495356037151699E-3</c:v>
                </c:pt>
                <c:pt idx="18">
                  <c:v>1.5479876160990712E-2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8-44BC-8FAD-9B18E3DAD15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8-44BC-8FAD-9B18E3DA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12.5'!$Y$44:$Y$60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54</c:v>
                </c:pt>
                <c:pt idx="3">
                  <c:v>44</c:v>
                </c:pt>
                <c:pt idx="4">
                  <c:v>97</c:v>
                </c:pt>
                <c:pt idx="5">
                  <c:v>86</c:v>
                </c:pt>
                <c:pt idx="6">
                  <c:v>93</c:v>
                </c:pt>
                <c:pt idx="7">
                  <c:v>55</c:v>
                </c:pt>
                <c:pt idx="8">
                  <c:v>108</c:v>
                </c:pt>
                <c:pt idx="9">
                  <c:v>87</c:v>
                </c:pt>
                <c:pt idx="10">
                  <c:v>82</c:v>
                </c:pt>
                <c:pt idx="11">
                  <c:v>71</c:v>
                </c:pt>
                <c:pt idx="12">
                  <c:v>54</c:v>
                </c:pt>
                <c:pt idx="13">
                  <c:v>14</c:v>
                </c:pt>
                <c:pt idx="14">
                  <c:v>6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1-4B4A-9A66-26F2ECA61196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12.5'!$Y$63:$Y$79</c:f>
              <c:numCache>
                <c:formatCode>#,##0</c:formatCode>
                <c:ptCount val="17"/>
                <c:pt idx="0">
                  <c:v>0</c:v>
                </c:pt>
                <c:pt idx="1">
                  <c:v>19</c:v>
                </c:pt>
                <c:pt idx="2">
                  <c:v>50</c:v>
                </c:pt>
                <c:pt idx="3">
                  <c:v>65</c:v>
                </c:pt>
                <c:pt idx="4">
                  <c:v>80</c:v>
                </c:pt>
                <c:pt idx="5">
                  <c:v>86</c:v>
                </c:pt>
                <c:pt idx="6">
                  <c:v>77</c:v>
                </c:pt>
                <c:pt idx="7">
                  <c:v>56</c:v>
                </c:pt>
                <c:pt idx="8">
                  <c:v>57</c:v>
                </c:pt>
                <c:pt idx="9">
                  <c:v>67</c:v>
                </c:pt>
                <c:pt idx="10">
                  <c:v>78</c:v>
                </c:pt>
                <c:pt idx="11">
                  <c:v>56</c:v>
                </c:pt>
                <c:pt idx="12">
                  <c:v>33</c:v>
                </c:pt>
                <c:pt idx="13">
                  <c:v>19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1-4B4A-9A66-26F2ECA6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12.5'!$Y$83:$Y$90</c:f>
              <c:numCache>
                <c:formatCode>#,##0</c:formatCode>
                <c:ptCount val="8"/>
                <c:pt idx="0">
                  <c:v>64</c:v>
                </c:pt>
                <c:pt idx="1">
                  <c:v>28</c:v>
                </c:pt>
                <c:pt idx="2">
                  <c:v>97</c:v>
                </c:pt>
                <c:pt idx="3">
                  <c:v>16</c:v>
                </c:pt>
                <c:pt idx="4">
                  <c:v>6</c:v>
                </c:pt>
                <c:pt idx="5">
                  <c:v>5</c:v>
                </c:pt>
                <c:pt idx="6">
                  <c:v>69</c:v>
                </c:pt>
                <c:pt idx="7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D-45BC-9E28-41793CB9F71D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12.5'!$Y$93:$Y$100</c:f>
              <c:numCache>
                <c:formatCode>#,##0</c:formatCode>
                <c:ptCount val="8"/>
                <c:pt idx="0">
                  <c:v>34</c:v>
                </c:pt>
                <c:pt idx="1">
                  <c:v>44</c:v>
                </c:pt>
                <c:pt idx="2">
                  <c:v>25</c:v>
                </c:pt>
                <c:pt idx="3">
                  <c:v>75</c:v>
                </c:pt>
                <c:pt idx="4">
                  <c:v>55</c:v>
                </c:pt>
                <c:pt idx="5">
                  <c:v>33</c:v>
                </c:pt>
                <c:pt idx="6">
                  <c:v>9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D-45BC-9E28-41793CB9F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12.1'!$U$8:$Y$8</c:f>
              <c:numCache>
                <c:formatCode>General</c:formatCode>
                <c:ptCount val="5"/>
                <c:pt idx="0">
                  <c:v>27182</c:v>
                </c:pt>
                <c:pt idx="1">
                  <c:v>26239.32</c:v>
                </c:pt>
                <c:pt idx="2">
                  <c:v>25517.200000000001</c:v>
                </c:pt>
                <c:pt idx="3">
                  <c:v>28587.7</c:v>
                </c:pt>
                <c:pt idx="4">
                  <c:v>28122.53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7-4337-90BB-EC48C436972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7-4337-90BB-EC48C4369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12.5'!$T$8:$Y$8</c:f>
              <c:numCache>
                <c:formatCode>General</c:formatCode>
                <c:ptCount val="6"/>
                <c:pt idx="0">
                  <c:v>21300</c:v>
                </c:pt>
                <c:pt idx="1">
                  <c:v>23759.96</c:v>
                </c:pt>
                <c:pt idx="2">
                  <c:v>22332</c:v>
                </c:pt>
                <c:pt idx="3">
                  <c:v>23717.58</c:v>
                </c:pt>
                <c:pt idx="4">
                  <c:v>27166</c:v>
                </c:pt>
                <c:pt idx="5">
                  <c:v>25726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A-496D-9546-6D19511108A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A-496D-9546-6D195111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12.6'!$U$4:$Y$4</c:f>
              <c:numCache>
                <c:formatCode>#,##0</c:formatCode>
                <c:ptCount val="5"/>
                <c:pt idx="0">
                  <c:v>6110</c:v>
                </c:pt>
                <c:pt idx="1">
                  <c:v>6318</c:v>
                </c:pt>
                <c:pt idx="2">
                  <c:v>6249</c:v>
                </c:pt>
                <c:pt idx="3">
                  <c:v>6265</c:v>
                </c:pt>
                <c:pt idx="4">
                  <c:v>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6-4B30-BF7B-D49A8C95159E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12.6'!$U$7:$Y$7</c:f>
              <c:numCache>
                <c:formatCode>#,##0</c:formatCode>
                <c:ptCount val="5"/>
                <c:pt idx="0">
                  <c:v>4391</c:v>
                </c:pt>
                <c:pt idx="1">
                  <c:v>4445</c:v>
                </c:pt>
                <c:pt idx="2">
                  <c:v>4392</c:v>
                </c:pt>
                <c:pt idx="3">
                  <c:v>4393</c:v>
                </c:pt>
                <c:pt idx="4">
                  <c:v>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6-4B30-BF7B-D49A8C95159E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12.6'!$U$11:$Y$11</c:f>
              <c:numCache>
                <c:formatCode>#,##0</c:formatCode>
                <c:ptCount val="5"/>
                <c:pt idx="0">
                  <c:v>4955</c:v>
                </c:pt>
                <c:pt idx="1">
                  <c:v>5188</c:v>
                </c:pt>
                <c:pt idx="2">
                  <c:v>5121</c:v>
                </c:pt>
                <c:pt idx="3">
                  <c:v>5172</c:v>
                </c:pt>
                <c:pt idx="4">
                  <c:v>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86-4B30-BF7B-D49A8C95159E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12.6'!$U$12:$Y$12</c:f>
              <c:numCache>
                <c:formatCode>#,##0</c:formatCode>
                <c:ptCount val="5"/>
                <c:pt idx="0">
                  <c:v>1155</c:v>
                </c:pt>
                <c:pt idx="1">
                  <c:v>1133</c:v>
                </c:pt>
                <c:pt idx="2">
                  <c:v>1127</c:v>
                </c:pt>
                <c:pt idx="3">
                  <c:v>1096</c:v>
                </c:pt>
                <c:pt idx="4">
                  <c:v>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86-4B30-BF7B-D49A8C951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12.6'!$AA$15:$AA$33</c:f>
              <c:numCache>
                <c:formatCode>0.0%</c:formatCode>
                <c:ptCount val="19"/>
                <c:pt idx="0">
                  <c:v>0.21851145038167938</c:v>
                </c:pt>
                <c:pt idx="1">
                  <c:v>1.4790076335877863E-2</c:v>
                </c:pt>
                <c:pt idx="2">
                  <c:v>0.12929389312977099</c:v>
                </c:pt>
                <c:pt idx="3">
                  <c:v>3.4987277353689568E-3</c:v>
                </c:pt>
                <c:pt idx="4">
                  <c:v>3.8804071246819338E-2</c:v>
                </c:pt>
                <c:pt idx="5">
                  <c:v>2.703562340966921E-2</c:v>
                </c:pt>
                <c:pt idx="6">
                  <c:v>6.1068702290076333E-2</c:v>
                </c:pt>
                <c:pt idx="7">
                  <c:v>5.6615776081424936E-2</c:v>
                </c:pt>
                <c:pt idx="8">
                  <c:v>3.8326972010178116E-2</c:v>
                </c:pt>
                <c:pt idx="9">
                  <c:v>3.4987277353689568E-3</c:v>
                </c:pt>
                <c:pt idx="10">
                  <c:v>1.160941475826972E-2</c:v>
                </c:pt>
                <c:pt idx="11">
                  <c:v>1.8606870229007633E-2</c:v>
                </c:pt>
                <c:pt idx="12">
                  <c:v>1.6062340966921121E-2</c:v>
                </c:pt>
                <c:pt idx="13">
                  <c:v>4.4370229007633585E-2</c:v>
                </c:pt>
                <c:pt idx="14">
                  <c:v>3.4351145038167941E-2</c:v>
                </c:pt>
                <c:pt idx="15">
                  <c:v>4.91412213740458E-2</c:v>
                </c:pt>
                <c:pt idx="16">
                  <c:v>5.5343511450381681E-2</c:v>
                </c:pt>
                <c:pt idx="17">
                  <c:v>3.9758269720101781E-3</c:v>
                </c:pt>
                <c:pt idx="18">
                  <c:v>3.6736641221374045E-2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C-4BBD-BF22-0251872D6AC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EC-4BBD-BF22-0251872D6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12.6'!$Y$44:$Y$60</c:f>
              <c:numCache>
                <c:formatCode>#,##0</c:formatCode>
                <c:ptCount val="17"/>
                <c:pt idx="0">
                  <c:v>7</c:v>
                </c:pt>
                <c:pt idx="1">
                  <c:v>75</c:v>
                </c:pt>
                <c:pt idx="2">
                  <c:v>230</c:v>
                </c:pt>
                <c:pt idx="3">
                  <c:v>320</c:v>
                </c:pt>
                <c:pt idx="4">
                  <c:v>320</c:v>
                </c:pt>
                <c:pt idx="5">
                  <c:v>302</c:v>
                </c:pt>
                <c:pt idx="6">
                  <c:v>270</c:v>
                </c:pt>
                <c:pt idx="7">
                  <c:v>284</c:v>
                </c:pt>
                <c:pt idx="8">
                  <c:v>294</c:v>
                </c:pt>
                <c:pt idx="9">
                  <c:v>309</c:v>
                </c:pt>
                <c:pt idx="10">
                  <c:v>343</c:v>
                </c:pt>
                <c:pt idx="11">
                  <c:v>233</c:v>
                </c:pt>
                <c:pt idx="12">
                  <c:v>154</c:v>
                </c:pt>
                <c:pt idx="13">
                  <c:v>68</c:v>
                </c:pt>
                <c:pt idx="14">
                  <c:v>22</c:v>
                </c:pt>
                <c:pt idx="15">
                  <c:v>17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3-4F28-AA68-62E6ECE3A427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12.6'!$Y$63:$Y$79</c:f>
              <c:numCache>
                <c:formatCode>#,##0</c:formatCode>
                <c:ptCount val="17"/>
                <c:pt idx="0">
                  <c:v>9</c:v>
                </c:pt>
                <c:pt idx="1">
                  <c:v>83</c:v>
                </c:pt>
                <c:pt idx="2">
                  <c:v>219</c:v>
                </c:pt>
                <c:pt idx="3">
                  <c:v>298</c:v>
                </c:pt>
                <c:pt idx="4">
                  <c:v>267</c:v>
                </c:pt>
                <c:pt idx="5">
                  <c:v>280</c:v>
                </c:pt>
                <c:pt idx="6">
                  <c:v>281</c:v>
                </c:pt>
                <c:pt idx="7">
                  <c:v>278</c:v>
                </c:pt>
                <c:pt idx="8">
                  <c:v>338</c:v>
                </c:pt>
                <c:pt idx="9">
                  <c:v>295</c:v>
                </c:pt>
                <c:pt idx="10">
                  <c:v>321</c:v>
                </c:pt>
                <c:pt idx="11">
                  <c:v>180</c:v>
                </c:pt>
                <c:pt idx="12">
                  <c:v>90</c:v>
                </c:pt>
                <c:pt idx="13">
                  <c:v>58</c:v>
                </c:pt>
                <c:pt idx="14">
                  <c:v>23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3-4F28-AA68-62E6ECE3A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12.6'!$Y$83:$Y$90</c:f>
              <c:numCache>
                <c:formatCode>#,##0</c:formatCode>
                <c:ptCount val="8"/>
                <c:pt idx="0">
                  <c:v>231</c:v>
                </c:pt>
                <c:pt idx="1">
                  <c:v>101</c:v>
                </c:pt>
                <c:pt idx="2">
                  <c:v>303</c:v>
                </c:pt>
                <c:pt idx="3">
                  <c:v>62</c:v>
                </c:pt>
                <c:pt idx="4">
                  <c:v>42</c:v>
                </c:pt>
                <c:pt idx="5">
                  <c:v>53</c:v>
                </c:pt>
                <c:pt idx="6">
                  <c:v>289</c:v>
                </c:pt>
                <c:pt idx="7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4-418A-BE91-1E38305DDADA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12.6'!$Y$93:$Y$100</c:f>
              <c:numCache>
                <c:formatCode>#,##0</c:formatCode>
                <c:ptCount val="8"/>
                <c:pt idx="0">
                  <c:v>109</c:v>
                </c:pt>
                <c:pt idx="1">
                  <c:v>197</c:v>
                </c:pt>
                <c:pt idx="2">
                  <c:v>70</c:v>
                </c:pt>
                <c:pt idx="3">
                  <c:v>306</c:v>
                </c:pt>
                <c:pt idx="4">
                  <c:v>258</c:v>
                </c:pt>
                <c:pt idx="5">
                  <c:v>208</c:v>
                </c:pt>
                <c:pt idx="6">
                  <c:v>34</c:v>
                </c:pt>
                <c:pt idx="7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4-418A-BE91-1E38305DD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12.6'!$U$8:$Y$8</c:f>
              <c:numCache>
                <c:formatCode>General</c:formatCode>
                <c:ptCount val="5"/>
                <c:pt idx="0">
                  <c:v>33955.5</c:v>
                </c:pt>
                <c:pt idx="1">
                  <c:v>33783</c:v>
                </c:pt>
                <c:pt idx="2">
                  <c:v>34337</c:v>
                </c:pt>
                <c:pt idx="3">
                  <c:v>35121.21</c:v>
                </c:pt>
                <c:pt idx="4">
                  <c:v>33656.11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5-4E18-A47D-985929721CF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5-4E18-A47D-98592972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12.6'!$T$4:$Y$4</c:f>
              <c:numCache>
                <c:formatCode>#,##0</c:formatCode>
                <c:ptCount val="6"/>
                <c:pt idx="0">
                  <c:v>6327</c:v>
                </c:pt>
                <c:pt idx="1">
                  <c:v>6110</c:v>
                </c:pt>
                <c:pt idx="2">
                  <c:v>6318</c:v>
                </c:pt>
                <c:pt idx="3">
                  <c:v>6249</c:v>
                </c:pt>
                <c:pt idx="4">
                  <c:v>6265</c:v>
                </c:pt>
                <c:pt idx="5">
                  <c:v>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8-41E3-9881-C2215956A71F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12.6'!$T$7:$Y$7</c:f>
              <c:numCache>
                <c:formatCode>#,##0</c:formatCode>
                <c:ptCount val="6"/>
                <c:pt idx="0">
                  <c:v>4457</c:v>
                </c:pt>
                <c:pt idx="1">
                  <c:v>4391</c:v>
                </c:pt>
                <c:pt idx="2">
                  <c:v>4445</c:v>
                </c:pt>
                <c:pt idx="3">
                  <c:v>4392</c:v>
                </c:pt>
                <c:pt idx="4">
                  <c:v>4393</c:v>
                </c:pt>
                <c:pt idx="5">
                  <c:v>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8-41E3-9881-C2215956A71F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12.6'!$T$11:$Y$11</c:f>
              <c:numCache>
                <c:formatCode>#,##0</c:formatCode>
                <c:ptCount val="6"/>
                <c:pt idx="0">
                  <c:v>5131</c:v>
                </c:pt>
                <c:pt idx="1">
                  <c:v>4955</c:v>
                </c:pt>
                <c:pt idx="2">
                  <c:v>5188</c:v>
                </c:pt>
                <c:pt idx="3">
                  <c:v>5121</c:v>
                </c:pt>
                <c:pt idx="4">
                  <c:v>5172</c:v>
                </c:pt>
                <c:pt idx="5">
                  <c:v>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8-41E3-9881-C2215956A71F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12.6'!$T$12:$Y$12</c:f>
              <c:numCache>
                <c:formatCode>#,##0</c:formatCode>
                <c:ptCount val="6"/>
                <c:pt idx="0">
                  <c:v>1197</c:v>
                </c:pt>
                <c:pt idx="1">
                  <c:v>1155</c:v>
                </c:pt>
                <c:pt idx="2">
                  <c:v>1133</c:v>
                </c:pt>
                <c:pt idx="3">
                  <c:v>1127</c:v>
                </c:pt>
                <c:pt idx="4">
                  <c:v>1096</c:v>
                </c:pt>
                <c:pt idx="5">
                  <c:v>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38-41E3-9881-C2215956A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12.6'!$AA$15:$AA$33</c:f>
              <c:numCache>
                <c:formatCode>0.0%</c:formatCode>
                <c:ptCount val="19"/>
                <c:pt idx="0">
                  <c:v>0.21851145038167938</c:v>
                </c:pt>
                <c:pt idx="1">
                  <c:v>1.4790076335877863E-2</c:v>
                </c:pt>
                <c:pt idx="2">
                  <c:v>0.12929389312977099</c:v>
                </c:pt>
                <c:pt idx="3">
                  <c:v>3.4987277353689568E-3</c:v>
                </c:pt>
                <c:pt idx="4">
                  <c:v>3.8804071246819338E-2</c:v>
                </c:pt>
                <c:pt idx="5">
                  <c:v>2.703562340966921E-2</c:v>
                </c:pt>
                <c:pt idx="6">
                  <c:v>6.1068702290076333E-2</c:v>
                </c:pt>
                <c:pt idx="7">
                  <c:v>5.6615776081424936E-2</c:v>
                </c:pt>
                <c:pt idx="8">
                  <c:v>3.8326972010178116E-2</c:v>
                </c:pt>
                <c:pt idx="9">
                  <c:v>3.4987277353689568E-3</c:v>
                </c:pt>
                <c:pt idx="10">
                  <c:v>1.160941475826972E-2</c:v>
                </c:pt>
                <c:pt idx="11">
                  <c:v>1.8606870229007633E-2</c:v>
                </c:pt>
                <c:pt idx="12">
                  <c:v>1.6062340966921121E-2</c:v>
                </c:pt>
                <c:pt idx="13">
                  <c:v>4.4370229007633585E-2</c:v>
                </c:pt>
                <c:pt idx="14">
                  <c:v>3.4351145038167941E-2</c:v>
                </c:pt>
                <c:pt idx="15">
                  <c:v>4.91412213740458E-2</c:v>
                </c:pt>
                <c:pt idx="16">
                  <c:v>5.5343511450381681E-2</c:v>
                </c:pt>
                <c:pt idx="17">
                  <c:v>3.9758269720101781E-3</c:v>
                </c:pt>
                <c:pt idx="18">
                  <c:v>3.6736641221374045E-2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C-4A16-979C-76449B16954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C-4A16-979C-76449B169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12.6'!$Y$44:$Y$60</c:f>
              <c:numCache>
                <c:formatCode>#,##0</c:formatCode>
                <c:ptCount val="17"/>
                <c:pt idx="0">
                  <c:v>7</c:v>
                </c:pt>
                <c:pt idx="1">
                  <c:v>75</c:v>
                </c:pt>
                <c:pt idx="2">
                  <c:v>230</c:v>
                </c:pt>
                <c:pt idx="3">
                  <c:v>320</c:v>
                </c:pt>
                <c:pt idx="4">
                  <c:v>320</c:v>
                </c:pt>
                <c:pt idx="5">
                  <c:v>302</c:v>
                </c:pt>
                <c:pt idx="6">
                  <c:v>270</c:v>
                </c:pt>
                <c:pt idx="7">
                  <c:v>284</c:v>
                </c:pt>
                <c:pt idx="8">
                  <c:v>294</c:v>
                </c:pt>
                <c:pt idx="9">
                  <c:v>309</c:v>
                </c:pt>
                <c:pt idx="10">
                  <c:v>343</c:v>
                </c:pt>
                <c:pt idx="11">
                  <c:v>233</c:v>
                </c:pt>
                <c:pt idx="12">
                  <c:v>154</c:v>
                </c:pt>
                <c:pt idx="13">
                  <c:v>68</c:v>
                </c:pt>
                <c:pt idx="14">
                  <c:v>22</c:v>
                </c:pt>
                <c:pt idx="15">
                  <c:v>17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A-4276-99F8-4BE44C885BAB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12.6'!$Y$63:$Y$79</c:f>
              <c:numCache>
                <c:formatCode>#,##0</c:formatCode>
                <c:ptCount val="17"/>
                <c:pt idx="0">
                  <c:v>9</c:v>
                </c:pt>
                <c:pt idx="1">
                  <c:v>83</c:v>
                </c:pt>
                <c:pt idx="2">
                  <c:v>219</c:v>
                </c:pt>
                <c:pt idx="3">
                  <c:v>298</c:v>
                </c:pt>
                <c:pt idx="4">
                  <c:v>267</c:v>
                </c:pt>
                <c:pt idx="5">
                  <c:v>280</c:v>
                </c:pt>
                <c:pt idx="6">
                  <c:v>281</c:v>
                </c:pt>
                <c:pt idx="7">
                  <c:v>278</c:v>
                </c:pt>
                <c:pt idx="8">
                  <c:v>338</c:v>
                </c:pt>
                <c:pt idx="9">
                  <c:v>295</c:v>
                </c:pt>
                <c:pt idx="10">
                  <c:v>321</c:v>
                </c:pt>
                <c:pt idx="11">
                  <c:v>180</c:v>
                </c:pt>
                <c:pt idx="12">
                  <c:v>90</c:v>
                </c:pt>
                <c:pt idx="13">
                  <c:v>58</c:v>
                </c:pt>
                <c:pt idx="14">
                  <c:v>23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A-4276-99F8-4BE44C885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12.6'!$Y$83:$Y$90</c:f>
              <c:numCache>
                <c:formatCode>#,##0</c:formatCode>
                <c:ptCount val="8"/>
                <c:pt idx="0">
                  <c:v>231</c:v>
                </c:pt>
                <c:pt idx="1">
                  <c:v>101</c:v>
                </c:pt>
                <c:pt idx="2">
                  <c:v>303</c:v>
                </c:pt>
                <c:pt idx="3">
                  <c:v>62</c:v>
                </c:pt>
                <c:pt idx="4">
                  <c:v>42</c:v>
                </c:pt>
                <c:pt idx="5">
                  <c:v>53</c:v>
                </c:pt>
                <c:pt idx="6">
                  <c:v>289</c:v>
                </c:pt>
                <c:pt idx="7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C-47F7-9FFC-62AFB9B05140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12.6'!$Y$93:$Y$100</c:f>
              <c:numCache>
                <c:formatCode>#,##0</c:formatCode>
                <c:ptCount val="8"/>
                <c:pt idx="0">
                  <c:v>109</c:v>
                </c:pt>
                <c:pt idx="1">
                  <c:v>197</c:v>
                </c:pt>
                <c:pt idx="2">
                  <c:v>70</c:v>
                </c:pt>
                <c:pt idx="3">
                  <c:v>306</c:v>
                </c:pt>
                <c:pt idx="4">
                  <c:v>258</c:v>
                </c:pt>
                <c:pt idx="5">
                  <c:v>208</c:v>
                </c:pt>
                <c:pt idx="6">
                  <c:v>34</c:v>
                </c:pt>
                <c:pt idx="7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C-47F7-9FFC-62AFB9B05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12.1'!$T$4:$Y$4</c:f>
              <c:numCache>
                <c:formatCode>#,##0</c:formatCode>
                <c:ptCount val="6"/>
                <c:pt idx="0">
                  <c:v>3389</c:v>
                </c:pt>
                <c:pt idx="1">
                  <c:v>3380</c:v>
                </c:pt>
                <c:pt idx="2">
                  <c:v>3347</c:v>
                </c:pt>
                <c:pt idx="3">
                  <c:v>3456</c:v>
                </c:pt>
                <c:pt idx="4">
                  <c:v>3543</c:v>
                </c:pt>
                <c:pt idx="5">
                  <c:v>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4-46E7-9256-CA1B1CE7E2E3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12.1'!$T$7:$Y$7</c:f>
              <c:numCache>
                <c:formatCode>#,##0</c:formatCode>
                <c:ptCount val="6"/>
                <c:pt idx="0">
                  <c:v>2507</c:v>
                </c:pt>
                <c:pt idx="1">
                  <c:v>2509</c:v>
                </c:pt>
                <c:pt idx="2">
                  <c:v>2468</c:v>
                </c:pt>
                <c:pt idx="3">
                  <c:v>2482</c:v>
                </c:pt>
                <c:pt idx="4">
                  <c:v>2572</c:v>
                </c:pt>
                <c:pt idx="5">
                  <c:v>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4-46E7-9256-CA1B1CE7E2E3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12.1'!$T$11:$Y$11</c:f>
              <c:numCache>
                <c:formatCode>#,##0</c:formatCode>
                <c:ptCount val="6"/>
                <c:pt idx="0">
                  <c:v>2708</c:v>
                </c:pt>
                <c:pt idx="1">
                  <c:v>2701</c:v>
                </c:pt>
                <c:pt idx="2">
                  <c:v>2703</c:v>
                </c:pt>
                <c:pt idx="3">
                  <c:v>2812</c:v>
                </c:pt>
                <c:pt idx="4">
                  <c:v>2895</c:v>
                </c:pt>
                <c:pt idx="5">
                  <c:v>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4-46E7-9256-CA1B1CE7E2E3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12.1'!$T$12:$Y$12</c:f>
              <c:numCache>
                <c:formatCode>#,##0</c:formatCode>
                <c:ptCount val="6"/>
                <c:pt idx="0">
                  <c:v>678</c:v>
                </c:pt>
                <c:pt idx="1">
                  <c:v>674</c:v>
                </c:pt>
                <c:pt idx="2">
                  <c:v>649</c:v>
                </c:pt>
                <c:pt idx="3">
                  <c:v>637</c:v>
                </c:pt>
                <c:pt idx="4">
                  <c:v>652</c:v>
                </c:pt>
                <c:pt idx="5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4-46E7-9256-CA1B1CE7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12.6'!$T$8:$Y$8</c:f>
              <c:numCache>
                <c:formatCode>General</c:formatCode>
                <c:ptCount val="6"/>
                <c:pt idx="0">
                  <c:v>32768.720000000001</c:v>
                </c:pt>
                <c:pt idx="1">
                  <c:v>33955.5</c:v>
                </c:pt>
                <c:pt idx="2">
                  <c:v>33783</c:v>
                </c:pt>
                <c:pt idx="3">
                  <c:v>34337</c:v>
                </c:pt>
                <c:pt idx="4">
                  <c:v>35121.21</c:v>
                </c:pt>
                <c:pt idx="5">
                  <c:v>33656.11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D-4748-8174-191750ED7F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D-4748-8174-191750ED7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12.7'!$U$4:$Y$4</c:f>
              <c:numCache>
                <c:formatCode>#,##0</c:formatCode>
                <c:ptCount val="5"/>
                <c:pt idx="0">
                  <c:v>38203</c:v>
                </c:pt>
                <c:pt idx="1">
                  <c:v>38927</c:v>
                </c:pt>
                <c:pt idx="2">
                  <c:v>39275</c:v>
                </c:pt>
                <c:pt idx="3">
                  <c:v>39657</c:v>
                </c:pt>
                <c:pt idx="4">
                  <c:v>41445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8-4B0F-AA86-0A50E3EC8441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12.7'!$U$7:$Y$7</c:f>
              <c:numCache>
                <c:formatCode>#,##0</c:formatCode>
                <c:ptCount val="5"/>
                <c:pt idx="0">
                  <c:v>28321</c:v>
                </c:pt>
                <c:pt idx="1">
                  <c:v>28534</c:v>
                </c:pt>
                <c:pt idx="2">
                  <c:v>28775</c:v>
                </c:pt>
                <c:pt idx="3">
                  <c:v>29060</c:v>
                </c:pt>
                <c:pt idx="4">
                  <c:v>30039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8-4B0F-AA86-0A50E3EC8441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12.7'!$U$11:$Y$11</c:f>
              <c:numCache>
                <c:formatCode>#,##0</c:formatCode>
                <c:ptCount val="5"/>
                <c:pt idx="0">
                  <c:v>34027</c:v>
                </c:pt>
                <c:pt idx="1">
                  <c:v>34777</c:v>
                </c:pt>
                <c:pt idx="2">
                  <c:v>35260</c:v>
                </c:pt>
                <c:pt idx="3">
                  <c:v>35590</c:v>
                </c:pt>
                <c:pt idx="4">
                  <c:v>37335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D8-4B0F-AA86-0A50E3EC8441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12.7'!$U$12:$Y$12</c:f>
              <c:numCache>
                <c:formatCode>#,##0</c:formatCode>
                <c:ptCount val="5"/>
                <c:pt idx="0">
                  <c:v>4175</c:v>
                </c:pt>
                <c:pt idx="1">
                  <c:v>4148</c:v>
                </c:pt>
                <c:pt idx="2">
                  <c:v>4017</c:v>
                </c:pt>
                <c:pt idx="3">
                  <c:v>4068</c:v>
                </c:pt>
                <c:pt idx="4">
                  <c:v>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D8-4B0F-AA86-0A50E3EC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12.7'!$AA$15:$AA$33</c:f>
              <c:numCache>
                <c:formatCode>0.0%</c:formatCode>
                <c:ptCount val="19"/>
                <c:pt idx="0">
                  <c:v>2.3621667269875739E-2</c:v>
                </c:pt>
                <c:pt idx="1">
                  <c:v>1.544215224996984E-3</c:v>
                </c:pt>
                <c:pt idx="2">
                  <c:v>4.2297020147183013E-2</c:v>
                </c:pt>
                <c:pt idx="3">
                  <c:v>1.4477017734346724E-2</c:v>
                </c:pt>
                <c:pt idx="4">
                  <c:v>6.3457594402219805E-2</c:v>
                </c:pt>
                <c:pt idx="5">
                  <c:v>2.7192664977681264E-2</c:v>
                </c:pt>
                <c:pt idx="6">
                  <c:v>9.4776209434189893E-2</c:v>
                </c:pt>
                <c:pt idx="7">
                  <c:v>6.9513813487754858E-2</c:v>
                </c:pt>
                <c:pt idx="8">
                  <c:v>3.2959343708529376E-2</c:v>
                </c:pt>
                <c:pt idx="9">
                  <c:v>1.2305465074194716E-2</c:v>
                </c:pt>
                <c:pt idx="10">
                  <c:v>3.5155024731571963E-2</c:v>
                </c:pt>
                <c:pt idx="11">
                  <c:v>1.6793340571842199E-2</c:v>
                </c:pt>
                <c:pt idx="12">
                  <c:v>5.402340451200386E-2</c:v>
                </c:pt>
                <c:pt idx="13">
                  <c:v>6.1937507540113401E-2</c:v>
                </c:pt>
                <c:pt idx="14">
                  <c:v>8.9854023404511998E-2</c:v>
                </c:pt>
                <c:pt idx="15">
                  <c:v>0.10061527325370974</c:v>
                </c:pt>
                <c:pt idx="16">
                  <c:v>0.12973820726263724</c:v>
                </c:pt>
                <c:pt idx="17">
                  <c:v>2.0291953190975993E-2</c:v>
                </c:pt>
                <c:pt idx="18">
                  <c:v>3.86053806249246E-2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E-4E11-BA64-E7616F70422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E-4E11-BA64-E7616F704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12.7'!$Y$44:$Y$60</c:f>
              <c:numCache>
                <c:formatCode>#,##0</c:formatCode>
                <c:ptCount val="17"/>
                <c:pt idx="0">
                  <c:v>20</c:v>
                </c:pt>
                <c:pt idx="1">
                  <c:v>325</c:v>
                </c:pt>
                <c:pt idx="2">
                  <c:v>1085</c:v>
                </c:pt>
                <c:pt idx="3">
                  <c:v>1757</c:v>
                </c:pt>
                <c:pt idx="4">
                  <c:v>2296</c:v>
                </c:pt>
                <c:pt idx="5">
                  <c:v>2167</c:v>
                </c:pt>
                <c:pt idx="6">
                  <c:v>1976</c:v>
                </c:pt>
                <c:pt idx="7">
                  <c:v>1962</c:v>
                </c:pt>
                <c:pt idx="8">
                  <c:v>2063</c:v>
                </c:pt>
                <c:pt idx="9">
                  <c:v>1870</c:v>
                </c:pt>
                <c:pt idx="10">
                  <c:v>1998</c:v>
                </c:pt>
                <c:pt idx="11">
                  <c:v>1371</c:v>
                </c:pt>
                <c:pt idx="12">
                  <c:v>738</c:v>
                </c:pt>
                <c:pt idx="13">
                  <c:v>313</c:v>
                </c:pt>
                <c:pt idx="14">
                  <c:v>109</c:v>
                </c:pt>
                <c:pt idx="15">
                  <c:v>48</c:v>
                </c:pt>
                <c:pt idx="1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7-4BAC-84E4-05C6433FBA2C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12.7'!$Y$63:$Y$79</c:f>
              <c:numCache>
                <c:formatCode>#,##0</c:formatCode>
                <c:ptCount val="17"/>
                <c:pt idx="0">
                  <c:v>15</c:v>
                </c:pt>
                <c:pt idx="1">
                  <c:v>488</c:v>
                </c:pt>
                <c:pt idx="2">
                  <c:v>1328</c:v>
                </c:pt>
                <c:pt idx="3">
                  <c:v>1777</c:v>
                </c:pt>
                <c:pt idx="4">
                  <c:v>2268</c:v>
                </c:pt>
                <c:pt idx="5">
                  <c:v>2220</c:v>
                </c:pt>
                <c:pt idx="6">
                  <c:v>2079</c:v>
                </c:pt>
                <c:pt idx="7">
                  <c:v>2089</c:v>
                </c:pt>
                <c:pt idx="8">
                  <c:v>2216</c:v>
                </c:pt>
                <c:pt idx="9">
                  <c:v>2113</c:v>
                </c:pt>
                <c:pt idx="10">
                  <c:v>2241</c:v>
                </c:pt>
                <c:pt idx="11">
                  <c:v>1396</c:v>
                </c:pt>
                <c:pt idx="12">
                  <c:v>607</c:v>
                </c:pt>
                <c:pt idx="13">
                  <c:v>227</c:v>
                </c:pt>
                <c:pt idx="14">
                  <c:v>108</c:v>
                </c:pt>
                <c:pt idx="15">
                  <c:v>58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7-4BAC-84E4-05C6433FB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12.7'!$Y$83:$Y$90</c:f>
              <c:numCache>
                <c:formatCode>#,##0</c:formatCode>
                <c:ptCount val="8"/>
                <c:pt idx="0">
                  <c:v>1924</c:v>
                </c:pt>
                <c:pt idx="1">
                  <c:v>2283</c:v>
                </c:pt>
                <c:pt idx="2">
                  <c:v>2696</c:v>
                </c:pt>
                <c:pt idx="3">
                  <c:v>1143</c:v>
                </c:pt>
                <c:pt idx="4">
                  <c:v>970</c:v>
                </c:pt>
                <c:pt idx="5">
                  <c:v>857</c:v>
                </c:pt>
                <c:pt idx="6">
                  <c:v>772</c:v>
                </c:pt>
                <c:pt idx="7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C-49B0-B271-E167916203C7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12.7'!$Y$93:$Y$100</c:f>
              <c:numCache>
                <c:formatCode>#,##0</c:formatCode>
                <c:ptCount val="8"/>
                <c:pt idx="0">
                  <c:v>1308</c:v>
                </c:pt>
                <c:pt idx="1">
                  <c:v>3395</c:v>
                </c:pt>
                <c:pt idx="2">
                  <c:v>457</c:v>
                </c:pt>
                <c:pt idx="3">
                  <c:v>2253</c:v>
                </c:pt>
                <c:pt idx="4">
                  <c:v>3229</c:v>
                </c:pt>
                <c:pt idx="5">
                  <c:v>1456</c:v>
                </c:pt>
                <c:pt idx="6">
                  <c:v>82</c:v>
                </c:pt>
                <c:pt idx="7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C-49B0-B271-E16791620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12.7'!$U$8:$Y$8</c:f>
              <c:numCache>
                <c:formatCode>General</c:formatCode>
                <c:ptCount val="5"/>
                <c:pt idx="0">
                  <c:v>38615</c:v>
                </c:pt>
                <c:pt idx="1">
                  <c:v>38503.5</c:v>
                </c:pt>
                <c:pt idx="2">
                  <c:v>40175</c:v>
                </c:pt>
                <c:pt idx="3">
                  <c:v>42057.45</c:v>
                </c:pt>
                <c:pt idx="4">
                  <c:v>42477.97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C-454C-B930-067CFD410ED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C-454C-B930-067CFD41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12.7'!$T$4:$Y$4</c:f>
              <c:numCache>
                <c:formatCode>#,##0</c:formatCode>
                <c:ptCount val="6"/>
                <c:pt idx="0">
                  <c:v>38317</c:v>
                </c:pt>
                <c:pt idx="1">
                  <c:v>38203</c:v>
                </c:pt>
                <c:pt idx="2">
                  <c:v>38927</c:v>
                </c:pt>
                <c:pt idx="3">
                  <c:v>39275</c:v>
                </c:pt>
                <c:pt idx="4">
                  <c:v>39657</c:v>
                </c:pt>
                <c:pt idx="5">
                  <c:v>41445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5-4AF2-A634-8D0A5645FE3A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12.7'!$T$7:$Y$7</c:f>
              <c:numCache>
                <c:formatCode>#,##0</c:formatCode>
                <c:ptCount val="6"/>
                <c:pt idx="0">
                  <c:v>28456</c:v>
                </c:pt>
                <c:pt idx="1">
                  <c:v>28321</c:v>
                </c:pt>
                <c:pt idx="2">
                  <c:v>28534</c:v>
                </c:pt>
                <c:pt idx="3">
                  <c:v>28775</c:v>
                </c:pt>
                <c:pt idx="4">
                  <c:v>29060</c:v>
                </c:pt>
                <c:pt idx="5">
                  <c:v>30039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5-4AF2-A634-8D0A5645FE3A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12.7'!$T$11:$Y$11</c:f>
              <c:numCache>
                <c:formatCode>#,##0</c:formatCode>
                <c:ptCount val="6"/>
                <c:pt idx="0">
                  <c:v>34054</c:v>
                </c:pt>
                <c:pt idx="1">
                  <c:v>34027</c:v>
                </c:pt>
                <c:pt idx="2">
                  <c:v>34777</c:v>
                </c:pt>
                <c:pt idx="3">
                  <c:v>35260</c:v>
                </c:pt>
                <c:pt idx="4">
                  <c:v>35590</c:v>
                </c:pt>
                <c:pt idx="5">
                  <c:v>37335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5-4AF2-A634-8D0A5645FE3A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12.7'!$T$12:$Y$12</c:f>
              <c:numCache>
                <c:formatCode>#,##0</c:formatCode>
                <c:ptCount val="6"/>
                <c:pt idx="0">
                  <c:v>4265</c:v>
                </c:pt>
                <c:pt idx="1">
                  <c:v>4175</c:v>
                </c:pt>
                <c:pt idx="2">
                  <c:v>4148</c:v>
                </c:pt>
                <c:pt idx="3">
                  <c:v>4017</c:v>
                </c:pt>
                <c:pt idx="4">
                  <c:v>4068</c:v>
                </c:pt>
                <c:pt idx="5">
                  <c:v>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55-4AF2-A634-8D0A5645F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12.7'!$AA$15:$AA$33</c:f>
              <c:numCache>
                <c:formatCode>0.0%</c:formatCode>
                <c:ptCount val="19"/>
                <c:pt idx="0">
                  <c:v>2.3621667269875739E-2</c:v>
                </c:pt>
                <c:pt idx="1">
                  <c:v>1.544215224996984E-3</c:v>
                </c:pt>
                <c:pt idx="2">
                  <c:v>4.2297020147183013E-2</c:v>
                </c:pt>
                <c:pt idx="3">
                  <c:v>1.4477017734346724E-2</c:v>
                </c:pt>
                <c:pt idx="4">
                  <c:v>6.3457594402219805E-2</c:v>
                </c:pt>
                <c:pt idx="5">
                  <c:v>2.7192664977681264E-2</c:v>
                </c:pt>
                <c:pt idx="6">
                  <c:v>9.4776209434189893E-2</c:v>
                </c:pt>
                <c:pt idx="7">
                  <c:v>6.9513813487754858E-2</c:v>
                </c:pt>
                <c:pt idx="8">
                  <c:v>3.2959343708529376E-2</c:v>
                </c:pt>
                <c:pt idx="9">
                  <c:v>1.2305465074194716E-2</c:v>
                </c:pt>
                <c:pt idx="10">
                  <c:v>3.5155024731571963E-2</c:v>
                </c:pt>
                <c:pt idx="11">
                  <c:v>1.6793340571842199E-2</c:v>
                </c:pt>
                <c:pt idx="12">
                  <c:v>5.402340451200386E-2</c:v>
                </c:pt>
                <c:pt idx="13">
                  <c:v>6.1937507540113401E-2</c:v>
                </c:pt>
                <c:pt idx="14">
                  <c:v>8.9854023404511998E-2</c:v>
                </c:pt>
                <c:pt idx="15">
                  <c:v>0.10061527325370974</c:v>
                </c:pt>
                <c:pt idx="16">
                  <c:v>0.12973820726263724</c:v>
                </c:pt>
                <c:pt idx="17">
                  <c:v>2.0291953190975993E-2</c:v>
                </c:pt>
                <c:pt idx="18">
                  <c:v>3.86053806249246E-2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7-465B-9410-442AA8B6B1F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7-465B-9410-442AA8B6B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12.7'!$Y$44:$Y$60</c:f>
              <c:numCache>
                <c:formatCode>#,##0</c:formatCode>
                <c:ptCount val="17"/>
                <c:pt idx="0">
                  <c:v>20</c:v>
                </c:pt>
                <c:pt idx="1">
                  <c:v>325</c:v>
                </c:pt>
                <c:pt idx="2">
                  <c:v>1085</c:v>
                </c:pt>
                <c:pt idx="3">
                  <c:v>1757</c:v>
                </c:pt>
                <c:pt idx="4">
                  <c:v>2296</c:v>
                </c:pt>
                <c:pt idx="5">
                  <c:v>2167</c:v>
                </c:pt>
                <c:pt idx="6">
                  <c:v>1976</c:v>
                </c:pt>
                <c:pt idx="7">
                  <c:v>1962</c:v>
                </c:pt>
                <c:pt idx="8">
                  <c:v>2063</c:v>
                </c:pt>
                <c:pt idx="9">
                  <c:v>1870</c:v>
                </c:pt>
                <c:pt idx="10">
                  <c:v>1998</c:v>
                </c:pt>
                <c:pt idx="11">
                  <c:v>1371</c:v>
                </c:pt>
                <c:pt idx="12">
                  <c:v>738</c:v>
                </c:pt>
                <c:pt idx="13">
                  <c:v>313</c:v>
                </c:pt>
                <c:pt idx="14">
                  <c:v>109</c:v>
                </c:pt>
                <c:pt idx="15">
                  <c:v>48</c:v>
                </c:pt>
                <c:pt idx="1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0-41C6-BFDE-897DB1FB7A13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12.7'!$Y$63:$Y$79</c:f>
              <c:numCache>
                <c:formatCode>#,##0</c:formatCode>
                <c:ptCount val="17"/>
                <c:pt idx="0">
                  <c:v>15</c:v>
                </c:pt>
                <c:pt idx="1">
                  <c:v>488</c:v>
                </c:pt>
                <c:pt idx="2">
                  <c:v>1328</c:v>
                </c:pt>
                <c:pt idx="3">
                  <c:v>1777</c:v>
                </c:pt>
                <c:pt idx="4">
                  <c:v>2268</c:v>
                </c:pt>
                <c:pt idx="5">
                  <c:v>2220</c:v>
                </c:pt>
                <c:pt idx="6">
                  <c:v>2079</c:v>
                </c:pt>
                <c:pt idx="7">
                  <c:v>2089</c:v>
                </c:pt>
                <c:pt idx="8">
                  <c:v>2216</c:v>
                </c:pt>
                <c:pt idx="9">
                  <c:v>2113</c:v>
                </c:pt>
                <c:pt idx="10">
                  <c:v>2241</c:v>
                </c:pt>
                <c:pt idx="11">
                  <c:v>1396</c:v>
                </c:pt>
                <c:pt idx="12">
                  <c:v>607</c:v>
                </c:pt>
                <c:pt idx="13">
                  <c:v>227</c:v>
                </c:pt>
                <c:pt idx="14">
                  <c:v>108</c:v>
                </c:pt>
                <c:pt idx="15">
                  <c:v>58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0-41C6-BFDE-897DB1FB7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12.7'!$Y$83:$Y$90</c:f>
              <c:numCache>
                <c:formatCode>#,##0</c:formatCode>
                <c:ptCount val="8"/>
                <c:pt idx="0">
                  <c:v>1924</c:v>
                </c:pt>
                <c:pt idx="1">
                  <c:v>2283</c:v>
                </c:pt>
                <c:pt idx="2">
                  <c:v>2696</c:v>
                </c:pt>
                <c:pt idx="3">
                  <c:v>1143</c:v>
                </c:pt>
                <c:pt idx="4">
                  <c:v>970</c:v>
                </c:pt>
                <c:pt idx="5">
                  <c:v>857</c:v>
                </c:pt>
                <c:pt idx="6">
                  <c:v>772</c:v>
                </c:pt>
                <c:pt idx="7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B-4863-A852-724D185D121A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12.7'!$Y$93:$Y$100</c:f>
              <c:numCache>
                <c:formatCode>#,##0</c:formatCode>
                <c:ptCount val="8"/>
                <c:pt idx="0">
                  <c:v>1308</c:v>
                </c:pt>
                <c:pt idx="1">
                  <c:v>3395</c:v>
                </c:pt>
                <c:pt idx="2">
                  <c:v>457</c:v>
                </c:pt>
                <c:pt idx="3">
                  <c:v>2253</c:v>
                </c:pt>
                <c:pt idx="4">
                  <c:v>3229</c:v>
                </c:pt>
                <c:pt idx="5">
                  <c:v>1456</c:v>
                </c:pt>
                <c:pt idx="6">
                  <c:v>82</c:v>
                </c:pt>
                <c:pt idx="7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B-4863-A852-724D185D1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12.1'!$AA$15:$AA$33</c:f>
              <c:numCache>
                <c:formatCode>0.0%</c:formatCode>
                <c:ptCount val="19"/>
                <c:pt idx="0">
                  <c:v>8.2850521436848207E-2</c:v>
                </c:pt>
                <c:pt idx="1">
                  <c:v>1.0428736964078795E-2</c:v>
                </c:pt>
                <c:pt idx="2">
                  <c:v>4.9536500579374275E-2</c:v>
                </c:pt>
                <c:pt idx="3">
                  <c:v>8.4009269988412523E-3</c:v>
                </c:pt>
                <c:pt idx="4">
                  <c:v>5.8806488991888763E-2</c:v>
                </c:pt>
                <c:pt idx="5">
                  <c:v>8.9803012746234069E-3</c:v>
                </c:pt>
                <c:pt idx="6">
                  <c:v>9.6465816917728847E-2</c:v>
                </c:pt>
                <c:pt idx="7">
                  <c:v>9.762456546929317E-2</c:v>
                </c:pt>
                <c:pt idx="8">
                  <c:v>3.5341830822711473E-2</c:v>
                </c:pt>
                <c:pt idx="9">
                  <c:v>3.7659327925840093E-3</c:v>
                </c:pt>
                <c:pt idx="10">
                  <c:v>1.9988412514484358E-2</c:v>
                </c:pt>
                <c:pt idx="11">
                  <c:v>3.0996523754345306E-2</c:v>
                </c:pt>
                <c:pt idx="12">
                  <c:v>3.1286210892236384E-2</c:v>
                </c:pt>
                <c:pt idx="13">
                  <c:v>3.6210892236384705E-2</c:v>
                </c:pt>
                <c:pt idx="14">
                  <c:v>4.9826187717265352E-2</c:v>
                </c:pt>
                <c:pt idx="15">
                  <c:v>6.7207415990730018E-2</c:v>
                </c:pt>
                <c:pt idx="16">
                  <c:v>0.11964078794901506</c:v>
                </c:pt>
                <c:pt idx="17">
                  <c:v>7.8215527230590959E-3</c:v>
                </c:pt>
                <c:pt idx="18">
                  <c:v>3.6210892236384705E-2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9-4205-BCAE-9F2FAA51EC2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9-4205-BCAE-9F2FAA51E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12.7'!$T$8:$Y$8</c:f>
              <c:numCache>
                <c:formatCode>General</c:formatCode>
                <c:ptCount val="6"/>
                <c:pt idx="0">
                  <c:v>37402</c:v>
                </c:pt>
                <c:pt idx="1">
                  <c:v>38615</c:v>
                </c:pt>
                <c:pt idx="2">
                  <c:v>38503.5</c:v>
                </c:pt>
                <c:pt idx="3">
                  <c:v>40175</c:v>
                </c:pt>
                <c:pt idx="4">
                  <c:v>42057.45</c:v>
                </c:pt>
                <c:pt idx="5">
                  <c:v>42477.97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A-4A99-BDCA-2EFFE98CBE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A-4A99-BDCA-2EFFE98CB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12.8'!$U$4:$Y$4</c:f>
              <c:numCache>
                <c:formatCode>#,##0</c:formatCode>
                <c:ptCount val="5"/>
                <c:pt idx="0">
                  <c:v>6340</c:v>
                </c:pt>
                <c:pt idx="1">
                  <c:v>6298</c:v>
                </c:pt>
                <c:pt idx="2">
                  <c:v>6686</c:v>
                </c:pt>
                <c:pt idx="3">
                  <c:v>6436</c:v>
                </c:pt>
                <c:pt idx="4">
                  <c:v>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A-4380-A864-7CDB8AE6927F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12.8'!$U$7:$Y$7</c:f>
              <c:numCache>
                <c:formatCode>#,##0</c:formatCode>
                <c:ptCount val="5"/>
                <c:pt idx="0">
                  <c:v>4753</c:v>
                </c:pt>
                <c:pt idx="1">
                  <c:v>4738</c:v>
                </c:pt>
                <c:pt idx="2">
                  <c:v>4838</c:v>
                </c:pt>
                <c:pt idx="3">
                  <c:v>4832</c:v>
                </c:pt>
                <c:pt idx="4">
                  <c:v>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A-4380-A864-7CDB8AE6927F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12.8'!$U$11:$Y$11</c:f>
              <c:numCache>
                <c:formatCode>#,##0</c:formatCode>
                <c:ptCount val="5"/>
                <c:pt idx="0">
                  <c:v>5601</c:v>
                </c:pt>
                <c:pt idx="1">
                  <c:v>5600</c:v>
                </c:pt>
                <c:pt idx="2">
                  <c:v>5985</c:v>
                </c:pt>
                <c:pt idx="3">
                  <c:v>5749</c:v>
                </c:pt>
                <c:pt idx="4">
                  <c:v>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A-4380-A864-7CDB8AE6927F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12.8'!$U$12:$Y$12</c:f>
              <c:numCache>
                <c:formatCode>#,##0</c:formatCode>
                <c:ptCount val="5"/>
                <c:pt idx="0">
                  <c:v>735</c:v>
                </c:pt>
                <c:pt idx="1">
                  <c:v>699</c:v>
                </c:pt>
                <c:pt idx="2">
                  <c:v>702</c:v>
                </c:pt>
                <c:pt idx="3">
                  <c:v>688</c:v>
                </c:pt>
                <c:pt idx="4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BA-4380-A864-7CDB8AE69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12.8'!$AA$15:$AA$33</c:f>
              <c:numCache>
                <c:formatCode>0.0%</c:formatCode>
                <c:ptCount val="19"/>
                <c:pt idx="0">
                  <c:v>8.5300268897520168E-2</c:v>
                </c:pt>
                <c:pt idx="1">
                  <c:v>2.987750224081267E-3</c:v>
                </c:pt>
                <c:pt idx="2">
                  <c:v>7.4096205557215411E-2</c:v>
                </c:pt>
                <c:pt idx="3">
                  <c:v>1.6731401254855095E-2</c:v>
                </c:pt>
                <c:pt idx="4">
                  <c:v>7.3946818046011359E-2</c:v>
                </c:pt>
                <c:pt idx="5">
                  <c:v>2.4798326859874514E-2</c:v>
                </c:pt>
                <c:pt idx="6">
                  <c:v>9.3217806991335528E-2</c:v>
                </c:pt>
                <c:pt idx="7">
                  <c:v>6.2443979683298477E-2</c:v>
                </c:pt>
                <c:pt idx="8">
                  <c:v>3.7048102778607706E-2</c:v>
                </c:pt>
                <c:pt idx="9">
                  <c:v>5.9755004481625339E-3</c:v>
                </c:pt>
                <c:pt idx="10">
                  <c:v>1.9420376456528235E-2</c:v>
                </c:pt>
                <c:pt idx="11">
                  <c:v>1.4042426053181954E-2</c:v>
                </c:pt>
                <c:pt idx="12">
                  <c:v>2.9279952195996415E-2</c:v>
                </c:pt>
                <c:pt idx="13">
                  <c:v>6.9913355243501646E-2</c:v>
                </c:pt>
                <c:pt idx="14">
                  <c:v>6.2892142216910668E-2</c:v>
                </c:pt>
                <c:pt idx="15">
                  <c:v>5.3480729011054676E-2</c:v>
                </c:pt>
                <c:pt idx="16">
                  <c:v>0.12832387212429042</c:v>
                </c:pt>
                <c:pt idx="17">
                  <c:v>1.1054675829100687E-2</c:v>
                </c:pt>
                <c:pt idx="18">
                  <c:v>4.3471765760382433E-2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C-4B87-8E54-AF07ED486D0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C-4B87-8E54-AF07ED486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12.8'!$Y$44:$Y$60</c:f>
              <c:numCache>
                <c:formatCode>#,##0</c:formatCode>
                <c:ptCount val="17"/>
                <c:pt idx="0">
                  <c:v>5</c:v>
                </c:pt>
                <c:pt idx="1">
                  <c:v>58</c:v>
                </c:pt>
                <c:pt idx="2">
                  <c:v>194</c:v>
                </c:pt>
                <c:pt idx="3">
                  <c:v>299</c:v>
                </c:pt>
                <c:pt idx="4">
                  <c:v>365</c:v>
                </c:pt>
                <c:pt idx="5">
                  <c:v>357</c:v>
                </c:pt>
                <c:pt idx="6">
                  <c:v>342</c:v>
                </c:pt>
                <c:pt idx="7">
                  <c:v>388</c:v>
                </c:pt>
                <c:pt idx="8">
                  <c:v>367</c:v>
                </c:pt>
                <c:pt idx="9">
                  <c:v>338</c:v>
                </c:pt>
                <c:pt idx="10">
                  <c:v>418</c:v>
                </c:pt>
                <c:pt idx="11">
                  <c:v>208</c:v>
                </c:pt>
                <c:pt idx="12">
                  <c:v>126</c:v>
                </c:pt>
                <c:pt idx="13">
                  <c:v>44</c:v>
                </c:pt>
                <c:pt idx="14">
                  <c:v>17</c:v>
                </c:pt>
                <c:pt idx="15">
                  <c:v>8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B-42DC-9B9B-0BFD7442EB41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12.8'!$Y$63:$Y$79</c:f>
              <c:numCache>
                <c:formatCode>#,##0</c:formatCode>
                <c:ptCount val="17"/>
                <c:pt idx="0">
                  <c:v>3</c:v>
                </c:pt>
                <c:pt idx="1">
                  <c:v>64</c:v>
                </c:pt>
                <c:pt idx="2">
                  <c:v>236</c:v>
                </c:pt>
                <c:pt idx="3">
                  <c:v>248</c:v>
                </c:pt>
                <c:pt idx="4">
                  <c:v>359</c:v>
                </c:pt>
                <c:pt idx="5">
                  <c:v>276</c:v>
                </c:pt>
                <c:pt idx="6">
                  <c:v>299</c:v>
                </c:pt>
                <c:pt idx="7">
                  <c:v>330</c:v>
                </c:pt>
                <c:pt idx="8">
                  <c:v>343</c:v>
                </c:pt>
                <c:pt idx="9">
                  <c:v>383</c:v>
                </c:pt>
                <c:pt idx="10">
                  <c:v>294</c:v>
                </c:pt>
                <c:pt idx="11">
                  <c:v>210</c:v>
                </c:pt>
                <c:pt idx="12">
                  <c:v>69</c:v>
                </c:pt>
                <c:pt idx="13">
                  <c:v>29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2B-42DC-9B9B-0BFD7442E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12.8'!$Y$83:$Y$90</c:f>
              <c:numCache>
                <c:formatCode>#,##0</c:formatCode>
                <c:ptCount val="8"/>
                <c:pt idx="0">
                  <c:v>186</c:v>
                </c:pt>
                <c:pt idx="1">
                  <c:v>143</c:v>
                </c:pt>
                <c:pt idx="2">
                  <c:v>542</c:v>
                </c:pt>
                <c:pt idx="3">
                  <c:v>180</c:v>
                </c:pt>
                <c:pt idx="4">
                  <c:v>81</c:v>
                </c:pt>
                <c:pt idx="5">
                  <c:v>108</c:v>
                </c:pt>
                <c:pt idx="6">
                  <c:v>390</c:v>
                </c:pt>
                <c:pt idx="7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D-43FE-BE50-D120C0CA23C3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12.8'!$Y$93:$Y$100</c:f>
              <c:numCache>
                <c:formatCode>#,##0</c:formatCode>
                <c:ptCount val="8"/>
                <c:pt idx="0">
                  <c:v>140</c:v>
                </c:pt>
                <c:pt idx="1">
                  <c:v>264</c:v>
                </c:pt>
                <c:pt idx="2">
                  <c:v>89</c:v>
                </c:pt>
                <c:pt idx="3">
                  <c:v>529</c:v>
                </c:pt>
                <c:pt idx="4">
                  <c:v>387</c:v>
                </c:pt>
                <c:pt idx="5">
                  <c:v>293</c:v>
                </c:pt>
                <c:pt idx="6">
                  <c:v>25</c:v>
                </c:pt>
                <c:pt idx="7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D-43FE-BE50-D120C0CA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12.8'!$U$8:$Y$8</c:f>
              <c:numCache>
                <c:formatCode>General</c:formatCode>
                <c:ptCount val="5"/>
                <c:pt idx="0">
                  <c:v>35018.5</c:v>
                </c:pt>
                <c:pt idx="1">
                  <c:v>35436</c:v>
                </c:pt>
                <c:pt idx="2">
                  <c:v>35785</c:v>
                </c:pt>
                <c:pt idx="3">
                  <c:v>38440</c:v>
                </c:pt>
                <c:pt idx="4">
                  <c:v>39211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D-4F31-9089-7CC04060B7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D-4F31-9089-7CC04060B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12.8'!$T$4:$Y$4</c:f>
              <c:numCache>
                <c:formatCode>#,##0</c:formatCode>
                <c:ptCount val="6"/>
                <c:pt idx="0">
                  <c:v>6420</c:v>
                </c:pt>
                <c:pt idx="1">
                  <c:v>6340</c:v>
                </c:pt>
                <c:pt idx="2">
                  <c:v>6298</c:v>
                </c:pt>
                <c:pt idx="3">
                  <c:v>6686</c:v>
                </c:pt>
                <c:pt idx="4">
                  <c:v>6436</c:v>
                </c:pt>
                <c:pt idx="5">
                  <c:v>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3-4051-B6BA-133CA299B726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12.8'!$T$7:$Y$7</c:f>
              <c:numCache>
                <c:formatCode>#,##0</c:formatCode>
                <c:ptCount val="6"/>
                <c:pt idx="0">
                  <c:v>4786</c:v>
                </c:pt>
                <c:pt idx="1">
                  <c:v>4753</c:v>
                </c:pt>
                <c:pt idx="2">
                  <c:v>4738</c:v>
                </c:pt>
                <c:pt idx="3">
                  <c:v>4838</c:v>
                </c:pt>
                <c:pt idx="4">
                  <c:v>4832</c:v>
                </c:pt>
                <c:pt idx="5">
                  <c:v>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3-4051-B6BA-133CA299B726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12.8'!$T$11:$Y$11</c:f>
              <c:numCache>
                <c:formatCode>#,##0</c:formatCode>
                <c:ptCount val="6"/>
                <c:pt idx="0">
                  <c:v>5705</c:v>
                </c:pt>
                <c:pt idx="1">
                  <c:v>5601</c:v>
                </c:pt>
                <c:pt idx="2">
                  <c:v>5600</c:v>
                </c:pt>
                <c:pt idx="3">
                  <c:v>5985</c:v>
                </c:pt>
                <c:pt idx="4">
                  <c:v>5749</c:v>
                </c:pt>
                <c:pt idx="5">
                  <c:v>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3-4051-B6BA-133CA299B726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12.8'!$T$12:$Y$12</c:f>
              <c:numCache>
                <c:formatCode>#,##0</c:formatCode>
                <c:ptCount val="6"/>
                <c:pt idx="0">
                  <c:v>716</c:v>
                </c:pt>
                <c:pt idx="1">
                  <c:v>735</c:v>
                </c:pt>
                <c:pt idx="2">
                  <c:v>699</c:v>
                </c:pt>
                <c:pt idx="3">
                  <c:v>702</c:v>
                </c:pt>
                <c:pt idx="4">
                  <c:v>688</c:v>
                </c:pt>
                <c:pt idx="5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A3-4051-B6BA-133CA299B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12.8'!$AA$15:$AA$33</c:f>
              <c:numCache>
                <c:formatCode>0.0%</c:formatCode>
                <c:ptCount val="19"/>
                <c:pt idx="0">
                  <c:v>8.5300268897520168E-2</c:v>
                </c:pt>
                <c:pt idx="1">
                  <c:v>2.987750224081267E-3</c:v>
                </c:pt>
                <c:pt idx="2">
                  <c:v>7.4096205557215411E-2</c:v>
                </c:pt>
                <c:pt idx="3">
                  <c:v>1.6731401254855095E-2</c:v>
                </c:pt>
                <c:pt idx="4">
                  <c:v>7.3946818046011359E-2</c:v>
                </c:pt>
                <c:pt idx="5">
                  <c:v>2.4798326859874514E-2</c:v>
                </c:pt>
                <c:pt idx="6">
                  <c:v>9.3217806991335528E-2</c:v>
                </c:pt>
                <c:pt idx="7">
                  <c:v>6.2443979683298477E-2</c:v>
                </c:pt>
                <c:pt idx="8">
                  <c:v>3.7048102778607706E-2</c:v>
                </c:pt>
                <c:pt idx="9">
                  <c:v>5.9755004481625339E-3</c:v>
                </c:pt>
                <c:pt idx="10">
                  <c:v>1.9420376456528235E-2</c:v>
                </c:pt>
                <c:pt idx="11">
                  <c:v>1.4042426053181954E-2</c:v>
                </c:pt>
                <c:pt idx="12">
                  <c:v>2.9279952195996415E-2</c:v>
                </c:pt>
                <c:pt idx="13">
                  <c:v>6.9913355243501646E-2</c:v>
                </c:pt>
                <c:pt idx="14">
                  <c:v>6.2892142216910668E-2</c:v>
                </c:pt>
                <c:pt idx="15">
                  <c:v>5.3480729011054676E-2</c:v>
                </c:pt>
                <c:pt idx="16">
                  <c:v>0.12832387212429042</c:v>
                </c:pt>
                <c:pt idx="17">
                  <c:v>1.1054675829100687E-2</c:v>
                </c:pt>
                <c:pt idx="18">
                  <c:v>4.3471765760382433E-2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F-4277-9338-63BEFA058B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6F-4277-9338-63BEFA058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12.8'!$Y$44:$Y$60</c:f>
              <c:numCache>
                <c:formatCode>#,##0</c:formatCode>
                <c:ptCount val="17"/>
                <c:pt idx="0">
                  <c:v>5</c:v>
                </c:pt>
                <c:pt idx="1">
                  <c:v>58</c:v>
                </c:pt>
                <c:pt idx="2">
                  <c:v>194</c:v>
                </c:pt>
                <c:pt idx="3">
                  <c:v>299</c:v>
                </c:pt>
                <c:pt idx="4">
                  <c:v>365</c:v>
                </c:pt>
                <c:pt idx="5">
                  <c:v>357</c:v>
                </c:pt>
                <c:pt idx="6">
                  <c:v>342</c:v>
                </c:pt>
                <c:pt idx="7">
                  <c:v>388</c:v>
                </c:pt>
                <c:pt idx="8">
                  <c:v>367</c:v>
                </c:pt>
                <c:pt idx="9">
                  <c:v>338</c:v>
                </c:pt>
                <c:pt idx="10">
                  <c:v>418</c:v>
                </c:pt>
                <c:pt idx="11">
                  <c:v>208</c:v>
                </c:pt>
                <c:pt idx="12">
                  <c:v>126</c:v>
                </c:pt>
                <c:pt idx="13">
                  <c:v>44</c:v>
                </c:pt>
                <c:pt idx="14">
                  <c:v>17</c:v>
                </c:pt>
                <c:pt idx="15">
                  <c:v>8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C-40FA-92B7-F0DADB55FEDF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12.8'!$Y$63:$Y$79</c:f>
              <c:numCache>
                <c:formatCode>#,##0</c:formatCode>
                <c:ptCount val="17"/>
                <c:pt idx="0">
                  <c:v>3</c:v>
                </c:pt>
                <c:pt idx="1">
                  <c:v>64</c:v>
                </c:pt>
                <c:pt idx="2">
                  <c:v>236</c:v>
                </c:pt>
                <c:pt idx="3">
                  <c:v>248</c:v>
                </c:pt>
                <c:pt idx="4">
                  <c:v>359</c:v>
                </c:pt>
                <c:pt idx="5">
                  <c:v>276</c:v>
                </c:pt>
                <c:pt idx="6">
                  <c:v>299</c:v>
                </c:pt>
                <c:pt idx="7">
                  <c:v>330</c:v>
                </c:pt>
                <c:pt idx="8">
                  <c:v>343</c:v>
                </c:pt>
                <c:pt idx="9">
                  <c:v>383</c:v>
                </c:pt>
                <c:pt idx="10">
                  <c:v>294</c:v>
                </c:pt>
                <c:pt idx="11">
                  <c:v>210</c:v>
                </c:pt>
                <c:pt idx="12">
                  <c:v>69</c:v>
                </c:pt>
                <c:pt idx="13">
                  <c:v>29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C-40FA-92B7-F0DADB55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12.8'!$Y$83:$Y$90</c:f>
              <c:numCache>
                <c:formatCode>#,##0</c:formatCode>
                <c:ptCount val="8"/>
                <c:pt idx="0">
                  <c:v>186</c:v>
                </c:pt>
                <c:pt idx="1">
                  <c:v>143</c:v>
                </c:pt>
                <c:pt idx="2">
                  <c:v>542</c:v>
                </c:pt>
                <c:pt idx="3">
                  <c:v>180</c:v>
                </c:pt>
                <c:pt idx="4">
                  <c:v>81</c:v>
                </c:pt>
                <c:pt idx="5">
                  <c:v>108</c:v>
                </c:pt>
                <c:pt idx="6">
                  <c:v>390</c:v>
                </c:pt>
                <c:pt idx="7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6-4A55-9BBC-F96B6A85967A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12.8'!$Y$93:$Y$100</c:f>
              <c:numCache>
                <c:formatCode>#,##0</c:formatCode>
                <c:ptCount val="8"/>
                <c:pt idx="0">
                  <c:v>140</c:v>
                </c:pt>
                <c:pt idx="1">
                  <c:v>264</c:v>
                </c:pt>
                <c:pt idx="2">
                  <c:v>89</c:v>
                </c:pt>
                <c:pt idx="3">
                  <c:v>529</c:v>
                </c:pt>
                <c:pt idx="4">
                  <c:v>387</c:v>
                </c:pt>
                <c:pt idx="5">
                  <c:v>293</c:v>
                </c:pt>
                <c:pt idx="6">
                  <c:v>25</c:v>
                </c:pt>
                <c:pt idx="7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6-4A55-9BBC-F96B6A859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12.1'!$Y$44:$Y$60</c:f>
              <c:numCache>
                <c:formatCode>#,##0</c:formatCode>
                <c:ptCount val="17"/>
                <c:pt idx="0">
                  <c:v>3</c:v>
                </c:pt>
                <c:pt idx="1">
                  <c:v>43</c:v>
                </c:pt>
                <c:pt idx="2">
                  <c:v>119</c:v>
                </c:pt>
                <c:pt idx="3">
                  <c:v>92</c:v>
                </c:pt>
                <c:pt idx="4">
                  <c:v>143</c:v>
                </c:pt>
                <c:pt idx="5">
                  <c:v>121</c:v>
                </c:pt>
                <c:pt idx="6">
                  <c:v>158</c:v>
                </c:pt>
                <c:pt idx="7">
                  <c:v>137</c:v>
                </c:pt>
                <c:pt idx="8">
                  <c:v>165</c:v>
                </c:pt>
                <c:pt idx="9">
                  <c:v>193</c:v>
                </c:pt>
                <c:pt idx="10">
                  <c:v>213</c:v>
                </c:pt>
                <c:pt idx="11">
                  <c:v>194</c:v>
                </c:pt>
                <c:pt idx="12">
                  <c:v>80</c:v>
                </c:pt>
                <c:pt idx="13">
                  <c:v>36</c:v>
                </c:pt>
                <c:pt idx="14">
                  <c:v>15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B-4976-B8FE-4A02009EB3F5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12.1'!$Y$63:$Y$79</c:f>
              <c:numCache>
                <c:formatCode>#,##0</c:formatCode>
                <c:ptCount val="17"/>
                <c:pt idx="0">
                  <c:v>3</c:v>
                </c:pt>
                <c:pt idx="1">
                  <c:v>44</c:v>
                </c:pt>
                <c:pt idx="2">
                  <c:v>85</c:v>
                </c:pt>
                <c:pt idx="3">
                  <c:v>114</c:v>
                </c:pt>
                <c:pt idx="4">
                  <c:v>113</c:v>
                </c:pt>
                <c:pt idx="5">
                  <c:v>125</c:v>
                </c:pt>
                <c:pt idx="6">
                  <c:v>145</c:v>
                </c:pt>
                <c:pt idx="7">
                  <c:v>156</c:v>
                </c:pt>
                <c:pt idx="8">
                  <c:v>191</c:v>
                </c:pt>
                <c:pt idx="9">
                  <c:v>217</c:v>
                </c:pt>
                <c:pt idx="10">
                  <c:v>247</c:v>
                </c:pt>
                <c:pt idx="11">
                  <c:v>179</c:v>
                </c:pt>
                <c:pt idx="12">
                  <c:v>71</c:v>
                </c:pt>
                <c:pt idx="13">
                  <c:v>23</c:v>
                </c:pt>
                <c:pt idx="14">
                  <c:v>7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B-4976-B8FE-4A02009EB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12.8'!$T$8:$Y$8</c:f>
              <c:numCache>
                <c:formatCode>General</c:formatCode>
                <c:ptCount val="6"/>
                <c:pt idx="0">
                  <c:v>33143</c:v>
                </c:pt>
                <c:pt idx="1">
                  <c:v>35018.5</c:v>
                </c:pt>
                <c:pt idx="2">
                  <c:v>35436</c:v>
                </c:pt>
                <c:pt idx="3">
                  <c:v>35785</c:v>
                </c:pt>
                <c:pt idx="4">
                  <c:v>38440</c:v>
                </c:pt>
                <c:pt idx="5">
                  <c:v>39211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9-4A86-8EAE-84BC14DFF91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9-4A86-8EAE-84BC14DFF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12.9'!$U$4:$Y$4</c:f>
              <c:numCache>
                <c:formatCode>#,##0</c:formatCode>
                <c:ptCount val="5"/>
                <c:pt idx="0">
                  <c:v>17823</c:v>
                </c:pt>
                <c:pt idx="1">
                  <c:v>17395</c:v>
                </c:pt>
                <c:pt idx="2">
                  <c:v>17389</c:v>
                </c:pt>
                <c:pt idx="3">
                  <c:v>17313</c:v>
                </c:pt>
                <c:pt idx="4">
                  <c:v>17954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4-4E64-B70E-F0803EAC6AB9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12.9'!$U$7:$Y$7</c:f>
              <c:numCache>
                <c:formatCode>#,##0</c:formatCode>
                <c:ptCount val="5"/>
                <c:pt idx="0">
                  <c:v>12554</c:v>
                </c:pt>
                <c:pt idx="1">
                  <c:v>12280</c:v>
                </c:pt>
                <c:pt idx="2">
                  <c:v>12317</c:v>
                </c:pt>
                <c:pt idx="3">
                  <c:v>12368</c:v>
                </c:pt>
                <c:pt idx="4">
                  <c:v>12641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4-4E64-B70E-F0803EAC6AB9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12.9'!$U$11:$Y$11</c:f>
              <c:numCache>
                <c:formatCode>#,##0</c:formatCode>
                <c:ptCount val="5"/>
                <c:pt idx="0">
                  <c:v>16115</c:v>
                </c:pt>
                <c:pt idx="1">
                  <c:v>15762</c:v>
                </c:pt>
                <c:pt idx="2">
                  <c:v>15765</c:v>
                </c:pt>
                <c:pt idx="3">
                  <c:v>15693</c:v>
                </c:pt>
                <c:pt idx="4">
                  <c:v>16332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64-4E64-B70E-F0803EAC6AB9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12.9'!$U$12:$Y$12</c:f>
              <c:numCache>
                <c:formatCode>#,##0</c:formatCode>
                <c:ptCount val="5"/>
                <c:pt idx="0">
                  <c:v>1706</c:v>
                </c:pt>
                <c:pt idx="1">
                  <c:v>1636</c:v>
                </c:pt>
                <c:pt idx="2">
                  <c:v>1625</c:v>
                </c:pt>
                <c:pt idx="3">
                  <c:v>1620</c:v>
                </c:pt>
                <c:pt idx="4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64-4E64-B70E-F0803EAC6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12.9'!$AA$15:$AA$33</c:f>
              <c:numCache>
                <c:formatCode>0.0%</c:formatCode>
                <c:ptCount val="19"/>
                <c:pt idx="0">
                  <c:v>9.0119193494485911E-2</c:v>
                </c:pt>
                <c:pt idx="1">
                  <c:v>9.8585273476662575E-3</c:v>
                </c:pt>
                <c:pt idx="2">
                  <c:v>7.8478333518992985E-2</c:v>
                </c:pt>
                <c:pt idx="3">
                  <c:v>7.8534031413612562E-3</c:v>
                </c:pt>
                <c:pt idx="4">
                  <c:v>5.3247187256321708E-2</c:v>
                </c:pt>
                <c:pt idx="5">
                  <c:v>3.2304778879358363E-2</c:v>
                </c:pt>
                <c:pt idx="6">
                  <c:v>9.7304221900412158E-2</c:v>
                </c:pt>
                <c:pt idx="7">
                  <c:v>7.2407263005458397E-2</c:v>
                </c:pt>
                <c:pt idx="8">
                  <c:v>5.4695332516430877E-2</c:v>
                </c:pt>
                <c:pt idx="9">
                  <c:v>5.2912999888604208E-3</c:v>
                </c:pt>
                <c:pt idx="10">
                  <c:v>2.2724741004790019E-2</c:v>
                </c:pt>
                <c:pt idx="11">
                  <c:v>2.1555085217778769E-2</c:v>
                </c:pt>
                <c:pt idx="12">
                  <c:v>3.531246518881586E-2</c:v>
                </c:pt>
                <c:pt idx="13">
                  <c:v>8.1653113512309236E-2</c:v>
                </c:pt>
                <c:pt idx="14">
                  <c:v>3.9935390442241286E-2</c:v>
                </c:pt>
                <c:pt idx="15">
                  <c:v>6.4442464074857972E-2</c:v>
                </c:pt>
                <c:pt idx="16">
                  <c:v>0.10331959451932717</c:v>
                </c:pt>
                <c:pt idx="17">
                  <c:v>1.4258661022613346E-2</c:v>
                </c:pt>
                <c:pt idx="18">
                  <c:v>3.5869444135011697E-2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2-42F7-95BC-3A5A3430ACB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2-42F7-95BC-3A5A3430A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12.9'!$Y$44:$Y$60</c:f>
              <c:numCache>
                <c:formatCode>#,##0</c:formatCode>
                <c:ptCount val="17"/>
                <c:pt idx="0">
                  <c:v>13</c:v>
                </c:pt>
                <c:pt idx="1">
                  <c:v>220</c:v>
                </c:pt>
                <c:pt idx="2">
                  <c:v>552</c:v>
                </c:pt>
                <c:pt idx="3">
                  <c:v>960</c:v>
                </c:pt>
                <c:pt idx="4">
                  <c:v>1307</c:v>
                </c:pt>
                <c:pt idx="5">
                  <c:v>921</c:v>
                </c:pt>
                <c:pt idx="6">
                  <c:v>754</c:v>
                </c:pt>
                <c:pt idx="7">
                  <c:v>785</c:v>
                </c:pt>
                <c:pt idx="8">
                  <c:v>882</c:v>
                </c:pt>
                <c:pt idx="9">
                  <c:v>771</c:v>
                </c:pt>
                <c:pt idx="10">
                  <c:v>802</c:v>
                </c:pt>
                <c:pt idx="11">
                  <c:v>587</c:v>
                </c:pt>
                <c:pt idx="12">
                  <c:v>321</c:v>
                </c:pt>
                <c:pt idx="13">
                  <c:v>154</c:v>
                </c:pt>
                <c:pt idx="14">
                  <c:v>43</c:v>
                </c:pt>
                <c:pt idx="15">
                  <c:v>14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B-4B9F-A3BC-B62AA5049006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12.9'!$Y$63:$Y$79</c:f>
              <c:numCache>
                <c:formatCode>#,##0</c:formatCode>
                <c:ptCount val="17"/>
                <c:pt idx="0">
                  <c:v>12</c:v>
                </c:pt>
                <c:pt idx="1">
                  <c:v>282</c:v>
                </c:pt>
                <c:pt idx="2">
                  <c:v>669</c:v>
                </c:pt>
                <c:pt idx="3">
                  <c:v>906</c:v>
                </c:pt>
                <c:pt idx="4">
                  <c:v>1144</c:v>
                </c:pt>
                <c:pt idx="5">
                  <c:v>821</c:v>
                </c:pt>
                <c:pt idx="6">
                  <c:v>769</c:v>
                </c:pt>
                <c:pt idx="7">
                  <c:v>803</c:v>
                </c:pt>
                <c:pt idx="8">
                  <c:v>893</c:v>
                </c:pt>
                <c:pt idx="9">
                  <c:v>825</c:v>
                </c:pt>
                <c:pt idx="10">
                  <c:v>834</c:v>
                </c:pt>
                <c:pt idx="11">
                  <c:v>512</c:v>
                </c:pt>
                <c:pt idx="12">
                  <c:v>249</c:v>
                </c:pt>
                <c:pt idx="13">
                  <c:v>72</c:v>
                </c:pt>
                <c:pt idx="14">
                  <c:v>38</c:v>
                </c:pt>
                <c:pt idx="15">
                  <c:v>18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B-4B9F-A3BC-B62AA5049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12.9'!$Y$83:$Y$90</c:f>
              <c:numCache>
                <c:formatCode>#,##0</c:formatCode>
                <c:ptCount val="8"/>
                <c:pt idx="0">
                  <c:v>591</c:v>
                </c:pt>
                <c:pt idx="1">
                  <c:v>558</c:v>
                </c:pt>
                <c:pt idx="2">
                  <c:v>1250</c:v>
                </c:pt>
                <c:pt idx="3">
                  <c:v>345</c:v>
                </c:pt>
                <c:pt idx="4">
                  <c:v>261</c:v>
                </c:pt>
                <c:pt idx="5">
                  <c:v>377</c:v>
                </c:pt>
                <c:pt idx="6">
                  <c:v>734</c:v>
                </c:pt>
                <c:pt idx="7">
                  <c:v>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6-4E5C-8523-576F5A79097C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12.9'!$Y$93:$Y$100</c:f>
              <c:numCache>
                <c:formatCode>#,##0</c:formatCode>
                <c:ptCount val="8"/>
                <c:pt idx="0">
                  <c:v>384</c:v>
                </c:pt>
                <c:pt idx="1">
                  <c:v>891</c:v>
                </c:pt>
                <c:pt idx="2">
                  <c:v>223</c:v>
                </c:pt>
                <c:pt idx="3">
                  <c:v>1040</c:v>
                </c:pt>
                <c:pt idx="4">
                  <c:v>927</c:v>
                </c:pt>
                <c:pt idx="5">
                  <c:v>721</c:v>
                </c:pt>
                <c:pt idx="6">
                  <c:v>67</c:v>
                </c:pt>
                <c:pt idx="7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6-4E5C-8523-576F5A79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12.9'!$U$8:$Y$8</c:f>
              <c:numCache>
                <c:formatCode>General</c:formatCode>
                <c:ptCount val="5"/>
                <c:pt idx="0">
                  <c:v>31182</c:v>
                </c:pt>
                <c:pt idx="1">
                  <c:v>31545.77</c:v>
                </c:pt>
                <c:pt idx="2">
                  <c:v>33525.5</c:v>
                </c:pt>
                <c:pt idx="3">
                  <c:v>34824</c:v>
                </c:pt>
                <c:pt idx="4">
                  <c:v>34288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0-44C8-B680-BCC26D31C22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0-44C8-B680-BCC26D31C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12.9'!$T$4:$Y$4</c:f>
              <c:numCache>
                <c:formatCode>#,##0</c:formatCode>
                <c:ptCount val="6"/>
                <c:pt idx="0">
                  <c:v>17927</c:v>
                </c:pt>
                <c:pt idx="1">
                  <c:v>17823</c:v>
                </c:pt>
                <c:pt idx="2">
                  <c:v>17395</c:v>
                </c:pt>
                <c:pt idx="3">
                  <c:v>17389</c:v>
                </c:pt>
                <c:pt idx="4">
                  <c:v>17313</c:v>
                </c:pt>
                <c:pt idx="5">
                  <c:v>17954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0-448C-BFC5-FA42F473358F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12.9'!$T$7:$Y$7</c:f>
              <c:numCache>
                <c:formatCode>#,##0</c:formatCode>
                <c:ptCount val="6"/>
                <c:pt idx="0">
                  <c:v>12581</c:v>
                </c:pt>
                <c:pt idx="1">
                  <c:v>12554</c:v>
                </c:pt>
                <c:pt idx="2">
                  <c:v>12280</c:v>
                </c:pt>
                <c:pt idx="3">
                  <c:v>12317</c:v>
                </c:pt>
                <c:pt idx="4">
                  <c:v>12368</c:v>
                </c:pt>
                <c:pt idx="5">
                  <c:v>12641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0-448C-BFC5-FA42F473358F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12.9'!$T$11:$Y$11</c:f>
              <c:numCache>
                <c:formatCode>#,##0</c:formatCode>
                <c:ptCount val="6"/>
                <c:pt idx="0">
                  <c:v>16195</c:v>
                </c:pt>
                <c:pt idx="1">
                  <c:v>16115</c:v>
                </c:pt>
                <c:pt idx="2">
                  <c:v>15762</c:v>
                </c:pt>
                <c:pt idx="3">
                  <c:v>15765</c:v>
                </c:pt>
                <c:pt idx="4">
                  <c:v>15693</c:v>
                </c:pt>
                <c:pt idx="5">
                  <c:v>16332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B0-448C-BFC5-FA42F473358F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12.9'!$T$12:$Y$12</c:f>
              <c:numCache>
                <c:formatCode>#,##0</c:formatCode>
                <c:ptCount val="6"/>
                <c:pt idx="0">
                  <c:v>1735</c:v>
                </c:pt>
                <c:pt idx="1">
                  <c:v>1706</c:v>
                </c:pt>
                <c:pt idx="2">
                  <c:v>1636</c:v>
                </c:pt>
                <c:pt idx="3">
                  <c:v>1625</c:v>
                </c:pt>
                <c:pt idx="4">
                  <c:v>1620</c:v>
                </c:pt>
                <c:pt idx="5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B0-448C-BFC5-FA42F473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12.9'!$AA$15:$AA$33</c:f>
              <c:numCache>
                <c:formatCode>0.0%</c:formatCode>
                <c:ptCount val="19"/>
                <c:pt idx="0">
                  <c:v>9.0119193494485911E-2</c:v>
                </c:pt>
                <c:pt idx="1">
                  <c:v>9.8585273476662575E-3</c:v>
                </c:pt>
                <c:pt idx="2">
                  <c:v>7.8478333518992985E-2</c:v>
                </c:pt>
                <c:pt idx="3">
                  <c:v>7.8534031413612562E-3</c:v>
                </c:pt>
                <c:pt idx="4">
                  <c:v>5.3247187256321708E-2</c:v>
                </c:pt>
                <c:pt idx="5">
                  <c:v>3.2304778879358363E-2</c:v>
                </c:pt>
                <c:pt idx="6">
                  <c:v>9.7304221900412158E-2</c:v>
                </c:pt>
                <c:pt idx="7">
                  <c:v>7.2407263005458397E-2</c:v>
                </c:pt>
                <c:pt idx="8">
                  <c:v>5.4695332516430877E-2</c:v>
                </c:pt>
                <c:pt idx="9">
                  <c:v>5.2912999888604208E-3</c:v>
                </c:pt>
                <c:pt idx="10">
                  <c:v>2.2724741004790019E-2</c:v>
                </c:pt>
                <c:pt idx="11">
                  <c:v>2.1555085217778769E-2</c:v>
                </c:pt>
                <c:pt idx="12">
                  <c:v>3.531246518881586E-2</c:v>
                </c:pt>
                <c:pt idx="13">
                  <c:v>8.1653113512309236E-2</c:v>
                </c:pt>
                <c:pt idx="14">
                  <c:v>3.9935390442241286E-2</c:v>
                </c:pt>
                <c:pt idx="15">
                  <c:v>6.4442464074857972E-2</c:v>
                </c:pt>
                <c:pt idx="16">
                  <c:v>0.10331959451932717</c:v>
                </c:pt>
                <c:pt idx="17">
                  <c:v>1.4258661022613346E-2</c:v>
                </c:pt>
                <c:pt idx="18">
                  <c:v>3.5869444135011697E-2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2-427E-AD20-D2706027360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2-427E-AD20-D2706027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12.9'!$Y$44:$Y$60</c:f>
              <c:numCache>
                <c:formatCode>#,##0</c:formatCode>
                <c:ptCount val="17"/>
                <c:pt idx="0">
                  <c:v>13</c:v>
                </c:pt>
                <c:pt idx="1">
                  <c:v>220</c:v>
                </c:pt>
                <c:pt idx="2">
                  <c:v>552</c:v>
                </c:pt>
                <c:pt idx="3">
                  <c:v>960</c:v>
                </c:pt>
                <c:pt idx="4">
                  <c:v>1307</c:v>
                </c:pt>
                <c:pt idx="5">
                  <c:v>921</c:v>
                </c:pt>
                <c:pt idx="6">
                  <c:v>754</c:v>
                </c:pt>
                <c:pt idx="7">
                  <c:v>785</c:v>
                </c:pt>
                <c:pt idx="8">
                  <c:v>882</c:v>
                </c:pt>
                <c:pt idx="9">
                  <c:v>771</c:v>
                </c:pt>
                <c:pt idx="10">
                  <c:v>802</c:v>
                </c:pt>
                <c:pt idx="11">
                  <c:v>587</c:v>
                </c:pt>
                <c:pt idx="12">
                  <c:v>321</c:v>
                </c:pt>
                <c:pt idx="13">
                  <c:v>154</c:v>
                </c:pt>
                <c:pt idx="14">
                  <c:v>43</c:v>
                </c:pt>
                <c:pt idx="15">
                  <c:v>14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D-44BC-A5EE-C86899CE7DF0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12.9'!$Y$63:$Y$79</c:f>
              <c:numCache>
                <c:formatCode>#,##0</c:formatCode>
                <c:ptCount val="17"/>
                <c:pt idx="0">
                  <c:v>12</c:v>
                </c:pt>
                <c:pt idx="1">
                  <c:v>282</c:v>
                </c:pt>
                <c:pt idx="2">
                  <c:v>669</c:v>
                </c:pt>
                <c:pt idx="3">
                  <c:v>906</c:v>
                </c:pt>
                <c:pt idx="4">
                  <c:v>1144</c:v>
                </c:pt>
                <c:pt idx="5">
                  <c:v>821</c:v>
                </c:pt>
                <c:pt idx="6">
                  <c:v>769</c:v>
                </c:pt>
                <c:pt idx="7">
                  <c:v>803</c:v>
                </c:pt>
                <c:pt idx="8">
                  <c:v>893</c:v>
                </c:pt>
                <c:pt idx="9">
                  <c:v>825</c:v>
                </c:pt>
                <c:pt idx="10">
                  <c:v>834</c:v>
                </c:pt>
                <c:pt idx="11">
                  <c:v>512</c:v>
                </c:pt>
                <c:pt idx="12">
                  <c:v>249</c:v>
                </c:pt>
                <c:pt idx="13">
                  <c:v>72</c:v>
                </c:pt>
                <c:pt idx="14">
                  <c:v>38</c:v>
                </c:pt>
                <c:pt idx="15">
                  <c:v>18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D-44BC-A5EE-C86899CE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12.9'!$Y$83:$Y$90</c:f>
              <c:numCache>
                <c:formatCode>#,##0</c:formatCode>
                <c:ptCount val="8"/>
                <c:pt idx="0">
                  <c:v>591</c:v>
                </c:pt>
                <c:pt idx="1">
                  <c:v>558</c:v>
                </c:pt>
                <c:pt idx="2">
                  <c:v>1250</c:v>
                </c:pt>
                <c:pt idx="3">
                  <c:v>345</c:v>
                </c:pt>
                <c:pt idx="4">
                  <c:v>261</c:v>
                </c:pt>
                <c:pt idx="5">
                  <c:v>377</c:v>
                </c:pt>
                <c:pt idx="6">
                  <c:v>734</c:v>
                </c:pt>
                <c:pt idx="7">
                  <c:v>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4-4BB4-A1A5-4F2A527129FB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12.9'!$Y$93:$Y$100</c:f>
              <c:numCache>
                <c:formatCode>#,##0</c:formatCode>
                <c:ptCount val="8"/>
                <c:pt idx="0">
                  <c:v>384</c:v>
                </c:pt>
                <c:pt idx="1">
                  <c:v>891</c:v>
                </c:pt>
                <c:pt idx="2">
                  <c:v>223</c:v>
                </c:pt>
                <c:pt idx="3">
                  <c:v>1040</c:v>
                </c:pt>
                <c:pt idx="4">
                  <c:v>927</c:v>
                </c:pt>
                <c:pt idx="5">
                  <c:v>721</c:v>
                </c:pt>
                <c:pt idx="6">
                  <c:v>67</c:v>
                </c:pt>
                <c:pt idx="7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4-4BB4-A1A5-4F2A52712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12.1'!$Y$83:$Y$90</c:f>
              <c:numCache>
                <c:formatCode>#,##0</c:formatCode>
                <c:ptCount val="8"/>
                <c:pt idx="0">
                  <c:v>120</c:v>
                </c:pt>
                <c:pt idx="1">
                  <c:v>93</c:v>
                </c:pt>
                <c:pt idx="2">
                  <c:v>183</c:v>
                </c:pt>
                <c:pt idx="3">
                  <c:v>49</c:v>
                </c:pt>
                <c:pt idx="4">
                  <c:v>27</c:v>
                </c:pt>
                <c:pt idx="5">
                  <c:v>49</c:v>
                </c:pt>
                <c:pt idx="6">
                  <c:v>151</c:v>
                </c:pt>
                <c:pt idx="7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6-49B3-BBE9-2578EC86FC43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12.1'!$Y$93:$Y$100</c:f>
              <c:numCache>
                <c:formatCode>#,##0</c:formatCode>
                <c:ptCount val="8"/>
                <c:pt idx="0">
                  <c:v>77</c:v>
                </c:pt>
                <c:pt idx="1">
                  <c:v>177</c:v>
                </c:pt>
                <c:pt idx="2">
                  <c:v>49</c:v>
                </c:pt>
                <c:pt idx="3">
                  <c:v>211</c:v>
                </c:pt>
                <c:pt idx="4">
                  <c:v>137</c:v>
                </c:pt>
                <c:pt idx="5">
                  <c:v>138</c:v>
                </c:pt>
                <c:pt idx="6">
                  <c:v>7</c:v>
                </c:pt>
                <c:pt idx="7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6-49B3-BBE9-2578EC86F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12.9'!$T$8:$Y$8</c:f>
              <c:numCache>
                <c:formatCode>General</c:formatCode>
                <c:ptCount val="6"/>
                <c:pt idx="0">
                  <c:v>31202.5</c:v>
                </c:pt>
                <c:pt idx="1">
                  <c:v>31182</c:v>
                </c:pt>
                <c:pt idx="2">
                  <c:v>31545.77</c:v>
                </c:pt>
                <c:pt idx="3">
                  <c:v>33525.5</c:v>
                </c:pt>
                <c:pt idx="4">
                  <c:v>34824</c:v>
                </c:pt>
                <c:pt idx="5">
                  <c:v>34288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F-4ABA-9090-E183715144B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33656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F-4ABA-9090-E18371514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12.10'!$U$4:$Y$4</c:f>
              <c:numCache>
                <c:formatCode>#,##0</c:formatCode>
                <c:ptCount val="5"/>
                <c:pt idx="0">
                  <c:v>4793</c:v>
                </c:pt>
                <c:pt idx="1">
                  <c:v>4908</c:v>
                </c:pt>
                <c:pt idx="2">
                  <c:v>4797</c:v>
                </c:pt>
                <c:pt idx="3">
                  <c:v>4768</c:v>
                </c:pt>
                <c:pt idx="4">
                  <c:v>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0-47D5-A9BF-40CA25B96F40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12.10'!$U$7:$Y$7</c:f>
              <c:numCache>
                <c:formatCode>#,##0</c:formatCode>
                <c:ptCount val="5"/>
                <c:pt idx="0">
                  <c:v>3317</c:v>
                </c:pt>
                <c:pt idx="1">
                  <c:v>3342</c:v>
                </c:pt>
                <c:pt idx="2">
                  <c:v>3327</c:v>
                </c:pt>
                <c:pt idx="3">
                  <c:v>3304</c:v>
                </c:pt>
                <c:pt idx="4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0-47D5-A9BF-40CA25B96F40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12.10'!$U$11:$Y$11</c:f>
              <c:numCache>
                <c:formatCode>#,##0</c:formatCode>
                <c:ptCount val="5"/>
                <c:pt idx="0">
                  <c:v>3943</c:v>
                </c:pt>
                <c:pt idx="1">
                  <c:v>4059</c:v>
                </c:pt>
                <c:pt idx="2">
                  <c:v>3972</c:v>
                </c:pt>
                <c:pt idx="3">
                  <c:v>3950</c:v>
                </c:pt>
                <c:pt idx="4">
                  <c:v>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0-47D5-A9BF-40CA25B96F40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12.10'!$U$12:$Y$12</c:f>
              <c:numCache>
                <c:formatCode>#,##0</c:formatCode>
                <c:ptCount val="5"/>
                <c:pt idx="0">
                  <c:v>854</c:v>
                </c:pt>
                <c:pt idx="1">
                  <c:v>851</c:v>
                </c:pt>
                <c:pt idx="2">
                  <c:v>823</c:v>
                </c:pt>
                <c:pt idx="3">
                  <c:v>821</c:v>
                </c:pt>
                <c:pt idx="4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0-47D5-A9BF-40CA25B9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12.10'!$AA$15:$AA$33</c:f>
              <c:numCache>
                <c:formatCode>0.0%</c:formatCode>
                <c:ptCount val="19"/>
                <c:pt idx="0">
                  <c:v>0.21674080064698747</c:v>
                </c:pt>
                <c:pt idx="1">
                  <c:v>7.8851597250303284E-3</c:v>
                </c:pt>
                <c:pt idx="2">
                  <c:v>6.2676910634856448E-2</c:v>
                </c:pt>
                <c:pt idx="3">
                  <c:v>8.491710473109584E-3</c:v>
                </c:pt>
                <c:pt idx="4">
                  <c:v>5.1758997169429839E-2</c:v>
                </c:pt>
                <c:pt idx="5">
                  <c:v>2.9923170238576626E-2</c:v>
                </c:pt>
                <c:pt idx="6">
                  <c:v>6.328346138293571E-2</c:v>
                </c:pt>
                <c:pt idx="7">
                  <c:v>5.2567731500202185E-2</c:v>
                </c:pt>
                <c:pt idx="8">
                  <c:v>3.7201779215527697E-2</c:v>
                </c:pt>
                <c:pt idx="9">
                  <c:v>1.4152850788515972E-3</c:v>
                </c:pt>
                <c:pt idx="10">
                  <c:v>1.3344116457743631E-2</c:v>
                </c:pt>
                <c:pt idx="11">
                  <c:v>1.1726647796198949E-2</c:v>
                </c:pt>
                <c:pt idx="12">
                  <c:v>2.5070764253942581E-2</c:v>
                </c:pt>
                <c:pt idx="13">
                  <c:v>4.0638900121310148E-2</c:v>
                </c:pt>
                <c:pt idx="14">
                  <c:v>3.962798220784472E-2</c:v>
                </c:pt>
                <c:pt idx="15">
                  <c:v>5.1758997169429839E-2</c:v>
                </c:pt>
                <c:pt idx="16">
                  <c:v>8.2288718156085724E-2</c:v>
                </c:pt>
                <c:pt idx="17">
                  <c:v>2.9316619490497371E-2</c:v>
                </c:pt>
                <c:pt idx="18">
                  <c:v>1.9409623938536191E-2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8-4957-A787-C0AA4A87ADE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B8-4957-A787-C0AA4A87A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12.10'!$Y$44:$Y$60</c:f>
              <c:numCache>
                <c:formatCode>#,##0</c:formatCode>
                <c:ptCount val="17"/>
                <c:pt idx="0">
                  <c:v>5</c:v>
                </c:pt>
                <c:pt idx="1">
                  <c:v>66</c:v>
                </c:pt>
                <c:pt idx="2">
                  <c:v>153</c:v>
                </c:pt>
                <c:pt idx="3">
                  <c:v>221</c:v>
                </c:pt>
                <c:pt idx="4">
                  <c:v>235</c:v>
                </c:pt>
                <c:pt idx="5">
                  <c:v>236</c:v>
                </c:pt>
                <c:pt idx="6">
                  <c:v>219</c:v>
                </c:pt>
                <c:pt idx="7">
                  <c:v>182</c:v>
                </c:pt>
                <c:pt idx="8">
                  <c:v>260</c:v>
                </c:pt>
                <c:pt idx="9">
                  <c:v>237</c:v>
                </c:pt>
                <c:pt idx="10">
                  <c:v>289</c:v>
                </c:pt>
                <c:pt idx="11">
                  <c:v>200</c:v>
                </c:pt>
                <c:pt idx="12">
                  <c:v>132</c:v>
                </c:pt>
                <c:pt idx="13">
                  <c:v>37</c:v>
                </c:pt>
                <c:pt idx="14">
                  <c:v>20</c:v>
                </c:pt>
                <c:pt idx="15">
                  <c:v>15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A-49BA-854C-BD4B6145C1F5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12.10'!$Y$63:$Y$79</c:f>
              <c:numCache>
                <c:formatCode>#,##0</c:formatCode>
                <c:ptCount val="17"/>
                <c:pt idx="0">
                  <c:v>0</c:v>
                </c:pt>
                <c:pt idx="1">
                  <c:v>80</c:v>
                </c:pt>
                <c:pt idx="2">
                  <c:v>146</c:v>
                </c:pt>
                <c:pt idx="3">
                  <c:v>217</c:v>
                </c:pt>
                <c:pt idx="4">
                  <c:v>202</c:v>
                </c:pt>
                <c:pt idx="5">
                  <c:v>216</c:v>
                </c:pt>
                <c:pt idx="6">
                  <c:v>169</c:v>
                </c:pt>
                <c:pt idx="7">
                  <c:v>211</c:v>
                </c:pt>
                <c:pt idx="8">
                  <c:v>237</c:v>
                </c:pt>
                <c:pt idx="9">
                  <c:v>298</c:v>
                </c:pt>
                <c:pt idx="10">
                  <c:v>327</c:v>
                </c:pt>
                <c:pt idx="11">
                  <c:v>188</c:v>
                </c:pt>
                <c:pt idx="12">
                  <c:v>70</c:v>
                </c:pt>
                <c:pt idx="13">
                  <c:v>34</c:v>
                </c:pt>
                <c:pt idx="14">
                  <c:v>16</c:v>
                </c:pt>
                <c:pt idx="15">
                  <c:v>11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A-49BA-854C-BD4B6145C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12.10'!$Y$83:$Y$90</c:f>
              <c:numCache>
                <c:formatCode>#,##0</c:formatCode>
                <c:ptCount val="8"/>
                <c:pt idx="0">
                  <c:v>195</c:v>
                </c:pt>
                <c:pt idx="1">
                  <c:v>75</c:v>
                </c:pt>
                <c:pt idx="2">
                  <c:v>258</c:v>
                </c:pt>
                <c:pt idx="3">
                  <c:v>53</c:v>
                </c:pt>
                <c:pt idx="4">
                  <c:v>39</c:v>
                </c:pt>
                <c:pt idx="5">
                  <c:v>59</c:v>
                </c:pt>
                <c:pt idx="6">
                  <c:v>251</c:v>
                </c:pt>
                <c:pt idx="7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8-4DDF-A7E1-ADFAB68CE449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12.10'!$Y$93:$Y$100</c:f>
              <c:numCache>
                <c:formatCode>#,##0</c:formatCode>
                <c:ptCount val="8"/>
                <c:pt idx="0">
                  <c:v>106</c:v>
                </c:pt>
                <c:pt idx="1">
                  <c:v>206</c:v>
                </c:pt>
                <c:pt idx="2">
                  <c:v>49</c:v>
                </c:pt>
                <c:pt idx="3">
                  <c:v>224</c:v>
                </c:pt>
                <c:pt idx="4">
                  <c:v>194</c:v>
                </c:pt>
                <c:pt idx="5">
                  <c:v>162</c:v>
                </c:pt>
                <c:pt idx="6">
                  <c:v>18</c:v>
                </c:pt>
                <c:pt idx="7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8-4DDF-A7E1-ADFAB68CE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12.10'!$U$8:$Y$8</c:f>
              <c:numCache>
                <c:formatCode>General</c:formatCode>
                <c:ptCount val="5"/>
                <c:pt idx="0">
                  <c:v>26432</c:v>
                </c:pt>
                <c:pt idx="1">
                  <c:v>25968.07</c:v>
                </c:pt>
                <c:pt idx="2">
                  <c:v>26706.78</c:v>
                </c:pt>
                <c:pt idx="3">
                  <c:v>27513</c:v>
                </c:pt>
                <c:pt idx="4">
                  <c:v>28472.5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1-4F40-9249-2C37CD1BB5C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1-4F40-9249-2C37CD1BB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12.10'!$T$4:$Y$4</c:f>
              <c:numCache>
                <c:formatCode>#,##0</c:formatCode>
                <c:ptCount val="6"/>
                <c:pt idx="0">
                  <c:v>5015</c:v>
                </c:pt>
                <c:pt idx="1">
                  <c:v>4793</c:v>
                </c:pt>
                <c:pt idx="2">
                  <c:v>4908</c:v>
                </c:pt>
                <c:pt idx="3">
                  <c:v>4797</c:v>
                </c:pt>
                <c:pt idx="4">
                  <c:v>4768</c:v>
                </c:pt>
                <c:pt idx="5">
                  <c:v>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9-496B-93E0-4A4168E4556D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12.10'!$T$7:$Y$7</c:f>
              <c:numCache>
                <c:formatCode>#,##0</c:formatCode>
                <c:ptCount val="6"/>
                <c:pt idx="0">
                  <c:v>3351</c:v>
                </c:pt>
                <c:pt idx="1">
                  <c:v>3317</c:v>
                </c:pt>
                <c:pt idx="2">
                  <c:v>3342</c:v>
                </c:pt>
                <c:pt idx="3">
                  <c:v>3327</c:v>
                </c:pt>
                <c:pt idx="4">
                  <c:v>3304</c:v>
                </c:pt>
                <c:pt idx="5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9-496B-93E0-4A4168E4556D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12.10'!$T$11:$Y$11</c:f>
              <c:numCache>
                <c:formatCode>#,##0</c:formatCode>
                <c:ptCount val="6"/>
                <c:pt idx="0">
                  <c:v>4105</c:v>
                </c:pt>
                <c:pt idx="1">
                  <c:v>3943</c:v>
                </c:pt>
                <c:pt idx="2">
                  <c:v>4059</c:v>
                </c:pt>
                <c:pt idx="3">
                  <c:v>3972</c:v>
                </c:pt>
                <c:pt idx="4">
                  <c:v>3950</c:v>
                </c:pt>
                <c:pt idx="5">
                  <c:v>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9-496B-93E0-4A4168E4556D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12.10'!$T$12:$Y$12</c:f>
              <c:numCache>
                <c:formatCode>#,##0</c:formatCode>
                <c:ptCount val="6"/>
                <c:pt idx="0">
                  <c:v>906</c:v>
                </c:pt>
                <c:pt idx="1">
                  <c:v>854</c:v>
                </c:pt>
                <c:pt idx="2">
                  <c:v>851</c:v>
                </c:pt>
                <c:pt idx="3">
                  <c:v>823</c:v>
                </c:pt>
                <c:pt idx="4">
                  <c:v>821</c:v>
                </c:pt>
                <c:pt idx="5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39-496B-93E0-4A4168E45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12.10'!$AA$15:$AA$33</c:f>
              <c:numCache>
                <c:formatCode>0.0%</c:formatCode>
                <c:ptCount val="19"/>
                <c:pt idx="0">
                  <c:v>0.21674080064698747</c:v>
                </c:pt>
                <c:pt idx="1">
                  <c:v>7.8851597250303284E-3</c:v>
                </c:pt>
                <c:pt idx="2">
                  <c:v>6.2676910634856448E-2</c:v>
                </c:pt>
                <c:pt idx="3">
                  <c:v>8.491710473109584E-3</c:v>
                </c:pt>
                <c:pt idx="4">
                  <c:v>5.1758997169429839E-2</c:v>
                </c:pt>
                <c:pt idx="5">
                  <c:v>2.9923170238576626E-2</c:v>
                </c:pt>
                <c:pt idx="6">
                  <c:v>6.328346138293571E-2</c:v>
                </c:pt>
                <c:pt idx="7">
                  <c:v>5.2567731500202185E-2</c:v>
                </c:pt>
                <c:pt idx="8">
                  <c:v>3.7201779215527697E-2</c:v>
                </c:pt>
                <c:pt idx="9">
                  <c:v>1.4152850788515972E-3</c:v>
                </c:pt>
                <c:pt idx="10">
                  <c:v>1.3344116457743631E-2</c:v>
                </c:pt>
                <c:pt idx="11">
                  <c:v>1.1726647796198949E-2</c:v>
                </c:pt>
                <c:pt idx="12">
                  <c:v>2.5070764253942581E-2</c:v>
                </c:pt>
                <c:pt idx="13">
                  <c:v>4.0638900121310148E-2</c:v>
                </c:pt>
                <c:pt idx="14">
                  <c:v>3.962798220784472E-2</c:v>
                </c:pt>
                <c:pt idx="15">
                  <c:v>5.1758997169429839E-2</c:v>
                </c:pt>
                <c:pt idx="16">
                  <c:v>8.2288718156085724E-2</c:v>
                </c:pt>
                <c:pt idx="17">
                  <c:v>2.9316619490497371E-2</c:v>
                </c:pt>
                <c:pt idx="18">
                  <c:v>1.9409623938536191E-2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3-4F8D-942B-A555F18CFA8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6.4777850987687818E-2</c:v>
                </c:pt>
                <c:pt idx="1">
                  <c:v>8.2735811273464861E-3</c:v>
                </c:pt>
                <c:pt idx="2">
                  <c:v>5.7114065346304407E-2</c:v>
                </c:pt>
                <c:pt idx="3">
                  <c:v>1.0813534359133367E-2</c:v>
                </c:pt>
                <c:pt idx="4">
                  <c:v>5.4819580636409439E-2</c:v>
                </c:pt>
                <c:pt idx="5">
                  <c:v>2.777153340309807E-2</c:v>
                </c:pt>
                <c:pt idx="6">
                  <c:v>9.0957714817255148E-2</c:v>
                </c:pt>
                <c:pt idx="7">
                  <c:v>7.9286332571088983E-2</c:v>
                </c:pt>
                <c:pt idx="8">
                  <c:v>3.6910714055010785E-2</c:v>
                </c:pt>
                <c:pt idx="9">
                  <c:v>9.6068627830962622E-3</c:v>
                </c:pt>
                <c:pt idx="10">
                  <c:v>2.7063550508378227E-2</c:v>
                </c:pt>
                <c:pt idx="11">
                  <c:v>1.7283567820368721E-2</c:v>
                </c:pt>
                <c:pt idx="12">
                  <c:v>4.6639019159464105E-2</c:v>
                </c:pt>
                <c:pt idx="13">
                  <c:v>6.1460150123380228E-2</c:v>
                </c:pt>
                <c:pt idx="14">
                  <c:v>6.2646150665994854E-2</c:v>
                </c:pt>
                <c:pt idx="15">
                  <c:v>8.3846879319923004E-2</c:v>
                </c:pt>
                <c:pt idx="16">
                  <c:v>0.12216063976848443</c:v>
                </c:pt>
                <c:pt idx="17">
                  <c:v>1.6934744131364417E-2</c:v>
                </c:pt>
                <c:pt idx="18">
                  <c:v>3.355683888221387E-2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3-4F8D-942B-A555F18C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12.10'!$Y$44:$Y$60</c:f>
              <c:numCache>
                <c:formatCode>#,##0</c:formatCode>
                <c:ptCount val="17"/>
                <c:pt idx="0">
                  <c:v>5</c:v>
                </c:pt>
                <c:pt idx="1">
                  <c:v>66</c:v>
                </c:pt>
                <c:pt idx="2">
                  <c:v>153</c:v>
                </c:pt>
                <c:pt idx="3">
                  <c:v>221</c:v>
                </c:pt>
                <c:pt idx="4">
                  <c:v>235</c:v>
                </c:pt>
                <c:pt idx="5">
                  <c:v>236</c:v>
                </c:pt>
                <c:pt idx="6">
                  <c:v>219</c:v>
                </c:pt>
                <c:pt idx="7">
                  <c:v>182</c:v>
                </c:pt>
                <c:pt idx="8">
                  <c:v>260</c:v>
                </c:pt>
                <c:pt idx="9">
                  <c:v>237</c:v>
                </c:pt>
                <c:pt idx="10">
                  <c:v>289</c:v>
                </c:pt>
                <c:pt idx="11">
                  <c:v>200</c:v>
                </c:pt>
                <c:pt idx="12">
                  <c:v>132</c:v>
                </c:pt>
                <c:pt idx="13">
                  <c:v>37</c:v>
                </c:pt>
                <c:pt idx="14">
                  <c:v>20</c:v>
                </c:pt>
                <c:pt idx="15">
                  <c:v>15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6-42A3-9AF4-14678368B5B2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12.10'!$Y$63:$Y$79</c:f>
              <c:numCache>
                <c:formatCode>#,##0</c:formatCode>
                <c:ptCount val="17"/>
                <c:pt idx="0">
                  <c:v>0</c:v>
                </c:pt>
                <c:pt idx="1">
                  <c:v>80</c:v>
                </c:pt>
                <c:pt idx="2">
                  <c:v>146</c:v>
                </c:pt>
                <c:pt idx="3">
                  <c:v>217</c:v>
                </c:pt>
                <c:pt idx="4">
                  <c:v>202</c:v>
                </c:pt>
                <c:pt idx="5">
                  <c:v>216</c:v>
                </c:pt>
                <c:pt idx="6">
                  <c:v>169</c:v>
                </c:pt>
                <c:pt idx="7">
                  <c:v>211</c:v>
                </c:pt>
                <c:pt idx="8">
                  <c:v>237</c:v>
                </c:pt>
                <c:pt idx="9">
                  <c:v>298</c:v>
                </c:pt>
                <c:pt idx="10">
                  <c:v>327</c:v>
                </c:pt>
                <c:pt idx="11">
                  <c:v>188</c:v>
                </c:pt>
                <c:pt idx="12">
                  <c:v>70</c:v>
                </c:pt>
                <c:pt idx="13">
                  <c:v>34</c:v>
                </c:pt>
                <c:pt idx="14">
                  <c:v>16</c:v>
                </c:pt>
                <c:pt idx="15">
                  <c:v>11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6-42A3-9AF4-14678368B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12.10'!$Y$83:$Y$90</c:f>
              <c:numCache>
                <c:formatCode>#,##0</c:formatCode>
                <c:ptCount val="8"/>
                <c:pt idx="0">
                  <c:v>195</c:v>
                </c:pt>
                <c:pt idx="1">
                  <c:v>75</c:v>
                </c:pt>
                <c:pt idx="2">
                  <c:v>258</c:v>
                </c:pt>
                <c:pt idx="3">
                  <c:v>53</c:v>
                </c:pt>
                <c:pt idx="4">
                  <c:v>39</c:v>
                </c:pt>
                <c:pt idx="5">
                  <c:v>59</c:v>
                </c:pt>
                <c:pt idx="6">
                  <c:v>251</c:v>
                </c:pt>
                <c:pt idx="7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C-4235-BC1A-DE713A555023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12.10'!$Y$93:$Y$100</c:f>
              <c:numCache>
                <c:formatCode>#,##0</c:formatCode>
                <c:ptCount val="8"/>
                <c:pt idx="0">
                  <c:v>106</c:v>
                </c:pt>
                <c:pt idx="1">
                  <c:v>206</c:v>
                </c:pt>
                <c:pt idx="2">
                  <c:v>49</c:v>
                </c:pt>
                <c:pt idx="3">
                  <c:v>224</c:v>
                </c:pt>
                <c:pt idx="4">
                  <c:v>194</c:v>
                </c:pt>
                <c:pt idx="5">
                  <c:v>162</c:v>
                </c:pt>
                <c:pt idx="6">
                  <c:v>18</c:v>
                </c:pt>
                <c:pt idx="7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C-4235-BC1A-DE713A555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7.xml"/><Relationship Id="rId3" Type="http://schemas.openxmlformats.org/officeDocument/2006/relationships/chart" Target="../charts/chart183.xml"/><Relationship Id="rId7" Type="http://schemas.openxmlformats.org/officeDocument/2006/relationships/chart" Target="../charts/chart186.xml"/><Relationship Id="rId2" Type="http://schemas.openxmlformats.org/officeDocument/2006/relationships/chart" Target="../charts/chart182.xml"/><Relationship Id="rId1" Type="http://schemas.openxmlformats.org/officeDocument/2006/relationships/chart" Target="../charts/chart181.xml"/><Relationship Id="rId6" Type="http://schemas.openxmlformats.org/officeDocument/2006/relationships/image" Target="../media/image1.png"/><Relationship Id="rId11" Type="http://schemas.openxmlformats.org/officeDocument/2006/relationships/chart" Target="../charts/chart190.xml"/><Relationship Id="rId5" Type="http://schemas.openxmlformats.org/officeDocument/2006/relationships/chart" Target="../charts/chart185.xml"/><Relationship Id="rId10" Type="http://schemas.openxmlformats.org/officeDocument/2006/relationships/chart" Target="../charts/chart189.xml"/><Relationship Id="rId4" Type="http://schemas.openxmlformats.org/officeDocument/2006/relationships/chart" Target="../charts/chart184.xml"/><Relationship Id="rId9" Type="http://schemas.openxmlformats.org/officeDocument/2006/relationships/chart" Target="../charts/chart18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7.xml"/><Relationship Id="rId3" Type="http://schemas.openxmlformats.org/officeDocument/2006/relationships/chart" Target="../charts/chart193.xml"/><Relationship Id="rId7" Type="http://schemas.openxmlformats.org/officeDocument/2006/relationships/chart" Target="../charts/chart196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6" Type="http://schemas.openxmlformats.org/officeDocument/2006/relationships/image" Target="../media/image1.png"/><Relationship Id="rId11" Type="http://schemas.openxmlformats.org/officeDocument/2006/relationships/chart" Target="../charts/chart200.xml"/><Relationship Id="rId5" Type="http://schemas.openxmlformats.org/officeDocument/2006/relationships/chart" Target="../charts/chart195.xml"/><Relationship Id="rId10" Type="http://schemas.openxmlformats.org/officeDocument/2006/relationships/chart" Target="../charts/chart199.xml"/><Relationship Id="rId4" Type="http://schemas.openxmlformats.org/officeDocument/2006/relationships/chart" Target="../charts/chart194.xml"/><Relationship Id="rId9" Type="http://schemas.openxmlformats.org/officeDocument/2006/relationships/chart" Target="../charts/chart198.xml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7.xml"/><Relationship Id="rId3" Type="http://schemas.openxmlformats.org/officeDocument/2006/relationships/chart" Target="../charts/chart203.xml"/><Relationship Id="rId7" Type="http://schemas.openxmlformats.org/officeDocument/2006/relationships/chart" Target="../charts/chart206.xml"/><Relationship Id="rId2" Type="http://schemas.openxmlformats.org/officeDocument/2006/relationships/chart" Target="../charts/chart202.xml"/><Relationship Id="rId1" Type="http://schemas.openxmlformats.org/officeDocument/2006/relationships/chart" Target="../charts/chart201.xml"/><Relationship Id="rId6" Type="http://schemas.openxmlformats.org/officeDocument/2006/relationships/image" Target="../media/image1.png"/><Relationship Id="rId11" Type="http://schemas.openxmlformats.org/officeDocument/2006/relationships/chart" Target="../charts/chart210.xml"/><Relationship Id="rId5" Type="http://schemas.openxmlformats.org/officeDocument/2006/relationships/chart" Target="../charts/chart205.xml"/><Relationship Id="rId10" Type="http://schemas.openxmlformats.org/officeDocument/2006/relationships/chart" Target="../charts/chart209.xml"/><Relationship Id="rId4" Type="http://schemas.openxmlformats.org/officeDocument/2006/relationships/chart" Target="../charts/chart204.xml"/><Relationship Id="rId9" Type="http://schemas.openxmlformats.org/officeDocument/2006/relationships/chart" Target="../charts/chart208.xml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7.xml"/><Relationship Id="rId3" Type="http://schemas.openxmlformats.org/officeDocument/2006/relationships/chart" Target="../charts/chart213.xml"/><Relationship Id="rId7" Type="http://schemas.openxmlformats.org/officeDocument/2006/relationships/chart" Target="../charts/chart216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image" Target="../media/image1.png"/><Relationship Id="rId11" Type="http://schemas.openxmlformats.org/officeDocument/2006/relationships/chart" Target="../charts/chart220.xml"/><Relationship Id="rId5" Type="http://schemas.openxmlformats.org/officeDocument/2006/relationships/chart" Target="../charts/chart215.xml"/><Relationship Id="rId10" Type="http://schemas.openxmlformats.org/officeDocument/2006/relationships/chart" Target="../charts/chart219.xml"/><Relationship Id="rId4" Type="http://schemas.openxmlformats.org/officeDocument/2006/relationships/chart" Target="../charts/chart214.xml"/><Relationship Id="rId9" Type="http://schemas.openxmlformats.org/officeDocument/2006/relationships/chart" Target="../charts/chart218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7.xml"/><Relationship Id="rId3" Type="http://schemas.openxmlformats.org/officeDocument/2006/relationships/chart" Target="../charts/chart223.xml"/><Relationship Id="rId7" Type="http://schemas.openxmlformats.org/officeDocument/2006/relationships/chart" Target="../charts/chart226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image" Target="../media/image1.png"/><Relationship Id="rId11" Type="http://schemas.openxmlformats.org/officeDocument/2006/relationships/chart" Target="../charts/chart230.xml"/><Relationship Id="rId5" Type="http://schemas.openxmlformats.org/officeDocument/2006/relationships/chart" Target="../charts/chart225.xml"/><Relationship Id="rId10" Type="http://schemas.openxmlformats.org/officeDocument/2006/relationships/chart" Target="../charts/chart229.xml"/><Relationship Id="rId4" Type="http://schemas.openxmlformats.org/officeDocument/2006/relationships/chart" Target="../charts/chart224.xml"/><Relationship Id="rId9" Type="http://schemas.openxmlformats.org/officeDocument/2006/relationships/chart" Target="../charts/chart228.xml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7.xml"/><Relationship Id="rId3" Type="http://schemas.openxmlformats.org/officeDocument/2006/relationships/chart" Target="../charts/chart233.xml"/><Relationship Id="rId7" Type="http://schemas.openxmlformats.org/officeDocument/2006/relationships/chart" Target="../charts/chart236.xml"/><Relationship Id="rId2" Type="http://schemas.openxmlformats.org/officeDocument/2006/relationships/chart" Target="../charts/chart232.xml"/><Relationship Id="rId1" Type="http://schemas.openxmlformats.org/officeDocument/2006/relationships/chart" Target="../charts/chart231.xml"/><Relationship Id="rId6" Type="http://schemas.openxmlformats.org/officeDocument/2006/relationships/image" Target="../media/image1.png"/><Relationship Id="rId11" Type="http://schemas.openxmlformats.org/officeDocument/2006/relationships/chart" Target="../charts/chart240.xml"/><Relationship Id="rId5" Type="http://schemas.openxmlformats.org/officeDocument/2006/relationships/chart" Target="../charts/chart235.xml"/><Relationship Id="rId10" Type="http://schemas.openxmlformats.org/officeDocument/2006/relationships/chart" Target="../charts/chart239.xml"/><Relationship Id="rId4" Type="http://schemas.openxmlformats.org/officeDocument/2006/relationships/chart" Target="../charts/chart234.xml"/><Relationship Id="rId9" Type="http://schemas.openxmlformats.org/officeDocument/2006/relationships/chart" Target="../charts/chart238.xml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7.xml"/><Relationship Id="rId3" Type="http://schemas.openxmlformats.org/officeDocument/2006/relationships/chart" Target="../charts/chart243.xml"/><Relationship Id="rId7" Type="http://schemas.openxmlformats.org/officeDocument/2006/relationships/chart" Target="../charts/chart246.xml"/><Relationship Id="rId2" Type="http://schemas.openxmlformats.org/officeDocument/2006/relationships/chart" Target="../charts/chart242.xml"/><Relationship Id="rId1" Type="http://schemas.openxmlformats.org/officeDocument/2006/relationships/chart" Target="../charts/chart241.xml"/><Relationship Id="rId6" Type="http://schemas.openxmlformats.org/officeDocument/2006/relationships/image" Target="../media/image1.png"/><Relationship Id="rId11" Type="http://schemas.openxmlformats.org/officeDocument/2006/relationships/chart" Target="../charts/chart250.xml"/><Relationship Id="rId5" Type="http://schemas.openxmlformats.org/officeDocument/2006/relationships/chart" Target="../charts/chart245.xml"/><Relationship Id="rId10" Type="http://schemas.openxmlformats.org/officeDocument/2006/relationships/chart" Target="../charts/chart249.xml"/><Relationship Id="rId4" Type="http://schemas.openxmlformats.org/officeDocument/2006/relationships/chart" Target="../charts/chart244.xml"/><Relationship Id="rId9" Type="http://schemas.openxmlformats.org/officeDocument/2006/relationships/chart" Target="../charts/chart248.xml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7.xml"/><Relationship Id="rId3" Type="http://schemas.openxmlformats.org/officeDocument/2006/relationships/chart" Target="../charts/chart253.xml"/><Relationship Id="rId7" Type="http://schemas.openxmlformats.org/officeDocument/2006/relationships/chart" Target="../charts/chart256.xml"/><Relationship Id="rId2" Type="http://schemas.openxmlformats.org/officeDocument/2006/relationships/chart" Target="../charts/chart252.xml"/><Relationship Id="rId1" Type="http://schemas.openxmlformats.org/officeDocument/2006/relationships/chart" Target="../charts/chart251.xml"/><Relationship Id="rId6" Type="http://schemas.openxmlformats.org/officeDocument/2006/relationships/image" Target="../media/image1.png"/><Relationship Id="rId11" Type="http://schemas.openxmlformats.org/officeDocument/2006/relationships/chart" Target="../charts/chart260.xml"/><Relationship Id="rId5" Type="http://schemas.openxmlformats.org/officeDocument/2006/relationships/chart" Target="../charts/chart255.xml"/><Relationship Id="rId10" Type="http://schemas.openxmlformats.org/officeDocument/2006/relationships/chart" Target="../charts/chart259.xml"/><Relationship Id="rId4" Type="http://schemas.openxmlformats.org/officeDocument/2006/relationships/chart" Target="../charts/chart254.xml"/><Relationship Id="rId9" Type="http://schemas.openxmlformats.org/officeDocument/2006/relationships/chart" Target="../charts/chart258.xml"/></Relationships>
</file>

<file path=xl/drawings/_rels/drawing5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7.xml"/><Relationship Id="rId3" Type="http://schemas.openxmlformats.org/officeDocument/2006/relationships/chart" Target="../charts/chart263.xml"/><Relationship Id="rId7" Type="http://schemas.openxmlformats.org/officeDocument/2006/relationships/chart" Target="../charts/chart266.xml"/><Relationship Id="rId2" Type="http://schemas.openxmlformats.org/officeDocument/2006/relationships/chart" Target="../charts/chart262.xml"/><Relationship Id="rId1" Type="http://schemas.openxmlformats.org/officeDocument/2006/relationships/chart" Target="../charts/chart261.xml"/><Relationship Id="rId6" Type="http://schemas.openxmlformats.org/officeDocument/2006/relationships/image" Target="../media/image1.png"/><Relationship Id="rId11" Type="http://schemas.openxmlformats.org/officeDocument/2006/relationships/chart" Target="../charts/chart270.xml"/><Relationship Id="rId5" Type="http://schemas.openxmlformats.org/officeDocument/2006/relationships/chart" Target="../charts/chart265.xml"/><Relationship Id="rId10" Type="http://schemas.openxmlformats.org/officeDocument/2006/relationships/chart" Target="../charts/chart269.xml"/><Relationship Id="rId4" Type="http://schemas.openxmlformats.org/officeDocument/2006/relationships/chart" Target="../charts/chart264.xml"/><Relationship Id="rId9" Type="http://schemas.openxmlformats.org/officeDocument/2006/relationships/chart" Target="../charts/chart268.xml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7.xml"/><Relationship Id="rId3" Type="http://schemas.openxmlformats.org/officeDocument/2006/relationships/chart" Target="../charts/chart273.xml"/><Relationship Id="rId7" Type="http://schemas.openxmlformats.org/officeDocument/2006/relationships/chart" Target="../charts/chart276.xml"/><Relationship Id="rId2" Type="http://schemas.openxmlformats.org/officeDocument/2006/relationships/chart" Target="../charts/chart272.xml"/><Relationship Id="rId1" Type="http://schemas.openxmlformats.org/officeDocument/2006/relationships/chart" Target="../charts/chart271.xml"/><Relationship Id="rId6" Type="http://schemas.openxmlformats.org/officeDocument/2006/relationships/image" Target="../media/image1.png"/><Relationship Id="rId11" Type="http://schemas.openxmlformats.org/officeDocument/2006/relationships/chart" Target="../charts/chart280.xml"/><Relationship Id="rId5" Type="http://schemas.openxmlformats.org/officeDocument/2006/relationships/chart" Target="../charts/chart275.xml"/><Relationship Id="rId10" Type="http://schemas.openxmlformats.org/officeDocument/2006/relationships/chart" Target="../charts/chart279.xml"/><Relationship Id="rId4" Type="http://schemas.openxmlformats.org/officeDocument/2006/relationships/chart" Target="../charts/chart274.xml"/><Relationship Id="rId9" Type="http://schemas.openxmlformats.org/officeDocument/2006/relationships/chart" Target="../charts/chart278.xml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7.xml"/><Relationship Id="rId3" Type="http://schemas.openxmlformats.org/officeDocument/2006/relationships/chart" Target="../charts/chart283.xml"/><Relationship Id="rId7" Type="http://schemas.openxmlformats.org/officeDocument/2006/relationships/chart" Target="../charts/chart286.xml"/><Relationship Id="rId2" Type="http://schemas.openxmlformats.org/officeDocument/2006/relationships/chart" Target="../charts/chart282.xml"/><Relationship Id="rId1" Type="http://schemas.openxmlformats.org/officeDocument/2006/relationships/chart" Target="../charts/chart281.xml"/><Relationship Id="rId6" Type="http://schemas.openxmlformats.org/officeDocument/2006/relationships/image" Target="../media/image1.png"/><Relationship Id="rId11" Type="http://schemas.openxmlformats.org/officeDocument/2006/relationships/chart" Target="../charts/chart290.xml"/><Relationship Id="rId5" Type="http://schemas.openxmlformats.org/officeDocument/2006/relationships/chart" Target="../charts/chart285.xml"/><Relationship Id="rId10" Type="http://schemas.openxmlformats.org/officeDocument/2006/relationships/chart" Target="../charts/chart289.xml"/><Relationship Id="rId4" Type="http://schemas.openxmlformats.org/officeDocument/2006/relationships/chart" Target="../charts/chart284.xml"/><Relationship Id="rId9" Type="http://schemas.openxmlformats.org/officeDocument/2006/relationships/chart" Target="../charts/chart28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47"/>
  <sheetViews>
    <sheetView showGridLines="0" tabSelected="1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7109375" style="108" customWidth="1"/>
    <col min="3" max="3" width="70.85546875" style="108" customWidth="1"/>
    <col min="4" max="4" width="25.5703125" style="108" customWidth="1"/>
    <col min="5" max="5" width="52.28515625" style="108" customWidth="1"/>
    <col min="6" max="256" width="9.140625" style="108"/>
    <col min="257" max="258" width="7.7109375" style="108" customWidth="1"/>
    <col min="259" max="259" width="140.7109375" style="108" customWidth="1"/>
    <col min="260" max="260" width="25.5703125" style="108" customWidth="1"/>
    <col min="261" max="261" width="52.28515625" style="108" customWidth="1"/>
    <col min="262" max="512" width="9.140625" style="108"/>
    <col min="513" max="514" width="7.7109375" style="108" customWidth="1"/>
    <col min="515" max="515" width="140.7109375" style="108" customWidth="1"/>
    <col min="516" max="516" width="25.5703125" style="108" customWidth="1"/>
    <col min="517" max="517" width="52.28515625" style="108" customWidth="1"/>
    <col min="518" max="768" width="9.140625" style="108"/>
    <col min="769" max="770" width="7.7109375" style="108" customWidth="1"/>
    <col min="771" max="771" width="140.7109375" style="108" customWidth="1"/>
    <col min="772" max="772" width="25.5703125" style="108" customWidth="1"/>
    <col min="773" max="773" width="52.28515625" style="108" customWidth="1"/>
    <col min="774" max="1024" width="9.140625" style="108"/>
    <col min="1025" max="1026" width="7.7109375" style="108" customWidth="1"/>
    <col min="1027" max="1027" width="140.7109375" style="108" customWidth="1"/>
    <col min="1028" max="1028" width="25.5703125" style="108" customWidth="1"/>
    <col min="1029" max="1029" width="52.28515625" style="108" customWidth="1"/>
    <col min="1030" max="1280" width="9.140625" style="108"/>
    <col min="1281" max="1282" width="7.7109375" style="108" customWidth="1"/>
    <col min="1283" max="1283" width="140.7109375" style="108" customWidth="1"/>
    <col min="1284" max="1284" width="25.5703125" style="108" customWidth="1"/>
    <col min="1285" max="1285" width="52.28515625" style="108" customWidth="1"/>
    <col min="1286" max="1536" width="9.140625" style="108"/>
    <col min="1537" max="1538" width="7.7109375" style="108" customWidth="1"/>
    <col min="1539" max="1539" width="140.7109375" style="108" customWidth="1"/>
    <col min="1540" max="1540" width="25.5703125" style="108" customWidth="1"/>
    <col min="1541" max="1541" width="52.28515625" style="108" customWidth="1"/>
    <col min="1542" max="1792" width="9.140625" style="108"/>
    <col min="1793" max="1794" width="7.7109375" style="108" customWidth="1"/>
    <col min="1795" max="1795" width="140.7109375" style="108" customWidth="1"/>
    <col min="1796" max="1796" width="25.5703125" style="108" customWidth="1"/>
    <col min="1797" max="1797" width="52.28515625" style="108" customWidth="1"/>
    <col min="1798" max="2048" width="9.140625" style="108"/>
    <col min="2049" max="2050" width="7.7109375" style="108" customWidth="1"/>
    <col min="2051" max="2051" width="140.7109375" style="108" customWidth="1"/>
    <col min="2052" max="2052" width="25.5703125" style="108" customWidth="1"/>
    <col min="2053" max="2053" width="52.28515625" style="108" customWidth="1"/>
    <col min="2054" max="2304" width="9.140625" style="108"/>
    <col min="2305" max="2306" width="7.7109375" style="108" customWidth="1"/>
    <col min="2307" max="2307" width="140.7109375" style="108" customWidth="1"/>
    <col min="2308" max="2308" width="25.5703125" style="108" customWidth="1"/>
    <col min="2309" max="2309" width="52.28515625" style="108" customWidth="1"/>
    <col min="2310" max="2560" width="9.140625" style="108"/>
    <col min="2561" max="2562" width="7.7109375" style="108" customWidth="1"/>
    <col min="2563" max="2563" width="140.7109375" style="108" customWidth="1"/>
    <col min="2564" max="2564" width="25.5703125" style="108" customWidth="1"/>
    <col min="2565" max="2565" width="52.28515625" style="108" customWidth="1"/>
    <col min="2566" max="2816" width="9.140625" style="108"/>
    <col min="2817" max="2818" width="7.7109375" style="108" customWidth="1"/>
    <col min="2819" max="2819" width="140.7109375" style="108" customWidth="1"/>
    <col min="2820" max="2820" width="25.5703125" style="108" customWidth="1"/>
    <col min="2821" max="2821" width="52.28515625" style="108" customWidth="1"/>
    <col min="2822" max="3072" width="9.140625" style="108"/>
    <col min="3073" max="3074" width="7.7109375" style="108" customWidth="1"/>
    <col min="3075" max="3075" width="140.7109375" style="108" customWidth="1"/>
    <col min="3076" max="3076" width="25.5703125" style="108" customWidth="1"/>
    <col min="3077" max="3077" width="52.28515625" style="108" customWidth="1"/>
    <col min="3078" max="3328" width="9.140625" style="108"/>
    <col min="3329" max="3330" width="7.7109375" style="108" customWidth="1"/>
    <col min="3331" max="3331" width="140.7109375" style="108" customWidth="1"/>
    <col min="3332" max="3332" width="25.5703125" style="108" customWidth="1"/>
    <col min="3333" max="3333" width="52.28515625" style="108" customWidth="1"/>
    <col min="3334" max="3584" width="9.140625" style="108"/>
    <col min="3585" max="3586" width="7.7109375" style="108" customWidth="1"/>
    <col min="3587" max="3587" width="140.7109375" style="108" customWidth="1"/>
    <col min="3588" max="3588" width="25.5703125" style="108" customWidth="1"/>
    <col min="3589" max="3589" width="52.28515625" style="108" customWidth="1"/>
    <col min="3590" max="3840" width="9.140625" style="108"/>
    <col min="3841" max="3842" width="7.7109375" style="108" customWidth="1"/>
    <col min="3843" max="3843" width="140.7109375" style="108" customWidth="1"/>
    <col min="3844" max="3844" width="25.5703125" style="108" customWidth="1"/>
    <col min="3845" max="3845" width="52.28515625" style="108" customWidth="1"/>
    <col min="3846" max="4096" width="9.140625" style="108"/>
    <col min="4097" max="4098" width="7.7109375" style="108" customWidth="1"/>
    <col min="4099" max="4099" width="140.7109375" style="108" customWidth="1"/>
    <col min="4100" max="4100" width="25.5703125" style="108" customWidth="1"/>
    <col min="4101" max="4101" width="52.28515625" style="108" customWidth="1"/>
    <col min="4102" max="4352" width="9.140625" style="108"/>
    <col min="4353" max="4354" width="7.7109375" style="108" customWidth="1"/>
    <col min="4355" max="4355" width="140.7109375" style="108" customWidth="1"/>
    <col min="4356" max="4356" width="25.5703125" style="108" customWidth="1"/>
    <col min="4357" max="4357" width="52.28515625" style="108" customWidth="1"/>
    <col min="4358" max="4608" width="9.140625" style="108"/>
    <col min="4609" max="4610" width="7.7109375" style="108" customWidth="1"/>
    <col min="4611" max="4611" width="140.7109375" style="108" customWidth="1"/>
    <col min="4612" max="4612" width="25.5703125" style="108" customWidth="1"/>
    <col min="4613" max="4613" width="52.28515625" style="108" customWidth="1"/>
    <col min="4614" max="4864" width="9.140625" style="108"/>
    <col min="4865" max="4866" width="7.7109375" style="108" customWidth="1"/>
    <col min="4867" max="4867" width="140.7109375" style="108" customWidth="1"/>
    <col min="4868" max="4868" width="25.5703125" style="108" customWidth="1"/>
    <col min="4869" max="4869" width="52.28515625" style="108" customWidth="1"/>
    <col min="4870" max="5120" width="9.140625" style="108"/>
    <col min="5121" max="5122" width="7.7109375" style="108" customWidth="1"/>
    <col min="5123" max="5123" width="140.7109375" style="108" customWidth="1"/>
    <col min="5124" max="5124" width="25.5703125" style="108" customWidth="1"/>
    <col min="5125" max="5125" width="52.28515625" style="108" customWidth="1"/>
    <col min="5126" max="5376" width="9.140625" style="108"/>
    <col min="5377" max="5378" width="7.7109375" style="108" customWidth="1"/>
    <col min="5379" max="5379" width="140.7109375" style="108" customWidth="1"/>
    <col min="5380" max="5380" width="25.5703125" style="108" customWidth="1"/>
    <col min="5381" max="5381" width="52.28515625" style="108" customWidth="1"/>
    <col min="5382" max="5632" width="9.140625" style="108"/>
    <col min="5633" max="5634" width="7.7109375" style="108" customWidth="1"/>
    <col min="5635" max="5635" width="140.7109375" style="108" customWidth="1"/>
    <col min="5636" max="5636" width="25.5703125" style="108" customWidth="1"/>
    <col min="5637" max="5637" width="52.28515625" style="108" customWidth="1"/>
    <col min="5638" max="5888" width="9.140625" style="108"/>
    <col min="5889" max="5890" width="7.7109375" style="108" customWidth="1"/>
    <col min="5891" max="5891" width="140.7109375" style="108" customWidth="1"/>
    <col min="5892" max="5892" width="25.5703125" style="108" customWidth="1"/>
    <col min="5893" max="5893" width="52.28515625" style="108" customWidth="1"/>
    <col min="5894" max="6144" width="9.140625" style="108"/>
    <col min="6145" max="6146" width="7.7109375" style="108" customWidth="1"/>
    <col min="6147" max="6147" width="140.7109375" style="108" customWidth="1"/>
    <col min="6148" max="6148" width="25.5703125" style="108" customWidth="1"/>
    <col min="6149" max="6149" width="52.28515625" style="108" customWidth="1"/>
    <col min="6150" max="6400" width="9.140625" style="108"/>
    <col min="6401" max="6402" width="7.7109375" style="108" customWidth="1"/>
    <col min="6403" max="6403" width="140.7109375" style="108" customWidth="1"/>
    <col min="6404" max="6404" width="25.5703125" style="108" customWidth="1"/>
    <col min="6405" max="6405" width="52.28515625" style="108" customWidth="1"/>
    <col min="6406" max="6656" width="9.140625" style="108"/>
    <col min="6657" max="6658" width="7.7109375" style="108" customWidth="1"/>
    <col min="6659" max="6659" width="140.7109375" style="108" customWidth="1"/>
    <col min="6660" max="6660" width="25.5703125" style="108" customWidth="1"/>
    <col min="6661" max="6661" width="52.28515625" style="108" customWidth="1"/>
    <col min="6662" max="6912" width="9.140625" style="108"/>
    <col min="6913" max="6914" width="7.7109375" style="108" customWidth="1"/>
    <col min="6915" max="6915" width="140.7109375" style="108" customWidth="1"/>
    <col min="6916" max="6916" width="25.5703125" style="108" customWidth="1"/>
    <col min="6917" max="6917" width="52.28515625" style="108" customWidth="1"/>
    <col min="6918" max="7168" width="9.140625" style="108"/>
    <col min="7169" max="7170" width="7.7109375" style="108" customWidth="1"/>
    <col min="7171" max="7171" width="140.7109375" style="108" customWidth="1"/>
    <col min="7172" max="7172" width="25.5703125" style="108" customWidth="1"/>
    <col min="7173" max="7173" width="52.28515625" style="108" customWidth="1"/>
    <col min="7174" max="7424" width="9.140625" style="108"/>
    <col min="7425" max="7426" width="7.7109375" style="108" customWidth="1"/>
    <col min="7427" max="7427" width="140.7109375" style="108" customWidth="1"/>
    <col min="7428" max="7428" width="25.5703125" style="108" customWidth="1"/>
    <col min="7429" max="7429" width="52.28515625" style="108" customWidth="1"/>
    <col min="7430" max="7680" width="9.140625" style="108"/>
    <col min="7681" max="7682" width="7.7109375" style="108" customWidth="1"/>
    <col min="7683" max="7683" width="140.7109375" style="108" customWidth="1"/>
    <col min="7684" max="7684" width="25.5703125" style="108" customWidth="1"/>
    <col min="7685" max="7685" width="52.28515625" style="108" customWidth="1"/>
    <col min="7686" max="7936" width="9.140625" style="108"/>
    <col min="7937" max="7938" width="7.7109375" style="108" customWidth="1"/>
    <col min="7939" max="7939" width="140.7109375" style="108" customWidth="1"/>
    <col min="7940" max="7940" width="25.5703125" style="108" customWidth="1"/>
    <col min="7941" max="7941" width="52.28515625" style="108" customWidth="1"/>
    <col min="7942" max="8192" width="9.140625" style="108"/>
    <col min="8193" max="8194" width="7.7109375" style="108" customWidth="1"/>
    <col min="8195" max="8195" width="140.7109375" style="108" customWidth="1"/>
    <col min="8196" max="8196" width="25.5703125" style="108" customWidth="1"/>
    <col min="8197" max="8197" width="52.28515625" style="108" customWidth="1"/>
    <col min="8198" max="8448" width="9.140625" style="108"/>
    <col min="8449" max="8450" width="7.7109375" style="108" customWidth="1"/>
    <col min="8451" max="8451" width="140.7109375" style="108" customWidth="1"/>
    <col min="8452" max="8452" width="25.5703125" style="108" customWidth="1"/>
    <col min="8453" max="8453" width="52.28515625" style="108" customWidth="1"/>
    <col min="8454" max="8704" width="9.140625" style="108"/>
    <col min="8705" max="8706" width="7.7109375" style="108" customWidth="1"/>
    <col min="8707" max="8707" width="140.7109375" style="108" customWidth="1"/>
    <col min="8708" max="8708" width="25.5703125" style="108" customWidth="1"/>
    <col min="8709" max="8709" width="52.28515625" style="108" customWidth="1"/>
    <col min="8710" max="8960" width="9.140625" style="108"/>
    <col min="8961" max="8962" width="7.7109375" style="108" customWidth="1"/>
    <col min="8963" max="8963" width="140.7109375" style="108" customWidth="1"/>
    <col min="8964" max="8964" width="25.5703125" style="108" customWidth="1"/>
    <col min="8965" max="8965" width="52.28515625" style="108" customWidth="1"/>
    <col min="8966" max="9216" width="9.140625" style="108"/>
    <col min="9217" max="9218" width="7.7109375" style="108" customWidth="1"/>
    <col min="9219" max="9219" width="140.7109375" style="108" customWidth="1"/>
    <col min="9220" max="9220" width="25.5703125" style="108" customWidth="1"/>
    <col min="9221" max="9221" width="52.28515625" style="108" customWidth="1"/>
    <col min="9222" max="9472" width="9.140625" style="108"/>
    <col min="9473" max="9474" width="7.7109375" style="108" customWidth="1"/>
    <col min="9475" max="9475" width="140.7109375" style="108" customWidth="1"/>
    <col min="9476" max="9476" width="25.5703125" style="108" customWidth="1"/>
    <col min="9477" max="9477" width="52.28515625" style="108" customWidth="1"/>
    <col min="9478" max="9728" width="9.140625" style="108"/>
    <col min="9729" max="9730" width="7.7109375" style="108" customWidth="1"/>
    <col min="9731" max="9731" width="140.7109375" style="108" customWidth="1"/>
    <col min="9732" max="9732" width="25.5703125" style="108" customWidth="1"/>
    <col min="9733" max="9733" width="52.28515625" style="108" customWidth="1"/>
    <col min="9734" max="9984" width="9.140625" style="108"/>
    <col min="9985" max="9986" width="7.7109375" style="108" customWidth="1"/>
    <col min="9987" max="9987" width="140.7109375" style="108" customWidth="1"/>
    <col min="9988" max="9988" width="25.5703125" style="108" customWidth="1"/>
    <col min="9989" max="9989" width="52.28515625" style="108" customWidth="1"/>
    <col min="9990" max="10240" width="9.140625" style="108"/>
    <col min="10241" max="10242" width="7.7109375" style="108" customWidth="1"/>
    <col min="10243" max="10243" width="140.7109375" style="108" customWidth="1"/>
    <col min="10244" max="10244" width="25.5703125" style="108" customWidth="1"/>
    <col min="10245" max="10245" width="52.28515625" style="108" customWidth="1"/>
    <col min="10246" max="10496" width="9.140625" style="108"/>
    <col min="10497" max="10498" width="7.7109375" style="108" customWidth="1"/>
    <col min="10499" max="10499" width="140.7109375" style="108" customWidth="1"/>
    <col min="10500" max="10500" width="25.5703125" style="108" customWidth="1"/>
    <col min="10501" max="10501" width="52.28515625" style="108" customWidth="1"/>
    <col min="10502" max="10752" width="9.140625" style="108"/>
    <col min="10753" max="10754" width="7.7109375" style="108" customWidth="1"/>
    <col min="10755" max="10755" width="140.7109375" style="108" customWidth="1"/>
    <col min="10756" max="10756" width="25.5703125" style="108" customWidth="1"/>
    <col min="10757" max="10757" width="52.28515625" style="108" customWidth="1"/>
    <col min="10758" max="11008" width="9.140625" style="108"/>
    <col min="11009" max="11010" width="7.7109375" style="108" customWidth="1"/>
    <col min="11011" max="11011" width="140.7109375" style="108" customWidth="1"/>
    <col min="11012" max="11012" width="25.5703125" style="108" customWidth="1"/>
    <col min="11013" max="11013" width="52.28515625" style="108" customWidth="1"/>
    <col min="11014" max="11264" width="9.140625" style="108"/>
    <col min="11265" max="11266" width="7.7109375" style="108" customWidth="1"/>
    <col min="11267" max="11267" width="140.7109375" style="108" customWidth="1"/>
    <col min="11268" max="11268" width="25.5703125" style="108" customWidth="1"/>
    <col min="11269" max="11269" width="52.28515625" style="108" customWidth="1"/>
    <col min="11270" max="11520" width="9.140625" style="108"/>
    <col min="11521" max="11522" width="7.7109375" style="108" customWidth="1"/>
    <col min="11523" max="11523" width="140.7109375" style="108" customWidth="1"/>
    <col min="11524" max="11524" width="25.5703125" style="108" customWidth="1"/>
    <col min="11525" max="11525" width="52.28515625" style="108" customWidth="1"/>
    <col min="11526" max="11776" width="9.140625" style="108"/>
    <col min="11777" max="11778" width="7.7109375" style="108" customWidth="1"/>
    <col min="11779" max="11779" width="140.7109375" style="108" customWidth="1"/>
    <col min="11780" max="11780" width="25.5703125" style="108" customWidth="1"/>
    <col min="11781" max="11781" width="52.28515625" style="108" customWidth="1"/>
    <col min="11782" max="12032" width="9.140625" style="108"/>
    <col min="12033" max="12034" width="7.7109375" style="108" customWidth="1"/>
    <col min="12035" max="12035" width="140.7109375" style="108" customWidth="1"/>
    <col min="12036" max="12036" width="25.5703125" style="108" customWidth="1"/>
    <col min="12037" max="12037" width="52.28515625" style="108" customWidth="1"/>
    <col min="12038" max="12288" width="9.140625" style="108"/>
    <col min="12289" max="12290" width="7.7109375" style="108" customWidth="1"/>
    <col min="12291" max="12291" width="140.7109375" style="108" customWidth="1"/>
    <col min="12292" max="12292" width="25.5703125" style="108" customWidth="1"/>
    <col min="12293" max="12293" width="52.28515625" style="108" customWidth="1"/>
    <col min="12294" max="12544" width="9.140625" style="108"/>
    <col min="12545" max="12546" width="7.7109375" style="108" customWidth="1"/>
    <col min="12547" max="12547" width="140.7109375" style="108" customWidth="1"/>
    <col min="12548" max="12548" width="25.5703125" style="108" customWidth="1"/>
    <col min="12549" max="12549" width="52.28515625" style="108" customWidth="1"/>
    <col min="12550" max="12800" width="9.140625" style="108"/>
    <col min="12801" max="12802" width="7.7109375" style="108" customWidth="1"/>
    <col min="12803" max="12803" width="140.7109375" style="108" customWidth="1"/>
    <col min="12804" max="12804" width="25.5703125" style="108" customWidth="1"/>
    <col min="12805" max="12805" width="52.28515625" style="108" customWidth="1"/>
    <col min="12806" max="13056" width="9.140625" style="108"/>
    <col min="13057" max="13058" width="7.7109375" style="108" customWidth="1"/>
    <col min="13059" max="13059" width="140.7109375" style="108" customWidth="1"/>
    <col min="13060" max="13060" width="25.5703125" style="108" customWidth="1"/>
    <col min="13061" max="13061" width="52.28515625" style="108" customWidth="1"/>
    <col min="13062" max="13312" width="9.140625" style="108"/>
    <col min="13313" max="13314" width="7.7109375" style="108" customWidth="1"/>
    <col min="13315" max="13315" width="140.7109375" style="108" customWidth="1"/>
    <col min="13316" max="13316" width="25.5703125" style="108" customWidth="1"/>
    <col min="13317" max="13317" width="52.28515625" style="108" customWidth="1"/>
    <col min="13318" max="13568" width="9.140625" style="108"/>
    <col min="13569" max="13570" width="7.7109375" style="108" customWidth="1"/>
    <col min="13571" max="13571" width="140.7109375" style="108" customWidth="1"/>
    <col min="13572" max="13572" width="25.5703125" style="108" customWidth="1"/>
    <col min="13573" max="13573" width="52.28515625" style="108" customWidth="1"/>
    <col min="13574" max="13824" width="9.140625" style="108"/>
    <col min="13825" max="13826" width="7.7109375" style="108" customWidth="1"/>
    <col min="13827" max="13827" width="140.7109375" style="108" customWidth="1"/>
    <col min="13828" max="13828" width="25.5703125" style="108" customWidth="1"/>
    <col min="13829" max="13829" width="52.28515625" style="108" customWidth="1"/>
    <col min="13830" max="14080" width="9.140625" style="108"/>
    <col min="14081" max="14082" width="7.7109375" style="108" customWidth="1"/>
    <col min="14083" max="14083" width="140.7109375" style="108" customWidth="1"/>
    <col min="14084" max="14084" width="25.5703125" style="108" customWidth="1"/>
    <col min="14085" max="14085" width="52.28515625" style="108" customWidth="1"/>
    <col min="14086" max="14336" width="9.140625" style="108"/>
    <col min="14337" max="14338" width="7.7109375" style="108" customWidth="1"/>
    <col min="14339" max="14339" width="140.7109375" style="108" customWidth="1"/>
    <col min="14340" max="14340" width="25.5703125" style="108" customWidth="1"/>
    <col min="14341" max="14341" width="52.28515625" style="108" customWidth="1"/>
    <col min="14342" max="14592" width="9.140625" style="108"/>
    <col min="14593" max="14594" width="7.7109375" style="108" customWidth="1"/>
    <col min="14595" max="14595" width="140.7109375" style="108" customWidth="1"/>
    <col min="14596" max="14596" width="25.5703125" style="108" customWidth="1"/>
    <col min="14597" max="14597" width="52.28515625" style="108" customWidth="1"/>
    <col min="14598" max="14848" width="9.140625" style="108"/>
    <col min="14849" max="14850" width="7.7109375" style="108" customWidth="1"/>
    <col min="14851" max="14851" width="140.7109375" style="108" customWidth="1"/>
    <col min="14852" max="14852" width="25.5703125" style="108" customWidth="1"/>
    <col min="14853" max="14853" width="52.28515625" style="108" customWidth="1"/>
    <col min="14854" max="15104" width="9.140625" style="108"/>
    <col min="15105" max="15106" width="7.7109375" style="108" customWidth="1"/>
    <col min="15107" max="15107" width="140.7109375" style="108" customWidth="1"/>
    <col min="15108" max="15108" width="25.5703125" style="108" customWidth="1"/>
    <col min="15109" max="15109" width="52.28515625" style="108" customWidth="1"/>
    <col min="15110" max="15360" width="9.140625" style="108"/>
    <col min="15361" max="15362" width="7.7109375" style="108" customWidth="1"/>
    <col min="15363" max="15363" width="140.7109375" style="108" customWidth="1"/>
    <col min="15364" max="15364" width="25.5703125" style="108" customWidth="1"/>
    <col min="15365" max="15365" width="52.28515625" style="108" customWidth="1"/>
    <col min="15366" max="15616" width="9.140625" style="108"/>
    <col min="15617" max="15618" width="7.7109375" style="108" customWidth="1"/>
    <col min="15619" max="15619" width="140.7109375" style="108" customWidth="1"/>
    <col min="15620" max="15620" width="25.5703125" style="108" customWidth="1"/>
    <col min="15621" max="15621" width="52.28515625" style="108" customWidth="1"/>
    <col min="15622" max="15872" width="9.140625" style="108"/>
    <col min="15873" max="15874" width="7.7109375" style="108" customWidth="1"/>
    <col min="15875" max="15875" width="140.7109375" style="108" customWidth="1"/>
    <col min="15876" max="15876" width="25.5703125" style="108" customWidth="1"/>
    <col min="15877" max="15877" width="52.28515625" style="108" customWidth="1"/>
    <col min="15878" max="16128" width="9.140625" style="108"/>
    <col min="16129" max="16130" width="7.7109375" style="108" customWidth="1"/>
    <col min="16131" max="16131" width="140.7109375" style="108" customWidth="1"/>
    <col min="16132" max="16132" width="25.5703125" style="108" customWidth="1"/>
    <col min="16133" max="16133" width="52.28515625" style="108" customWidth="1"/>
    <col min="16134" max="16384" width="9.140625" style="108"/>
  </cols>
  <sheetData>
    <row r="1" spans="1:3" ht="60" customHeight="1" x14ac:dyDescent="0.25">
      <c r="A1" s="113" t="s">
        <v>91</v>
      </c>
      <c r="B1" s="113"/>
      <c r="C1" s="113"/>
    </row>
    <row r="2" spans="1:3" ht="19.5" customHeight="1" x14ac:dyDescent="0.25">
      <c r="A2" s="11" t="s">
        <v>160</v>
      </c>
    </row>
    <row r="3" spans="1:3" ht="12.75" customHeight="1" x14ac:dyDescent="0.25">
      <c r="A3" s="2" t="s">
        <v>92</v>
      </c>
    </row>
    <row r="4" spans="1:3" ht="12.75" customHeight="1" x14ac:dyDescent="0.25"/>
    <row r="5" spans="1:3" ht="12.75" customHeight="1" x14ac:dyDescent="0.25">
      <c r="B5" s="12" t="s">
        <v>107</v>
      </c>
    </row>
    <row r="6" spans="1:3" ht="12.75" customHeight="1" x14ac:dyDescent="0.25">
      <c r="B6" s="13" t="s">
        <v>108</v>
      </c>
    </row>
    <row r="7" spans="1:3" ht="12.75" customHeight="1" x14ac:dyDescent="0.25">
      <c r="A7" s="14"/>
      <c r="B7" s="22">
        <v>12.1</v>
      </c>
      <c r="C7" s="23" t="s">
        <v>133</v>
      </c>
    </row>
    <row r="8" spans="1:3" ht="12.75" customHeight="1" x14ac:dyDescent="0.25">
      <c r="A8" s="14"/>
      <c r="B8" s="22">
        <v>12.2</v>
      </c>
      <c r="C8" s="23" t="s">
        <v>134</v>
      </c>
    </row>
    <row r="9" spans="1:3" ht="12.75" customHeight="1" x14ac:dyDescent="0.25">
      <c r="A9" s="14"/>
      <c r="B9" s="22">
        <v>12.3</v>
      </c>
      <c r="C9" s="23" t="s">
        <v>135</v>
      </c>
    </row>
    <row r="10" spans="1:3" ht="12.75" customHeight="1" x14ac:dyDescent="0.25">
      <c r="A10" s="14"/>
      <c r="B10" s="22">
        <v>12.4</v>
      </c>
      <c r="C10" s="23" t="s">
        <v>129</v>
      </c>
    </row>
    <row r="11" spans="1:3" ht="12.75" customHeight="1" x14ac:dyDescent="0.25">
      <c r="A11" s="14"/>
      <c r="B11" s="22">
        <v>12.5</v>
      </c>
      <c r="C11" s="23" t="s">
        <v>131</v>
      </c>
    </row>
    <row r="12" spans="1:3" ht="12.75" customHeight="1" x14ac:dyDescent="0.25">
      <c r="B12" s="22">
        <v>12.6</v>
      </c>
      <c r="C12" s="23" t="s">
        <v>136</v>
      </c>
    </row>
    <row r="13" spans="1:3" ht="12.75" customHeight="1" x14ac:dyDescent="0.25">
      <c r="B13" s="22">
        <v>12.7</v>
      </c>
      <c r="C13" s="23" t="s">
        <v>137</v>
      </c>
    </row>
    <row r="14" spans="1:3" ht="12.75" customHeight="1" x14ac:dyDescent="0.25">
      <c r="B14" s="22">
        <v>12.8</v>
      </c>
      <c r="C14" s="23" t="s">
        <v>138</v>
      </c>
    </row>
    <row r="15" spans="1:3" ht="12.75" customHeight="1" x14ac:dyDescent="0.25">
      <c r="B15" s="22">
        <v>12.9</v>
      </c>
      <c r="C15" s="23" t="s">
        <v>139</v>
      </c>
    </row>
    <row r="16" spans="1:3" ht="12.75" customHeight="1" x14ac:dyDescent="0.25">
      <c r="B16" s="112" t="s">
        <v>141</v>
      </c>
      <c r="C16" s="23" t="s">
        <v>140</v>
      </c>
    </row>
    <row r="17" spans="2:3" ht="12.75" customHeight="1" x14ac:dyDescent="0.25">
      <c r="B17" s="22">
        <v>12.11</v>
      </c>
      <c r="C17" s="23" t="s">
        <v>132</v>
      </c>
    </row>
    <row r="18" spans="2:3" ht="12.75" customHeight="1" x14ac:dyDescent="0.25">
      <c r="B18" s="22">
        <v>12.12</v>
      </c>
      <c r="C18" s="23" t="s">
        <v>142</v>
      </c>
    </row>
    <row r="19" spans="2:3" ht="12.75" customHeight="1" x14ac:dyDescent="0.25">
      <c r="B19" s="22">
        <v>12.13</v>
      </c>
      <c r="C19" s="23" t="s">
        <v>143</v>
      </c>
    </row>
    <row r="20" spans="2:3" ht="12.75" customHeight="1" x14ac:dyDescent="0.25">
      <c r="B20" s="22">
        <v>12.14</v>
      </c>
      <c r="C20" s="23" t="s">
        <v>144</v>
      </c>
    </row>
    <row r="21" spans="2:3" ht="12.75" customHeight="1" x14ac:dyDescent="0.25">
      <c r="B21" s="22">
        <v>12.15</v>
      </c>
      <c r="C21" s="23" t="s">
        <v>145</v>
      </c>
    </row>
    <row r="22" spans="2:3" ht="12.75" customHeight="1" x14ac:dyDescent="0.25">
      <c r="B22" s="22">
        <v>12.16</v>
      </c>
      <c r="C22" s="23" t="s">
        <v>146</v>
      </c>
    </row>
    <row r="23" spans="2:3" ht="12.75" customHeight="1" x14ac:dyDescent="0.25">
      <c r="B23" s="22">
        <v>12.17</v>
      </c>
      <c r="C23" s="23" t="s">
        <v>147</v>
      </c>
    </row>
    <row r="24" spans="2:3" ht="12.75" customHeight="1" x14ac:dyDescent="0.25">
      <c r="B24" s="22">
        <v>12.18</v>
      </c>
      <c r="C24" s="23" t="s">
        <v>148</v>
      </c>
    </row>
    <row r="25" spans="2:3" ht="12.75" customHeight="1" x14ac:dyDescent="0.25">
      <c r="B25" s="22">
        <v>12.19</v>
      </c>
      <c r="C25" s="23" t="s">
        <v>149</v>
      </c>
    </row>
    <row r="26" spans="2:3" ht="12.75" customHeight="1" x14ac:dyDescent="0.25">
      <c r="B26" s="112" t="s">
        <v>150</v>
      </c>
      <c r="C26" s="23" t="s">
        <v>130</v>
      </c>
    </row>
    <row r="27" spans="2:3" ht="12.75" customHeight="1" x14ac:dyDescent="0.25">
      <c r="B27" s="22">
        <v>12.21</v>
      </c>
      <c r="C27" s="23" t="s">
        <v>151</v>
      </c>
    </row>
    <row r="28" spans="2:3" ht="12.75" customHeight="1" x14ac:dyDescent="0.25">
      <c r="B28" s="22">
        <v>12.22</v>
      </c>
      <c r="C28" s="23" t="s">
        <v>152</v>
      </c>
    </row>
    <row r="29" spans="2:3" ht="12.75" customHeight="1" x14ac:dyDescent="0.25">
      <c r="B29" s="22">
        <v>12.23</v>
      </c>
      <c r="C29" s="23" t="s">
        <v>153</v>
      </c>
    </row>
    <row r="30" spans="2:3" ht="12.75" customHeight="1" x14ac:dyDescent="0.25">
      <c r="B30" s="22">
        <v>12.24</v>
      </c>
      <c r="C30" s="23" t="s">
        <v>154</v>
      </c>
    </row>
    <row r="31" spans="2:3" ht="12.75" customHeight="1" x14ac:dyDescent="0.25">
      <c r="B31" s="22">
        <v>12.25</v>
      </c>
      <c r="C31" s="23" t="s">
        <v>155</v>
      </c>
    </row>
    <row r="32" spans="2:3" ht="12.75" customHeight="1" x14ac:dyDescent="0.25">
      <c r="B32" s="22">
        <v>12.26</v>
      </c>
      <c r="C32" s="23" t="s">
        <v>156</v>
      </c>
    </row>
    <row r="33" spans="2:3" ht="12.75" customHeight="1" x14ac:dyDescent="0.25">
      <c r="B33" s="22">
        <v>12.27</v>
      </c>
      <c r="C33" s="23" t="s">
        <v>157</v>
      </c>
    </row>
    <row r="34" spans="2:3" ht="12.75" customHeight="1" x14ac:dyDescent="0.25">
      <c r="B34" s="22">
        <v>12.28</v>
      </c>
      <c r="C34" s="23" t="s">
        <v>158</v>
      </c>
    </row>
    <row r="35" spans="2:3" ht="12.75" customHeight="1" x14ac:dyDescent="0.25">
      <c r="B35" s="22">
        <v>12.29</v>
      </c>
      <c r="C35" s="23" t="s">
        <v>159</v>
      </c>
    </row>
    <row r="36" spans="2:3" x14ac:dyDescent="0.25">
      <c r="B36" s="15"/>
      <c r="C36" s="16"/>
    </row>
    <row r="37" spans="2:3" x14ac:dyDescent="0.25">
      <c r="B37" s="107"/>
      <c r="C37" s="107"/>
    </row>
    <row r="38" spans="2:3" ht="15.75" x14ac:dyDescent="0.25">
      <c r="B38" s="17" t="s">
        <v>109</v>
      </c>
      <c r="C38" s="18"/>
    </row>
    <row r="39" spans="2:3" ht="15.75" x14ac:dyDescent="0.25">
      <c r="B39" s="12"/>
      <c r="C39" s="107"/>
    </row>
    <row r="40" spans="2:3" x14ac:dyDescent="0.25">
      <c r="B40" s="19"/>
      <c r="C40" s="107"/>
    </row>
    <row r="41" spans="2:3" x14ac:dyDescent="0.25">
      <c r="B41" s="19"/>
      <c r="C41" s="107"/>
    </row>
    <row r="42" spans="2:3" ht="15.75" x14ac:dyDescent="0.25">
      <c r="B42" s="20" t="s">
        <v>110</v>
      </c>
      <c r="C42" s="107"/>
    </row>
    <row r="43" spans="2:3" x14ac:dyDescent="0.25">
      <c r="B43" s="21"/>
      <c r="C43" s="21"/>
    </row>
    <row r="44" spans="2:3" x14ac:dyDescent="0.25">
      <c r="B44" s="114" t="s">
        <v>111</v>
      </c>
      <c r="C44" s="114"/>
    </row>
    <row r="45" spans="2:3" x14ac:dyDescent="0.25">
      <c r="B45" s="21"/>
      <c r="C45" s="21"/>
    </row>
    <row r="46" spans="2:3" x14ac:dyDescent="0.25">
      <c r="B46" s="21"/>
      <c r="C46" s="21"/>
    </row>
    <row r="47" spans="2:3" x14ac:dyDescent="0.25">
      <c r="B47" s="115" t="s">
        <v>106</v>
      </c>
      <c r="C47" s="115"/>
    </row>
  </sheetData>
  <mergeCells count="3">
    <mergeCell ref="A1:C1"/>
    <mergeCell ref="B44:C44"/>
    <mergeCell ref="B47:C47"/>
  </mergeCells>
  <hyperlinks>
    <hyperlink ref="B24:C24" r:id="rId1" display="© Commonwealth of Australia &lt;&lt;yyyy&gt;&gt;"/>
    <hyperlink ref="B38:C38" r:id="rId2" display="More information available from the ABS web site"/>
    <hyperlink ref="B47:C47" r:id="rId3" display="© Commonwealth of Australia &lt;&lt;yyyy&gt;&gt;"/>
    <hyperlink ref="B7" location="'Table 12.1'!A1" display="12.1"/>
    <hyperlink ref="B8" location="'Table 12.2'!A1" display="12.2"/>
    <hyperlink ref="B9" location="'Table 12.3'!A1" display="12.3"/>
    <hyperlink ref="B10" location="'Table 12.4'!A1" display="12.4"/>
    <hyperlink ref="B11" location="'Table 12.5'!A1" display="12.5"/>
    <hyperlink ref="B12" location="'Table 12.6'!A1" display="12.6"/>
    <hyperlink ref="B13" location="'Table 12.7'!A1" display="12.7"/>
    <hyperlink ref="B14" location="'Table 12.8'!A1" display="12.8"/>
    <hyperlink ref="B15" location="'Table 12.9'!A1" display="12.9"/>
    <hyperlink ref="B16" location="'Table 12.10'!A1" display="12.10"/>
    <hyperlink ref="B17" location="'Table 12.11'!A1" display="12.11"/>
    <hyperlink ref="B18" location="'Table 12.12'!A1" display="12.12"/>
    <hyperlink ref="B19" location="'Table 12.13'!A1" display="12.13"/>
    <hyperlink ref="B20" location="'Table 12.14'!A1" display="12.14"/>
    <hyperlink ref="B21" location="'Table 12.15'!A1" display="12.15"/>
    <hyperlink ref="B22" location="'Table 12.16'!A1" display="12.16"/>
    <hyperlink ref="B23" location="'Table 12.17'!A1" display="12.17"/>
    <hyperlink ref="B24" location="'Table 12.18'!A1" display="12.18"/>
    <hyperlink ref="B25" location="'Table 12.19'!A1" display="12.19"/>
    <hyperlink ref="B26" location="'Table 12.20'!A1" display="12.20"/>
    <hyperlink ref="B27" location="'Table 12.21'!A1" display="12.21"/>
    <hyperlink ref="B28" location="'Table 12.22'!A1" display="12.22"/>
    <hyperlink ref="B29" location="'Table 12.23'!A1" display="12.23"/>
    <hyperlink ref="B30" location="'Table 12.24'!A1" display="12.24"/>
    <hyperlink ref="B31" location="'Table 12.25'!A1" display="12.25"/>
    <hyperlink ref="B32" location="'Table 12.26'!A1" display="12.26"/>
    <hyperlink ref="B33" location="'Table 12.27'!A1" display="12.27"/>
    <hyperlink ref="B34" location="'Table 12.28'!A1" display="12.28"/>
    <hyperlink ref="B35" location="'Table 12.29'!A1" display="12.29"/>
  </hyperlinks>
  <pageMargins left="0.7" right="0.7" top="0.75" bottom="0.75" header="0.3" footer="0.3"/>
  <pageSetup paperSize="9" orientation="portrait" verticalDpi="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0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Devonport</v>
      </c>
      <c r="T1" s="125"/>
      <c r="U1" s="125"/>
      <c r="V1" s="125"/>
      <c r="W1" s="125"/>
      <c r="X1" s="125"/>
      <c r="Y1" s="125" t="str">
        <f>Y3</f>
        <v>12.9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139</v>
      </c>
      <c r="V3" s="125"/>
      <c r="W3" s="125"/>
      <c r="X3" s="125"/>
      <c r="Y3" s="125" t="s">
        <v>169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12.9'!$Y$3&amp;" "&amp;'Table 12.9'!$U$3&amp;", "&amp;'State data for spotlight'!$C$3&amp;", "&amp;'Table 12.9'!$Y$2</f>
        <v>Table 12.9 Devonport,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17927</v>
      </c>
      <c r="U4" s="127">
        <v>17823</v>
      </c>
      <c r="V4" s="127">
        <v>17395</v>
      </c>
      <c r="W4" s="127">
        <v>17389</v>
      </c>
      <c r="X4" s="127">
        <v>17313</v>
      </c>
      <c r="Y4" s="127">
        <v>17954</v>
      </c>
      <c r="Z4" s="125"/>
      <c r="AA4" s="125" t="str">
        <f>TEXT(Y4,"###,###")</f>
        <v>17,954</v>
      </c>
      <c r="AB4" s="125"/>
      <c r="AC4" s="125">
        <f t="shared" ref="AC4:AC9" si="0">Y4/X4-1</f>
        <v>3.7024201467105611E-2</v>
      </c>
      <c r="AD4" s="125"/>
      <c r="AE4" s="125">
        <f>Y4/T4-1</f>
        <v>1.5061081050928848E-3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9365</v>
      </c>
      <c r="U5" s="127">
        <v>9199</v>
      </c>
      <c r="V5" s="127">
        <v>9078</v>
      </c>
      <c r="W5" s="127">
        <v>8889</v>
      </c>
      <c r="X5" s="127">
        <v>8854</v>
      </c>
      <c r="Y5" s="127">
        <v>9096</v>
      </c>
      <c r="Z5" s="125"/>
      <c r="AA5" s="125" t="str">
        <f>TEXT(Y5,"###,###")</f>
        <v>9,096</v>
      </c>
      <c r="AB5" s="125"/>
      <c r="AC5" s="125">
        <f t="shared" si="0"/>
        <v>2.7332279195843689E-2</v>
      </c>
      <c r="AD5" s="125"/>
      <c r="AE5" s="125">
        <f t="shared" ref="AE5:AE9" si="1">Y5/T5-1</f>
        <v>-2.8723972237052808E-2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8564</v>
      </c>
      <c r="U6" s="127">
        <v>8629</v>
      </c>
      <c r="V6" s="127">
        <v>8322</v>
      </c>
      <c r="W6" s="127">
        <v>8504</v>
      </c>
      <c r="X6" s="127">
        <v>8456</v>
      </c>
      <c r="Y6" s="127">
        <v>8858</v>
      </c>
      <c r="Z6" s="125"/>
      <c r="AA6" s="125" t="str">
        <f>TEXT(Y6,"###,###")</f>
        <v>8,858</v>
      </c>
      <c r="AB6" s="125"/>
      <c r="AC6" s="125">
        <f t="shared" si="0"/>
        <v>4.7540208136234607E-2</v>
      </c>
      <c r="AD6" s="125"/>
      <c r="AE6" s="125">
        <f t="shared" si="1"/>
        <v>3.4329752452125106E-2</v>
      </c>
      <c r="AF6" s="125"/>
    </row>
    <row r="7" spans="1:32" ht="16.5" customHeight="1" thickBot="1" x14ac:dyDescent="0.3">
      <c r="A7" s="44" t="str">
        <f>"QUICK STATS for "&amp;'Table 12.9'!Y2&amp;"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12581</v>
      </c>
      <c r="U7" s="127">
        <v>12554</v>
      </c>
      <c r="V7" s="127">
        <v>12280</v>
      </c>
      <c r="W7" s="127">
        <v>12317</v>
      </c>
      <c r="X7" s="127">
        <v>12368</v>
      </c>
      <c r="Y7" s="127">
        <v>12641</v>
      </c>
      <c r="Z7" s="125"/>
      <c r="AA7" s="125" t="str">
        <f>TEXT(Y7,"###,###")</f>
        <v>12,641</v>
      </c>
      <c r="AB7" s="125"/>
      <c r="AC7" s="125">
        <f t="shared" si="0"/>
        <v>2.2073091849935222E-2</v>
      </c>
      <c r="AD7" s="125"/>
      <c r="AE7" s="125">
        <f t="shared" si="1"/>
        <v>4.7690962562594308E-3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17,954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12.9'!AA7</f>
        <v>12,641</v>
      </c>
      <c r="P8" s="49"/>
      <c r="S8" s="125" t="s">
        <v>96</v>
      </c>
      <c r="T8" s="125">
        <v>31202.5</v>
      </c>
      <c r="U8" s="125">
        <v>31182</v>
      </c>
      <c r="V8" s="125">
        <v>31545.77</v>
      </c>
      <c r="W8" s="125">
        <v>33525.5</v>
      </c>
      <c r="X8" s="125">
        <v>34824</v>
      </c>
      <c r="Y8" s="125">
        <v>34288</v>
      </c>
      <c r="Z8" s="125"/>
      <c r="AA8" s="125" t="str">
        <f>TEXT(Y8,"$###,###")</f>
        <v>$34,288</v>
      </c>
      <c r="AB8" s="125"/>
      <c r="AC8" s="125">
        <f t="shared" si="0"/>
        <v>-1.5391683896163522E-2</v>
      </c>
      <c r="AD8" s="125"/>
      <c r="AE8" s="125">
        <f t="shared" si="1"/>
        <v>9.8886307186924149E-2</v>
      </c>
      <c r="AF8" s="125"/>
    </row>
    <row r="9" spans="1:32" x14ac:dyDescent="0.25">
      <c r="A9" s="53" t="s">
        <v>17</v>
      </c>
      <c r="B9" s="54"/>
      <c r="C9" s="55"/>
      <c r="D9" s="56">
        <f>'Table 12.9'!AC104</f>
        <v>77.024618469421853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51.451625662526702</v>
      </c>
      <c r="P9" s="57" t="s">
        <v>97</v>
      </c>
      <c r="S9" s="125" t="s">
        <v>9</v>
      </c>
      <c r="T9" s="125">
        <v>507672195</v>
      </c>
      <c r="U9" s="125">
        <v>519764008</v>
      </c>
      <c r="V9" s="125">
        <v>521568385</v>
      </c>
      <c r="W9" s="125">
        <v>535606639</v>
      </c>
      <c r="X9" s="125">
        <v>552829647</v>
      </c>
      <c r="Y9" s="125">
        <v>566932799</v>
      </c>
      <c r="Z9" s="125"/>
      <c r="AA9" s="125" t="str">
        <f>TEXT(Y9/1000000,"$#,###.0")&amp;" mil"</f>
        <v>$566.9 mil</v>
      </c>
      <c r="AB9" s="125"/>
      <c r="AC9" s="125">
        <f t="shared" si="0"/>
        <v>2.5510846020166511E-2</v>
      </c>
      <c r="AD9" s="125"/>
      <c r="AE9" s="125">
        <f t="shared" si="1"/>
        <v>0.11673005648851809</v>
      </c>
      <c r="AF9" s="125"/>
    </row>
    <row r="10" spans="1:32" x14ac:dyDescent="0.25">
      <c r="A10" s="53" t="s">
        <v>20</v>
      </c>
      <c r="B10" s="54"/>
      <c r="C10" s="55"/>
      <c r="D10" s="56">
        <f>'Table 12.9'!AC105</f>
        <v>15.428316809624596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48.548374337473298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93.726762123249742</v>
      </c>
      <c r="P11" s="57" t="s">
        <v>97</v>
      </c>
      <c r="S11" s="125" t="s">
        <v>32</v>
      </c>
      <c r="T11" s="127">
        <v>16195</v>
      </c>
      <c r="U11" s="127">
        <v>16115</v>
      </c>
      <c r="V11" s="127">
        <v>15762</v>
      </c>
      <c r="W11" s="127">
        <v>15765</v>
      </c>
      <c r="X11" s="127">
        <v>15693</v>
      </c>
      <c r="Y11" s="127">
        <v>16332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12.9'!AC108</f>
        <v>12.60443355241172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12.83126334941856</v>
      </c>
      <c r="P12" s="57" t="s">
        <v>97</v>
      </c>
      <c r="S12" s="125" t="s">
        <v>33</v>
      </c>
      <c r="T12" s="127">
        <v>1735</v>
      </c>
      <c r="U12" s="127">
        <v>1706</v>
      </c>
      <c r="V12" s="127">
        <v>1636</v>
      </c>
      <c r="W12" s="127">
        <v>1625</v>
      </c>
      <c r="X12" s="127">
        <v>1620</v>
      </c>
      <c r="Y12" s="127">
        <v>1622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12.9'!AC109</f>
        <v>16.642530912331512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12.9'!AA118</f>
        <v>41.1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12.9'!AC110</f>
        <v>25.359251420296314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16.921129657463808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12.9'!AC111</f>
        <v>37.846719394006904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83.078870342536192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1618</v>
      </c>
      <c r="Z15" s="125"/>
      <c r="AA15" s="128">
        <f t="shared" ref="AA15:AA34" si="2">IF(Y15="np",0,Y15/$Y$34)</f>
        <v>9.0119193494485911E-2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177</v>
      </c>
      <c r="Z16" s="125"/>
      <c r="AA16" s="128">
        <f t="shared" si="2"/>
        <v>9.8585273476662575E-3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1409</v>
      </c>
      <c r="Z17" s="125"/>
      <c r="AA17" s="128">
        <f t="shared" si="2"/>
        <v>7.8478333518992985E-2</v>
      </c>
      <c r="AB17" s="125"/>
      <c r="AC17" s="125"/>
      <c r="AD17" s="125"/>
      <c r="AE17" s="125"/>
      <c r="AF17" s="125"/>
    </row>
    <row r="18" spans="1:32" x14ac:dyDescent="0.25">
      <c r="A18" s="83" t="str">
        <f>'Table 12.9'!$S$1&amp;" ("&amp;'Table 12.9'!$T$2&amp;" to "&amp;'Table 12.9'!$Y$2&amp;")"</f>
        <v>Devonport (2011-12 to 2016-17)</v>
      </c>
      <c r="B18" s="83"/>
      <c r="C18" s="83"/>
      <c r="D18" s="83"/>
      <c r="E18" s="83"/>
      <c r="F18" s="83"/>
      <c r="G18" s="83" t="str">
        <f>'Table 12.9'!$S$1&amp;" ("&amp;'Table 12.9'!$T$2&amp;" to "&amp;'Table 12.9'!$Y$2&amp;")"</f>
        <v>Devonport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141</v>
      </c>
      <c r="Z18" s="125"/>
      <c r="AA18" s="128">
        <f t="shared" si="2"/>
        <v>7.8534031413612562E-3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956</v>
      </c>
      <c r="Z19" s="125"/>
      <c r="AA19" s="128">
        <f t="shared" si="2"/>
        <v>5.3247187256321708E-2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580</v>
      </c>
      <c r="Z20" s="125"/>
      <c r="AA20" s="128">
        <f t="shared" si="2"/>
        <v>3.2304778879358363E-2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1747</v>
      </c>
      <c r="Z21" s="125"/>
      <c r="AA21" s="128">
        <f t="shared" si="2"/>
        <v>9.7304221900412158E-2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1300</v>
      </c>
      <c r="Z22" s="125"/>
      <c r="AA22" s="128">
        <f t="shared" si="2"/>
        <v>7.2407263005458397E-2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982</v>
      </c>
      <c r="Z23" s="125"/>
      <c r="AA23" s="128">
        <f t="shared" si="2"/>
        <v>5.4695332516430877E-2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95</v>
      </c>
      <c r="Z24" s="125"/>
      <c r="AA24" s="128">
        <f t="shared" si="2"/>
        <v>5.2912999888604208E-3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408</v>
      </c>
      <c r="Z25" s="125"/>
      <c r="AA25" s="128">
        <f t="shared" si="2"/>
        <v>2.2724741004790019E-2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387</v>
      </c>
      <c r="Z26" s="125"/>
      <c r="AA26" s="128">
        <f t="shared" si="2"/>
        <v>2.1555085217778769E-2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634</v>
      </c>
      <c r="Z27" s="125"/>
      <c r="AA27" s="128">
        <f t="shared" si="2"/>
        <v>3.531246518881586E-2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1466</v>
      </c>
      <c r="Z28" s="125"/>
      <c r="AA28" s="128">
        <f t="shared" si="2"/>
        <v>8.1653113512309236E-2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717</v>
      </c>
      <c r="Z29" s="125"/>
      <c r="AA29" s="128">
        <f t="shared" si="2"/>
        <v>3.9935390442241286E-2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1157</v>
      </c>
      <c r="Z30" s="125"/>
      <c r="AA30" s="128">
        <f t="shared" si="2"/>
        <v>6.4442464074857972E-2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12.9'!Y2&amp;")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1855</v>
      </c>
      <c r="Z31" s="125"/>
      <c r="AA31" s="128">
        <f t="shared" si="2"/>
        <v>0.10331959451932717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256</v>
      </c>
      <c r="Z32" s="125"/>
      <c r="AA32" s="128">
        <f t="shared" si="2"/>
        <v>1.4258661022613346E-2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644</v>
      </c>
      <c r="Z33" s="125"/>
      <c r="AA33" s="128">
        <f t="shared" si="2"/>
        <v>3.5869444135011697E-2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17954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10530</v>
      </c>
      <c r="U37" s="125">
        <v>10422</v>
      </c>
      <c r="V37" s="125">
        <v>10196</v>
      </c>
      <c r="W37" s="125">
        <v>10295</v>
      </c>
      <c r="X37" s="125">
        <v>10426</v>
      </c>
      <c r="Y37" s="125">
        <v>10502</v>
      </c>
      <c r="Z37" s="125"/>
      <c r="AA37" s="125" t="str">
        <f>TEXT(Y37,"###,###")</f>
        <v>10,502</v>
      </c>
      <c r="AB37" s="125"/>
      <c r="AC37" s="125">
        <f>Y37/X37-1</f>
        <v>7.2894686361020256E-3</v>
      </c>
      <c r="AD37" s="125"/>
      <c r="AE37" s="125">
        <f>Y37/T37-1</f>
        <v>-2.6590693257360076E-3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2048</v>
      </c>
      <c r="U38" s="125">
        <v>2132</v>
      </c>
      <c r="V38" s="125">
        <v>2084</v>
      </c>
      <c r="W38" s="125">
        <v>2025</v>
      </c>
      <c r="X38" s="125">
        <v>1940</v>
      </c>
      <c r="Y38" s="125">
        <v>2139</v>
      </c>
      <c r="Z38" s="125"/>
      <c r="AA38" s="125" t="str">
        <f>TEXT(Y38,"###,###")</f>
        <v>2,139</v>
      </c>
      <c r="AB38" s="125"/>
      <c r="AC38" s="125">
        <f>Y38/X38-1</f>
        <v>0.10257731958762895</v>
      </c>
      <c r="AD38" s="125"/>
      <c r="AE38" s="125">
        <f>Y38/T38-1</f>
        <v>4.443359375E-2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12578</v>
      </c>
      <c r="U40" s="125">
        <v>12554</v>
      </c>
      <c r="V40" s="125">
        <v>12280</v>
      </c>
      <c r="W40" s="125">
        <v>12320</v>
      </c>
      <c r="X40" s="125">
        <v>12366</v>
      </c>
      <c r="Y40" s="125">
        <v>12641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83.078870342536192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16.921129657463808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13</v>
      </c>
      <c r="Y44" s="127">
        <v>13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218</v>
      </c>
      <c r="Y45" s="127">
        <v>220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570</v>
      </c>
      <c r="Y46" s="127">
        <v>552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865</v>
      </c>
      <c r="Y47" s="127">
        <v>960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1218</v>
      </c>
      <c r="Y48" s="127">
        <v>1307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12.9'!S1&amp;" ("&amp;'Table 12.9'!Y2&amp;") *"</f>
        <v>Number of jobs by age and sex of job holders in Devonport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897</v>
      </c>
      <c r="Y49" s="127">
        <v>921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741</v>
      </c>
      <c r="Y50" s="127">
        <v>754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802</v>
      </c>
      <c r="Y51" s="127">
        <v>785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864</v>
      </c>
      <c r="Y52" s="127">
        <v>882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796</v>
      </c>
      <c r="Y53" s="127">
        <v>771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782</v>
      </c>
      <c r="Y54" s="127">
        <v>802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601</v>
      </c>
      <c r="Y55" s="127">
        <v>587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306</v>
      </c>
      <c r="Y56" s="127">
        <v>321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129</v>
      </c>
      <c r="Y57" s="127">
        <v>154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35</v>
      </c>
      <c r="Y58" s="127">
        <v>43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14</v>
      </c>
      <c r="Y59" s="127">
        <v>14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7</v>
      </c>
      <c r="Y60" s="127">
        <v>12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8853</v>
      </c>
      <c r="Y61" s="127">
        <v>9096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8</v>
      </c>
      <c r="Y63" s="127">
        <v>12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12.9'!S1&amp;" ("&amp;'Table 12.9'!Y2&amp;") *"</f>
        <v>Number of employed persons per occupation of main job by sex in Devonport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317</v>
      </c>
      <c r="Y64" s="127">
        <v>282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569</v>
      </c>
      <c r="Y65" s="127">
        <v>669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819</v>
      </c>
      <c r="Y66" s="127">
        <v>906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1087</v>
      </c>
      <c r="Y67" s="127">
        <v>1144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782</v>
      </c>
      <c r="Y68" s="127">
        <v>821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728</v>
      </c>
      <c r="Y69" s="127">
        <v>769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805</v>
      </c>
      <c r="Y70" s="127">
        <v>803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877</v>
      </c>
      <c r="Y71" s="127">
        <v>893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877</v>
      </c>
      <c r="Y72" s="127">
        <v>825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751</v>
      </c>
      <c r="Y73" s="127">
        <v>834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472</v>
      </c>
      <c r="Y74" s="127">
        <v>512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231</v>
      </c>
      <c r="Y75" s="127">
        <v>249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67</v>
      </c>
      <c r="Y76" s="127">
        <v>72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35</v>
      </c>
      <c r="Y77" s="127">
        <v>38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22</v>
      </c>
      <c r="Y78" s="127">
        <v>18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10</v>
      </c>
      <c r="Y79" s="127">
        <v>11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8458</v>
      </c>
      <c r="Y80" s="127">
        <v>8858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12.9'!S1</f>
        <v>Devonport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533</v>
      </c>
      <c r="Y83" s="127">
        <v>591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578</v>
      </c>
      <c r="Y84" s="127">
        <v>558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12.9'!AA4</f>
        <v>17,954</v>
      </c>
      <c r="D85" s="97">
        <f>'Table 12.9'!AC4</f>
        <v>3.7024201467105611E-2</v>
      </c>
      <c r="E85" s="98">
        <f>'Table 12.9'!AC4</f>
        <v>3.7024201467105611E-2</v>
      </c>
      <c r="F85" s="97">
        <f>'Table 12.9'!AE4</f>
        <v>1.5061081050928848E-3</v>
      </c>
      <c r="G85" s="98">
        <f>'Table 12.9'!AE4</f>
        <v>1.5061081050928848E-3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1225</v>
      </c>
      <c r="Y85" s="127">
        <v>1250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12.9'!AA5</f>
        <v>9,096</v>
      </c>
      <c r="D86" s="97">
        <f>'Table 12.9'!AC5</f>
        <v>2.7332279195843689E-2</v>
      </c>
      <c r="E86" s="98">
        <f>'Table 12.9'!AC5</f>
        <v>2.7332279195843689E-2</v>
      </c>
      <c r="F86" s="97">
        <f>'Table 12.9'!AE5</f>
        <v>-2.8723972237052808E-2</v>
      </c>
      <c r="G86" s="98">
        <f>'Table 12.9'!AE5</f>
        <v>-2.8723972237052808E-2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321</v>
      </c>
      <c r="Y86" s="127">
        <v>345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12.9'!AA6</f>
        <v>8,858</v>
      </c>
      <c r="D87" s="97">
        <f>'Table 12.9'!AC6</f>
        <v>4.7540208136234607E-2</v>
      </c>
      <c r="E87" s="98">
        <f>'Table 12.9'!AC6</f>
        <v>4.7540208136234607E-2</v>
      </c>
      <c r="F87" s="97">
        <f>'Table 12.9'!AE6</f>
        <v>3.4329752452125106E-2</v>
      </c>
      <c r="G87" s="98">
        <f>'Table 12.9'!AE6</f>
        <v>3.4329752452125106E-2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241</v>
      </c>
      <c r="Y87" s="127">
        <v>261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12.9'!AA7</f>
        <v>12,641</v>
      </c>
      <c r="D88" s="97">
        <f>'Table 12.9'!AC7</f>
        <v>2.2073091849935222E-2</v>
      </c>
      <c r="E88" s="98">
        <f>'Table 12.9'!AC7</f>
        <v>2.2073091849935222E-2</v>
      </c>
      <c r="F88" s="97">
        <f>'Table 12.9'!AE7</f>
        <v>4.7690962562594308E-3</v>
      </c>
      <c r="G88" s="98">
        <f>'Table 12.9'!AE7</f>
        <v>4.7690962562594308E-3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372</v>
      </c>
      <c r="Y88" s="127">
        <v>377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12.9'!AA37</f>
        <v>10,502</v>
      </c>
      <c r="D89" s="97">
        <f>'Table 12.9'!AC37</f>
        <v>7.2894686361020256E-3</v>
      </c>
      <c r="E89" s="98">
        <f>'Table 12.9'!AC37</f>
        <v>7.2894686361020256E-3</v>
      </c>
      <c r="F89" s="97">
        <f>'Table 12.9'!AE37</f>
        <v>-2.6590693257360076E-3</v>
      </c>
      <c r="G89" s="98">
        <f>'Table 12.9'!AE37</f>
        <v>-2.6590693257360076E-3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735</v>
      </c>
      <c r="Y89" s="127">
        <v>734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12.9'!AA38</f>
        <v>2,139</v>
      </c>
      <c r="D90" s="97">
        <f>'Table 12.9'!AC38</f>
        <v>0.10257731958762895</v>
      </c>
      <c r="E90" s="98">
        <f>'Table 12.9'!AC38</f>
        <v>0.10257731958762895</v>
      </c>
      <c r="F90" s="97">
        <f>'Table 12.9'!AE38</f>
        <v>4.443359375E-2</v>
      </c>
      <c r="G90" s="98">
        <f>'Table 12.9'!AE38</f>
        <v>4.443359375E-2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1081</v>
      </c>
      <c r="Y90" s="127">
        <v>1081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12.9'!AA114</f>
        <v>957</v>
      </c>
      <c r="D91" s="97">
        <f>'Table 12.9'!AC114</f>
        <v>0.11929824561403501</v>
      </c>
      <c r="E91" s="98">
        <f>'Table 12.9'!AC114</f>
        <v>0.11929824561403501</v>
      </c>
      <c r="F91" s="97">
        <f>'Table 12.9'!AE114</f>
        <v>-1.1363636363636354E-2</v>
      </c>
      <c r="G91" s="98">
        <f>'Table 12.9'!AE114</f>
        <v>-1.1363636363636354E-2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6365</v>
      </c>
      <c r="Y91" s="127">
        <v>6504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12.9'!AA115</f>
        <v>1,182</v>
      </c>
      <c r="D92" s="97">
        <f>'Table 12.9'!AC115</f>
        <v>8.7396504139834352E-2</v>
      </c>
      <c r="E92" s="98">
        <f>'Table 12.9'!AC115</f>
        <v>8.7396504139834352E-2</v>
      </c>
      <c r="F92" s="97">
        <f>'Table 12.9'!AE115</f>
        <v>8.6397058823529438E-2</v>
      </c>
      <c r="G92" s="98">
        <f>'Table 12.9'!AE115</f>
        <v>8.6397058823529438E-2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12.9'!AA8</f>
        <v>$34,288</v>
      </c>
      <c r="D93" s="97">
        <f>'Table 12.9'!AC8</f>
        <v>-1.5391683896163522E-2</v>
      </c>
      <c r="E93" s="98">
        <f>'Table 12.9'!AC8</f>
        <v>-1.5391683896163522E-2</v>
      </c>
      <c r="F93" s="97">
        <f>'Table 12.9'!AE8</f>
        <v>9.8886307186924149E-2</v>
      </c>
      <c r="G93" s="98">
        <f>'Table 12.9'!AE8</f>
        <v>9.8886307186924149E-2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353</v>
      </c>
      <c r="Y93" s="127">
        <v>384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12.9'!AA9</f>
        <v>$566.9 mil</v>
      </c>
      <c r="D94" s="97">
        <f>'Table 12.9'!AC9</f>
        <v>2.5510846020166511E-2</v>
      </c>
      <c r="E94" s="98">
        <f>'Table 12.9'!AC9</f>
        <v>2.5510846020166511E-2</v>
      </c>
      <c r="F94" s="97">
        <f>'Table 12.9'!AE9</f>
        <v>0.11673005648851809</v>
      </c>
      <c r="G94" s="98">
        <f>'Table 12.9'!AE9</f>
        <v>0.11673005648851809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867</v>
      </c>
      <c r="Y94" s="127">
        <v>891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224</v>
      </c>
      <c r="Y95" s="127">
        <v>223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950</v>
      </c>
      <c r="Y96" s="127">
        <v>1040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863</v>
      </c>
      <c r="Y97" s="127">
        <v>927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720</v>
      </c>
      <c r="Y98" s="127">
        <v>721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48</v>
      </c>
      <c r="Y99" s="127">
        <v>67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787</v>
      </c>
      <c r="Y100" s="127">
        <v>793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6004</v>
      </c>
      <c r="Y101" s="127">
        <v>6137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13131</v>
      </c>
      <c r="Y104" s="125">
        <v>13829</v>
      </c>
      <c r="Z104" s="125"/>
      <c r="AA104" s="125" t="str">
        <f>TEXT(Y104,"###,###")</f>
        <v>13,829</v>
      </c>
      <c r="AB104" s="125"/>
      <c r="AC104" s="125">
        <f>Y104/($Y$4)*100</f>
        <v>77.024618469421853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2624</v>
      </c>
      <c r="Y105" s="125">
        <v>2770</v>
      </c>
      <c r="Z105" s="125"/>
      <c r="AA105" s="125" t="str">
        <f>TEXT(Y105,"###,###")</f>
        <v>2,770</v>
      </c>
      <c r="AB105" s="125"/>
      <c r="AC105" s="125">
        <f>Y105/($Y$4)*100</f>
        <v>15.428316809624596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15755</v>
      </c>
      <c r="Y106" s="125">
        <v>16599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2238</v>
      </c>
      <c r="Y108" s="125">
        <v>2263</v>
      </c>
      <c r="Z108" s="125"/>
      <c r="AA108" s="125" t="str">
        <f>TEXT(Y108,"###,###")</f>
        <v>2,263</v>
      </c>
      <c r="AB108" s="125"/>
      <c r="AC108" s="125">
        <f>Y108/($Y$4)*100</f>
        <v>12.60443355241172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2778</v>
      </c>
      <c r="Y109" s="125">
        <v>2988</v>
      </c>
      <c r="Z109" s="125"/>
      <c r="AA109" s="125" t="str">
        <f>TEXT(Y109,"###,###")</f>
        <v>2,988</v>
      </c>
      <c r="AB109" s="125"/>
      <c r="AC109" s="125">
        <f t="shared" ref="AC109:AC111" si="3">Y109/($Y$4)*100</f>
        <v>16.642530912331512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4332</v>
      </c>
      <c r="Y110" s="125">
        <v>4553</v>
      </c>
      <c r="Z110" s="125"/>
      <c r="AA110" s="125" t="str">
        <f>TEXT(Y110,"###,###")</f>
        <v>4,553</v>
      </c>
      <c r="AB110" s="125"/>
      <c r="AC110" s="125">
        <f t="shared" si="3"/>
        <v>25.359251420296314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6413</v>
      </c>
      <c r="Y111" s="125">
        <v>6795</v>
      </c>
      <c r="Z111" s="125"/>
      <c r="AA111" s="125" t="str">
        <f>TEXT(Y111,"###,###")</f>
        <v>6,795</v>
      </c>
      <c r="AB111" s="125"/>
      <c r="AC111" s="125">
        <f t="shared" si="3"/>
        <v>37.846719394006904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17313</v>
      </c>
      <c r="Y112" s="125">
        <v>17954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968</v>
      </c>
      <c r="U114" s="125">
        <v>957</v>
      </c>
      <c r="V114" s="125">
        <v>975</v>
      </c>
      <c r="W114" s="125">
        <v>922</v>
      </c>
      <c r="X114" s="125">
        <v>855</v>
      </c>
      <c r="Y114" s="125">
        <v>957</v>
      </c>
      <c r="Z114" s="125"/>
      <c r="AA114" s="125" t="str">
        <f>TEXT(Y114,"###,###")</f>
        <v>957</v>
      </c>
      <c r="AB114" s="125"/>
      <c r="AC114" s="125">
        <f>Y114/X114-1</f>
        <v>0.11929824561403501</v>
      </c>
      <c r="AD114" s="125"/>
      <c r="AE114" s="125">
        <f>Y114/T114-1</f>
        <v>-1.1363636363636354E-2</v>
      </c>
      <c r="AF114" s="125"/>
    </row>
    <row r="115" spans="19:32" x14ac:dyDescent="0.25">
      <c r="S115" s="125" t="s">
        <v>104</v>
      </c>
      <c r="T115" s="125">
        <v>1088</v>
      </c>
      <c r="U115" s="125">
        <v>1171</v>
      </c>
      <c r="V115" s="125">
        <v>1111</v>
      </c>
      <c r="W115" s="125">
        <v>1103</v>
      </c>
      <c r="X115" s="125">
        <v>1087</v>
      </c>
      <c r="Y115" s="125">
        <v>1182</v>
      </c>
      <c r="Z115" s="125"/>
      <c r="AA115" s="125" t="str">
        <f>TEXT(Y115,"###,###")</f>
        <v>1,182</v>
      </c>
      <c r="AB115" s="125"/>
      <c r="AC115" s="125">
        <f>Y115/X115-1</f>
        <v>8.7396504139834352E-2</v>
      </c>
      <c r="AD115" s="125"/>
      <c r="AE115" s="125">
        <f>Y115/T115-1</f>
        <v>8.6397058823529438E-2</v>
      </c>
      <c r="AF115" s="125"/>
    </row>
    <row r="116" spans="19:32" x14ac:dyDescent="0.25">
      <c r="S116" s="125" t="s">
        <v>56</v>
      </c>
      <c r="T116" s="125">
        <v>2056</v>
      </c>
      <c r="U116" s="125">
        <v>2128</v>
      </c>
      <c r="V116" s="125">
        <v>2086</v>
      </c>
      <c r="W116" s="125">
        <v>2025</v>
      </c>
      <c r="X116" s="125">
        <v>1942</v>
      </c>
      <c r="Y116" s="125">
        <v>2139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37.65</v>
      </c>
      <c r="V118" s="125">
        <v>42.95</v>
      </c>
      <c r="W118" s="125">
        <v>42.16</v>
      </c>
      <c r="X118" s="125">
        <v>39.15</v>
      </c>
      <c r="Y118" s="125">
        <v>41.11</v>
      </c>
      <c r="Z118" s="125"/>
      <c r="AA118" s="125" t="str">
        <f>TEXT(Y118,"##.0")</f>
        <v>41.1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10846</v>
      </c>
      <c r="V120" s="125">
        <v>10647</v>
      </c>
      <c r="W120" s="125">
        <v>10693</v>
      </c>
      <c r="X120" s="125">
        <v>10748</v>
      </c>
      <c r="Y120" s="125">
        <v>11019</v>
      </c>
      <c r="Z120" s="125"/>
      <c r="AA120" s="125" t="str">
        <f>TEXT(Y120,"###,###")</f>
        <v>11,019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858</v>
      </c>
      <c r="V121" s="125">
        <v>815</v>
      </c>
      <c r="W121" s="125">
        <v>790</v>
      </c>
      <c r="X121" s="125">
        <v>825</v>
      </c>
      <c r="Y121" s="125">
        <v>793</v>
      </c>
      <c r="Z121" s="125"/>
      <c r="AA121" s="125" t="str">
        <f t="shared" ref="AA121:AA128" si="4">TEXT(Y121,"###,###")</f>
        <v>793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850</v>
      </c>
      <c r="V122" s="125">
        <v>817</v>
      </c>
      <c r="W122" s="125">
        <v>837</v>
      </c>
      <c r="X122" s="125">
        <v>792</v>
      </c>
      <c r="Y122" s="125">
        <v>829</v>
      </c>
      <c r="Z122" s="125"/>
      <c r="AA122" s="125" t="str">
        <f t="shared" si="4"/>
        <v>829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11696</v>
      </c>
      <c r="V124" s="125">
        <v>11464</v>
      </c>
      <c r="W124" s="125">
        <v>11530</v>
      </c>
      <c r="X124" s="125">
        <v>11540</v>
      </c>
      <c r="Y124" s="125">
        <v>11848</v>
      </c>
      <c r="Z124" s="125"/>
      <c r="AA124" s="125" t="str">
        <f t="shared" si="4"/>
        <v>11,848</v>
      </c>
      <c r="AB124" s="125"/>
      <c r="AC124" s="125">
        <f>Y124/$Y$7*100</f>
        <v>93.726762123249742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1708</v>
      </c>
      <c r="V125" s="125">
        <v>1632</v>
      </c>
      <c r="W125" s="125">
        <v>1627</v>
      </c>
      <c r="X125" s="125">
        <v>1617</v>
      </c>
      <c r="Y125" s="125">
        <v>1622</v>
      </c>
      <c r="Z125" s="125"/>
      <c r="AA125" s="125" t="str">
        <f t="shared" si="4"/>
        <v>1,622</v>
      </c>
      <c r="AB125" s="125"/>
      <c r="AC125" s="125">
        <f>Y125/$Y$7*100</f>
        <v>12.83126334941856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6529</v>
      </c>
      <c r="V127" s="125">
        <v>6418</v>
      </c>
      <c r="W127" s="125">
        <v>6349</v>
      </c>
      <c r="X127" s="125">
        <v>6367</v>
      </c>
      <c r="Y127" s="125">
        <v>6504</v>
      </c>
      <c r="Z127" s="125"/>
      <c r="AA127" s="125" t="str">
        <f t="shared" si="4"/>
        <v>6,504</v>
      </c>
      <c r="AB127" s="125"/>
      <c r="AC127" s="125">
        <f>Y127/$Y$7*100</f>
        <v>51.451625662526702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6022</v>
      </c>
      <c r="V128" s="125">
        <v>5864</v>
      </c>
      <c r="W128" s="125">
        <v>5972</v>
      </c>
      <c r="X128" s="125">
        <v>6000</v>
      </c>
      <c r="Y128" s="125">
        <v>6137</v>
      </c>
      <c r="Z128" s="125"/>
      <c r="AA128" s="125" t="str">
        <f t="shared" si="4"/>
        <v>6,137</v>
      </c>
      <c r="AB128" s="125"/>
      <c r="AC128" s="125">
        <f>Y128/$Y$7*100</f>
        <v>48.548374337473298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54341FA-552C-4280-9A3B-3631D6CB4C2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83058CC7-CAAE-4B16-A7D2-783A51EBE49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697C7215-4159-424A-8EA1-84051BBCF5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26475096-7C81-456D-9FBB-D530D65CB8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Dorset</v>
      </c>
      <c r="T1" s="125"/>
      <c r="U1" s="125"/>
      <c r="V1" s="125"/>
      <c r="W1" s="125"/>
      <c r="X1" s="125"/>
      <c r="Y1" s="125" t="str">
        <f>Y3</f>
        <v>12.10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140</v>
      </c>
      <c r="V3" s="125"/>
      <c r="W3" s="125"/>
      <c r="X3" s="125"/>
      <c r="Y3" s="125" t="s">
        <v>141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12.10'!$Y$3&amp;" "&amp;'Table 12.10'!$U$3&amp;", "&amp;'State data for spotlight'!$C$3&amp;", "&amp;'Table 12.10'!$Y$2</f>
        <v>Table 12.10 Dorset,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5015</v>
      </c>
      <c r="U4" s="127">
        <v>4793</v>
      </c>
      <c r="V4" s="127">
        <v>4908</v>
      </c>
      <c r="W4" s="127">
        <v>4797</v>
      </c>
      <c r="X4" s="127">
        <v>4768</v>
      </c>
      <c r="Y4" s="127">
        <v>4946</v>
      </c>
      <c r="Z4" s="125"/>
      <c r="AA4" s="125" t="str">
        <f>TEXT(Y4,"###,###")</f>
        <v>4,946</v>
      </c>
      <c r="AB4" s="125"/>
      <c r="AC4" s="125">
        <f t="shared" ref="AC4:AC9" si="0">Y4/X4-1</f>
        <v>3.7332214765100735E-2</v>
      </c>
      <c r="AD4" s="125"/>
      <c r="AE4" s="125">
        <f>Y4/T4-1</f>
        <v>-1.3758723828514507E-2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2674</v>
      </c>
      <c r="U5" s="127">
        <v>2592</v>
      </c>
      <c r="V5" s="127">
        <v>2594</v>
      </c>
      <c r="W5" s="127">
        <v>2557</v>
      </c>
      <c r="X5" s="127">
        <v>2425</v>
      </c>
      <c r="Y5" s="127">
        <v>2516</v>
      </c>
      <c r="Z5" s="125"/>
      <c r="AA5" s="125" t="str">
        <f>TEXT(Y5,"###,###")</f>
        <v>2,516</v>
      </c>
      <c r="AB5" s="125"/>
      <c r="AC5" s="125">
        <f t="shared" si="0"/>
        <v>3.7525773195876244E-2</v>
      </c>
      <c r="AD5" s="125"/>
      <c r="AE5" s="125">
        <f t="shared" ref="AE5:AE9" si="1">Y5/T5-1</f>
        <v>-5.9087509349289413E-2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2342</v>
      </c>
      <c r="U6" s="127">
        <v>2206</v>
      </c>
      <c r="V6" s="127">
        <v>2317</v>
      </c>
      <c r="W6" s="127">
        <v>2240</v>
      </c>
      <c r="X6" s="127">
        <v>2338</v>
      </c>
      <c r="Y6" s="127">
        <v>2430</v>
      </c>
      <c r="Z6" s="125"/>
      <c r="AA6" s="125" t="str">
        <f>TEXT(Y6,"###,###")</f>
        <v>2,430</v>
      </c>
      <c r="AB6" s="125"/>
      <c r="AC6" s="125">
        <f t="shared" si="0"/>
        <v>3.9349871685200988E-2</v>
      </c>
      <c r="AD6" s="125"/>
      <c r="AE6" s="125">
        <f t="shared" si="1"/>
        <v>3.7574722459436272E-2</v>
      </c>
      <c r="AF6" s="125"/>
    </row>
    <row r="7" spans="1:32" ht="16.5" customHeight="1" thickBot="1" x14ac:dyDescent="0.3">
      <c r="A7" s="44" t="str">
        <f>"QUICK STATS for "&amp;'Table 12.10'!Y2&amp;"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3351</v>
      </c>
      <c r="U7" s="127">
        <v>3317</v>
      </c>
      <c r="V7" s="127">
        <v>3342</v>
      </c>
      <c r="W7" s="127">
        <v>3327</v>
      </c>
      <c r="X7" s="127">
        <v>3304</v>
      </c>
      <c r="Y7" s="127">
        <v>3366</v>
      </c>
      <c r="Z7" s="125"/>
      <c r="AA7" s="125" t="str">
        <f>TEXT(Y7,"###,###")</f>
        <v>3,366</v>
      </c>
      <c r="AB7" s="125"/>
      <c r="AC7" s="125">
        <f t="shared" si="0"/>
        <v>1.8765133171912751E-2</v>
      </c>
      <c r="AD7" s="125"/>
      <c r="AE7" s="125">
        <f t="shared" si="1"/>
        <v>4.4762757385854446E-3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4,946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12.10'!AA7</f>
        <v>3,366</v>
      </c>
      <c r="P8" s="49"/>
      <c r="S8" s="125" t="s">
        <v>96</v>
      </c>
      <c r="T8" s="125">
        <v>22768.5</v>
      </c>
      <c r="U8" s="125">
        <v>26432</v>
      </c>
      <c r="V8" s="125">
        <v>25968.07</v>
      </c>
      <c r="W8" s="125">
        <v>26706.78</v>
      </c>
      <c r="X8" s="125">
        <v>27513</v>
      </c>
      <c r="Y8" s="125">
        <v>28472.5</v>
      </c>
      <c r="Z8" s="125"/>
      <c r="AA8" s="125" t="str">
        <f>TEXT(Y8,"$###,###")</f>
        <v>$28,473</v>
      </c>
      <c r="AB8" s="125"/>
      <c r="AC8" s="125">
        <f t="shared" si="0"/>
        <v>3.4874423000036403E-2</v>
      </c>
      <c r="AD8" s="125"/>
      <c r="AE8" s="125">
        <f t="shared" si="1"/>
        <v>0.2505215539012231</v>
      </c>
      <c r="AF8" s="125"/>
    </row>
    <row r="9" spans="1:32" x14ac:dyDescent="0.25">
      <c r="A9" s="53" t="s">
        <v>17</v>
      </c>
      <c r="B9" s="54"/>
      <c r="C9" s="55"/>
      <c r="D9" s="56">
        <f>'Table 12.10'!AC104</f>
        <v>72.179539021431466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52.762923351158641</v>
      </c>
      <c r="P9" s="57" t="s">
        <v>97</v>
      </c>
      <c r="S9" s="125" t="s">
        <v>9</v>
      </c>
      <c r="T9" s="125">
        <v>118593162</v>
      </c>
      <c r="U9" s="125">
        <v>117383784</v>
      </c>
      <c r="V9" s="125">
        <v>124918596</v>
      </c>
      <c r="W9" s="125">
        <v>129891085</v>
      </c>
      <c r="X9" s="125">
        <v>129953748</v>
      </c>
      <c r="Y9" s="125">
        <v>133812921</v>
      </c>
      <c r="Z9" s="125"/>
      <c r="AA9" s="125" t="str">
        <f>TEXT(Y9/1000000,"$#,###.0")&amp;" mil"</f>
        <v>$133.8 mil</v>
      </c>
      <c r="AB9" s="125"/>
      <c r="AC9" s="125">
        <f t="shared" si="0"/>
        <v>2.9696511715845197E-2</v>
      </c>
      <c r="AD9" s="125"/>
      <c r="AE9" s="125">
        <f t="shared" si="1"/>
        <v>0.12833589005747226</v>
      </c>
      <c r="AF9" s="125"/>
    </row>
    <row r="10" spans="1:32" x14ac:dyDescent="0.25">
      <c r="A10" s="53" t="s">
        <v>20</v>
      </c>
      <c r="B10" s="54"/>
      <c r="C10" s="55"/>
      <c r="D10" s="56">
        <f>'Table 12.10'!AC105</f>
        <v>13.141932875050546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47.237076648841352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86.987522281639926</v>
      </c>
      <c r="P11" s="57" t="s">
        <v>97</v>
      </c>
      <c r="S11" s="125" t="s">
        <v>32</v>
      </c>
      <c r="T11" s="127">
        <v>4105</v>
      </c>
      <c r="U11" s="127">
        <v>3943</v>
      </c>
      <c r="V11" s="127">
        <v>4059</v>
      </c>
      <c r="W11" s="127">
        <v>3972</v>
      </c>
      <c r="X11" s="127">
        <v>3950</v>
      </c>
      <c r="Y11" s="127">
        <v>4123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12.10'!AC108</f>
        <v>18.418924383340073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24.450386215092099</v>
      </c>
      <c r="P12" s="57" t="s">
        <v>97</v>
      </c>
      <c r="S12" s="125" t="s">
        <v>33</v>
      </c>
      <c r="T12" s="127">
        <v>906</v>
      </c>
      <c r="U12" s="127">
        <v>854</v>
      </c>
      <c r="V12" s="127">
        <v>851</v>
      </c>
      <c r="W12" s="127">
        <v>823</v>
      </c>
      <c r="X12" s="127">
        <v>821</v>
      </c>
      <c r="Y12" s="127">
        <v>823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12.10'!AC109</f>
        <v>24.160938131823695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12.10'!AA118</f>
        <v>43.6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12.10'!AC110</f>
        <v>21.714516781237364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18.71657754010695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12.10'!AC111</f>
        <v>21.027092600080874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81.283422459893046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1072</v>
      </c>
      <c r="Z15" s="125"/>
      <c r="AA15" s="128">
        <f t="shared" ref="AA15:AA34" si="2">IF(Y15="np",0,Y15/$Y$34)</f>
        <v>0.21674080064698747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39</v>
      </c>
      <c r="Z16" s="125"/>
      <c r="AA16" s="128">
        <f t="shared" si="2"/>
        <v>7.8851597250303284E-3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310</v>
      </c>
      <c r="Z17" s="125"/>
      <c r="AA17" s="128">
        <f t="shared" si="2"/>
        <v>6.2676910634856448E-2</v>
      </c>
      <c r="AB17" s="125"/>
      <c r="AC17" s="125"/>
      <c r="AD17" s="125"/>
      <c r="AE17" s="125"/>
      <c r="AF17" s="125"/>
    </row>
    <row r="18" spans="1:32" x14ac:dyDescent="0.25">
      <c r="A18" s="83" t="str">
        <f>'Table 12.10'!$S$1&amp;" ("&amp;'Table 12.10'!$T$2&amp;" to "&amp;'Table 12.10'!$Y$2&amp;")"</f>
        <v>Dorset (2011-12 to 2016-17)</v>
      </c>
      <c r="B18" s="83"/>
      <c r="C18" s="83"/>
      <c r="D18" s="83"/>
      <c r="E18" s="83"/>
      <c r="F18" s="83"/>
      <c r="G18" s="83" t="str">
        <f>'Table 12.10'!$S$1&amp;" ("&amp;'Table 12.10'!$T$2&amp;" to "&amp;'Table 12.10'!$Y$2&amp;")"</f>
        <v>Dorset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42</v>
      </c>
      <c r="Z18" s="125"/>
      <c r="AA18" s="128">
        <f t="shared" si="2"/>
        <v>8.491710473109584E-3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256</v>
      </c>
      <c r="Z19" s="125"/>
      <c r="AA19" s="128">
        <f t="shared" si="2"/>
        <v>5.1758997169429839E-2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148</v>
      </c>
      <c r="Z20" s="125"/>
      <c r="AA20" s="128">
        <f t="shared" si="2"/>
        <v>2.9923170238576626E-2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313</v>
      </c>
      <c r="Z21" s="125"/>
      <c r="AA21" s="128">
        <f t="shared" si="2"/>
        <v>6.328346138293571E-2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260</v>
      </c>
      <c r="Z22" s="125"/>
      <c r="AA22" s="128">
        <f t="shared" si="2"/>
        <v>5.2567731500202185E-2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184</v>
      </c>
      <c r="Z23" s="125"/>
      <c r="AA23" s="128">
        <f t="shared" si="2"/>
        <v>3.7201779215527697E-2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7</v>
      </c>
      <c r="Z24" s="125"/>
      <c r="AA24" s="128">
        <f t="shared" si="2"/>
        <v>1.4152850788515972E-3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66</v>
      </c>
      <c r="Z25" s="125"/>
      <c r="AA25" s="128">
        <f t="shared" si="2"/>
        <v>1.3344116457743631E-2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58</v>
      </c>
      <c r="Z26" s="125"/>
      <c r="AA26" s="128">
        <f t="shared" si="2"/>
        <v>1.1726647796198949E-2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124</v>
      </c>
      <c r="Z27" s="125"/>
      <c r="AA27" s="128">
        <f t="shared" si="2"/>
        <v>2.5070764253942581E-2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201</v>
      </c>
      <c r="Z28" s="125"/>
      <c r="AA28" s="128">
        <f t="shared" si="2"/>
        <v>4.0638900121310148E-2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196</v>
      </c>
      <c r="Z29" s="125"/>
      <c r="AA29" s="128">
        <f t="shared" si="2"/>
        <v>3.962798220784472E-2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256</v>
      </c>
      <c r="Z30" s="125"/>
      <c r="AA30" s="128">
        <f t="shared" si="2"/>
        <v>5.1758997169429839E-2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12.10'!Y2&amp;")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407</v>
      </c>
      <c r="Z31" s="125"/>
      <c r="AA31" s="128">
        <f t="shared" si="2"/>
        <v>8.2288718156085724E-2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145</v>
      </c>
      <c r="Z32" s="125"/>
      <c r="AA32" s="128">
        <f t="shared" si="2"/>
        <v>2.9316619490497371E-2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96</v>
      </c>
      <c r="Z33" s="125"/>
      <c r="AA33" s="128">
        <f t="shared" si="2"/>
        <v>1.9409623938536191E-2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4946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2696</v>
      </c>
      <c r="U37" s="125">
        <v>2731</v>
      </c>
      <c r="V37" s="125">
        <v>2720</v>
      </c>
      <c r="W37" s="125">
        <v>2732</v>
      </c>
      <c r="X37" s="125">
        <v>2689</v>
      </c>
      <c r="Y37" s="125">
        <v>2736</v>
      </c>
      <c r="Z37" s="125"/>
      <c r="AA37" s="125" t="str">
        <f>TEXT(Y37,"###,###")</f>
        <v>2,736</v>
      </c>
      <c r="AB37" s="125"/>
      <c r="AC37" s="125">
        <f>Y37/X37-1</f>
        <v>1.74786165860914E-2</v>
      </c>
      <c r="AD37" s="125"/>
      <c r="AE37" s="125">
        <f>Y37/T37-1</f>
        <v>1.4836795252225476E-2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652</v>
      </c>
      <c r="U38" s="125">
        <v>581</v>
      </c>
      <c r="V38" s="125">
        <v>619</v>
      </c>
      <c r="W38" s="125">
        <v>588</v>
      </c>
      <c r="X38" s="125">
        <v>610</v>
      </c>
      <c r="Y38" s="125">
        <v>630</v>
      </c>
      <c r="Z38" s="125"/>
      <c r="AA38" s="125" t="str">
        <f>TEXT(Y38,"###,###")</f>
        <v>630</v>
      </c>
      <c r="AB38" s="125"/>
      <c r="AC38" s="125">
        <f>Y38/X38-1</f>
        <v>3.2786885245901676E-2</v>
      </c>
      <c r="AD38" s="125"/>
      <c r="AE38" s="125">
        <f>Y38/T38-1</f>
        <v>-3.3742331288343586E-2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3348</v>
      </c>
      <c r="U40" s="125">
        <v>3312</v>
      </c>
      <c r="V40" s="125">
        <v>3339</v>
      </c>
      <c r="W40" s="125">
        <v>3320</v>
      </c>
      <c r="X40" s="125">
        <v>3299</v>
      </c>
      <c r="Y40" s="125">
        <v>3366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81.283422459893046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18.71657754010695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4</v>
      </c>
      <c r="Y44" s="127">
        <v>5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61</v>
      </c>
      <c r="Y45" s="127">
        <v>66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161</v>
      </c>
      <c r="Y46" s="127">
        <v>153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227</v>
      </c>
      <c r="Y47" s="127">
        <v>221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208</v>
      </c>
      <c r="Y48" s="127">
        <v>235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12.10'!S1&amp;" ("&amp;'Table 12.10'!Y2&amp;") *"</f>
        <v>Number of jobs by age and sex of job holders in Dorset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222</v>
      </c>
      <c r="Y49" s="127">
        <v>236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196</v>
      </c>
      <c r="Y50" s="127">
        <v>219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203</v>
      </c>
      <c r="Y51" s="127">
        <v>182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235</v>
      </c>
      <c r="Y52" s="127">
        <v>260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229</v>
      </c>
      <c r="Y53" s="127">
        <v>237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281</v>
      </c>
      <c r="Y54" s="127">
        <v>289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198</v>
      </c>
      <c r="Y55" s="127">
        <v>200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127</v>
      </c>
      <c r="Y56" s="127">
        <v>132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38</v>
      </c>
      <c r="Y57" s="127">
        <v>37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22</v>
      </c>
      <c r="Y58" s="127">
        <v>20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9</v>
      </c>
      <c r="Y59" s="127">
        <v>15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6</v>
      </c>
      <c r="Y60" s="127">
        <v>6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2428</v>
      </c>
      <c r="Y61" s="127">
        <v>2516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10</v>
      </c>
      <c r="Y63" s="127">
        <v>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12.10'!S1&amp;" ("&amp;'Table 12.10'!Y2&amp;") *"</f>
        <v>Number of employed persons per occupation of main job by sex in Dorset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54</v>
      </c>
      <c r="Y64" s="127">
        <v>80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160</v>
      </c>
      <c r="Y65" s="127">
        <v>146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225</v>
      </c>
      <c r="Y66" s="127">
        <v>217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176</v>
      </c>
      <c r="Y67" s="127">
        <v>202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191</v>
      </c>
      <c r="Y68" s="127">
        <v>216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151</v>
      </c>
      <c r="Y69" s="127">
        <v>169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219</v>
      </c>
      <c r="Y70" s="127">
        <v>211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252</v>
      </c>
      <c r="Y71" s="127">
        <v>237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307</v>
      </c>
      <c r="Y72" s="127">
        <v>298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297</v>
      </c>
      <c r="Y73" s="127">
        <v>327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160</v>
      </c>
      <c r="Y74" s="127">
        <v>188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85</v>
      </c>
      <c r="Y75" s="127">
        <v>70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31</v>
      </c>
      <c r="Y76" s="127">
        <v>34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16</v>
      </c>
      <c r="Y77" s="127">
        <v>16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13</v>
      </c>
      <c r="Y78" s="127">
        <v>11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10</v>
      </c>
      <c r="Y79" s="127">
        <v>10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2337</v>
      </c>
      <c r="Y80" s="127">
        <v>2430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12.10'!S1</f>
        <v>Dorset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175</v>
      </c>
      <c r="Y83" s="127">
        <v>195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81</v>
      </c>
      <c r="Y84" s="127">
        <v>75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12.10'!AA4</f>
        <v>4,946</v>
      </c>
      <c r="D85" s="97">
        <f>'Table 12.10'!AC4</f>
        <v>3.7332214765100735E-2</v>
      </c>
      <c r="E85" s="98">
        <f>'Table 12.10'!AC4</f>
        <v>3.7332214765100735E-2</v>
      </c>
      <c r="F85" s="97">
        <f>'Table 12.10'!AE4</f>
        <v>-1.3758723828514507E-2</v>
      </c>
      <c r="G85" s="98">
        <f>'Table 12.10'!AE4</f>
        <v>-1.3758723828514507E-2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259</v>
      </c>
      <c r="Y85" s="127">
        <v>258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12.10'!AA5</f>
        <v>2,516</v>
      </c>
      <c r="D86" s="97">
        <f>'Table 12.10'!AC5</f>
        <v>3.7525773195876244E-2</v>
      </c>
      <c r="E86" s="98">
        <f>'Table 12.10'!AC5</f>
        <v>3.7525773195876244E-2</v>
      </c>
      <c r="F86" s="97">
        <f>'Table 12.10'!AE5</f>
        <v>-5.9087509349289413E-2</v>
      </c>
      <c r="G86" s="98">
        <f>'Table 12.10'!AE5</f>
        <v>-5.9087509349289413E-2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47</v>
      </c>
      <c r="Y86" s="127">
        <v>53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12.10'!AA6</f>
        <v>2,430</v>
      </c>
      <c r="D87" s="97">
        <f>'Table 12.10'!AC6</f>
        <v>3.9349871685200988E-2</v>
      </c>
      <c r="E87" s="98">
        <f>'Table 12.10'!AC6</f>
        <v>3.9349871685200988E-2</v>
      </c>
      <c r="F87" s="97">
        <f>'Table 12.10'!AE6</f>
        <v>3.7574722459436272E-2</v>
      </c>
      <c r="G87" s="98">
        <f>'Table 12.10'!AE6</f>
        <v>3.7574722459436272E-2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40</v>
      </c>
      <c r="Y87" s="127">
        <v>39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12.10'!AA7</f>
        <v>3,366</v>
      </c>
      <c r="D88" s="97">
        <f>'Table 12.10'!AC7</f>
        <v>1.8765133171912751E-2</v>
      </c>
      <c r="E88" s="98">
        <f>'Table 12.10'!AC7</f>
        <v>1.8765133171912751E-2</v>
      </c>
      <c r="F88" s="97">
        <f>'Table 12.10'!AE7</f>
        <v>4.4762757385854446E-3</v>
      </c>
      <c r="G88" s="98">
        <f>'Table 12.10'!AE7</f>
        <v>4.4762757385854446E-3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51</v>
      </c>
      <c r="Y88" s="127">
        <v>59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12.10'!AA37</f>
        <v>2,736</v>
      </c>
      <c r="D89" s="97">
        <f>'Table 12.10'!AC37</f>
        <v>1.74786165860914E-2</v>
      </c>
      <c r="E89" s="98">
        <f>'Table 12.10'!AC37</f>
        <v>1.74786165860914E-2</v>
      </c>
      <c r="F89" s="97">
        <f>'Table 12.10'!AE37</f>
        <v>1.4836795252225476E-2</v>
      </c>
      <c r="G89" s="98">
        <f>'Table 12.10'!AE37</f>
        <v>1.4836795252225476E-2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239</v>
      </c>
      <c r="Y89" s="127">
        <v>251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12.10'!AA38</f>
        <v>630</v>
      </c>
      <c r="D90" s="97">
        <f>'Table 12.10'!AC38</f>
        <v>3.2786885245901676E-2</v>
      </c>
      <c r="E90" s="98">
        <f>'Table 12.10'!AC38</f>
        <v>3.2786885245901676E-2</v>
      </c>
      <c r="F90" s="97">
        <f>'Table 12.10'!AE38</f>
        <v>-3.3742331288343586E-2</v>
      </c>
      <c r="G90" s="98">
        <f>'Table 12.10'!AE38</f>
        <v>-3.3742331288343586E-2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401</v>
      </c>
      <c r="Y90" s="127">
        <v>398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12.10'!AA114</f>
        <v>285</v>
      </c>
      <c r="D91" s="97">
        <f>'Table 12.10'!AC114</f>
        <v>0.14919354838709675</v>
      </c>
      <c r="E91" s="98">
        <f>'Table 12.10'!AC114</f>
        <v>0.14919354838709675</v>
      </c>
      <c r="F91" s="97">
        <f>'Table 12.10'!AE114</f>
        <v>-9.8101265822784778E-2</v>
      </c>
      <c r="G91" s="98">
        <f>'Table 12.10'!AE114</f>
        <v>-9.8101265822784778E-2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1746</v>
      </c>
      <c r="Y91" s="127">
        <v>1776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12.10'!AA115</f>
        <v>345</v>
      </c>
      <c r="D92" s="97">
        <f>'Table 12.10'!AC115</f>
        <v>-3.6312849162011163E-2</v>
      </c>
      <c r="E92" s="98">
        <f>'Table 12.10'!AC115</f>
        <v>-3.6312849162011163E-2</v>
      </c>
      <c r="F92" s="97">
        <f>'Table 12.10'!AE115</f>
        <v>1.1730205278592365E-2</v>
      </c>
      <c r="G92" s="98">
        <f>'Table 12.10'!AE115</f>
        <v>1.1730205278592365E-2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12.10'!AA8</f>
        <v>$28,473</v>
      </c>
      <c r="D93" s="97">
        <f>'Table 12.10'!AC8</f>
        <v>3.4874423000036403E-2</v>
      </c>
      <c r="E93" s="98">
        <f>'Table 12.10'!AC8</f>
        <v>3.4874423000036403E-2</v>
      </c>
      <c r="F93" s="97">
        <f>'Table 12.10'!AE8</f>
        <v>0.2505215539012231</v>
      </c>
      <c r="G93" s="98">
        <f>'Table 12.10'!AE8</f>
        <v>0.2505215539012231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93</v>
      </c>
      <c r="Y93" s="127">
        <v>106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12.10'!AA9</f>
        <v>$133.8 mil</v>
      </c>
      <c r="D94" s="97">
        <f>'Table 12.10'!AC9</f>
        <v>2.9696511715845197E-2</v>
      </c>
      <c r="E94" s="98">
        <f>'Table 12.10'!AC9</f>
        <v>2.9696511715845197E-2</v>
      </c>
      <c r="F94" s="97">
        <f>'Table 12.10'!AE9</f>
        <v>0.12833589005747226</v>
      </c>
      <c r="G94" s="98">
        <f>'Table 12.10'!AE9</f>
        <v>0.12833589005747226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197</v>
      </c>
      <c r="Y94" s="127">
        <v>206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54</v>
      </c>
      <c r="Y95" s="127">
        <v>49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215</v>
      </c>
      <c r="Y96" s="127">
        <v>224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182</v>
      </c>
      <c r="Y97" s="127">
        <v>194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164</v>
      </c>
      <c r="Y98" s="127">
        <v>162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16</v>
      </c>
      <c r="Y99" s="127">
        <v>18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241</v>
      </c>
      <c r="Y100" s="127">
        <v>245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1555</v>
      </c>
      <c r="Y101" s="127">
        <v>1590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3364</v>
      </c>
      <c r="Y104" s="125">
        <v>3570</v>
      </c>
      <c r="Z104" s="125"/>
      <c r="AA104" s="125" t="str">
        <f>TEXT(Y104,"###,###")</f>
        <v>3,570</v>
      </c>
      <c r="AB104" s="125"/>
      <c r="AC104" s="125">
        <f>Y104/($Y$4)*100</f>
        <v>72.179539021431466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639</v>
      </c>
      <c r="Y105" s="125">
        <v>650</v>
      </c>
      <c r="Z105" s="125"/>
      <c r="AA105" s="125" t="str">
        <f>TEXT(Y105,"###,###")</f>
        <v>650</v>
      </c>
      <c r="AB105" s="125"/>
      <c r="AC105" s="125">
        <f>Y105/($Y$4)*100</f>
        <v>13.141932875050546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4003</v>
      </c>
      <c r="Y106" s="125">
        <v>4220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966</v>
      </c>
      <c r="Y108" s="125">
        <v>911</v>
      </c>
      <c r="Z108" s="125"/>
      <c r="AA108" s="125" t="str">
        <f>TEXT(Y108,"###,###")</f>
        <v>911</v>
      </c>
      <c r="AB108" s="125"/>
      <c r="AC108" s="125">
        <f>Y108/($Y$4)*100</f>
        <v>18.418924383340073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985</v>
      </c>
      <c r="Y109" s="125">
        <v>1195</v>
      </c>
      <c r="Z109" s="125"/>
      <c r="AA109" s="125" t="str">
        <f>TEXT(Y109,"###,###")</f>
        <v>1,195</v>
      </c>
      <c r="AB109" s="125"/>
      <c r="AC109" s="125">
        <f t="shared" ref="AC109:AC111" si="3">Y109/($Y$4)*100</f>
        <v>24.160938131823695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1044</v>
      </c>
      <c r="Y110" s="125">
        <v>1074</v>
      </c>
      <c r="Z110" s="125"/>
      <c r="AA110" s="125" t="str">
        <f>TEXT(Y110,"###,###")</f>
        <v>1,074</v>
      </c>
      <c r="AB110" s="125"/>
      <c r="AC110" s="125">
        <f t="shared" si="3"/>
        <v>21.714516781237364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1000</v>
      </c>
      <c r="Y111" s="125">
        <v>1040</v>
      </c>
      <c r="Z111" s="125"/>
      <c r="AA111" s="125" t="str">
        <f>TEXT(Y111,"###,###")</f>
        <v>1,040</v>
      </c>
      <c r="AB111" s="125"/>
      <c r="AC111" s="125">
        <f t="shared" si="3"/>
        <v>21.027092600080874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4763</v>
      </c>
      <c r="Y112" s="125">
        <v>4946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316</v>
      </c>
      <c r="U114" s="125">
        <v>261</v>
      </c>
      <c r="V114" s="125">
        <v>268</v>
      </c>
      <c r="W114" s="125">
        <v>277</v>
      </c>
      <c r="X114" s="125">
        <v>248</v>
      </c>
      <c r="Y114" s="125">
        <v>285</v>
      </c>
      <c r="Z114" s="125"/>
      <c r="AA114" s="125" t="str">
        <f>TEXT(Y114,"###,###")</f>
        <v>285</v>
      </c>
      <c r="AB114" s="125"/>
      <c r="AC114" s="125">
        <f>Y114/X114-1</f>
        <v>0.14919354838709675</v>
      </c>
      <c r="AD114" s="125"/>
      <c r="AE114" s="125">
        <f>Y114/T114-1</f>
        <v>-9.8101265822784778E-2</v>
      </c>
      <c r="AF114" s="125"/>
    </row>
    <row r="115" spans="19:32" x14ac:dyDescent="0.25">
      <c r="S115" s="125" t="s">
        <v>104</v>
      </c>
      <c r="T115" s="125">
        <v>341</v>
      </c>
      <c r="U115" s="125">
        <v>318</v>
      </c>
      <c r="V115" s="125">
        <v>355</v>
      </c>
      <c r="W115" s="125">
        <v>314</v>
      </c>
      <c r="X115" s="125">
        <v>358</v>
      </c>
      <c r="Y115" s="125">
        <v>345</v>
      </c>
      <c r="Z115" s="125"/>
      <c r="AA115" s="125" t="str">
        <f>TEXT(Y115,"###,###")</f>
        <v>345</v>
      </c>
      <c r="AB115" s="125"/>
      <c r="AC115" s="125">
        <f>Y115/X115-1</f>
        <v>-3.6312849162011163E-2</v>
      </c>
      <c r="AD115" s="125"/>
      <c r="AE115" s="125">
        <f>Y115/T115-1</f>
        <v>1.1730205278592365E-2</v>
      </c>
      <c r="AF115" s="125"/>
    </row>
    <row r="116" spans="19:32" x14ac:dyDescent="0.25">
      <c r="S116" s="125" t="s">
        <v>56</v>
      </c>
      <c r="T116" s="125">
        <v>657</v>
      </c>
      <c r="U116" s="125">
        <v>579</v>
      </c>
      <c r="V116" s="125">
        <v>623</v>
      </c>
      <c r="W116" s="125">
        <v>591</v>
      </c>
      <c r="X116" s="125">
        <v>606</v>
      </c>
      <c r="Y116" s="125">
        <v>630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40.479999999999997</v>
      </c>
      <c r="V118" s="125">
        <v>44.36</v>
      </c>
      <c r="W118" s="125">
        <v>46.32</v>
      </c>
      <c r="X118" s="125">
        <v>45.36</v>
      </c>
      <c r="Y118" s="125">
        <v>43.59</v>
      </c>
      <c r="Z118" s="125"/>
      <c r="AA118" s="125" t="str">
        <f>TEXT(Y118,"##.0")</f>
        <v>43.6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2455</v>
      </c>
      <c r="V120" s="125">
        <v>2485</v>
      </c>
      <c r="W120" s="125">
        <v>2497</v>
      </c>
      <c r="X120" s="125">
        <v>2484</v>
      </c>
      <c r="Y120" s="125">
        <v>2543</v>
      </c>
      <c r="Z120" s="125"/>
      <c r="AA120" s="125" t="str">
        <f>TEXT(Y120,"###,###")</f>
        <v>2,543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468</v>
      </c>
      <c r="V121" s="125">
        <v>455</v>
      </c>
      <c r="W121" s="125">
        <v>441</v>
      </c>
      <c r="X121" s="125">
        <v>442</v>
      </c>
      <c r="Y121" s="125">
        <v>438</v>
      </c>
      <c r="Z121" s="125"/>
      <c r="AA121" s="125" t="str">
        <f t="shared" ref="AA121:AA128" si="4">TEXT(Y121,"###,###")</f>
        <v>438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385</v>
      </c>
      <c r="V122" s="125">
        <v>393</v>
      </c>
      <c r="W122" s="125">
        <v>382</v>
      </c>
      <c r="X122" s="125">
        <v>378</v>
      </c>
      <c r="Y122" s="125">
        <v>385</v>
      </c>
      <c r="Z122" s="125"/>
      <c r="AA122" s="125" t="str">
        <f t="shared" si="4"/>
        <v>385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2840</v>
      </c>
      <c r="V124" s="125">
        <v>2878</v>
      </c>
      <c r="W124" s="125">
        <v>2879</v>
      </c>
      <c r="X124" s="125">
        <v>2862</v>
      </c>
      <c r="Y124" s="125">
        <v>2928</v>
      </c>
      <c r="Z124" s="125"/>
      <c r="AA124" s="125" t="str">
        <f t="shared" si="4"/>
        <v>2,928</v>
      </c>
      <c r="AB124" s="125"/>
      <c r="AC124" s="125">
        <f>Y124/$Y$7*100</f>
        <v>86.987522281639926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853</v>
      </c>
      <c r="V125" s="125">
        <v>848</v>
      </c>
      <c r="W125" s="125">
        <v>823</v>
      </c>
      <c r="X125" s="125">
        <v>820</v>
      </c>
      <c r="Y125" s="125">
        <v>823</v>
      </c>
      <c r="Z125" s="125"/>
      <c r="AA125" s="125" t="str">
        <f t="shared" si="4"/>
        <v>823</v>
      </c>
      <c r="AB125" s="125"/>
      <c r="AC125" s="125">
        <f>Y125/$Y$7*100</f>
        <v>24.450386215092099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1813</v>
      </c>
      <c r="V127" s="125">
        <v>1819</v>
      </c>
      <c r="W127" s="125">
        <v>1807</v>
      </c>
      <c r="X127" s="125">
        <v>1747</v>
      </c>
      <c r="Y127" s="125">
        <v>1776</v>
      </c>
      <c r="Z127" s="125"/>
      <c r="AA127" s="125" t="str">
        <f t="shared" si="4"/>
        <v>1,776</v>
      </c>
      <c r="AB127" s="125"/>
      <c r="AC127" s="125">
        <f>Y127/$Y$7*100</f>
        <v>52.762923351158641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1500</v>
      </c>
      <c r="V128" s="125">
        <v>1520</v>
      </c>
      <c r="W128" s="125">
        <v>1520</v>
      </c>
      <c r="X128" s="125">
        <v>1551</v>
      </c>
      <c r="Y128" s="125">
        <v>1590</v>
      </c>
      <c r="Z128" s="125"/>
      <c r="AA128" s="125" t="str">
        <f t="shared" si="4"/>
        <v>1,590</v>
      </c>
      <c r="AB128" s="125"/>
      <c r="AC128" s="125">
        <f>Y128/$Y$7*100</f>
        <v>47.237076648841352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1386608-5310-43FC-80DB-6948FFE0D7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646D1405-7335-4BA2-A844-A4ACA8345BA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B9661240-6F0D-4FE7-AE8D-D221631125E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7DEF2D37-E82E-4735-907B-89BCF7F01D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2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Flinders</v>
      </c>
      <c r="T1" s="125"/>
      <c r="U1" s="125"/>
      <c r="V1" s="125"/>
      <c r="W1" s="125"/>
      <c r="X1" s="125"/>
      <c r="Y1" s="125" t="str">
        <f>Y3</f>
        <v>12.11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132</v>
      </c>
      <c r="V3" s="125"/>
      <c r="W3" s="125"/>
      <c r="X3" s="125"/>
      <c r="Y3" s="125" t="s">
        <v>170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12.11'!$Y$3&amp;" "&amp;'Table 12.11'!$U$3&amp;", "&amp;'State data for spotlight'!$C$3&amp;", "&amp;'Table 12.11'!$Y$2</f>
        <v>Table 12.11 Flinders,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656</v>
      </c>
      <c r="U4" s="127">
        <v>727</v>
      </c>
      <c r="V4" s="127">
        <v>727</v>
      </c>
      <c r="W4" s="127">
        <v>688</v>
      </c>
      <c r="X4" s="127">
        <v>690</v>
      </c>
      <c r="Y4" s="127">
        <v>755</v>
      </c>
      <c r="Z4" s="125"/>
      <c r="AA4" s="125" t="str">
        <f>TEXT(Y4,"###,###")</f>
        <v>755</v>
      </c>
      <c r="AB4" s="125"/>
      <c r="AC4" s="125">
        <f t="shared" ref="AC4:AC9" si="0">Y4/X4-1</f>
        <v>9.4202898550724612E-2</v>
      </c>
      <c r="AD4" s="125"/>
      <c r="AE4" s="125">
        <f>Y4/T4-1</f>
        <v>0.15091463414634143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336</v>
      </c>
      <c r="U5" s="127">
        <v>378</v>
      </c>
      <c r="V5" s="127">
        <v>368</v>
      </c>
      <c r="W5" s="127">
        <v>350</v>
      </c>
      <c r="X5" s="127">
        <v>344</v>
      </c>
      <c r="Y5" s="127">
        <v>364</v>
      </c>
      <c r="Z5" s="125"/>
      <c r="AA5" s="125" t="str">
        <f>TEXT(Y5,"###,###")</f>
        <v>364</v>
      </c>
      <c r="AB5" s="125"/>
      <c r="AC5" s="125">
        <f t="shared" si="0"/>
        <v>5.8139534883721034E-2</v>
      </c>
      <c r="AD5" s="125"/>
      <c r="AE5" s="125">
        <f t="shared" ref="AE5:AE9" si="1">Y5/T5-1</f>
        <v>8.3333333333333259E-2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317</v>
      </c>
      <c r="U6" s="127">
        <v>351</v>
      </c>
      <c r="V6" s="127">
        <v>360</v>
      </c>
      <c r="W6" s="127">
        <v>342</v>
      </c>
      <c r="X6" s="127">
        <v>343</v>
      </c>
      <c r="Y6" s="127">
        <v>391</v>
      </c>
      <c r="Z6" s="125"/>
      <c r="AA6" s="125" t="str">
        <f>TEXT(Y6,"###,###")</f>
        <v>391</v>
      </c>
      <c r="AB6" s="125"/>
      <c r="AC6" s="125">
        <f t="shared" si="0"/>
        <v>0.13994169096209919</v>
      </c>
      <c r="AD6" s="125"/>
      <c r="AE6" s="125">
        <f t="shared" si="1"/>
        <v>0.23343848580441651</v>
      </c>
      <c r="AF6" s="125"/>
    </row>
    <row r="7" spans="1:32" ht="16.5" customHeight="1" thickBot="1" x14ac:dyDescent="0.3">
      <c r="A7" s="44" t="str">
        <f>"QUICK STATS for "&amp;'Table 12.11'!Y2&amp;"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402</v>
      </c>
      <c r="U7" s="127">
        <v>424</v>
      </c>
      <c r="V7" s="127">
        <v>435</v>
      </c>
      <c r="W7" s="127">
        <v>437</v>
      </c>
      <c r="X7" s="127">
        <v>453</v>
      </c>
      <c r="Y7" s="127">
        <v>486</v>
      </c>
      <c r="Z7" s="125"/>
      <c r="AA7" s="125" t="str">
        <f>TEXT(Y7,"###,###")</f>
        <v>486</v>
      </c>
      <c r="AB7" s="125"/>
      <c r="AC7" s="125">
        <f t="shared" si="0"/>
        <v>7.2847682119205226E-2</v>
      </c>
      <c r="AD7" s="125"/>
      <c r="AE7" s="125">
        <f t="shared" si="1"/>
        <v>0.20895522388059695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755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12.11'!AA7</f>
        <v>486</v>
      </c>
      <c r="P8" s="49"/>
      <c r="S8" s="125" t="s">
        <v>96</v>
      </c>
      <c r="T8" s="125">
        <v>19999</v>
      </c>
      <c r="U8" s="125">
        <v>16049</v>
      </c>
      <c r="V8" s="125">
        <v>18193.54</v>
      </c>
      <c r="W8" s="125">
        <v>24309</v>
      </c>
      <c r="X8" s="125">
        <v>24758.54</v>
      </c>
      <c r="Y8" s="125">
        <v>25000</v>
      </c>
      <c r="Z8" s="125"/>
      <c r="AA8" s="125" t="str">
        <f>TEXT(Y8,"$###,###")</f>
        <v>$25,000</v>
      </c>
      <c r="AB8" s="125"/>
      <c r="AC8" s="125">
        <f t="shared" si="0"/>
        <v>9.7525944583161106E-3</v>
      </c>
      <c r="AD8" s="125"/>
      <c r="AE8" s="125">
        <f t="shared" si="1"/>
        <v>0.25006250312515621</v>
      </c>
      <c r="AF8" s="125"/>
    </row>
    <row r="9" spans="1:32" x14ac:dyDescent="0.25">
      <c r="A9" s="53" t="s">
        <v>17</v>
      </c>
      <c r="B9" s="54"/>
      <c r="C9" s="55"/>
      <c r="D9" s="56">
        <f>'Table 12.11'!AC104</f>
        <v>57.483443708609272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52.469135802469133</v>
      </c>
      <c r="P9" s="57" t="s">
        <v>97</v>
      </c>
      <c r="S9" s="125" t="s">
        <v>9</v>
      </c>
      <c r="T9" s="125">
        <v>15305777</v>
      </c>
      <c r="U9" s="125">
        <v>14756066</v>
      </c>
      <c r="V9" s="125">
        <v>16349082</v>
      </c>
      <c r="W9" s="125">
        <v>18254484</v>
      </c>
      <c r="X9" s="125">
        <v>19718946</v>
      </c>
      <c r="Y9" s="125">
        <v>20965178</v>
      </c>
      <c r="Z9" s="125"/>
      <c r="AA9" s="125" t="str">
        <f>TEXT(Y9/1000000,"$#,###.0")&amp;" mil"</f>
        <v>$21.0 mil</v>
      </c>
      <c r="AB9" s="125"/>
      <c r="AC9" s="125">
        <f t="shared" si="0"/>
        <v>6.319972680081376E-2</v>
      </c>
      <c r="AD9" s="125"/>
      <c r="AE9" s="125">
        <f t="shared" si="1"/>
        <v>0.36975587714364311</v>
      </c>
      <c r="AF9" s="125"/>
    </row>
    <row r="10" spans="1:32" x14ac:dyDescent="0.25">
      <c r="A10" s="53" t="s">
        <v>20</v>
      </c>
      <c r="B10" s="54"/>
      <c r="C10" s="55"/>
      <c r="D10" s="56">
        <f>'Table 12.11'!AC105</f>
        <v>25.165562913907287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47.530864197530867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79.629629629629633</v>
      </c>
      <c r="P11" s="57" t="s">
        <v>97</v>
      </c>
      <c r="S11" s="125" t="s">
        <v>32</v>
      </c>
      <c r="T11" s="127">
        <v>500</v>
      </c>
      <c r="U11" s="127">
        <v>559</v>
      </c>
      <c r="V11" s="127">
        <v>557</v>
      </c>
      <c r="W11" s="127">
        <v>511</v>
      </c>
      <c r="X11" s="127">
        <v>509</v>
      </c>
      <c r="Y11" s="127">
        <v>578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12.11'!AC108</f>
        <v>26.225165562913904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36.419753086419753</v>
      </c>
      <c r="P12" s="57" t="s">
        <v>97</v>
      </c>
      <c r="S12" s="125" t="s">
        <v>33</v>
      </c>
      <c r="T12" s="127">
        <v>157</v>
      </c>
      <c r="U12" s="127">
        <v>174</v>
      </c>
      <c r="V12" s="127">
        <v>173</v>
      </c>
      <c r="W12" s="127">
        <v>184</v>
      </c>
      <c r="X12" s="127">
        <v>179</v>
      </c>
      <c r="Y12" s="127">
        <v>177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12.11'!AC109</f>
        <v>14.834437086092716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12.11'!AA118</f>
        <v>48.2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12.11'!AC110</f>
        <v>20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21.193415637860085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12.11'!AC111</f>
        <v>21.589403973509931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78.806584362139915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104</v>
      </c>
      <c r="Z15" s="125"/>
      <c r="AA15" s="128">
        <f t="shared" ref="AA15:AA34" si="2">IF(Y15="np",0,Y15/$Y$34)</f>
        <v>0.13774834437086092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0</v>
      </c>
      <c r="Z16" s="125"/>
      <c r="AA16" s="128">
        <f t="shared" si="2"/>
        <v>0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27</v>
      </c>
      <c r="Z17" s="125"/>
      <c r="AA17" s="128">
        <f t="shared" si="2"/>
        <v>3.5761589403973511E-2</v>
      </c>
      <c r="AB17" s="125"/>
      <c r="AC17" s="125"/>
      <c r="AD17" s="125"/>
      <c r="AE17" s="125"/>
      <c r="AF17" s="125"/>
    </row>
    <row r="18" spans="1:32" x14ac:dyDescent="0.25">
      <c r="A18" s="83" t="str">
        <f>'Table 12.11'!$S$1&amp;" ("&amp;'Table 12.11'!$T$2&amp;" to "&amp;'Table 12.11'!$Y$2&amp;")"</f>
        <v>Flinders (2011-12 to 2016-17)</v>
      </c>
      <c r="B18" s="83"/>
      <c r="C18" s="83"/>
      <c r="D18" s="83"/>
      <c r="E18" s="83"/>
      <c r="F18" s="83"/>
      <c r="G18" s="83" t="str">
        <f>'Table 12.11'!$S$1&amp;" ("&amp;'Table 12.11'!$T$2&amp;" to "&amp;'Table 12.11'!$Y$2&amp;")"</f>
        <v>Flinders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13</v>
      </c>
      <c r="Z18" s="125"/>
      <c r="AA18" s="128">
        <f t="shared" si="2"/>
        <v>1.7218543046357615E-2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25</v>
      </c>
      <c r="Z19" s="125"/>
      <c r="AA19" s="128">
        <f t="shared" si="2"/>
        <v>3.3112582781456956E-2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22</v>
      </c>
      <c r="Z20" s="125"/>
      <c r="AA20" s="128">
        <f t="shared" si="2"/>
        <v>2.9139072847682121E-2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39</v>
      </c>
      <c r="Z21" s="125"/>
      <c r="AA21" s="128">
        <f t="shared" si="2"/>
        <v>5.1655629139072845E-2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53</v>
      </c>
      <c r="Z22" s="125"/>
      <c r="AA22" s="128">
        <f t="shared" si="2"/>
        <v>7.0198675496688748E-2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23</v>
      </c>
      <c r="Z23" s="125"/>
      <c r="AA23" s="128">
        <f t="shared" si="2"/>
        <v>3.0463576158940398E-2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0</v>
      </c>
      <c r="Z24" s="125"/>
      <c r="AA24" s="128">
        <f t="shared" si="2"/>
        <v>0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7</v>
      </c>
      <c r="Z25" s="125"/>
      <c r="AA25" s="128">
        <f t="shared" si="2"/>
        <v>9.2715231788079479E-3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13</v>
      </c>
      <c r="Z26" s="125"/>
      <c r="AA26" s="128">
        <f t="shared" si="2"/>
        <v>1.7218543046357615E-2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20</v>
      </c>
      <c r="Z27" s="125"/>
      <c r="AA27" s="128">
        <f t="shared" si="2"/>
        <v>2.6490066225165563E-2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11</v>
      </c>
      <c r="Z28" s="125"/>
      <c r="AA28" s="128">
        <f t="shared" si="2"/>
        <v>1.456953642384106E-2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65</v>
      </c>
      <c r="Z29" s="125"/>
      <c r="AA29" s="128">
        <f t="shared" si="2"/>
        <v>8.6092715231788075E-2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58</v>
      </c>
      <c r="Z30" s="125"/>
      <c r="AA30" s="128">
        <f t="shared" si="2"/>
        <v>7.6821192052980131E-2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12.11'!Y2&amp;")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90</v>
      </c>
      <c r="Z31" s="125"/>
      <c r="AA31" s="128">
        <f t="shared" si="2"/>
        <v>0.11920529801324503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8</v>
      </c>
      <c r="Z32" s="125"/>
      <c r="AA32" s="128">
        <f t="shared" si="2"/>
        <v>1.0596026490066225E-2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39</v>
      </c>
      <c r="Z33" s="125"/>
      <c r="AA33" s="128">
        <f t="shared" si="2"/>
        <v>5.1655629139072845E-2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755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313</v>
      </c>
      <c r="U37" s="125">
        <v>316</v>
      </c>
      <c r="V37" s="125">
        <v>330</v>
      </c>
      <c r="W37" s="125">
        <v>355</v>
      </c>
      <c r="X37" s="125">
        <v>364</v>
      </c>
      <c r="Y37" s="125">
        <v>383</v>
      </c>
      <c r="Z37" s="125"/>
      <c r="AA37" s="125" t="str">
        <f>TEXT(Y37,"###,###")</f>
        <v>383</v>
      </c>
      <c r="AB37" s="125"/>
      <c r="AC37" s="125">
        <f>Y37/X37-1</f>
        <v>5.2197802197802234E-2</v>
      </c>
      <c r="AD37" s="125"/>
      <c r="AE37" s="125">
        <f>Y37/T37-1</f>
        <v>0.22364217252396168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91</v>
      </c>
      <c r="U38" s="125">
        <v>109</v>
      </c>
      <c r="V38" s="125">
        <v>99</v>
      </c>
      <c r="W38" s="125">
        <v>82</v>
      </c>
      <c r="X38" s="125">
        <v>86</v>
      </c>
      <c r="Y38" s="125">
        <v>103</v>
      </c>
      <c r="Z38" s="125"/>
      <c r="AA38" s="125" t="str">
        <f>TEXT(Y38,"###,###")</f>
        <v>103</v>
      </c>
      <c r="AB38" s="125"/>
      <c r="AC38" s="125">
        <f>Y38/X38-1</f>
        <v>0.19767441860465107</v>
      </c>
      <c r="AD38" s="125"/>
      <c r="AE38" s="125">
        <f>Y38/T38-1</f>
        <v>0.13186813186813184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404</v>
      </c>
      <c r="U40" s="125">
        <v>425</v>
      </c>
      <c r="V40" s="125">
        <v>429</v>
      </c>
      <c r="W40" s="125">
        <v>437</v>
      </c>
      <c r="X40" s="125">
        <v>450</v>
      </c>
      <c r="Y40" s="125">
        <v>486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78.806584362139915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21.193415637860085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7</v>
      </c>
      <c r="Y44" s="127">
        <v>4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4</v>
      </c>
      <c r="Y45" s="127">
        <v>15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19</v>
      </c>
      <c r="Y46" s="127">
        <v>16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28</v>
      </c>
      <c r="Y47" s="127">
        <v>25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33</v>
      </c>
      <c r="Y48" s="127">
        <v>29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12.11'!S1&amp;" ("&amp;'Table 12.11'!Y2&amp;") *"</f>
        <v>Number of jobs by age and sex of job holders in Flinders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26</v>
      </c>
      <c r="Y49" s="127">
        <v>24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24</v>
      </c>
      <c r="Y50" s="127">
        <v>24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24</v>
      </c>
      <c r="Y51" s="127">
        <v>31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25</v>
      </c>
      <c r="Y52" s="127">
        <v>23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43</v>
      </c>
      <c r="Y53" s="127">
        <v>43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20</v>
      </c>
      <c r="Y54" s="127">
        <v>29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50</v>
      </c>
      <c r="Y55" s="127">
        <v>44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26</v>
      </c>
      <c r="Y56" s="127">
        <v>29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15</v>
      </c>
      <c r="Y57" s="127">
        <v>20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8</v>
      </c>
      <c r="Y58" s="127">
        <v>8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0</v>
      </c>
      <c r="Y59" s="127">
        <v>6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0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341</v>
      </c>
      <c r="Y61" s="127">
        <v>364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12.11'!S1&amp;" ("&amp;'Table 12.11'!Y2&amp;") *"</f>
        <v>Number of employed persons per occupation of main job by sex in Flinders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7</v>
      </c>
      <c r="Y64" s="127">
        <v>0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14</v>
      </c>
      <c r="Y65" s="127">
        <v>12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17</v>
      </c>
      <c r="Y66" s="127">
        <v>26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18</v>
      </c>
      <c r="Y67" s="127">
        <v>29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28</v>
      </c>
      <c r="Y68" s="127">
        <v>44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32</v>
      </c>
      <c r="Y69" s="127">
        <v>32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35</v>
      </c>
      <c r="Y70" s="127">
        <v>47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28</v>
      </c>
      <c r="Y71" s="127">
        <v>26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45</v>
      </c>
      <c r="Y72" s="127">
        <v>44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44</v>
      </c>
      <c r="Y73" s="127">
        <v>42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45</v>
      </c>
      <c r="Y74" s="127">
        <v>48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16</v>
      </c>
      <c r="Y75" s="127">
        <v>22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11</v>
      </c>
      <c r="Y76" s="127">
        <v>10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0</v>
      </c>
      <c r="Y77" s="127">
        <v>9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0</v>
      </c>
      <c r="Y78" s="127">
        <v>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0</v>
      </c>
      <c r="Y79" s="127">
        <v>0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347</v>
      </c>
      <c r="Y80" s="127">
        <v>391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12.11'!S1</f>
        <v>Flinders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25</v>
      </c>
      <c r="Y83" s="127">
        <v>24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20</v>
      </c>
      <c r="Y84" s="127">
        <v>21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12.11'!AA4</f>
        <v>755</v>
      </c>
      <c r="D85" s="97">
        <f>'Table 12.11'!AC4</f>
        <v>9.4202898550724612E-2</v>
      </c>
      <c r="E85" s="98">
        <f>'Table 12.11'!AC4</f>
        <v>9.4202898550724612E-2</v>
      </c>
      <c r="F85" s="97">
        <f>'Table 12.11'!AE4</f>
        <v>0.15091463414634143</v>
      </c>
      <c r="G85" s="98">
        <f>'Table 12.11'!AE4</f>
        <v>0.15091463414634143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35</v>
      </c>
      <c r="Y85" s="127">
        <v>35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12.11'!AA5</f>
        <v>364</v>
      </c>
      <c r="D86" s="97">
        <f>'Table 12.11'!AC5</f>
        <v>5.8139534883721034E-2</v>
      </c>
      <c r="E86" s="98">
        <f>'Table 12.11'!AC5</f>
        <v>5.8139534883721034E-2</v>
      </c>
      <c r="F86" s="97">
        <f>'Table 12.11'!AE5</f>
        <v>8.3333333333333259E-2</v>
      </c>
      <c r="G86" s="98">
        <f>'Table 12.11'!AE5</f>
        <v>8.3333333333333259E-2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8</v>
      </c>
      <c r="Y86" s="127">
        <v>15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12.11'!AA6</f>
        <v>391</v>
      </c>
      <c r="D87" s="97">
        <f>'Table 12.11'!AC6</f>
        <v>0.13994169096209919</v>
      </c>
      <c r="E87" s="98">
        <f>'Table 12.11'!AC6</f>
        <v>0.13994169096209919</v>
      </c>
      <c r="F87" s="97">
        <f>'Table 12.11'!AE6</f>
        <v>0.23343848580441651</v>
      </c>
      <c r="G87" s="98">
        <f>'Table 12.11'!AE6</f>
        <v>0.23343848580441651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4</v>
      </c>
      <c r="Y87" s="127">
        <v>5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12.11'!AA7</f>
        <v>486</v>
      </c>
      <c r="D88" s="97">
        <f>'Table 12.11'!AC7</f>
        <v>7.2847682119205226E-2</v>
      </c>
      <c r="E88" s="98">
        <f>'Table 12.11'!AC7</f>
        <v>7.2847682119205226E-2</v>
      </c>
      <c r="F88" s="97">
        <f>'Table 12.11'!AE7</f>
        <v>0.20895522388059695</v>
      </c>
      <c r="G88" s="98">
        <f>'Table 12.11'!AE7</f>
        <v>0.20895522388059695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5</v>
      </c>
      <c r="Y88" s="127">
        <v>4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12.11'!AA37</f>
        <v>383</v>
      </c>
      <c r="D89" s="97">
        <f>'Table 12.11'!AC37</f>
        <v>5.2197802197802234E-2</v>
      </c>
      <c r="E89" s="98">
        <f>'Table 12.11'!AC37</f>
        <v>5.2197802197802234E-2</v>
      </c>
      <c r="F89" s="97">
        <f>'Table 12.11'!AE37</f>
        <v>0.22364217252396168</v>
      </c>
      <c r="G89" s="98">
        <f>'Table 12.11'!AE37</f>
        <v>0.22364217252396168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8</v>
      </c>
      <c r="Y89" s="127">
        <v>12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12.11'!AA38</f>
        <v>103</v>
      </c>
      <c r="D90" s="97">
        <f>'Table 12.11'!AC38</f>
        <v>0.19767441860465107</v>
      </c>
      <c r="E90" s="98">
        <f>'Table 12.11'!AC38</f>
        <v>0.19767441860465107</v>
      </c>
      <c r="F90" s="97">
        <f>'Table 12.11'!AE38</f>
        <v>0.13186813186813184</v>
      </c>
      <c r="G90" s="98">
        <f>'Table 12.11'!AE38</f>
        <v>0.13186813186813184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43</v>
      </c>
      <c r="Y90" s="127">
        <v>40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12.11'!AA114</f>
        <v>36</v>
      </c>
      <c r="D91" s="97">
        <f>'Table 12.11'!AC114</f>
        <v>0.19999999999999996</v>
      </c>
      <c r="E91" s="98">
        <f>'Table 12.11'!AC114</f>
        <v>0.19999999999999996</v>
      </c>
      <c r="F91" s="97">
        <f>'Table 12.11'!AE114</f>
        <v>-0.1428571428571429</v>
      </c>
      <c r="G91" s="98">
        <f>'Table 12.11'!AE114</f>
        <v>-0.1428571428571429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244</v>
      </c>
      <c r="Y91" s="127">
        <v>255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12.11'!AA115</f>
        <v>67</v>
      </c>
      <c r="D92" s="97">
        <f>'Table 12.11'!AC115</f>
        <v>0.31372549019607843</v>
      </c>
      <c r="E92" s="98">
        <f>'Table 12.11'!AC115</f>
        <v>0.31372549019607843</v>
      </c>
      <c r="F92" s="97">
        <f>'Table 12.11'!AE115</f>
        <v>0.26415094339622636</v>
      </c>
      <c r="G92" s="98">
        <f>'Table 12.11'!AE115</f>
        <v>0.26415094339622636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12.11'!AA8</f>
        <v>$25,000</v>
      </c>
      <c r="D93" s="97">
        <f>'Table 12.11'!AC8</f>
        <v>9.7525944583161106E-3</v>
      </c>
      <c r="E93" s="98">
        <f>'Table 12.11'!AC8</f>
        <v>9.7525944583161106E-3</v>
      </c>
      <c r="F93" s="97">
        <f>'Table 12.11'!AE8</f>
        <v>0.25006250312515621</v>
      </c>
      <c r="G93" s="98">
        <f>'Table 12.11'!AE8</f>
        <v>0.25006250312515621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11</v>
      </c>
      <c r="Y93" s="127">
        <v>20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12.11'!AA9</f>
        <v>$21.0 mil</v>
      </c>
      <c r="D94" s="97">
        <f>'Table 12.11'!AC9</f>
        <v>6.319972680081376E-2</v>
      </c>
      <c r="E94" s="98">
        <f>'Table 12.11'!AC9</f>
        <v>6.319972680081376E-2</v>
      </c>
      <c r="F94" s="97">
        <f>'Table 12.11'!AE9</f>
        <v>0.36975587714364311</v>
      </c>
      <c r="G94" s="98">
        <f>'Table 12.11'!AE9</f>
        <v>0.36975587714364311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34</v>
      </c>
      <c r="Y94" s="127">
        <v>41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6</v>
      </c>
      <c r="Y95" s="127">
        <v>9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39</v>
      </c>
      <c r="Y96" s="127">
        <v>46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22</v>
      </c>
      <c r="Y97" s="127">
        <v>29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12</v>
      </c>
      <c r="Y98" s="127">
        <v>11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0</v>
      </c>
      <c r="Y99" s="127">
        <v>0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17</v>
      </c>
      <c r="Y100" s="127">
        <v>19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209</v>
      </c>
      <c r="Y101" s="127">
        <v>231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363</v>
      </c>
      <c r="Y104" s="125">
        <v>434</v>
      </c>
      <c r="Z104" s="125"/>
      <c r="AA104" s="125" t="str">
        <f>TEXT(Y104,"###,###")</f>
        <v>434</v>
      </c>
      <c r="AB104" s="125"/>
      <c r="AC104" s="125">
        <f>Y104/($Y$4)*100</f>
        <v>57.483443708609272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173</v>
      </c>
      <c r="Y105" s="125">
        <v>190</v>
      </c>
      <c r="Z105" s="125"/>
      <c r="AA105" s="125" t="str">
        <f>TEXT(Y105,"###,###")</f>
        <v>190</v>
      </c>
      <c r="AB105" s="125"/>
      <c r="AC105" s="125">
        <f>Y105/($Y$4)*100</f>
        <v>25.165562913907287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536</v>
      </c>
      <c r="Y106" s="125">
        <v>624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162</v>
      </c>
      <c r="Y108" s="125">
        <v>198</v>
      </c>
      <c r="Z108" s="125"/>
      <c r="AA108" s="125" t="str">
        <f>TEXT(Y108,"###,###")</f>
        <v>198</v>
      </c>
      <c r="AB108" s="125"/>
      <c r="AC108" s="125">
        <f>Y108/($Y$4)*100</f>
        <v>26.225165562913904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115</v>
      </c>
      <c r="Y109" s="125">
        <v>112</v>
      </c>
      <c r="Z109" s="125"/>
      <c r="AA109" s="125" t="str">
        <f>TEXT(Y109,"###,###")</f>
        <v>112</v>
      </c>
      <c r="AB109" s="125"/>
      <c r="AC109" s="125">
        <f t="shared" ref="AC109:AC111" si="3">Y109/($Y$4)*100</f>
        <v>14.834437086092716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118</v>
      </c>
      <c r="Y110" s="125">
        <v>151</v>
      </c>
      <c r="Z110" s="125"/>
      <c r="AA110" s="125" t="str">
        <f>TEXT(Y110,"###,###")</f>
        <v>151</v>
      </c>
      <c r="AB110" s="125"/>
      <c r="AC110" s="125">
        <f t="shared" si="3"/>
        <v>20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140</v>
      </c>
      <c r="Y111" s="125">
        <v>163</v>
      </c>
      <c r="Z111" s="125"/>
      <c r="AA111" s="125" t="str">
        <f>TEXT(Y111,"###,###")</f>
        <v>163</v>
      </c>
      <c r="AB111" s="125"/>
      <c r="AC111" s="125">
        <f t="shared" si="3"/>
        <v>21.589403973509931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687</v>
      </c>
      <c r="Y112" s="125">
        <v>755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42</v>
      </c>
      <c r="U114" s="125">
        <v>43</v>
      </c>
      <c r="V114" s="125">
        <v>40</v>
      </c>
      <c r="W114" s="125">
        <v>31</v>
      </c>
      <c r="X114" s="125">
        <v>30</v>
      </c>
      <c r="Y114" s="125">
        <v>36</v>
      </c>
      <c r="Z114" s="125"/>
      <c r="AA114" s="125" t="str">
        <f>TEXT(Y114,"###,###")</f>
        <v>36</v>
      </c>
      <c r="AB114" s="125"/>
      <c r="AC114" s="125">
        <f>Y114/X114-1</f>
        <v>0.19999999999999996</v>
      </c>
      <c r="AD114" s="125"/>
      <c r="AE114" s="125">
        <f>Y114/T114-1</f>
        <v>-0.1428571428571429</v>
      </c>
      <c r="AF114" s="125"/>
    </row>
    <row r="115" spans="19:32" x14ac:dyDescent="0.25">
      <c r="S115" s="125" t="s">
        <v>104</v>
      </c>
      <c r="T115" s="125">
        <v>53</v>
      </c>
      <c r="U115" s="125">
        <v>64</v>
      </c>
      <c r="V115" s="125">
        <v>63</v>
      </c>
      <c r="W115" s="125">
        <v>52</v>
      </c>
      <c r="X115" s="125">
        <v>51</v>
      </c>
      <c r="Y115" s="125">
        <v>67</v>
      </c>
      <c r="Z115" s="125"/>
      <c r="AA115" s="125" t="str">
        <f>TEXT(Y115,"###,###")</f>
        <v>67</v>
      </c>
      <c r="AB115" s="125"/>
      <c r="AC115" s="125">
        <f>Y115/X115-1</f>
        <v>0.31372549019607843</v>
      </c>
      <c r="AD115" s="125"/>
      <c r="AE115" s="125">
        <f>Y115/T115-1</f>
        <v>0.26415094339622636</v>
      </c>
      <c r="AF115" s="125"/>
    </row>
    <row r="116" spans="19:32" x14ac:dyDescent="0.25">
      <c r="S116" s="125" t="s">
        <v>56</v>
      </c>
      <c r="T116" s="125">
        <v>95</v>
      </c>
      <c r="U116" s="125">
        <v>107</v>
      </c>
      <c r="V116" s="125">
        <v>103</v>
      </c>
      <c r="W116" s="125">
        <v>83</v>
      </c>
      <c r="X116" s="125">
        <v>81</v>
      </c>
      <c r="Y116" s="125">
        <v>103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50.37</v>
      </c>
      <c r="V118" s="125">
        <v>49.49</v>
      </c>
      <c r="W118" s="125">
        <v>46.62</v>
      </c>
      <c r="X118" s="125">
        <v>47.62</v>
      </c>
      <c r="Y118" s="125">
        <v>48.24</v>
      </c>
      <c r="Z118" s="125"/>
      <c r="AA118" s="125" t="str">
        <f>TEXT(Y118,"##.0")</f>
        <v>48.2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251</v>
      </c>
      <c r="V120" s="125">
        <v>264</v>
      </c>
      <c r="W120" s="125">
        <v>257</v>
      </c>
      <c r="X120" s="125">
        <v>270</v>
      </c>
      <c r="Y120" s="125">
        <v>309</v>
      </c>
      <c r="Z120" s="125"/>
      <c r="AA120" s="125" t="str">
        <f>TEXT(Y120,"###,###")</f>
        <v>309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97</v>
      </c>
      <c r="V121" s="125">
        <v>93</v>
      </c>
      <c r="W121" s="125">
        <v>100</v>
      </c>
      <c r="X121" s="125">
        <v>101</v>
      </c>
      <c r="Y121" s="125">
        <v>99</v>
      </c>
      <c r="Z121" s="125"/>
      <c r="AA121" s="125" t="str">
        <f t="shared" ref="AA121:AA128" si="4">TEXT(Y121,"###,###")</f>
        <v>99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76</v>
      </c>
      <c r="V122" s="125">
        <v>77</v>
      </c>
      <c r="W122" s="125">
        <v>87</v>
      </c>
      <c r="X122" s="125">
        <v>81</v>
      </c>
      <c r="Y122" s="125">
        <v>78</v>
      </c>
      <c r="Z122" s="125"/>
      <c r="AA122" s="125" t="str">
        <f t="shared" si="4"/>
        <v>78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327</v>
      </c>
      <c r="V124" s="125">
        <v>341</v>
      </c>
      <c r="W124" s="125">
        <v>344</v>
      </c>
      <c r="X124" s="125">
        <v>351</v>
      </c>
      <c r="Y124" s="125">
        <v>387</v>
      </c>
      <c r="Z124" s="125"/>
      <c r="AA124" s="125" t="str">
        <f t="shared" si="4"/>
        <v>387</v>
      </c>
      <c r="AB124" s="125"/>
      <c r="AC124" s="125">
        <f>Y124/$Y$7*100</f>
        <v>79.629629629629633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173</v>
      </c>
      <c r="V125" s="125">
        <v>170</v>
      </c>
      <c r="W125" s="125">
        <v>187</v>
      </c>
      <c r="X125" s="125">
        <v>182</v>
      </c>
      <c r="Y125" s="125">
        <v>177</v>
      </c>
      <c r="Z125" s="125"/>
      <c r="AA125" s="125" t="str">
        <f t="shared" si="4"/>
        <v>177</v>
      </c>
      <c r="AB125" s="125"/>
      <c r="AC125" s="125">
        <f>Y125/$Y$7*100</f>
        <v>36.419753086419753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229</v>
      </c>
      <c r="V127" s="125">
        <v>240</v>
      </c>
      <c r="W127" s="125">
        <v>236</v>
      </c>
      <c r="X127" s="125">
        <v>245</v>
      </c>
      <c r="Y127" s="125">
        <v>255</v>
      </c>
      <c r="Z127" s="125"/>
      <c r="AA127" s="125" t="str">
        <f t="shared" si="4"/>
        <v>255</v>
      </c>
      <c r="AB127" s="125"/>
      <c r="AC127" s="125">
        <f>Y127/$Y$7*100</f>
        <v>52.469135802469133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191</v>
      </c>
      <c r="V128" s="125">
        <v>198</v>
      </c>
      <c r="W128" s="125">
        <v>201</v>
      </c>
      <c r="X128" s="125">
        <v>210</v>
      </c>
      <c r="Y128" s="125">
        <v>231</v>
      </c>
      <c r="Z128" s="125"/>
      <c r="AA128" s="125" t="str">
        <f t="shared" si="4"/>
        <v>231</v>
      </c>
      <c r="AB128" s="125"/>
      <c r="AC128" s="125">
        <f>Y128/$Y$7*100</f>
        <v>47.530864197530867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54045AA-1AFC-43BC-AF74-D718EC2A31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1A6DD1EB-0AA3-475E-89F6-5027F904CFA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E915EB5A-B639-4067-8B10-55ED7DECBC3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942663A0-F79A-45D1-A5C7-E3E7B496014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3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George Town</v>
      </c>
      <c r="T1" s="125"/>
      <c r="U1" s="125"/>
      <c r="V1" s="125"/>
      <c r="W1" s="125"/>
      <c r="X1" s="125"/>
      <c r="Y1" s="125" t="str">
        <f>Y3</f>
        <v>12.12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142</v>
      </c>
      <c r="V3" s="125"/>
      <c r="W3" s="125"/>
      <c r="X3" s="125"/>
      <c r="Y3" s="125" t="s">
        <v>171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12.12'!$Y$3&amp;" "&amp;'Table 12.12'!$U$3&amp;", "&amp;'State data for spotlight'!$C$3&amp;", "&amp;'Table 12.12'!$Y$2</f>
        <v>Table 12.12 George Town,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4076</v>
      </c>
      <c r="U4" s="127">
        <v>3833</v>
      </c>
      <c r="V4" s="127">
        <v>3751</v>
      </c>
      <c r="W4" s="127">
        <v>3907</v>
      </c>
      <c r="X4" s="127">
        <v>3811</v>
      </c>
      <c r="Y4" s="127">
        <v>3977</v>
      </c>
      <c r="Z4" s="125"/>
      <c r="AA4" s="125" t="str">
        <f>TEXT(Y4,"###,###")</f>
        <v>3,977</v>
      </c>
      <c r="AB4" s="125"/>
      <c r="AC4" s="125">
        <f t="shared" ref="AC4:AC9" si="0">Y4/X4-1</f>
        <v>4.3558121228024049E-2</v>
      </c>
      <c r="AD4" s="125"/>
      <c r="AE4" s="125">
        <f>Y4/T4-1</f>
        <v>-2.4288518155053951E-2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2285</v>
      </c>
      <c r="U5" s="127">
        <v>2129</v>
      </c>
      <c r="V5" s="127">
        <v>2101</v>
      </c>
      <c r="W5" s="127">
        <v>2164</v>
      </c>
      <c r="X5" s="127">
        <v>2127</v>
      </c>
      <c r="Y5" s="127">
        <v>2166</v>
      </c>
      <c r="Z5" s="125"/>
      <c r="AA5" s="125" t="str">
        <f>TEXT(Y5,"###,###")</f>
        <v>2,166</v>
      </c>
      <c r="AB5" s="125"/>
      <c r="AC5" s="125">
        <f t="shared" si="0"/>
        <v>1.833568406205921E-2</v>
      </c>
      <c r="AD5" s="125"/>
      <c r="AE5" s="125">
        <f t="shared" ref="AE5:AE9" si="1">Y5/T5-1</f>
        <v>-5.207877461706778E-2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1786</v>
      </c>
      <c r="U6" s="127">
        <v>1709</v>
      </c>
      <c r="V6" s="127">
        <v>1654</v>
      </c>
      <c r="W6" s="127">
        <v>1746</v>
      </c>
      <c r="X6" s="127">
        <v>1683</v>
      </c>
      <c r="Y6" s="127">
        <v>1811</v>
      </c>
      <c r="Z6" s="125"/>
      <c r="AA6" s="125" t="str">
        <f>TEXT(Y6,"###,###")</f>
        <v>1,811</v>
      </c>
      <c r="AB6" s="125"/>
      <c r="AC6" s="125">
        <f t="shared" si="0"/>
        <v>7.605466428995844E-2</v>
      </c>
      <c r="AD6" s="125"/>
      <c r="AE6" s="125">
        <f t="shared" si="1"/>
        <v>1.399776035834277E-2</v>
      </c>
      <c r="AF6" s="125"/>
    </row>
    <row r="7" spans="1:32" ht="16.5" customHeight="1" thickBot="1" x14ac:dyDescent="0.3">
      <c r="A7" s="44" t="str">
        <f>"QUICK STATS for "&amp;'Table 12.12'!Y2&amp;"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2924</v>
      </c>
      <c r="U7" s="127">
        <v>2820</v>
      </c>
      <c r="V7" s="127">
        <v>2749</v>
      </c>
      <c r="W7" s="127">
        <v>2796</v>
      </c>
      <c r="X7" s="127">
        <v>2797</v>
      </c>
      <c r="Y7" s="127">
        <v>2889</v>
      </c>
      <c r="Z7" s="125"/>
      <c r="AA7" s="125" t="str">
        <f>TEXT(Y7,"###,###")</f>
        <v>2,889</v>
      </c>
      <c r="AB7" s="125"/>
      <c r="AC7" s="125">
        <f t="shared" si="0"/>
        <v>3.2892384697890575E-2</v>
      </c>
      <c r="AD7" s="125"/>
      <c r="AE7" s="125">
        <f t="shared" si="1"/>
        <v>-1.1969904240766049E-2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3,977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12.12'!AA7</f>
        <v>2,889</v>
      </c>
      <c r="P8" s="49"/>
      <c r="S8" s="125" t="s">
        <v>96</v>
      </c>
      <c r="T8" s="125">
        <v>33077.25</v>
      </c>
      <c r="U8" s="125">
        <v>33889.089999999997</v>
      </c>
      <c r="V8" s="125">
        <v>33872</v>
      </c>
      <c r="W8" s="125">
        <v>34593</v>
      </c>
      <c r="X8" s="125">
        <v>37286</v>
      </c>
      <c r="Y8" s="125">
        <v>36573.5</v>
      </c>
      <c r="Z8" s="125"/>
      <c r="AA8" s="125" t="str">
        <f>TEXT(Y8,"$###,###")</f>
        <v>$36,574</v>
      </c>
      <c r="AB8" s="125"/>
      <c r="AC8" s="125">
        <f t="shared" si="0"/>
        <v>-1.9109048972804854E-2</v>
      </c>
      <c r="AD8" s="125"/>
      <c r="AE8" s="125">
        <f t="shared" si="1"/>
        <v>0.10569953669062571</v>
      </c>
      <c r="AF8" s="125"/>
    </row>
    <row r="9" spans="1:32" x14ac:dyDescent="0.25">
      <c r="A9" s="53" t="s">
        <v>17</v>
      </c>
      <c r="B9" s="54"/>
      <c r="C9" s="55"/>
      <c r="D9" s="56">
        <f>'Table 12.12'!AC104</f>
        <v>77.470455116922295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55.140186915887845</v>
      </c>
      <c r="P9" s="57" t="s">
        <v>97</v>
      </c>
      <c r="S9" s="125" t="s">
        <v>9</v>
      </c>
      <c r="T9" s="125">
        <v>123529389</v>
      </c>
      <c r="U9" s="125">
        <v>123732783</v>
      </c>
      <c r="V9" s="125">
        <v>124608326</v>
      </c>
      <c r="W9" s="125">
        <v>127972110</v>
      </c>
      <c r="X9" s="125">
        <v>133078735</v>
      </c>
      <c r="Y9" s="125">
        <v>136854854</v>
      </c>
      <c r="Z9" s="125"/>
      <c r="AA9" s="125" t="str">
        <f>TEXT(Y9/1000000,"$#,###.0")&amp;" mil"</f>
        <v>$136.9 mil</v>
      </c>
      <c r="AB9" s="125"/>
      <c r="AC9" s="125">
        <f t="shared" si="0"/>
        <v>2.837507434978237E-2</v>
      </c>
      <c r="AD9" s="125"/>
      <c r="AE9" s="125">
        <f t="shared" si="1"/>
        <v>0.10787283178418372</v>
      </c>
      <c r="AF9" s="125"/>
    </row>
    <row r="10" spans="1:32" x14ac:dyDescent="0.25">
      <c r="A10" s="53" t="s">
        <v>20</v>
      </c>
      <c r="B10" s="54"/>
      <c r="C10" s="55"/>
      <c r="D10" s="56">
        <f>'Table 12.12'!AC105</f>
        <v>15.363339200402311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44.859813084112147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92.834890965732086</v>
      </c>
      <c r="P11" s="57" t="s">
        <v>97</v>
      </c>
      <c r="S11" s="125" t="s">
        <v>32</v>
      </c>
      <c r="T11" s="127">
        <v>3662</v>
      </c>
      <c r="U11" s="127">
        <v>3444</v>
      </c>
      <c r="V11" s="127">
        <v>3371</v>
      </c>
      <c r="W11" s="127">
        <v>3532</v>
      </c>
      <c r="X11" s="127">
        <v>3472</v>
      </c>
      <c r="Y11" s="127">
        <v>3605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12.12'!AC108</f>
        <v>13.854664319839074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12.876427829698859</v>
      </c>
      <c r="P12" s="57" t="s">
        <v>97</v>
      </c>
      <c r="S12" s="125" t="s">
        <v>33</v>
      </c>
      <c r="T12" s="127">
        <v>411</v>
      </c>
      <c r="U12" s="127">
        <v>390</v>
      </c>
      <c r="V12" s="127">
        <v>383</v>
      </c>
      <c r="W12" s="127">
        <v>375</v>
      </c>
      <c r="X12" s="127">
        <v>340</v>
      </c>
      <c r="Y12" s="127">
        <v>372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12.12'!AC109</f>
        <v>17.95323107870254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12.12'!AA118</f>
        <v>44.0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12.12'!AC110</f>
        <v>19.939653004777472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17.722395292488752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12.12'!AC111</f>
        <v>41.086245914005531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82.277604707511259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292</v>
      </c>
      <c r="Z15" s="125"/>
      <c r="AA15" s="128">
        <f t="shared" ref="AA15:AA34" si="2">IF(Y15="np",0,Y15/$Y$34)</f>
        <v>7.3422177520744286E-2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138</v>
      </c>
      <c r="Z16" s="125"/>
      <c r="AA16" s="128">
        <f t="shared" si="2"/>
        <v>3.4699522252954487E-2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466</v>
      </c>
      <c r="Z17" s="125"/>
      <c r="AA17" s="128">
        <f t="shared" si="2"/>
        <v>0.1171737490570782</v>
      </c>
      <c r="AB17" s="125"/>
      <c r="AC17" s="125"/>
      <c r="AD17" s="125"/>
      <c r="AE17" s="125"/>
      <c r="AF17" s="125"/>
    </row>
    <row r="18" spans="1:32" x14ac:dyDescent="0.25">
      <c r="A18" s="83" t="str">
        <f>'Table 12.12'!$S$1&amp;" ("&amp;'Table 12.12'!$T$2&amp;" to "&amp;'Table 12.12'!$Y$2&amp;")"</f>
        <v>George Town (2011-12 to 2016-17)</v>
      </c>
      <c r="B18" s="83"/>
      <c r="C18" s="83"/>
      <c r="D18" s="83"/>
      <c r="E18" s="83"/>
      <c r="F18" s="83"/>
      <c r="G18" s="83" t="str">
        <f>'Table 12.12'!$S$1&amp;" ("&amp;'Table 12.12'!$T$2&amp;" to "&amp;'Table 12.12'!$Y$2&amp;")"</f>
        <v>George Town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43</v>
      </c>
      <c r="Z18" s="125"/>
      <c r="AA18" s="128">
        <f t="shared" si="2"/>
        <v>1.0812169977369876E-2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234</v>
      </c>
      <c r="Z19" s="125"/>
      <c r="AA19" s="128">
        <f t="shared" si="2"/>
        <v>5.8838320341966309E-2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89</v>
      </c>
      <c r="Z20" s="125"/>
      <c r="AA20" s="128">
        <f t="shared" si="2"/>
        <v>2.2378677395021373E-2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307</v>
      </c>
      <c r="Z21" s="125"/>
      <c r="AA21" s="128">
        <f t="shared" si="2"/>
        <v>7.719386472215238E-2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221</v>
      </c>
      <c r="Z22" s="125"/>
      <c r="AA22" s="128">
        <f t="shared" si="2"/>
        <v>5.5569524767412622E-2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236</v>
      </c>
      <c r="Z23" s="125"/>
      <c r="AA23" s="128">
        <f t="shared" si="2"/>
        <v>5.9341211968820716E-2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11</v>
      </c>
      <c r="Z24" s="125"/>
      <c r="AA24" s="128">
        <f t="shared" si="2"/>
        <v>2.7659039476992707E-3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112</v>
      </c>
      <c r="Z25" s="125"/>
      <c r="AA25" s="128">
        <f t="shared" si="2"/>
        <v>2.816193110384712E-2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57</v>
      </c>
      <c r="Z26" s="125"/>
      <c r="AA26" s="128">
        <f t="shared" si="2"/>
        <v>1.4332411365350767E-2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209</v>
      </c>
      <c r="Z27" s="125"/>
      <c r="AA27" s="128">
        <f t="shared" si="2"/>
        <v>5.2552175006286145E-2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275</v>
      </c>
      <c r="Z28" s="125"/>
      <c r="AA28" s="128">
        <f t="shared" si="2"/>
        <v>6.9147598692481771E-2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175</v>
      </c>
      <c r="Z29" s="125"/>
      <c r="AA29" s="128">
        <f t="shared" si="2"/>
        <v>4.4003017349761128E-2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260</v>
      </c>
      <c r="Z30" s="125"/>
      <c r="AA30" s="128">
        <f t="shared" si="2"/>
        <v>6.5375911491073677E-2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12.12'!Y2&amp;")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396</v>
      </c>
      <c r="Z31" s="125"/>
      <c r="AA31" s="128">
        <f t="shared" si="2"/>
        <v>9.9572542117173743E-2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63</v>
      </c>
      <c r="Z32" s="125"/>
      <c r="AA32" s="128">
        <f t="shared" si="2"/>
        <v>1.5841086245914005E-2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94</v>
      </c>
      <c r="Z33" s="125"/>
      <c r="AA33" s="128">
        <f t="shared" si="2"/>
        <v>2.3635906462157404E-2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3977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2439</v>
      </c>
      <c r="U37" s="125">
        <v>2396</v>
      </c>
      <c r="V37" s="125">
        <v>2293</v>
      </c>
      <c r="W37" s="125">
        <v>2304</v>
      </c>
      <c r="X37" s="125">
        <v>2332</v>
      </c>
      <c r="Y37" s="125">
        <v>2377</v>
      </c>
      <c r="Z37" s="125"/>
      <c r="AA37" s="125" t="str">
        <f>TEXT(Y37,"###,###")</f>
        <v>2,377</v>
      </c>
      <c r="AB37" s="125"/>
      <c r="AC37" s="125">
        <f>Y37/X37-1</f>
        <v>1.9296740994854122E-2</v>
      </c>
      <c r="AD37" s="125"/>
      <c r="AE37" s="125">
        <f>Y37/T37-1</f>
        <v>-2.5420254202542014E-2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485</v>
      </c>
      <c r="U38" s="125">
        <v>424</v>
      </c>
      <c r="V38" s="125">
        <v>451</v>
      </c>
      <c r="W38" s="125">
        <v>492</v>
      </c>
      <c r="X38" s="125">
        <v>469</v>
      </c>
      <c r="Y38" s="125">
        <v>512</v>
      </c>
      <c r="Z38" s="125"/>
      <c r="AA38" s="125" t="str">
        <f>TEXT(Y38,"###,###")</f>
        <v>512</v>
      </c>
      <c r="AB38" s="125"/>
      <c r="AC38" s="125">
        <f>Y38/X38-1</f>
        <v>9.1684434968017037E-2</v>
      </c>
      <c r="AD38" s="125"/>
      <c r="AE38" s="125">
        <f>Y38/T38-1</f>
        <v>5.5670103092783529E-2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2924</v>
      </c>
      <c r="U40" s="125">
        <v>2820</v>
      </c>
      <c r="V40" s="125">
        <v>2744</v>
      </c>
      <c r="W40" s="125">
        <v>2796</v>
      </c>
      <c r="X40" s="125">
        <v>2801</v>
      </c>
      <c r="Y40" s="125">
        <v>2889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82.277604707511259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17.722395292488752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0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25</v>
      </c>
      <c r="Y45" s="127">
        <v>27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116</v>
      </c>
      <c r="Y46" s="127">
        <v>113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182</v>
      </c>
      <c r="Y47" s="127">
        <v>177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214</v>
      </c>
      <c r="Y48" s="127">
        <v>237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12.12'!S1&amp;" ("&amp;'Table 12.12'!Y2&amp;") *"</f>
        <v>Number of jobs by age and sex of job holders in George Town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198</v>
      </c>
      <c r="Y49" s="127">
        <v>179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211</v>
      </c>
      <c r="Y50" s="127">
        <v>189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172</v>
      </c>
      <c r="Y51" s="127">
        <v>169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221</v>
      </c>
      <c r="Y52" s="127">
        <v>210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249</v>
      </c>
      <c r="Y53" s="127">
        <v>244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251</v>
      </c>
      <c r="Y54" s="127">
        <v>259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178</v>
      </c>
      <c r="Y55" s="127">
        <v>215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76</v>
      </c>
      <c r="Y56" s="127">
        <v>92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23</v>
      </c>
      <c r="Y57" s="127">
        <v>29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13</v>
      </c>
      <c r="Y58" s="127">
        <v>13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8</v>
      </c>
      <c r="Y59" s="127">
        <v>10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0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2130</v>
      </c>
      <c r="Y61" s="127">
        <v>2166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12.12'!S1&amp;" ("&amp;'Table 12.12'!Y2&amp;") *"</f>
        <v>Number of employed persons per occupation of main job by sex in George Town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34</v>
      </c>
      <c r="Y64" s="127">
        <v>42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101</v>
      </c>
      <c r="Y65" s="127">
        <v>100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140</v>
      </c>
      <c r="Y66" s="127">
        <v>144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130</v>
      </c>
      <c r="Y67" s="127">
        <v>195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137</v>
      </c>
      <c r="Y68" s="127">
        <v>140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147</v>
      </c>
      <c r="Y69" s="127">
        <v>156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168</v>
      </c>
      <c r="Y70" s="127">
        <v>170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203</v>
      </c>
      <c r="Y71" s="127">
        <v>202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200</v>
      </c>
      <c r="Y72" s="127">
        <v>229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189</v>
      </c>
      <c r="Y73" s="127">
        <v>192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119</v>
      </c>
      <c r="Y74" s="127">
        <v>123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55</v>
      </c>
      <c r="Y75" s="127">
        <v>67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31</v>
      </c>
      <c r="Y76" s="127">
        <v>28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9</v>
      </c>
      <c r="Y77" s="127">
        <v>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4</v>
      </c>
      <c r="Y78" s="127">
        <v>6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9</v>
      </c>
      <c r="Y79" s="127">
        <v>3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1684</v>
      </c>
      <c r="Y80" s="127">
        <v>1811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12.12'!S1</f>
        <v>George Town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112</v>
      </c>
      <c r="Y83" s="127">
        <v>122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102</v>
      </c>
      <c r="Y84" s="127">
        <v>102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12.12'!AA4</f>
        <v>3,977</v>
      </c>
      <c r="D85" s="97">
        <f>'Table 12.12'!AC4</f>
        <v>4.3558121228024049E-2</v>
      </c>
      <c r="E85" s="98">
        <f>'Table 12.12'!AC4</f>
        <v>4.3558121228024049E-2</v>
      </c>
      <c r="F85" s="97">
        <f>'Table 12.12'!AE4</f>
        <v>-2.4288518155053951E-2</v>
      </c>
      <c r="G85" s="98">
        <f>'Table 12.12'!AE4</f>
        <v>-2.4288518155053951E-2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343</v>
      </c>
      <c r="Y85" s="127">
        <v>336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12.12'!AA5</f>
        <v>2,166</v>
      </c>
      <c r="D86" s="97">
        <f>'Table 12.12'!AC5</f>
        <v>1.833568406205921E-2</v>
      </c>
      <c r="E86" s="98">
        <f>'Table 12.12'!AC5</f>
        <v>1.833568406205921E-2</v>
      </c>
      <c r="F86" s="97">
        <f>'Table 12.12'!AE5</f>
        <v>-5.207877461706778E-2</v>
      </c>
      <c r="G86" s="98">
        <f>'Table 12.12'!AE5</f>
        <v>-5.207877461706778E-2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76</v>
      </c>
      <c r="Y86" s="127">
        <v>65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12.12'!AA6</f>
        <v>1,811</v>
      </c>
      <c r="D87" s="97">
        <f>'Table 12.12'!AC6</f>
        <v>7.605466428995844E-2</v>
      </c>
      <c r="E87" s="98">
        <f>'Table 12.12'!AC6</f>
        <v>7.605466428995844E-2</v>
      </c>
      <c r="F87" s="97">
        <f>'Table 12.12'!AE6</f>
        <v>1.399776035834277E-2</v>
      </c>
      <c r="G87" s="98">
        <f>'Table 12.12'!AE6</f>
        <v>1.399776035834277E-2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33</v>
      </c>
      <c r="Y87" s="127">
        <v>32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12.12'!AA7</f>
        <v>2,889</v>
      </c>
      <c r="D88" s="97">
        <f>'Table 12.12'!AC7</f>
        <v>3.2892384697890575E-2</v>
      </c>
      <c r="E88" s="98">
        <f>'Table 12.12'!AC7</f>
        <v>3.2892384697890575E-2</v>
      </c>
      <c r="F88" s="97">
        <f>'Table 12.12'!AE7</f>
        <v>-1.1969904240766049E-2</v>
      </c>
      <c r="G88" s="98">
        <f>'Table 12.12'!AE7</f>
        <v>-1.1969904240766049E-2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51</v>
      </c>
      <c r="Y88" s="127">
        <v>63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12.12'!AA37</f>
        <v>2,377</v>
      </c>
      <c r="D89" s="97">
        <f>'Table 12.12'!AC37</f>
        <v>1.9296740994854122E-2</v>
      </c>
      <c r="E89" s="98">
        <f>'Table 12.12'!AC37</f>
        <v>1.9296740994854122E-2</v>
      </c>
      <c r="F89" s="97">
        <f>'Table 12.12'!AE37</f>
        <v>-2.5420254202542014E-2</v>
      </c>
      <c r="G89" s="98">
        <f>'Table 12.12'!AE37</f>
        <v>-2.5420254202542014E-2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195</v>
      </c>
      <c r="Y89" s="127">
        <v>198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12.12'!AA38</f>
        <v>512</v>
      </c>
      <c r="D90" s="97">
        <f>'Table 12.12'!AC38</f>
        <v>9.1684434968017037E-2</v>
      </c>
      <c r="E90" s="98">
        <f>'Table 12.12'!AC38</f>
        <v>9.1684434968017037E-2</v>
      </c>
      <c r="F90" s="97">
        <f>'Table 12.12'!AE38</f>
        <v>5.5670103092783529E-2</v>
      </c>
      <c r="G90" s="98">
        <f>'Table 12.12'!AE38</f>
        <v>5.5670103092783529E-2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354</v>
      </c>
      <c r="Y90" s="127">
        <v>376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12.12'!AA114</f>
        <v>262</v>
      </c>
      <c r="D91" s="97">
        <f>'Table 12.12'!AC114</f>
        <v>2.34375E-2</v>
      </c>
      <c r="E91" s="98">
        <f>'Table 12.12'!AC114</f>
        <v>2.34375E-2</v>
      </c>
      <c r="F91" s="97">
        <f>'Table 12.12'!AE114</f>
        <v>5.2208835341365445E-2</v>
      </c>
      <c r="G91" s="98">
        <f>'Table 12.12'!AE114</f>
        <v>5.2208835341365445E-2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1530</v>
      </c>
      <c r="Y91" s="127">
        <v>1593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12.12'!AA115</f>
        <v>250</v>
      </c>
      <c r="D92" s="97">
        <f>'Table 12.12'!AC115</f>
        <v>0.16279069767441867</v>
      </c>
      <c r="E92" s="98">
        <f>'Table 12.12'!AC115</f>
        <v>0.16279069767441867</v>
      </c>
      <c r="F92" s="97">
        <f>'Table 12.12'!AE115</f>
        <v>6.8376068376068355E-2</v>
      </c>
      <c r="G92" s="98">
        <f>'Table 12.12'!AE115</f>
        <v>6.8376068376068355E-2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12.12'!AA8</f>
        <v>$36,574</v>
      </c>
      <c r="D93" s="97">
        <f>'Table 12.12'!AC8</f>
        <v>-1.9109048972804854E-2</v>
      </c>
      <c r="E93" s="98">
        <f>'Table 12.12'!AC8</f>
        <v>-1.9109048972804854E-2</v>
      </c>
      <c r="F93" s="97">
        <f>'Table 12.12'!AE8</f>
        <v>0.10569953669062571</v>
      </c>
      <c r="G93" s="98">
        <f>'Table 12.12'!AE8</f>
        <v>0.10569953669062571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58</v>
      </c>
      <c r="Y93" s="127">
        <v>50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12.12'!AA9</f>
        <v>$136.9 mil</v>
      </c>
      <c r="D94" s="97">
        <f>'Table 12.12'!AC9</f>
        <v>2.837507434978237E-2</v>
      </c>
      <c r="E94" s="98">
        <f>'Table 12.12'!AC9</f>
        <v>2.837507434978237E-2</v>
      </c>
      <c r="F94" s="97">
        <f>'Table 12.12'!AE9</f>
        <v>0.10787283178418372</v>
      </c>
      <c r="G94" s="98">
        <f>'Table 12.12'!AE9</f>
        <v>0.10787283178418372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169</v>
      </c>
      <c r="Y94" s="127">
        <v>176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40</v>
      </c>
      <c r="Y95" s="127">
        <v>45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208</v>
      </c>
      <c r="Y96" s="127">
        <v>231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174</v>
      </c>
      <c r="Y97" s="127">
        <v>180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148</v>
      </c>
      <c r="Y98" s="127">
        <v>163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23</v>
      </c>
      <c r="Y99" s="127">
        <v>21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187</v>
      </c>
      <c r="Y100" s="127">
        <v>190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1263</v>
      </c>
      <c r="Y101" s="127">
        <v>1296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2917</v>
      </c>
      <c r="Y104" s="125">
        <v>3081</v>
      </c>
      <c r="Z104" s="125"/>
      <c r="AA104" s="125" t="str">
        <f>TEXT(Y104,"###,###")</f>
        <v>3,081</v>
      </c>
      <c r="AB104" s="125"/>
      <c r="AC104" s="125">
        <f>Y104/($Y$4)*100</f>
        <v>77.470455116922295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586</v>
      </c>
      <c r="Y105" s="125">
        <v>611</v>
      </c>
      <c r="Z105" s="125"/>
      <c r="AA105" s="125" t="str">
        <f>TEXT(Y105,"###,###")</f>
        <v>611</v>
      </c>
      <c r="AB105" s="125"/>
      <c r="AC105" s="125">
        <f>Y105/($Y$4)*100</f>
        <v>15.363339200402311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3503</v>
      </c>
      <c r="Y106" s="125">
        <v>3692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488</v>
      </c>
      <c r="Y108" s="125">
        <v>551</v>
      </c>
      <c r="Z108" s="125"/>
      <c r="AA108" s="125" t="str">
        <f>TEXT(Y108,"###,###")</f>
        <v>551</v>
      </c>
      <c r="AB108" s="125"/>
      <c r="AC108" s="125">
        <f>Y108/($Y$4)*100</f>
        <v>13.854664319839074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691</v>
      </c>
      <c r="Y109" s="125">
        <v>714</v>
      </c>
      <c r="Z109" s="125"/>
      <c r="AA109" s="125" t="str">
        <f>TEXT(Y109,"###,###")</f>
        <v>714</v>
      </c>
      <c r="AB109" s="125"/>
      <c r="AC109" s="125">
        <f t="shared" ref="AC109:AC111" si="3">Y109/($Y$4)*100</f>
        <v>17.95323107870254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728</v>
      </c>
      <c r="Y110" s="125">
        <v>793</v>
      </c>
      <c r="Z110" s="125"/>
      <c r="AA110" s="125" t="str">
        <f>TEXT(Y110,"###,###")</f>
        <v>793</v>
      </c>
      <c r="AB110" s="125"/>
      <c r="AC110" s="125">
        <f t="shared" si="3"/>
        <v>19.939653004777472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1592</v>
      </c>
      <c r="Y111" s="125">
        <v>1634</v>
      </c>
      <c r="Z111" s="125"/>
      <c r="AA111" s="125" t="str">
        <f>TEXT(Y111,"###,###")</f>
        <v>1,634</v>
      </c>
      <c r="AB111" s="125"/>
      <c r="AC111" s="125">
        <f t="shared" si="3"/>
        <v>41.086245914005531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3808</v>
      </c>
      <c r="Y112" s="125">
        <v>3977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249</v>
      </c>
      <c r="U114" s="125">
        <v>217</v>
      </c>
      <c r="V114" s="125">
        <v>231</v>
      </c>
      <c r="W114" s="125">
        <v>264</v>
      </c>
      <c r="X114" s="125">
        <v>256</v>
      </c>
      <c r="Y114" s="125">
        <v>262</v>
      </c>
      <c r="Z114" s="125"/>
      <c r="AA114" s="125" t="str">
        <f>TEXT(Y114,"###,###")</f>
        <v>262</v>
      </c>
      <c r="AB114" s="125"/>
      <c r="AC114" s="125">
        <f>Y114/X114-1</f>
        <v>2.34375E-2</v>
      </c>
      <c r="AD114" s="125"/>
      <c r="AE114" s="125">
        <f>Y114/T114-1</f>
        <v>5.2208835341365445E-2</v>
      </c>
      <c r="AF114" s="125"/>
    </row>
    <row r="115" spans="19:32" x14ac:dyDescent="0.25">
      <c r="S115" s="125" t="s">
        <v>104</v>
      </c>
      <c r="T115" s="125">
        <v>234</v>
      </c>
      <c r="U115" s="125">
        <v>212</v>
      </c>
      <c r="V115" s="125">
        <v>220</v>
      </c>
      <c r="W115" s="125">
        <v>230</v>
      </c>
      <c r="X115" s="125">
        <v>215</v>
      </c>
      <c r="Y115" s="125">
        <v>250</v>
      </c>
      <c r="Z115" s="125"/>
      <c r="AA115" s="125" t="str">
        <f>TEXT(Y115,"###,###")</f>
        <v>250</v>
      </c>
      <c r="AB115" s="125"/>
      <c r="AC115" s="125">
        <f>Y115/X115-1</f>
        <v>0.16279069767441867</v>
      </c>
      <c r="AD115" s="125"/>
      <c r="AE115" s="125">
        <f>Y115/T115-1</f>
        <v>6.8376068376068355E-2</v>
      </c>
      <c r="AF115" s="125"/>
    </row>
    <row r="116" spans="19:32" x14ac:dyDescent="0.25">
      <c r="S116" s="125" t="s">
        <v>56</v>
      </c>
      <c r="T116" s="125">
        <v>483</v>
      </c>
      <c r="U116" s="125">
        <v>429</v>
      </c>
      <c r="V116" s="125">
        <v>451</v>
      </c>
      <c r="W116" s="125">
        <v>494</v>
      </c>
      <c r="X116" s="125">
        <v>471</v>
      </c>
      <c r="Y116" s="125">
        <v>512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42.09</v>
      </c>
      <c r="V118" s="125">
        <v>42.49</v>
      </c>
      <c r="W118" s="125">
        <v>45.68</v>
      </c>
      <c r="X118" s="125">
        <v>40.770000000000003</v>
      </c>
      <c r="Y118" s="125">
        <v>44</v>
      </c>
      <c r="Z118" s="125"/>
      <c r="AA118" s="125" t="str">
        <f>TEXT(Y118,"##.0")</f>
        <v>44.0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2431</v>
      </c>
      <c r="V120" s="125">
        <v>2369</v>
      </c>
      <c r="W120" s="125">
        <v>2425</v>
      </c>
      <c r="X120" s="125">
        <v>2457</v>
      </c>
      <c r="Y120" s="125">
        <v>2517</v>
      </c>
      <c r="Z120" s="125"/>
      <c r="AA120" s="125" t="str">
        <f>TEXT(Y120,"###,###")</f>
        <v>2,517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203</v>
      </c>
      <c r="V121" s="125">
        <v>202</v>
      </c>
      <c r="W121" s="125">
        <v>201</v>
      </c>
      <c r="X121" s="125">
        <v>197</v>
      </c>
      <c r="Y121" s="125">
        <v>207</v>
      </c>
      <c r="Z121" s="125"/>
      <c r="AA121" s="125" t="str">
        <f t="shared" ref="AA121:AA128" si="4">TEXT(Y121,"###,###")</f>
        <v>207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185</v>
      </c>
      <c r="V122" s="125">
        <v>180</v>
      </c>
      <c r="W122" s="125">
        <v>170</v>
      </c>
      <c r="X122" s="125">
        <v>143</v>
      </c>
      <c r="Y122" s="125">
        <v>165</v>
      </c>
      <c r="Z122" s="125"/>
      <c r="AA122" s="125" t="str">
        <f t="shared" si="4"/>
        <v>165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2616</v>
      </c>
      <c r="V124" s="125">
        <v>2549</v>
      </c>
      <c r="W124" s="125">
        <v>2595</v>
      </c>
      <c r="X124" s="125">
        <v>2600</v>
      </c>
      <c r="Y124" s="125">
        <v>2682</v>
      </c>
      <c r="Z124" s="125"/>
      <c r="AA124" s="125" t="str">
        <f t="shared" si="4"/>
        <v>2,682</v>
      </c>
      <c r="AB124" s="125"/>
      <c r="AC124" s="125">
        <f>Y124/$Y$7*100</f>
        <v>92.834890965732086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388</v>
      </c>
      <c r="V125" s="125">
        <v>382</v>
      </c>
      <c r="W125" s="125">
        <v>371</v>
      </c>
      <c r="X125" s="125">
        <v>340</v>
      </c>
      <c r="Y125" s="125">
        <v>372</v>
      </c>
      <c r="Z125" s="125"/>
      <c r="AA125" s="125" t="str">
        <f t="shared" si="4"/>
        <v>372</v>
      </c>
      <c r="AB125" s="125"/>
      <c r="AC125" s="125">
        <f>Y125/$Y$7*100</f>
        <v>12.876427829698859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1550</v>
      </c>
      <c r="V127" s="125">
        <v>1523</v>
      </c>
      <c r="W127" s="125">
        <v>1527</v>
      </c>
      <c r="X127" s="125">
        <v>1531</v>
      </c>
      <c r="Y127" s="125">
        <v>1593</v>
      </c>
      <c r="Z127" s="125"/>
      <c r="AA127" s="125" t="str">
        <f t="shared" si="4"/>
        <v>1,593</v>
      </c>
      <c r="AB127" s="125"/>
      <c r="AC127" s="125">
        <f>Y127/$Y$7*100</f>
        <v>55.140186915887845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1273</v>
      </c>
      <c r="V128" s="125">
        <v>1223</v>
      </c>
      <c r="W128" s="125">
        <v>1267</v>
      </c>
      <c r="X128" s="125">
        <v>1264</v>
      </c>
      <c r="Y128" s="125">
        <v>1296</v>
      </c>
      <c r="Z128" s="125"/>
      <c r="AA128" s="125" t="str">
        <f t="shared" si="4"/>
        <v>1,296</v>
      </c>
      <c r="AB128" s="125"/>
      <c r="AC128" s="125">
        <f>Y128/$Y$7*100</f>
        <v>44.859813084112147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845A14B-BD59-43B7-AA4A-F869407ADCB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B3D50123-C9D1-4FF6-B1C2-C0FDEEC465C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731815F5-B83D-45D9-AB8C-A0E2E272ADB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01D0691D-693C-4392-AE91-E9D0657A900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4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Glamorgan/Spring Bay</v>
      </c>
      <c r="T1" s="125"/>
      <c r="U1" s="125"/>
      <c r="V1" s="125"/>
      <c r="W1" s="125"/>
      <c r="X1" s="125"/>
      <c r="Y1" s="125" t="str">
        <f>Y3</f>
        <v>12.13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143</v>
      </c>
      <c r="V3" s="125"/>
      <c r="W3" s="125"/>
      <c r="X3" s="125"/>
      <c r="Y3" s="125" t="s">
        <v>172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12.13'!$Y$3&amp;" "&amp;'Table 12.13'!$U$3&amp;", "&amp;'State data for spotlight'!$C$3&amp;", "&amp;'Table 12.13'!$Y$2</f>
        <v>Table 12.13 Glamorgan/Spring Bay,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3003</v>
      </c>
      <c r="U4" s="127">
        <v>2969</v>
      </c>
      <c r="V4" s="127">
        <v>2955</v>
      </c>
      <c r="W4" s="127">
        <v>2898</v>
      </c>
      <c r="X4" s="127">
        <v>3027</v>
      </c>
      <c r="Y4" s="127">
        <v>3346</v>
      </c>
      <c r="Z4" s="125"/>
      <c r="AA4" s="125" t="str">
        <f>TEXT(Y4,"###,###")</f>
        <v>3,346</v>
      </c>
      <c r="AB4" s="125"/>
      <c r="AC4" s="125">
        <f t="shared" ref="AC4:AC9" si="0">Y4/X4-1</f>
        <v>0.10538486950776349</v>
      </c>
      <c r="AD4" s="125"/>
      <c r="AE4" s="125">
        <f>Y4/T4-1</f>
        <v>0.11421911421911424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1625</v>
      </c>
      <c r="U5" s="127">
        <v>1585</v>
      </c>
      <c r="V5" s="127">
        <v>1576</v>
      </c>
      <c r="W5" s="127">
        <v>1529</v>
      </c>
      <c r="X5" s="127">
        <v>1572</v>
      </c>
      <c r="Y5" s="127">
        <v>1698</v>
      </c>
      <c r="Z5" s="125"/>
      <c r="AA5" s="125" t="str">
        <f>TEXT(Y5,"###,###")</f>
        <v>1,698</v>
      </c>
      <c r="AB5" s="125"/>
      <c r="AC5" s="125">
        <f t="shared" si="0"/>
        <v>8.0152671755725269E-2</v>
      </c>
      <c r="AD5" s="125"/>
      <c r="AE5" s="125">
        <f t="shared" ref="AE5:AE9" si="1">Y5/T5-1</f>
        <v>4.4923076923076843E-2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1375</v>
      </c>
      <c r="U6" s="127">
        <v>1387</v>
      </c>
      <c r="V6" s="127">
        <v>1383</v>
      </c>
      <c r="W6" s="127">
        <v>1372</v>
      </c>
      <c r="X6" s="127">
        <v>1452</v>
      </c>
      <c r="Y6" s="127">
        <v>1648</v>
      </c>
      <c r="Z6" s="125"/>
      <c r="AA6" s="125" t="str">
        <f>TEXT(Y6,"###,###")</f>
        <v>1,648</v>
      </c>
      <c r="AB6" s="125"/>
      <c r="AC6" s="125">
        <f t="shared" si="0"/>
        <v>0.13498622589531672</v>
      </c>
      <c r="AD6" s="125"/>
      <c r="AE6" s="125">
        <f t="shared" si="1"/>
        <v>0.19854545454545458</v>
      </c>
      <c r="AF6" s="125"/>
    </row>
    <row r="7" spans="1:32" ht="16.5" customHeight="1" thickBot="1" x14ac:dyDescent="0.3">
      <c r="A7" s="44" t="str">
        <f>"QUICK STATS for "&amp;'Table 12.13'!Y2&amp;"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2041</v>
      </c>
      <c r="U7" s="127">
        <v>2039</v>
      </c>
      <c r="V7" s="127">
        <v>2037</v>
      </c>
      <c r="W7" s="127">
        <v>2050</v>
      </c>
      <c r="X7" s="127">
        <v>2101</v>
      </c>
      <c r="Y7" s="127">
        <v>2239</v>
      </c>
      <c r="Z7" s="125"/>
      <c r="AA7" s="125" t="str">
        <f>TEXT(Y7,"###,###")</f>
        <v>2,239</v>
      </c>
      <c r="AB7" s="125"/>
      <c r="AC7" s="125">
        <f t="shared" si="0"/>
        <v>6.5683008091385053E-2</v>
      </c>
      <c r="AD7" s="125"/>
      <c r="AE7" s="125">
        <f t="shared" si="1"/>
        <v>9.7011268985791377E-2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3,346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12.13'!AA7</f>
        <v>2,239</v>
      </c>
      <c r="P8" s="49"/>
      <c r="S8" s="125" t="s">
        <v>96</v>
      </c>
      <c r="T8" s="125">
        <v>22787.64</v>
      </c>
      <c r="U8" s="125">
        <v>24489.73</v>
      </c>
      <c r="V8" s="125">
        <v>24010</v>
      </c>
      <c r="W8" s="125">
        <v>27770</v>
      </c>
      <c r="X8" s="125">
        <v>27513.8</v>
      </c>
      <c r="Y8" s="125">
        <v>26588.02</v>
      </c>
      <c r="Z8" s="125"/>
      <c r="AA8" s="125" t="str">
        <f>TEXT(Y8,"$###,###")</f>
        <v>$26,588</v>
      </c>
      <c r="AB8" s="125"/>
      <c r="AC8" s="125">
        <f t="shared" si="0"/>
        <v>-3.3647842173745501E-2</v>
      </c>
      <c r="AD8" s="125"/>
      <c r="AE8" s="125">
        <f t="shared" si="1"/>
        <v>0.16677374225676722</v>
      </c>
      <c r="AF8" s="125"/>
    </row>
    <row r="9" spans="1:32" x14ac:dyDescent="0.25">
      <c r="A9" s="53" t="s">
        <v>17</v>
      </c>
      <c r="B9" s="54"/>
      <c r="C9" s="55"/>
      <c r="D9" s="56">
        <f>'Table 12.13'!AC104</f>
        <v>73.909145248057385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51.585529254131316</v>
      </c>
      <c r="P9" s="57" t="s">
        <v>97</v>
      </c>
      <c r="S9" s="125" t="s">
        <v>9</v>
      </c>
      <c r="T9" s="125">
        <v>70245391</v>
      </c>
      <c r="U9" s="125">
        <v>71296772</v>
      </c>
      <c r="V9" s="125">
        <v>75250733</v>
      </c>
      <c r="W9" s="125">
        <v>79033176</v>
      </c>
      <c r="X9" s="125">
        <v>84634449</v>
      </c>
      <c r="Y9" s="125">
        <v>90798188</v>
      </c>
      <c r="Z9" s="125"/>
      <c r="AA9" s="125" t="str">
        <f>TEXT(Y9/1000000,"$#,###.0")&amp;" mil"</f>
        <v>$90.8 mil</v>
      </c>
      <c r="AB9" s="125"/>
      <c r="AC9" s="125">
        <f t="shared" si="0"/>
        <v>7.2827779619620392E-2</v>
      </c>
      <c r="AD9" s="125"/>
      <c r="AE9" s="125">
        <f t="shared" si="1"/>
        <v>0.29258570145904672</v>
      </c>
      <c r="AF9" s="125"/>
    </row>
    <row r="10" spans="1:32" x14ac:dyDescent="0.25">
      <c r="A10" s="53" t="s">
        <v>20</v>
      </c>
      <c r="B10" s="54"/>
      <c r="C10" s="55"/>
      <c r="D10" s="56">
        <f>'Table 12.13'!AC105</f>
        <v>11.77525403466826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48.414470745868691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86.422510049129073</v>
      </c>
      <c r="P11" s="57" t="s">
        <v>97</v>
      </c>
      <c r="S11" s="125" t="s">
        <v>32</v>
      </c>
      <c r="T11" s="127">
        <v>2443</v>
      </c>
      <c r="U11" s="127">
        <v>2417</v>
      </c>
      <c r="V11" s="127">
        <v>2434</v>
      </c>
      <c r="W11" s="127">
        <v>2366</v>
      </c>
      <c r="X11" s="127">
        <v>2508</v>
      </c>
      <c r="Y11" s="127">
        <v>2780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12.13'!AC108</f>
        <v>19.695158398087269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25.279142474318895</v>
      </c>
      <c r="P12" s="57" t="s">
        <v>97</v>
      </c>
      <c r="S12" s="125" t="s">
        <v>33</v>
      </c>
      <c r="T12" s="127">
        <v>556</v>
      </c>
      <c r="U12" s="127">
        <v>553</v>
      </c>
      <c r="V12" s="127">
        <v>521</v>
      </c>
      <c r="W12" s="127">
        <v>534</v>
      </c>
      <c r="X12" s="127">
        <v>515</v>
      </c>
      <c r="Y12" s="127">
        <v>566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12.13'!AC109</f>
        <v>24.267782426778243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12.13'!AA118</f>
        <v>45.7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12.13'!AC110</f>
        <v>23.610280932456664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17.463153193389907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12.13'!AC111</f>
        <v>18.111177525403466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82.5368468066101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497</v>
      </c>
      <c r="Z15" s="125"/>
      <c r="AA15" s="128">
        <f t="shared" ref="AA15:AA34" si="2">IF(Y15="np",0,Y15/$Y$34)</f>
        <v>0.14853556485355648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17</v>
      </c>
      <c r="Z16" s="125"/>
      <c r="AA16" s="128">
        <f t="shared" si="2"/>
        <v>5.0806933652121937E-3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172</v>
      </c>
      <c r="Z17" s="125"/>
      <c r="AA17" s="128">
        <f t="shared" si="2"/>
        <v>5.1404662283323369E-2</v>
      </c>
      <c r="AB17" s="125"/>
      <c r="AC17" s="125"/>
      <c r="AD17" s="125"/>
      <c r="AE17" s="125"/>
      <c r="AF17" s="125"/>
    </row>
    <row r="18" spans="1:32" x14ac:dyDescent="0.25">
      <c r="A18" s="83" t="str">
        <f>'Table 12.13'!$S$1&amp;" ("&amp;'Table 12.13'!$T$2&amp;" to "&amp;'Table 12.13'!$Y$2&amp;")"</f>
        <v>Glamorgan/Spring Bay (2011-12 to 2016-17)</v>
      </c>
      <c r="B18" s="83"/>
      <c r="C18" s="83"/>
      <c r="D18" s="83"/>
      <c r="E18" s="83"/>
      <c r="F18" s="83"/>
      <c r="G18" s="83" t="str">
        <f>'Table 12.13'!$S$1&amp;" ("&amp;'Table 12.13'!$T$2&amp;" to "&amp;'Table 12.13'!$Y$2&amp;")"</f>
        <v>Glamorgan/Spring Bay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29</v>
      </c>
      <c r="Z18" s="125"/>
      <c r="AA18" s="128">
        <f t="shared" si="2"/>
        <v>8.6670651524208015E-3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153</v>
      </c>
      <c r="Z19" s="125"/>
      <c r="AA19" s="128">
        <f t="shared" si="2"/>
        <v>4.572624028690974E-2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55</v>
      </c>
      <c r="Z20" s="125"/>
      <c r="AA20" s="128">
        <f t="shared" si="2"/>
        <v>1.6437537358039451E-2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282</v>
      </c>
      <c r="Z21" s="125"/>
      <c r="AA21" s="128">
        <f t="shared" si="2"/>
        <v>8.4279736999402277E-2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467</v>
      </c>
      <c r="Z22" s="125"/>
      <c r="AA22" s="128">
        <f t="shared" si="2"/>
        <v>0.13956963538553496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104</v>
      </c>
      <c r="Z23" s="125"/>
      <c r="AA23" s="128">
        <f t="shared" si="2"/>
        <v>3.1081888822474597E-2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8</v>
      </c>
      <c r="Z24" s="125"/>
      <c r="AA24" s="128">
        <f t="shared" si="2"/>
        <v>2.390914524805738E-3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78</v>
      </c>
      <c r="Z25" s="125"/>
      <c r="AA25" s="128">
        <f t="shared" si="2"/>
        <v>2.3311416616855946E-2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82</v>
      </c>
      <c r="Z26" s="125"/>
      <c r="AA26" s="128">
        <f t="shared" si="2"/>
        <v>2.4506873879258817E-2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111</v>
      </c>
      <c r="Z27" s="125"/>
      <c r="AA27" s="128">
        <f t="shared" si="2"/>
        <v>3.3173939031679617E-2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146</v>
      </c>
      <c r="Z28" s="125"/>
      <c r="AA28" s="128">
        <f t="shared" si="2"/>
        <v>4.3634190077704721E-2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174</v>
      </c>
      <c r="Z29" s="125"/>
      <c r="AA29" s="128">
        <f t="shared" si="2"/>
        <v>5.2002390914524806E-2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167</v>
      </c>
      <c r="Z30" s="125"/>
      <c r="AA30" s="128">
        <f t="shared" si="2"/>
        <v>4.9910340705319786E-2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12.13'!Y2&amp;")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215</v>
      </c>
      <c r="Z31" s="125"/>
      <c r="AA31" s="128">
        <f t="shared" si="2"/>
        <v>6.4255827854154207E-2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45</v>
      </c>
      <c r="Z32" s="125"/>
      <c r="AA32" s="128">
        <f t="shared" si="2"/>
        <v>1.3448894202032277E-2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50</v>
      </c>
      <c r="Z33" s="125"/>
      <c r="AA33" s="128">
        <f t="shared" si="2"/>
        <v>1.4943215780035863E-2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3346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1675</v>
      </c>
      <c r="U37" s="125">
        <v>1679</v>
      </c>
      <c r="V37" s="125">
        <v>1645</v>
      </c>
      <c r="W37" s="125">
        <v>1689</v>
      </c>
      <c r="X37" s="125">
        <v>1759</v>
      </c>
      <c r="Y37" s="125">
        <v>1848</v>
      </c>
      <c r="Z37" s="125"/>
      <c r="AA37" s="125" t="str">
        <f>TEXT(Y37,"###,###")</f>
        <v>1,848</v>
      </c>
      <c r="AB37" s="125"/>
      <c r="AC37" s="125">
        <f>Y37/X37-1</f>
        <v>5.0596930073905533E-2</v>
      </c>
      <c r="AD37" s="125"/>
      <c r="AE37" s="125">
        <f>Y37/T37-1</f>
        <v>0.10328358208955213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368</v>
      </c>
      <c r="U38" s="125">
        <v>363</v>
      </c>
      <c r="V38" s="125">
        <v>387</v>
      </c>
      <c r="W38" s="125">
        <v>355</v>
      </c>
      <c r="X38" s="125">
        <v>340</v>
      </c>
      <c r="Y38" s="125">
        <v>391</v>
      </c>
      <c r="Z38" s="125"/>
      <c r="AA38" s="125" t="str">
        <f>TEXT(Y38,"###,###")</f>
        <v>391</v>
      </c>
      <c r="AB38" s="125"/>
      <c r="AC38" s="125">
        <f>Y38/X38-1</f>
        <v>0.14999999999999991</v>
      </c>
      <c r="AD38" s="125"/>
      <c r="AE38" s="125">
        <f>Y38/T38-1</f>
        <v>6.25E-2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2043</v>
      </c>
      <c r="U40" s="125">
        <v>2042</v>
      </c>
      <c r="V40" s="125">
        <v>2032</v>
      </c>
      <c r="W40" s="125">
        <v>2044</v>
      </c>
      <c r="X40" s="125">
        <v>2099</v>
      </c>
      <c r="Y40" s="125">
        <v>2239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82.5368468066101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17.463153193389907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3</v>
      </c>
      <c r="Y44" s="127">
        <v>8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27</v>
      </c>
      <c r="Y45" s="127">
        <v>35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76</v>
      </c>
      <c r="Y46" s="127">
        <v>89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101</v>
      </c>
      <c r="Y47" s="127">
        <v>138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142</v>
      </c>
      <c r="Y48" s="127">
        <v>152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12.13'!S1&amp;" ("&amp;'Table 12.13'!Y2&amp;") *"</f>
        <v>Number of jobs by age and sex of job holders in Glamorgan/Spring Bay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113</v>
      </c>
      <c r="Y49" s="127">
        <v>135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130</v>
      </c>
      <c r="Y50" s="127">
        <v>116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152</v>
      </c>
      <c r="Y51" s="127">
        <v>145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145</v>
      </c>
      <c r="Y52" s="127">
        <v>156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182</v>
      </c>
      <c r="Y53" s="127">
        <v>171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164</v>
      </c>
      <c r="Y54" s="127">
        <v>201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165</v>
      </c>
      <c r="Y55" s="127">
        <v>175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111</v>
      </c>
      <c r="Y56" s="127">
        <v>100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44</v>
      </c>
      <c r="Y57" s="127">
        <v>49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7</v>
      </c>
      <c r="Y58" s="127">
        <v>17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8</v>
      </c>
      <c r="Y59" s="127">
        <v>6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2</v>
      </c>
      <c r="Y60" s="127">
        <v>6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1572</v>
      </c>
      <c r="Y61" s="127">
        <v>1698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14</v>
      </c>
      <c r="Y63" s="127">
        <v>10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12.13'!S1&amp;" ("&amp;'Table 12.13'!Y2&amp;") *"</f>
        <v>Number of employed persons per occupation of main job by sex in Glamorgan/Spring Bay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35</v>
      </c>
      <c r="Y64" s="127">
        <v>42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55</v>
      </c>
      <c r="Y65" s="127">
        <v>69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92</v>
      </c>
      <c r="Y66" s="127">
        <v>102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142</v>
      </c>
      <c r="Y67" s="127">
        <v>177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124</v>
      </c>
      <c r="Y68" s="127">
        <v>135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109</v>
      </c>
      <c r="Y69" s="127">
        <v>120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128</v>
      </c>
      <c r="Y70" s="127">
        <v>143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130</v>
      </c>
      <c r="Y71" s="127">
        <v>151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170</v>
      </c>
      <c r="Y72" s="127">
        <v>176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201</v>
      </c>
      <c r="Y73" s="127">
        <v>232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147</v>
      </c>
      <c r="Y74" s="127">
        <v>159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73</v>
      </c>
      <c r="Y75" s="127">
        <v>79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27</v>
      </c>
      <c r="Y76" s="127">
        <v>35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11</v>
      </c>
      <c r="Y77" s="127">
        <v>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2</v>
      </c>
      <c r="Y78" s="127">
        <v>8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7</v>
      </c>
      <c r="Y79" s="127">
        <v>9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1453</v>
      </c>
      <c r="Y80" s="127">
        <v>1648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12.13'!S1</f>
        <v>Glamorgan/Spring Bay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129</v>
      </c>
      <c r="Y83" s="127">
        <v>162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89</v>
      </c>
      <c r="Y84" s="127">
        <v>83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12.13'!AA4</f>
        <v>3,346</v>
      </c>
      <c r="D85" s="97">
        <f>'Table 12.13'!AC4</f>
        <v>0.10538486950776349</v>
      </c>
      <c r="E85" s="98">
        <f>'Table 12.13'!AC4</f>
        <v>0.10538486950776349</v>
      </c>
      <c r="F85" s="97">
        <f>'Table 12.13'!AE4</f>
        <v>0.11421911421911424</v>
      </c>
      <c r="G85" s="98">
        <f>'Table 12.13'!AE4</f>
        <v>0.11421911421911424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161</v>
      </c>
      <c r="Y85" s="127">
        <v>163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12.13'!AA5</f>
        <v>1,698</v>
      </c>
      <c r="D86" s="97">
        <f>'Table 12.13'!AC5</f>
        <v>8.0152671755725269E-2</v>
      </c>
      <c r="E86" s="98">
        <f>'Table 12.13'!AC5</f>
        <v>8.0152671755725269E-2</v>
      </c>
      <c r="F86" s="97">
        <f>'Table 12.13'!AE5</f>
        <v>4.4923076923076843E-2</v>
      </c>
      <c r="G86" s="98">
        <f>'Table 12.13'!AE5</f>
        <v>4.4923076923076843E-2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44</v>
      </c>
      <c r="Y86" s="127">
        <v>57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12.13'!AA6</f>
        <v>1,648</v>
      </c>
      <c r="D87" s="97">
        <f>'Table 12.13'!AC6</f>
        <v>0.13498622589531672</v>
      </c>
      <c r="E87" s="98">
        <f>'Table 12.13'!AC6</f>
        <v>0.13498622589531672</v>
      </c>
      <c r="F87" s="97">
        <f>'Table 12.13'!AE6</f>
        <v>0.19854545454545458</v>
      </c>
      <c r="G87" s="98">
        <f>'Table 12.13'!AE6</f>
        <v>0.19854545454545458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18</v>
      </c>
      <c r="Y87" s="127">
        <v>20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12.13'!AA7</f>
        <v>2,239</v>
      </c>
      <c r="D88" s="97">
        <f>'Table 12.13'!AC7</f>
        <v>6.5683008091385053E-2</v>
      </c>
      <c r="E88" s="98">
        <f>'Table 12.13'!AC7</f>
        <v>6.5683008091385053E-2</v>
      </c>
      <c r="F88" s="97">
        <f>'Table 12.13'!AE7</f>
        <v>9.7011268985791377E-2</v>
      </c>
      <c r="G88" s="98">
        <f>'Table 12.13'!AE7</f>
        <v>9.7011268985791377E-2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39</v>
      </c>
      <c r="Y88" s="127">
        <v>38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12.13'!AA37</f>
        <v>1,848</v>
      </c>
      <c r="D89" s="97">
        <f>'Table 12.13'!AC37</f>
        <v>5.0596930073905533E-2</v>
      </c>
      <c r="E89" s="98">
        <f>'Table 12.13'!AC37</f>
        <v>5.0596930073905533E-2</v>
      </c>
      <c r="F89" s="97">
        <f>'Table 12.13'!AE37</f>
        <v>0.10328358208955213</v>
      </c>
      <c r="G89" s="98">
        <f>'Table 12.13'!AE37</f>
        <v>0.10328358208955213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82</v>
      </c>
      <c r="Y89" s="127">
        <v>85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12.13'!AA38</f>
        <v>391</v>
      </c>
      <c r="D90" s="97">
        <f>'Table 12.13'!AC38</f>
        <v>0.14999999999999991</v>
      </c>
      <c r="E90" s="98">
        <f>'Table 12.13'!AC38</f>
        <v>0.14999999999999991</v>
      </c>
      <c r="F90" s="97">
        <f>'Table 12.13'!AE38</f>
        <v>6.25E-2</v>
      </c>
      <c r="G90" s="98">
        <f>'Table 12.13'!AE38</f>
        <v>6.25E-2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209</v>
      </c>
      <c r="Y90" s="127">
        <v>215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12.13'!AA114</f>
        <v>168</v>
      </c>
      <c r="D91" s="97">
        <f>'Table 12.13'!AC114</f>
        <v>0.1914893617021276</v>
      </c>
      <c r="E91" s="98">
        <f>'Table 12.13'!AC114</f>
        <v>0.1914893617021276</v>
      </c>
      <c r="F91" s="97">
        <f>'Table 12.13'!AE114</f>
        <v>1.8181818181818077E-2</v>
      </c>
      <c r="G91" s="98">
        <f>'Table 12.13'!AE114</f>
        <v>1.8181818181818077E-2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1115</v>
      </c>
      <c r="Y91" s="127">
        <v>1155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12.13'!AA115</f>
        <v>223</v>
      </c>
      <c r="D92" s="97">
        <f>'Table 12.13'!AC115</f>
        <v>0.13197969543147203</v>
      </c>
      <c r="E92" s="98">
        <f>'Table 12.13'!AC115</f>
        <v>0.13197969543147203</v>
      </c>
      <c r="F92" s="97">
        <f>'Table 12.13'!AE115</f>
        <v>9.8522167487684831E-2</v>
      </c>
      <c r="G92" s="98">
        <f>'Table 12.13'!AE115</f>
        <v>9.8522167487684831E-2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12.13'!AA8</f>
        <v>$26,588</v>
      </c>
      <c r="D93" s="97">
        <f>'Table 12.13'!AC8</f>
        <v>-3.3647842173745501E-2</v>
      </c>
      <c r="E93" s="98">
        <f>'Table 12.13'!AC8</f>
        <v>-3.3647842173745501E-2</v>
      </c>
      <c r="F93" s="97">
        <f>'Table 12.13'!AE8</f>
        <v>0.16677374225676722</v>
      </c>
      <c r="G93" s="98">
        <f>'Table 12.13'!AE8</f>
        <v>0.16677374225676722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82</v>
      </c>
      <c r="Y93" s="127">
        <v>92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12.13'!AA9</f>
        <v>$90.8 mil</v>
      </c>
      <c r="D94" s="97">
        <f>'Table 12.13'!AC9</f>
        <v>7.2827779619620392E-2</v>
      </c>
      <c r="E94" s="98">
        <f>'Table 12.13'!AC9</f>
        <v>7.2827779619620392E-2</v>
      </c>
      <c r="F94" s="97">
        <f>'Table 12.13'!AE9</f>
        <v>0.29258570145904672</v>
      </c>
      <c r="G94" s="98">
        <f>'Table 12.13'!AE9</f>
        <v>0.29258570145904672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106</v>
      </c>
      <c r="Y94" s="127">
        <v>121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25</v>
      </c>
      <c r="Y95" s="127">
        <v>38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162</v>
      </c>
      <c r="Y96" s="127">
        <v>174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113</v>
      </c>
      <c r="Y97" s="127">
        <v>139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102</v>
      </c>
      <c r="Y98" s="127">
        <v>116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11</v>
      </c>
      <c r="Y99" s="127">
        <v>10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150</v>
      </c>
      <c r="Y100" s="127">
        <v>147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985</v>
      </c>
      <c r="Y101" s="127">
        <v>1084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2195</v>
      </c>
      <c r="Y104" s="125">
        <v>2473</v>
      </c>
      <c r="Z104" s="125"/>
      <c r="AA104" s="125" t="str">
        <f>TEXT(Y104,"###,###")</f>
        <v>2,473</v>
      </c>
      <c r="AB104" s="125"/>
      <c r="AC104" s="125">
        <f>Y104/($Y$4)*100</f>
        <v>73.909145248057385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352</v>
      </c>
      <c r="Y105" s="125">
        <v>394</v>
      </c>
      <c r="Z105" s="125"/>
      <c r="AA105" s="125" t="str">
        <f>TEXT(Y105,"###,###")</f>
        <v>394</v>
      </c>
      <c r="AB105" s="125"/>
      <c r="AC105" s="125">
        <f>Y105/($Y$4)*100</f>
        <v>11.77525403466826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2547</v>
      </c>
      <c r="Y106" s="125">
        <v>2867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534</v>
      </c>
      <c r="Y108" s="125">
        <v>659</v>
      </c>
      <c r="Z108" s="125"/>
      <c r="AA108" s="125" t="str">
        <f>TEXT(Y108,"###,###")</f>
        <v>659</v>
      </c>
      <c r="AB108" s="125"/>
      <c r="AC108" s="125">
        <f>Y108/($Y$4)*100</f>
        <v>19.695158398087269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737</v>
      </c>
      <c r="Y109" s="125">
        <v>812</v>
      </c>
      <c r="Z109" s="125"/>
      <c r="AA109" s="125" t="str">
        <f>TEXT(Y109,"###,###")</f>
        <v>812</v>
      </c>
      <c r="AB109" s="125"/>
      <c r="AC109" s="125">
        <f t="shared" ref="AC109:AC111" si="3">Y109/($Y$4)*100</f>
        <v>24.267782426778243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731</v>
      </c>
      <c r="Y110" s="125">
        <v>790</v>
      </c>
      <c r="Z110" s="125"/>
      <c r="AA110" s="125" t="str">
        <f>TEXT(Y110,"###,###")</f>
        <v>790</v>
      </c>
      <c r="AB110" s="125"/>
      <c r="AC110" s="125">
        <f t="shared" si="3"/>
        <v>23.610280932456664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548</v>
      </c>
      <c r="Y111" s="125">
        <v>606</v>
      </c>
      <c r="Z111" s="125"/>
      <c r="AA111" s="125" t="str">
        <f>TEXT(Y111,"###,###")</f>
        <v>606</v>
      </c>
      <c r="AB111" s="125"/>
      <c r="AC111" s="125">
        <f t="shared" si="3"/>
        <v>18.111177525403466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3028</v>
      </c>
      <c r="Y112" s="125">
        <v>3346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165</v>
      </c>
      <c r="U114" s="125">
        <v>170</v>
      </c>
      <c r="V114" s="125">
        <v>182</v>
      </c>
      <c r="W114" s="125">
        <v>155</v>
      </c>
      <c r="X114" s="125">
        <v>141</v>
      </c>
      <c r="Y114" s="125">
        <v>168</v>
      </c>
      <c r="Z114" s="125"/>
      <c r="AA114" s="125" t="str">
        <f>TEXT(Y114,"###,###")</f>
        <v>168</v>
      </c>
      <c r="AB114" s="125"/>
      <c r="AC114" s="125">
        <f>Y114/X114-1</f>
        <v>0.1914893617021276</v>
      </c>
      <c r="AD114" s="125"/>
      <c r="AE114" s="125">
        <f>Y114/T114-1</f>
        <v>1.8181818181818077E-2</v>
      </c>
      <c r="AF114" s="125"/>
    </row>
    <row r="115" spans="19:32" x14ac:dyDescent="0.25">
      <c r="S115" s="125" t="s">
        <v>104</v>
      </c>
      <c r="T115" s="125">
        <v>203</v>
      </c>
      <c r="U115" s="125">
        <v>190</v>
      </c>
      <c r="V115" s="125">
        <v>205</v>
      </c>
      <c r="W115" s="125">
        <v>200</v>
      </c>
      <c r="X115" s="125">
        <v>197</v>
      </c>
      <c r="Y115" s="125">
        <v>223</v>
      </c>
      <c r="Z115" s="125"/>
      <c r="AA115" s="125" t="str">
        <f>TEXT(Y115,"###,###")</f>
        <v>223</v>
      </c>
      <c r="AB115" s="125"/>
      <c r="AC115" s="125">
        <f>Y115/X115-1</f>
        <v>0.13197969543147203</v>
      </c>
      <c r="AD115" s="125"/>
      <c r="AE115" s="125">
        <f>Y115/T115-1</f>
        <v>9.8522167487684831E-2</v>
      </c>
      <c r="AF115" s="125"/>
    </row>
    <row r="116" spans="19:32" x14ac:dyDescent="0.25">
      <c r="S116" s="125" t="s">
        <v>56</v>
      </c>
      <c r="T116" s="125">
        <v>368</v>
      </c>
      <c r="U116" s="125">
        <v>360</v>
      </c>
      <c r="V116" s="125">
        <v>387</v>
      </c>
      <c r="W116" s="125">
        <v>355</v>
      </c>
      <c r="X116" s="125">
        <v>338</v>
      </c>
      <c r="Y116" s="125">
        <v>391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45.3</v>
      </c>
      <c r="V118" s="125">
        <v>47.21</v>
      </c>
      <c r="W118" s="125">
        <v>44.53</v>
      </c>
      <c r="X118" s="125">
        <v>44.76</v>
      </c>
      <c r="Y118" s="125">
        <v>45.72</v>
      </c>
      <c r="Z118" s="125"/>
      <c r="AA118" s="125" t="str">
        <f>TEXT(Y118,"##.0")</f>
        <v>45.7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1486</v>
      </c>
      <c r="V120" s="125">
        <v>1512</v>
      </c>
      <c r="W120" s="125">
        <v>1515</v>
      </c>
      <c r="X120" s="125">
        <v>1580</v>
      </c>
      <c r="Y120" s="125">
        <v>1673</v>
      </c>
      <c r="Z120" s="125"/>
      <c r="AA120" s="125" t="str">
        <f>TEXT(Y120,"###,###")</f>
        <v>1,673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326</v>
      </c>
      <c r="V121" s="125">
        <v>326</v>
      </c>
      <c r="W121" s="125">
        <v>332</v>
      </c>
      <c r="X121" s="125">
        <v>307</v>
      </c>
      <c r="Y121" s="125">
        <v>304</v>
      </c>
      <c r="Z121" s="125"/>
      <c r="AA121" s="125" t="str">
        <f t="shared" ref="AA121:AA128" si="4">TEXT(Y121,"###,###")</f>
        <v>304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224</v>
      </c>
      <c r="V122" s="125">
        <v>199</v>
      </c>
      <c r="W122" s="125">
        <v>203</v>
      </c>
      <c r="X122" s="125">
        <v>212</v>
      </c>
      <c r="Y122" s="125">
        <v>262</v>
      </c>
      <c r="Z122" s="125"/>
      <c r="AA122" s="125" t="str">
        <f t="shared" si="4"/>
        <v>262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1710</v>
      </c>
      <c r="V124" s="125">
        <v>1711</v>
      </c>
      <c r="W124" s="125">
        <v>1718</v>
      </c>
      <c r="X124" s="125">
        <v>1792</v>
      </c>
      <c r="Y124" s="125">
        <v>1935</v>
      </c>
      <c r="Z124" s="125"/>
      <c r="AA124" s="125" t="str">
        <f t="shared" si="4"/>
        <v>1,935</v>
      </c>
      <c r="AB124" s="125"/>
      <c r="AC124" s="125">
        <f>Y124/$Y$7*100</f>
        <v>86.422510049129073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550</v>
      </c>
      <c r="V125" s="125">
        <v>525</v>
      </c>
      <c r="W125" s="125">
        <v>535</v>
      </c>
      <c r="X125" s="125">
        <v>519</v>
      </c>
      <c r="Y125" s="125">
        <v>566</v>
      </c>
      <c r="Z125" s="125"/>
      <c r="AA125" s="125" t="str">
        <f t="shared" si="4"/>
        <v>566</v>
      </c>
      <c r="AB125" s="125"/>
      <c r="AC125" s="125">
        <f>Y125/$Y$7*100</f>
        <v>25.279142474318895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1093</v>
      </c>
      <c r="V127" s="125">
        <v>1088</v>
      </c>
      <c r="W127" s="125">
        <v>1095</v>
      </c>
      <c r="X127" s="125">
        <v>1119</v>
      </c>
      <c r="Y127" s="125">
        <v>1155</v>
      </c>
      <c r="Z127" s="125"/>
      <c r="AA127" s="125" t="str">
        <f t="shared" si="4"/>
        <v>1,155</v>
      </c>
      <c r="AB127" s="125"/>
      <c r="AC127" s="125">
        <f>Y127/$Y$7*100</f>
        <v>51.585529254131316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943</v>
      </c>
      <c r="V128" s="125">
        <v>947</v>
      </c>
      <c r="W128" s="125">
        <v>954</v>
      </c>
      <c r="X128" s="125">
        <v>984</v>
      </c>
      <c r="Y128" s="125">
        <v>1084</v>
      </c>
      <c r="Z128" s="125"/>
      <c r="AA128" s="125" t="str">
        <f t="shared" si="4"/>
        <v>1,084</v>
      </c>
      <c r="AB128" s="125"/>
      <c r="AC128" s="125">
        <f>Y128/$Y$7*100</f>
        <v>48.414470745868691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FC3E273-4110-4CB7-BCA0-24CE2953EC0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C0A98B06-5C1B-4099-A0C7-1F14CB5B580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0F1D5BDA-26AD-4232-9494-A0C4712FD9B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65869A77-341E-4651-9A28-78F33D6F448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5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Glenorchy</v>
      </c>
      <c r="T1" s="125"/>
      <c r="U1" s="125"/>
      <c r="V1" s="125"/>
      <c r="W1" s="125"/>
      <c r="X1" s="125"/>
      <c r="Y1" s="125" t="str">
        <f>Y3</f>
        <v>12.14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144</v>
      </c>
      <c r="V3" s="125"/>
      <c r="W3" s="125"/>
      <c r="X3" s="125"/>
      <c r="Y3" s="125" t="s">
        <v>173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12.14'!$Y$3&amp;" "&amp;'Table 12.14'!$U$3&amp;", "&amp;'State data for spotlight'!$C$3&amp;", "&amp;'Table 12.14'!$Y$2</f>
        <v>Table 12.14 Glenorchy,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30572</v>
      </c>
      <c r="U4" s="127">
        <v>30366</v>
      </c>
      <c r="V4" s="127">
        <v>30429</v>
      </c>
      <c r="W4" s="127">
        <v>30943</v>
      </c>
      <c r="X4" s="127">
        <v>31617</v>
      </c>
      <c r="Y4" s="127">
        <v>33331</v>
      </c>
      <c r="Z4" s="125"/>
      <c r="AA4" s="125" t="str">
        <f>TEXT(Y4,"###,###")</f>
        <v>33,331</v>
      </c>
      <c r="AB4" s="125"/>
      <c r="AC4" s="125">
        <f t="shared" ref="AC4:AC9" si="0">Y4/X4-1</f>
        <v>5.4211341999557128E-2</v>
      </c>
      <c r="AD4" s="125"/>
      <c r="AE4" s="125">
        <f>Y4/T4-1</f>
        <v>9.024597671071577E-2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15789</v>
      </c>
      <c r="U5" s="127">
        <v>15627</v>
      </c>
      <c r="V5" s="127">
        <v>15540</v>
      </c>
      <c r="W5" s="127">
        <v>16018</v>
      </c>
      <c r="X5" s="127">
        <v>16292</v>
      </c>
      <c r="Y5" s="127">
        <v>17220</v>
      </c>
      <c r="Z5" s="125"/>
      <c r="AA5" s="125" t="str">
        <f>TEXT(Y5,"###,###")</f>
        <v>17,220</v>
      </c>
      <c r="AB5" s="125"/>
      <c r="AC5" s="125">
        <f t="shared" si="0"/>
        <v>5.6960471397004664E-2</v>
      </c>
      <c r="AD5" s="125"/>
      <c r="AE5" s="125">
        <f t="shared" ref="AE5:AE9" si="1">Y5/T5-1</f>
        <v>9.0632718981569438E-2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14783</v>
      </c>
      <c r="U6" s="127">
        <v>14739</v>
      </c>
      <c r="V6" s="127">
        <v>14889</v>
      </c>
      <c r="W6" s="127">
        <v>14925</v>
      </c>
      <c r="X6" s="127">
        <v>15325</v>
      </c>
      <c r="Y6" s="127">
        <v>16111</v>
      </c>
      <c r="Z6" s="125"/>
      <c r="AA6" s="125" t="str">
        <f>TEXT(Y6,"###,###")</f>
        <v>16,111</v>
      </c>
      <c r="AB6" s="125"/>
      <c r="AC6" s="125">
        <f t="shared" si="0"/>
        <v>5.1288743882544896E-2</v>
      </c>
      <c r="AD6" s="125"/>
      <c r="AE6" s="125">
        <f t="shared" si="1"/>
        <v>8.9832916187512657E-2</v>
      </c>
      <c r="AF6" s="125"/>
    </row>
    <row r="7" spans="1:32" ht="16.5" customHeight="1" thickBot="1" x14ac:dyDescent="0.3">
      <c r="A7" s="44" t="str">
        <f>"QUICK STATS for "&amp;'Table 12.14'!Y2&amp;"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22843</v>
      </c>
      <c r="U7" s="127">
        <v>22557</v>
      </c>
      <c r="V7" s="127">
        <v>22497</v>
      </c>
      <c r="W7" s="127">
        <v>22735</v>
      </c>
      <c r="X7" s="127">
        <v>23230</v>
      </c>
      <c r="Y7" s="127">
        <v>23973</v>
      </c>
      <c r="Z7" s="125"/>
      <c r="AA7" s="125" t="str">
        <f>TEXT(Y7,"###,###")</f>
        <v>23,973</v>
      </c>
      <c r="AB7" s="125"/>
      <c r="AC7" s="125">
        <f t="shared" si="0"/>
        <v>3.1984502798105829E-2</v>
      </c>
      <c r="AD7" s="125"/>
      <c r="AE7" s="125">
        <f t="shared" si="1"/>
        <v>4.9468108392067611E-2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33,331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12.14'!AA7</f>
        <v>23,973</v>
      </c>
      <c r="P8" s="49"/>
      <c r="S8" s="125" t="s">
        <v>96</v>
      </c>
      <c r="T8" s="125">
        <v>35362.449999999997</v>
      </c>
      <c r="U8" s="125">
        <v>36455.5</v>
      </c>
      <c r="V8" s="125">
        <v>36400</v>
      </c>
      <c r="W8" s="125">
        <v>37972.94</v>
      </c>
      <c r="X8" s="125">
        <v>39064.11</v>
      </c>
      <c r="Y8" s="125">
        <v>38392.5</v>
      </c>
      <c r="Z8" s="125"/>
      <c r="AA8" s="125" t="str">
        <f>TEXT(Y8,"$###,###")</f>
        <v>$38,393</v>
      </c>
      <c r="AB8" s="125"/>
      <c r="AC8" s="125">
        <f t="shared" si="0"/>
        <v>-1.7192507393615331E-2</v>
      </c>
      <c r="AD8" s="125"/>
      <c r="AE8" s="125">
        <f t="shared" si="1"/>
        <v>8.5685522354927324E-2</v>
      </c>
      <c r="AF8" s="125"/>
    </row>
    <row r="9" spans="1:32" x14ac:dyDescent="0.25">
      <c r="A9" s="53" t="s">
        <v>17</v>
      </c>
      <c r="B9" s="54"/>
      <c r="C9" s="55"/>
      <c r="D9" s="56">
        <f>'Table 12.14'!AC104</f>
        <v>74.528216975188272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51.570516831435363</v>
      </c>
      <c r="P9" s="57" t="s">
        <v>97</v>
      </c>
      <c r="S9" s="125" t="s">
        <v>9</v>
      </c>
      <c r="T9" s="125">
        <v>943740598</v>
      </c>
      <c r="U9" s="125">
        <v>954860858</v>
      </c>
      <c r="V9" s="125">
        <v>981057781</v>
      </c>
      <c r="W9" s="125">
        <v>1014520267</v>
      </c>
      <c r="X9" s="125">
        <v>1068592272</v>
      </c>
      <c r="Y9" s="125">
        <v>1116024780</v>
      </c>
      <c r="Z9" s="125"/>
      <c r="AA9" s="125" t="str">
        <f>TEXT(Y9/1000000,"$#,###.0")&amp;" mil"</f>
        <v>$1,116.0 mil</v>
      </c>
      <c r="AB9" s="125"/>
      <c r="AC9" s="125">
        <f t="shared" si="0"/>
        <v>4.4387844871107252E-2</v>
      </c>
      <c r="AD9" s="125"/>
      <c r="AE9" s="125">
        <f t="shared" si="1"/>
        <v>0.18255459430812793</v>
      </c>
      <c r="AF9" s="125"/>
    </row>
    <row r="10" spans="1:32" x14ac:dyDescent="0.25">
      <c r="A10" s="53" t="s">
        <v>20</v>
      </c>
      <c r="B10" s="54"/>
      <c r="C10" s="55"/>
      <c r="D10" s="56">
        <f>'Table 12.14'!AC105</f>
        <v>19.36635564489514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48.429483168564637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94.276894840028376</v>
      </c>
      <c r="P11" s="57" t="s">
        <v>97</v>
      </c>
      <c r="S11" s="125" t="s">
        <v>32</v>
      </c>
      <c r="T11" s="127">
        <v>27810</v>
      </c>
      <c r="U11" s="127">
        <v>27664</v>
      </c>
      <c r="V11" s="127">
        <v>27792</v>
      </c>
      <c r="W11" s="127">
        <v>28371</v>
      </c>
      <c r="X11" s="127">
        <v>29017</v>
      </c>
      <c r="Y11" s="127">
        <v>30645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12.14'!AC108</f>
        <v>10.596741771924034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11.204271472072747</v>
      </c>
      <c r="P12" s="57" t="s">
        <v>97</v>
      </c>
      <c r="S12" s="125" t="s">
        <v>33</v>
      </c>
      <c r="T12" s="127">
        <v>2765</v>
      </c>
      <c r="U12" s="127">
        <v>2702</v>
      </c>
      <c r="V12" s="127">
        <v>2635</v>
      </c>
      <c r="W12" s="127">
        <v>2569</v>
      </c>
      <c r="X12" s="127">
        <v>2601</v>
      </c>
      <c r="Y12" s="127">
        <v>2686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12.14'!AC109</f>
        <v>13.995979718580301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12.14'!AA118</f>
        <v>40.4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12.14'!AC110</f>
        <v>25.537787645135158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16.647895549159472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12.14'!AC111</f>
        <v>43.764063484443909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83.352104450840528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1263</v>
      </c>
      <c r="Z15" s="125"/>
      <c r="AA15" s="128">
        <f t="shared" ref="AA15:AA34" si="2">IF(Y15="np",0,Y15/$Y$34)</f>
        <v>3.7892652485674E-2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37</v>
      </c>
      <c r="Z16" s="125"/>
      <c r="AA16" s="128">
        <f t="shared" si="2"/>
        <v>1.1100777054393809E-3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1995</v>
      </c>
      <c r="Z17" s="125"/>
      <c r="AA17" s="128">
        <f t="shared" si="2"/>
        <v>5.985418979328553E-2</v>
      </c>
      <c r="AB17" s="125"/>
      <c r="AC17" s="125"/>
      <c r="AD17" s="125"/>
      <c r="AE17" s="125"/>
      <c r="AF17" s="125"/>
    </row>
    <row r="18" spans="1:32" x14ac:dyDescent="0.25">
      <c r="A18" s="83" t="str">
        <f>'Table 12.14'!$S$1&amp;" ("&amp;'Table 12.14'!$T$2&amp;" to "&amp;'Table 12.14'!$Y$2&amp;")"</f>
        <v>Glenorchy (2011-12 to 2016-17)</v>
      </c>
      <c r="B18" s="83"/>
      <c r="C18" s="83"/>
      <c r="D18" s="83"/>
      <c r="E18" s="83"/>
      <c r="F18" s="83"/>
      <c r="G18" s="83" t="str">
        <f>'Table 12.14'!$S$1&amp;" ("&amp;'Table 12.14'!$T$2&amp;" to "&amp;'Table 12.14'!$Y$2&amp;")"</f>
        <v>Glenorchy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501</v>
      </c>
      <c r="Z18" s="125"/>
      <c r="AA18" s="128">
        <f t="shared" si="2"/>
        <v>1.5031052173652156E-2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1904</v>
      </c>
      <c r="Z19" s="125"/>
      <c r="AA19" s="128">
        <f t="shared" si="2"/>
        <v>5.7123998679907591E-2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1121</v>
      </c>
      <c r="Z20" s="125"/>
      <c r="AA20" s="128">
        <f t="shared" si="2"/>
        <v>3.3632354264798534E-2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3569</v>
      </c>
      <c r="Z21" s="125"/>
      <c r="AA21" s="128">
        <f t="shared" si="2"/>
        <v>0.10707749542467973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3055</v>
      </c>
      <c r="Z22" s="125"/>
      <c r="AA22" s="128">
        <f t="shared" si="2"/>
        <v>9.1656415949116443E-2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1250</v>
      </c>
      <c r="Z23" s="125"/>
      <c r="AA23" s="128">
        <f t="shared" si="2"/>
        <v>3.7502625183762864E-2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463</v>
      </c>
      <c r="Z24" s="125"/>
      <c r="AA24" s="128">
        <f t="shared" si="2"/>
        <v>1.3890972368065765E-2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865</v>
      </c>
      <c r="Z25" s="125"/>
      <c r="AA25" s="128">
        <f t="shared" si="2"/>
        <v>2.59518166271639E-2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445</v>
      </c>
      <c r="Z26" s="125"/>
      <c r="AA26" s="128">
        <f t="shared" si="2"/>
        <v>1.3350934565419579E-2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1240</v>
      </c>
      <c r="Z27" s="125"/>
      <c r="AA27" s="128">
        <f t="shared" si="2"/>
        <v>3.7202604182292758E-2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2610</v>
      </c>
      <c r="Z28" s="125"/>
      <c r="AA28" s="128">
        <f t="shared" si="2"/>
        <v>7.8305481383696862E-2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2390</v>
      </c>
      <c r="Z29" s="125"/>
      <c r="AA29" s="128">
        <f t="shared" si="2"/>
        <v>7.1705019351354593E-2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2300</v>
      </c>
      <c r="Z30" s="125"/>
      <c r="AA30" s="128">
        <f t="shared" si="2"/>
        <v>6.9004830338123671E-2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12.14'!Y2&amp;")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4331</v>
      </c>
      <c r="Z31" s="125"/>
      <c r="AA31" s="128">
        <f t="shared" si="2"/>
        <v>0.12993909573670157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579</v>
      </c>
      <c r="Z32" s="125"/>
      <c r="AA32" s="128">
        <f t="shared" si="2"/>
        <v>1.7371215985118958E-2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1286</v>
      </c>
      <c r="Z33" s="125"/>
      <c r="AA33" s="128">
        <f t="shared" si="2"/>
        <v>3.8582700789055235E-2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33331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19659</v>
      </c>
      <c r="U37" s="125">
        <v>19244</v>
      </c>
      <c r="V37" s="125">
        <v>19056</v>
      </c>
      <c r="W37" s="125">
        <v>19333</v>
      </c>
      <c r="X37" s="125">
        <v>19704</v>
      </c>
      <c r="Y37" s="125">
        <v>19982</v>
      </c>
      <c r="Z37" s="125"/>
      <c r="AA37" s="125" t="str">
        <f>TEXT(Y37,"###,###")</f>
        <v>19,982</v>
      </c>
      <c r="AB37" s="125"/>
      <c r="AC37" s="125">
        <f>Y37/X37-1</f>
        <v>1.4108810393828719E-2</v>
      </c>
      <c r="AD37" s="125"/>
      <c r="AE37" s="125">
        <f>Y37/T37-1</f>
        <v>1.6430133780965361E-2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3181</v>
      </c>
      <c r="U38" s="125">
        <v>3313</v>
      </c>
      <c r="V38" s="125">
        <v>3442</v>
      </c>
      <c r="W38" s="125">
        <v>3400</v>
      </c>
      <c r="X38" s="125">
        <v>3523</v>
      </c>
      <c r="Y38" s="125">
        <v>3991</v>
      </c>
      <c r="Z38" s="125"/>
      <c r="AA38" s="125" t="str">
        <f>TEXT(Y38,"###,###")</f>
        <v>3,991</v>
      </c>
      <c r="AB38" s="125"/>
      <c r="AC38" s="125">
        <f>Y38/X38-1</f>
        <v>0.13284132841328411</v>
      </c>
      <c r="AD38" s="125"/>
      <c r="AE38" s="125">
        <f>Y38/T38-1</f>
        <v>0.25463690663313421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22840</v>
      </c>
      <c r="U40" s="125">
        <v>22557</v>
      </c>
      <c r="V40" s="125">
        <v>22498</v>
      </c>
      <c r="W40" s="125">
        <v>22733</v>
      </c>
      <c r="X40" s="125">
        <v>23227</v>
      </c>
      <c r="Y40" s="125">
        <v>23973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83.352104450840528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16.647895549159472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11</v>
      </c>
      <c r="Y44" s="127">
        <v>8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306</v>
      </c>
      <c r="Y45" s="127">
        <v>309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951</v>
      </c>
      <c r="Y46" s="127">
        <v>984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1633</v>
      </c>
      <c r="Y47" s="127">
        <v>1705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2043</v>
      </c>
      <c r="Y48" s="127">
        <v>2329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12.14'!S1&amp;" ("&amp;'Table 12.14'!Y2&amp;") *"</f>
        <v>Number of jobs by age and sex of job holders in Glenorchy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2156</v>
      </c>
      <c r="Y49" s="127">
        <v>2390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1667</v>
      </c>
      <c r="Y50" s="127">
        <v>1760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1590</v>
      </c>
      <c r="Y51" s="127">
        <v>1643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1588</v>
      </c>
      <c r="Y52" s="127">
        <v>1634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1498</v>
      </c>
      <c r="Y53" s="127">
        <v>1449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1358</v>
      </c>
      <c r="Y54" s="127">
        <v>1400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884</v>
      </c>
      <c r="Y55" s="127">
        <v>952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368</v>
      </c>
      <c r="Y56" s="127">
        <v>409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124</v>
      </c>
      <c r="Y57" s="127">
        <v>141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58</v>
      </c>
      <c r="Y58" s="127">
        <v>59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28</v>
      </c>
      <c r="Y59" s="127">
        <v>30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23</v>
      </c>
      <c r="Y60" s="127">
        <v>21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16292</v>
      </c>
      <c r="Y61" s="127">
        <v>17220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19</v>
      </c>
      <c r="Y63" s="127">
        <v>10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12.14'!S1&amp;" ("&amp;'Table 12.14'!Y2&amp;") *"</f>
        <v>Number of employed persons per occupation of main job by sex in Glenorchy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404</v>
      </c>
      <c r="Y64" s="127">
        <v>423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989</v>
      </c>
      <c r="Y65" s="127">
        <v>986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1436</v>
      </c>
      <c r="Y66" s="127">
        <v>1471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1917</v>
      </c>
      <c r="Y67" s="127">
        <v>2185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1740</v>
      </c>
      <c r="Y68" s="127">
        <v>1849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1542</v>
      </c>
      <c r="Y69" s="127">
        <v>1638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1491</v>
      </c>
      <c r="Y70" s="127">
        <v>1517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1525</v>
      </c>
      <c r="Y71" s="127">
        <v>1644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1548</v>
      </c>
      <c r="Y72" s="127">
        <v>1491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1349</v>
      </c>
      <c r="Y73" s="127">
        <v>1442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844</v>
      </c>
      <c r="Y74" s="127">
        <v>895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313</v>
      </c>
      <c r="Y75" s="127">
        <v>337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98</v>
      </c>
      <c r="Y76" s="127">
        <v>117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40</v>
      </c>
      <c r="Y77" s="127">
        <v>48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35</v>
      </c>
      <c r="Y78" s="127">
        <v>37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22</v>
      </c>
      <c r="Y79" s="127">
        <v>21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15325</v>
      </c>
      <c r="Y80" s="127">
        <v>16111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12.14'!S1</f>
        <v>Glenorchy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940</v>
      </c>
      <c r="Y83" s="127">
        <v>1020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1058</v>
      </c>
      <c r="Y84" s="127">
        <v>1143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12.14'!AA4</f>
        <v>33,331</v>
      </c>
      <c r="D85" s="97">
        <f>'Table 12.14'!AC4</f>
        <v>5.4211341999557128E-2</v>
      </c>
      <c r="E85" s="98">
        <f>'Table 12.14'!AC4</f>
        <v>5.4211341999557128E-2</v>
      </c>
      <c r="F85" s="97">
        <f>'Table 12.14'!AE4</f>
        <v>9.024597671071577E-2</v>
      </c>
      <c r="G85" s="98">
        <f>'Table 12.14'!AE4</f>
        <v>9.024597671071577E-2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2346</v>
      </c>
      <c r="Y85" s="127">
        <v>2428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12.14'!AA5</f>
        <v>17,220</v>
      </c>
      <c r="D86" s="97">
        <f>'Table 12.14'!AC5</f>
        <v>5.6960471397004664E-2</v>
      </c>
      <c r="E86" s="98">
        <f>'Table 12.14'!AC5</f>
        <v>5.6960471397004664E-2</v>
      </c>
      <c r="F86" s="97">
        <f>'Table 12.14'!AE5</f>
        <v>9.0632718981569438E-2</v>
      </c>
      <c r="G86" s="98">
        <f>'Table 12.14'!AE5</f>
        <v>9.0632718981569438E-2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899</v>
      </c>
      <c r="Y86" s="127">
        <v>1012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12.14'!AA6</f>
        <v>16,111</v>
      </c>
      <c r="D87" s="97">
        <f>'Table 12.14'!AC6</f>
        <v>5.1288743882544896E-2</v>
      </c>
      <c r="E87" s="98">
        <f>'Table 12.14'!AC6</f>
        <v>5.1288743882544896E-2</v>
      </c>
      <c r="F87" s="97">
        <f>'Table 12.14'!AE6</f>
        <v>8.9832916187512657E-2</v>
      </c>
      <c r="G87" s="98">
        <f>'Table 12.14'!AE6</f>
        <v>8.9832916187512657E-2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777</v>
      </c>
      <c r="Y87" s="127">
        <v>799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12.14'!AA7</f>
        <v>23,973</v>
      </c>
      <c r="D88" s="97">
        <f>'Table 12.14'!AC7</f>
        <v>3.1984502798105829E-2</v>
      </c>
      <c r="E88" s="98">
        <f>'Table 12.14'!AC7</f>
        <v>3.1984502798105829E-2</v>
      </c>
      <c r="F88" s="97">
        <f>'Table 12.14'!AE7</f>
        <v>4.9468108392067611E-2</v>
      </c>
      <c r="G88" s="98">
        <f>'Table 12.14'!AE7</f>
        <v>4.9468108392067611E-2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759</v>
      </c>
      <c r="Y88" s="127">
        <v>783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12.14'!AA37</f>
        <v>19,982</v>
      </c>
      <c r="D89" s="97">
        <f>'Table 12.14'!AC37</f>
        <v>1.4108810393828719E-2</v>
      </c>
      <c r="E89" s="98">
        <f>'Table 12.14'!AC37</f>
        <v>1.4108810393828719E-2</v>
      </c>
      <c r="F89" s="97">
        <f>'Table 12.14'!AE37</f>
        <v>1.6430133780965361E-2</v>
      </c>
      <c r="G89" s="98">
        <f>'Table 12.14'!AE37</f>
        <v>1.6430133780965361E-2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1057</v>
      </c>
      <c r="Y89" s="127">
        <v>1077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12.14'!AA38</f>
        <v>3,991</v>
      </c>
      <c r="D90" s="97">
        <f>'Table 12.14'!AC38</f>
        <v>0.13284132841328411</v>
      </c>
      <c r="E90" s="98">
        <f>'Table 12.14'!AC38</f>
        <v>0.13284132841328411</v>
      </c>
      <c r="F90" s="97">
        <f>'Table 12.14'!AE38</f>
        <v>0.25463690663313421</v>
      </c>
      <c r="G90" s="98">
        <f>'Table 12.14'!AE38</f>
        <v>0.25463690663313421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1645</v>
      </c>
      <c r="Y90" s="127">
        <v>1800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12.14'!AA114</f>
        <v>1,894</v>
      </c>
      <c r="D91" s="97">
        <f>'Table 12.14'!AC114</f>
        <v>0.13549160671462834</v>
      </c>
      <c r="E91" s="98">
        <f>'Table 12.14'!AC114</f>
        <v>0.13549160671462834</v>
      </c>
      <c r="F91" s="97">
        <f>'Table 12.14'!AE114</f>
        <v>0.29814941740918433</v>
      </c>
      <c r="G91" s="98">
        <f>'Table 12.14'!AE114</f>
        <v>0.29814941740918433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11993</v>
      </c>
      <c r="Y91" s="127">
        <v>12363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12.14'!AA115</f>
        <v>2,097</v>
      </c>
      <c r="D92" s="97">
        <f>'Table 12.14'!AC115</f>
        <v>0.1274193548387097</v>
      </c>
      <c r="E92" s="98">
        <f>'Table 12.14'!AC115</f>
        <v>0.1274193548387097</v>
      </c>
      <c r="F92" s="97">
        <f>'Table 12.14'!AE115</f>
        <v>0.21283979178716028</v>
      </c>
      <c r="G92" s="98">
        <f>'Table 12.14'!AE115</f>
        <v>0.21283979178716028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12.14'!AA8</f>
        <v>$38,393</v>
      </c>
      <c r="D93" s="97">
        <f>'Table 12.14'!AC8</f>
        <v>-1.7192507393615331E-2</v>
      </c>
      <c r="E93" s="98">
        <f>'Table 12.14'!AC8</f>
        <v>-1.7192507393615331E-2</v>
      </c>
      <c r="F93" s="97">
        <f>'Table 12.14'!AE8</f>
        <v>8.5685522354927324E-2</v>
      </c>
      <c r="G93" s="98">
        <f>'Table 12.14'!AE8</f>
        <v>8.5685522354927324E-2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780</v>
      </c>
      <c r="Y93" s="127">
        <v>822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12.14'!AA9</f>
        <v>$1,116.0 mil</v>
      </c>
      <c r="D94" s="97">
        <f>'Table 12.14'!AC9</f>
        <v>4.4387844871107252E-2</v>
      </c>
      <c r="E94" s="98">
        <f>'Table 12.14'!AC9</f>
        <v>4.4387844871107252E-2</v>
      </c>
      <c r="F94" s="97">
        <f>'Table 12.14'!AE9</f>
        <v>0.18255459430812793</v>
      </c>
      <c r="G94" s="98">
        <f>'Table 12.14'!AE9</f>
        <v>0.18255459430812793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1451</v>
      </c>
      <c r="Y94" s="127">
        <v>1537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435</v>
      </c>
      <c r="Y95" s="127">
        <v>434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1963</v>
      </c>
      <c r="Y96" s="127">
        <v>2163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2131</v>
      </c>
      <c r="Y97" s="127">
        <v>2349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1268</v>
      </c>
      <c r="Y98" s="127">
        <v>1334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111</v>
      </c>
      <c r="Y99" s="127">
        <v>126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1093</v>
      </c>
      <c r="Y100" s="127">
        <v>1139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11237</v>
      </c>
      <c r="Y101" s="127">
        <v>11610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22609</v>
      </c>
      <c r="Y104" s="125">
        <v>24841</v>
      </c>
      <c r="Z104" s="125"/>
      <c r="AA104" s="125" t="str">
        <f>TEXT(Y104,"###,###")</f>
        <v>24,841</v>
      </c>
      <c r="AB104" s="125"/>
      <c r="AC104" s="125">
        <f>Y104/($Y$4)*100</f>
        <v>74.528216975188272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6600</v>
      </c>
      <c r="Y105" s="125">
        <v>6455</v>
      </c>
      <c r="Z105" s="125"/>
      <c r="AA105" s="125" t="str">
        <f>TEXT(Y105,"###,###")</f>
        <v>6,455</v>
      </c>
      <c r="AB105" s="125"/>
      <c r="AC105" s="125">
        <f>Y105/($Y$4)*100</f>
        <v>19.36635564489514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29209</v>
      </c>
      <c r="Y106" s="125">
        <v>31296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3140</v>
      </c>
      <c r="Y108" s="125">
        <v>3532</v>
      </c>
      <c r="Z108" s="125"/>
      <c r="AA108" s="125" t="str">
        <f>TEXT(Y108,"###,###")</f>
        <v>3,532</v>
      </c>
      <c r="AB108" s="125"/>
      <c r="AC108" s="125">
        <f>Y108/($Y$4)*100</f>
        <v>10.596741771924034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4364</v>
      </c>
      <c r="Y109" s="125">
        <v>4665</v>
      </c>
      <c r="Z109" s="125"/>
      <c r="AA109" s="125" t="str">
        <f>TEXT(Y109,"###,###")</f>
        <v>4,665</v>
      </c>
      <c r="AB109" s="125"/>
      <c r="AC109" s="125">
        <f t="shared" ref="AC109:AC111" si="3">Y109/($Y$4)*100</f>
        <v>13.995979718580301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8022</v>
      </c>
      <c r="Y110" s="125">
        <v>8512</v>
      </c>
      <c r="Z110" s="125"/>
      <c r="AA110" s="125" t="str">
        <f>TEXT(Y110,"###,###")</f>
        <v>8,512</v>
      </c>
      <c r="AB110" s="125"/>
      <c r="AC110" s="125">
        <f t="shared" si="3"/>
        <v>25.537787645135158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13680</v>
      </c>
      <c r="Y111" s="125">
        <v>14587</v>
      </c>
      <c r="Z111" s="125"/>
      <c r="AA111" s="125" t="str">
        <f>TEXT(Y111,"###,###")</f>
        <v>14,587</v>
      </c>
      <c r="AB111" s="125"/>
      <c r="AC111" s="125">
        <f t="shared" si="3"/>
        <v>43.764063484443909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31617</v>
      </c>
      <c r="Y112" s="125">
        <v>33331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1459</v>
      </c>
      <c r="U114" s="125">
        <v>1529</v>
      </c>
      <c r="V114" s="125">
        <v>1540</v>
      </c>
      <c r="W114" s="125">
        <v>1627</v>
      </c>
      <c r="X114" s="125">
        <v>1668</v>
      </c>
      <c r="Y114" s="125">
        <v>1894</v>
      </c>
      <c r="Z114" s="125"/>
      <c r="AA114" s="125" t="str">
        <f>TEXT(Y114,"###,###")</f>
        <v>1,894</v>
      </c>
      <c r="AB114" s="125"/>
      <c r="AC114" s="125">
        <f>Y114/X114-1</f>
        <v>0.13549160671462834</v>
      </c>
      <c r="AD114" s="125"/>
      <c r="AE114" s="125">
        <f>Y114/T114-1</f>
        <v>0.29814941740918433</v>
      </c>
      <c r="AF114" s="125"/>
    </row>
    <row r="115" spans="19:32" x14ac:dyDescent="0.25">
      <c r="S115" s="125" t="s">
        <v>104</v>
      </c>
      <c r="T115" s="125">
        <v>1729</v>
      </c>
      <c r="U115" s="125">
        <v>1784</v>
      </c>
      <c r="V115" s="125">
        <v>1901</v>
      </c>
      <c r="W115" s="125">
        <v>1779</v>
      </c>
      <c r="X115" s="125">
        <v>1860</v>
      </c>
      <c r="Y115" s="125">
        <v>2097</v>
      </c>
      <c r="Z115" s="125"/>
      <c r="AA115" s="125" t="str">
        <f>TEXT(Y115,"###,###")</f>
        <v>2,097</v>
      </c>
      <c r="AB115" s="125"/>
      <c r="AC115" s="125">
        <f>Y115/X115-1</f>
        <v>0.1274193548387097</v>
      </c>
      <c r="AD115" s="125"/>
      <c r="AE115" s="125">
        <f>Y115/T115-1</f>
        <v>0.21283979178716028</v>
      </c>
      <c r="AF115" s="125"/>
    </row>
    <row r="116" spans="19:32" x14ac:dyDescent="0.25">
      <c r="S116" s="125" t="s">
        <v>56</v>
      </c>
      <c r="T116" s="125">
        <v>3188</v>
      </c>
      <c r="U116" s="125">
        <v>3313</v>
      </c>
      <c r="V116" s="125">
        <v>3441</v>
      </c>
      <c r="W116" s="125">
        <v>3406</v>
      </c>
      <c r="X116" s="125">
        <v>3528</v>
      </c>
      <c r="Y116" s="125">
        <v>3991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43.2</v>
      </c>
      <c r="V118" s="125">
        <v>40.44</v>
      </c>
      <c r="W118" s="125">
        <v>42.44</v>
      </c>
      <c r="X118" s="125">
        <v>37.450000000000003</v>
      </c>
      <c r="Y118" s="125">
        <v>40.4</v>
      </c>
      <c r="Z118" s="125"/>
      <c r="AA118" s="125" t="str">
        <f>TEXT(Y118,"##.0")</f>
        <v>40.4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19859</v>
      </c>
      <c r="V120" s="125">
        <v>19860</v>
      </c>
      <c r="W120" s="125">
        <v>20163</v>
      </c>
      <c r="X120" s="125">
        <v>20630</v>
      </c>
      <c r="Y120" s="125">
        <v>21287</v>
      </c>
      <c r="Z120" s="125"/>
      <c r="AA120" s="125" t="str">
        <f>TEXT(Y120,"###,###")</f>
        <v>21,287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1450</v>
      </c>
      <c r="V121" s="125">
        <v>1421</v>
      </c>
      <c r="W121" s="125">
        <v>1345</v>
      </c>
      <c r="X121" s="125">
        <v>1373</v>
      </c>
      <c r="Y121" s="125">
        <v>1372</v>
      </c>
      <c r="Z121" s="125"/>
      <c r="AA121" s="125" t="str">
        <f t="shared" ref="AA121:AA128" si="4">TEXT(Y121,"###,###")</f>
        <v>1,372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1245</v>
      </c>
      <c r="V122" s="125">
        <v>1219</v>
      </c>
      <c r="W122" s="125">
        <v>1225</v>
      </c>
      <c r="X122" s="125">
        <v>1228</v>
      </c>
      <c r="Y122" s="125">
        <v>1314</v>
      </c>
      <c r="Z122" s="125"/>
      <c r="AA122" s="125" t="str">
        <f t="shared" si="4"/>
        <v>1,314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21104</v>
      </c>
      <c r="V124" s="125">
        <v>21079</v>
      </c>
      <c r="W124" s="125">
        <v>21388</v>
      </c>
      <c r="X124" s="125">
        <v>21858</v>
      </c>
      <c r="Y124" s="125">
        <v>22601</v>
      </c>
      <c r="Z124" s="125"/>
      <c r="AA124" s="125" t="str">
        <f t="shared" si="4"/>
        <v>22,601</v>
      </c>
      <c r="AB124" s="125"/>
      <c r="AC124" s="125">
        <f>Y124/$Y$7*100</f>
        <v>94.276894840028376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2695</v>
      </c>
      <c r="V125" s="125">
        <v>2640</v>
      </c>
      <c r="W125" s="125">
        <v>2570</v>
      </c>
      <c r="X125" s="125">
        <v>2601</v>
      </c>
      <c r="Y125" s="125">
        <v>2686</v>
      </c>
      <c r="Z125" s="125"/>
      <c r="AA125" s="125" t="str">
        <f t="shared" si="4"/>
        <v>2,686</v>
      </c>
      <c r="AB125" s="125"/>
      <c r="AC125" s="125">
        <f>Y125/$Y$7*100</f>
        <v>11.204271472072747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11676</v>
      </c>
      <c r="V127" s="125">
        <v>11601</v>
      </c>
      <c r="W127" s="125">
        <v>11699</v>
      </c>
      <c r="X127" s="125">
        <v>11993</v>
      </c>
      <c r="Y127" s="125">
        <v>12363</v>
      </c>
      <c r="Z127" s="125"/>
      <c r="AA127" s="125" t="str">
        <f t="shared" si="4"/>
        <v>12,363</v>
      </c>
      <c r="AB127" s="125"/>
      <c r="AC127" s="125">
        <f>Y127/$Y$7*100</f>
        <v>51.570516831435363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10881</v>
      </c>
      <c r="V128" s="125">
        <v>10896</v>
      </c>
      <c r="W128" s="125">
        <v>11036</v>
      </c>
      <c r="X128" s="125">
        <v>11237</v>
      </c>
      <c r="Y128" s="125">
        <v>11610</v>
      </c>
      <c r="Z128" s="125"/>
      <c r="AA128" s="125" t="str">
        <f t="shared" si="4"/>
        <v>11,610</v>
      </c>
      <c r="AB128" s="125"/>
      <c r="AC128" s="125">
        <f>Y128/$Y$7*100</f>
        <v>48.429483168564637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C625EF5-3A26-49B4-A3FC-99713CEB18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4412079B-AFDF-4886-9A68-2F850CB24D4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75DB9E63-029F-4D76-83C8-79985D7C0F5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4BA24EAF-D260-44FB-8866-807AE3ABB0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6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Hobart</v>
      </c>
      <c r="T1" s="125"/>
      <c r="U1" s="125"/>
      <c r="V1" s="125"/>
      <c r="W1" s="125"/>
      <c r="X1" s="125"/>
      <c r="Y1" s="125" t="str">
        <f>Y3</f>
        <v>12.15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145</v>
      </c>
      <c r="V3" s="125"/>
      <c r="W3" s="125"/>
      <c r="X3" s="125"/>
      <c r="Y3" s="125" t="s">
        <v>174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12.15'!$Y$3&amp;" "&amp;'Table 12.15'!$U$3&amp;", "&amp;'State data for spotlight'!$C$3&amp;", "&amp;'Table 12.15'!$Y$2</f>
        <v>Table 12.15 Hobart,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43767</v>
      </c>
      <c r="U4" s="127">
        <v>43157</v>
      </c>
      <c r="V4" s="127">
        <v>43200</v>
      </c>
      <c r="W4" s="127">
        <v>44000</v>
      </c>
      <c r="X4" s="127">
        <v>44028</v>
      </c>
      <c r="Y4" s="127">
        <v>45684</v>
      </c>
      <c r="Z4" s="125"/>
      <c r="AA4" s="125" t="str">
        <f>TEXT(Y4,"###,###")</f>
        <v>45,684</v>
      </c>
      <c r="AB4" s="125"/>
      <c r="AC4" s="125">
        <f t="shared" ref="AC4:AC9" si="0">Y4/X4-1</f>
        <v>3.7612428454619762E-2</v>
      </c>
      <c r="AD4" s="125"/>
      <c r="AE4" s="125">
        <f>Y4/T4-1</f>
        <v>4.380012338062933E-2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21619</v>
      </c>
      <c r="U5" s="127">
        <v>21306</v>
      </c>
      <c r="V5" s="127">
        <v>21168</v>
      </c>
      <c r="W5" s="127">
        <v>21823</v>
      </c>
      <c r="X5" s="127">
        <v>21546</v>
      </c>
      <c r="Y5" s="127">
        <v>22308</v>
      </c>
      <c r="Z5" s="125"/>
      <c r="AA5" s="125" t="str">
        <f>TEXT(Y5,"###,###")</f>
        <v>22,308</v>
      </c>
      <c r="AB5" s="125"/>
      <c r="AC5" s="125">
        <f t="shared" si="0"/>
        <v>3.5366193260930157E-2</v>
      </c>
      <c r="AD5" s="125"/>
      <c r="AE5" s="125">
        <f t="shared" ref="AE5:AE9" si="1">Y5/T5-1</f>
        <v>3.1870114251352888E-2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22148</v>
      </c>
      <c r="U6" s="127">
        <v>21851</v>
      </c>
      <c r="V6" s="127">
        <v>22032</v>
      </c>
      <c r="W6" s="127">
        <v>22177</v>
      </c>
      <c r="X6" s="127">
        <v>22482</v>
      </c>
      <c r="Y6" s="127">
        <v>23376</v>
      </c>
      <c r="Z6" s="125"/>
      <c r="AA6" s="125" t="str">
        <f>TEXT(Y6,"###,###")</f>
        <v>23,376</v>
      </c>
      <c r="AB6" s="125"/>
      <c r="AC6" s="125">
        <f t="shared" si="0"/>
        <v>3.9765145449693007E-2</v>
      </c>
      <c r="AD6" s="125"/>
      <c r="AE6" s="125">
        <f t="shared" si="1"/>
        <v>5.5445186924327317E-2</v>
      </c>
      <c r="AF6" s="125"/>
    </row>
    <row r="7" spans="1:32" ht="16.5" customHeight="1" thickBot="1" x14ac:dyDescent="0.3">
      <c r="A7" s="44" t="str">
        <f>"QUICK STATS for "&amp;'Table 12.15'!Y2&amp;"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30037</v>
      </c>
      <c r="U7" s="127">
        <v>29662</v>
      </c>
      <c r="V7" s="127">
        <v>29649</v>
      </c>
      <c r="W7" s="127">
        <v>29867</v>
      </c>
      <c r="X7" s="127">
        <v>30049</v>
      </c>
      <c r="Y7" s="127">
        <v>30778</v>
      </c>
      <c r="Z7" s="125"/>
      <c r="AA7" s="125" t="str">
        <f>TEXT(Y7,"###,###")</f>
        <v>30,778</v>
      </c>
      <c r="AB7" s="125"/>
      <c r="AC7" s="125">
        <f t="shared" si="0"/>
        <v>2.4260374721288613E-2</v>
      </c>
      <c r="AD7" s="125"/>
      <c r="AE7" s="125">
        <f t="shared" si="1"/>
        <v>2.4669574191830135E-2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45,684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12.15'!AA7</f>
        <v>30,778</v>
      </c>
      <c r="P8" s="49"/>
      <c r="S8" s="125" t="s">
        <v>96</v>
      </c>
      <c r="T8" s="125">
        <v>32910.769999999997</v>
      </c>
      <c r="U8" s="125">
        <v>34363</v>
      </c>
      <c r="V8" s="125">
        <v>33885.08</v>
      </c>
      <c r="W8" s="125">
        <v>34573.68</v>
      </c>
      <c r="X8" s="125">
        <v>35529</v>
      </c>
      <c r="Y8" s="125">
        <v>34587.85</v>
      </c>
      <c r="Z8" s="125"/>
      <c r="AA8" s="125" t="str">
        <f>TEXT(Y8,"$###,###")</f>
        <v>$34,588</v>
      </c>
      <c r="AB8" s="125"/>
      <c r="AC8" s="125">
        <f t="shared" si="0"/>
        <v>-2.648962819105527E-2</v>
      </c>
      <c r="AD8" s="125"/>
      <c r="AE8" s="125">
        <f t="shared" si="1"/>
        <v>5.0958394470867807E-2</v>
      </c>
      <c r="AF8" s="125"/>
    </row>
    <row r="9" spans="1:32" x14ac:dyDescent="0.25">
      <c r="A9" s="53" t="s">
        <v>17</v>
      </c>
      <c r="B9" s="54"/>
      <c r="C9" s="55"/>
      <c r="D9" s="56">
        <f>'Table 12.15'!AC104</f>
        <v>65.364241309867793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49.532133341997529</v>
      </c>
      <c r="P9" s="57" t="s">
        <v>97</v>
      </c>
      <c r="S9" s="125" t="s">
        <v>9</v>
      </c>
      <c r="T9" s="125">
        <v>1589302479</v>
      </c>
      <c r="U9" s="125">
        <v>1623924674</v>
      </c>
      <c r="V9" s="125">
        <v>1668838313</v>
      </c>
      <c r="W9" s="125">
        <v>1729059027</v>
      </c>
      <c r="X9" s="125">
        <v>1767389521</v>
      </c>
      <c r="Y9" s="125">
        <v>1822697052</v>
      </c>
      <c r="Z9" s="125"/>
      <c r="AA9" s="125" t="str">
        <f>TEXT(Y9/1000000,"$#,###.0")&amp;" mil"</f>
        <v>$1,822.7 mil</v>
      </c>
      <c r="AB9" s="125"/>
      <c r="AC9" s="125">
        <f t="shared" si="0"/>
        <v>3.1293345548810692E-2</v>
      </c>
      <c r="AD9" s="125"/>
      <c r="AE9" s="125">
        <f t="shared" si="1"/>
        <v>0.14685346312858805</v>
      </c>
      <c r="AF9" s="125"/>
    </row>
    <row r="10" spans="1:32" x14ac:dyDescent="0.25">
      <c r="A10" s="53" t="s">
        <v>20</v>
      </c>
      <c r="B10" s="54"/>
      <c r="C10" s="55"/>
      <c r="D10" s="56">
        <f>'Table 12.15'!AC105</f>
        <v>27.248051834340249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50.467866658002471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92.198973292611612</v>
      </c>
      <c r="P11" s="57" t="s">
        <v>97</v>
      </c>
      <c r="S11" s="125" t="s">
        <v>32</v>
      </c>
      <c r="T11" s="127">
        <v>38630</v>
      </c>
      <c r="U11" s="127">
        <v>38128</v>
      </c>
      <c r="V11" s="127">
        <v>38272</v>
      </c>
      <c r="W11" s="127">
        <v>39147</v>
      </c>
      <c r="X11" s="127">
        <v>39005</v>
      </c>
      <c r="Y11" s="127">
        <v>40450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12.15'!AC108</f>
        <v>14.020225899658524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17.005653388784197</v>
      </c>
      <c r="P12" s="57" t="s">
        <v>97</v>
      </c>
      <c r="S12" s="125" t="s">
        <v>33</v>
      </c>
      <c r="T12" s="127">
        <v>5140</v>
      </c>
      <c r="U12" s="127">
        <v>5026</v>
      </c>
      <c r="V12" s="127">
        <v>4931</v>
      </c>
      <c r="W12" s="127">
        <v>4855</v>
      </c>
      <c r="X12" s="127">
        <v>5023</v>
      </c>
      <c r="Y12" s="127">
        <v>5234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12.15'!AC109</f>
        <v>14.762280010506961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12.15'!AA118</f>
        <v>41.1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12.15'!AC110</f>
        <v>23.356098415200069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20.144258886217429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12.15'!AC111</f>
        <v>40.473688818842483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79.855741113782571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1619</v>
      </c>
      <c r="Z15" s="125"/>
      <c r="AA15" s="128">
        <f t="shared" ref="AA15:AA34" si="2">IF(Y15="np",0,Y15/$Y$34)</f>
        <v>3.5439103406006478E-2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62</v>
      </c>
      <c r="Z16" s="125"/>
      <c r="AA16" s="128">
        <f t="shared" si="2"/>
        <v>1.3571491112862272E-3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1375</v>
      </c>
      <c r="Z17" s="125"/>
      <c r="AA17" s="128">
        <f t="shared" si="2"/>
        <v>3.0098064968041328E-2</v>
      </c>
      <c r="AB17" s="125"/>
      <c r="AC17" s="125"/>
      <c r="AD17" s="125"/>
      <c r="AE17" s="125"/>
      <c r="AF17" s="125"/>
    </row>
    <row r="18" spans="1:32" x14ac:dyDescent="0.25">
      <c r="A18" s="83" t="str">
        <f>'Table 12.15'!$S$1&amp;" ("&amp;'Table 12.15'!$T$2&amp;" to "&amp;'Table 12.15'!$Y$2&amp;")"</f>
        <v>Hobart (2011-12 to 2016-17)</v>
      </c>
      <c r="B18" s="83"/>
      <c r="C18" s="83"/>
      <c r="D18" s="83"/>
      <c r="E18" s="83"/>
      <c r="F18" s="83"/>
      <c r="G18" s="83" t="str">
        <f>'Table 12.15'!$S$1&amp;" ("&amp;'Table 12.15'!$T$2&amp;" to "&amp;'Table 12.15'!$Y$2&amp;")"</f>
        <v>Hobart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532</v>
      </c>
      <c r="Z18" s="125"/>
      <c r="AA18" s="128">
        <f t="shared" si="2"/>
        <v>1.1645214954907626E-2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1135</v>
      </c>
      <c r="Z19" s="125"/>
      <c r="AA19" s="128">
        <f t="shared" si="2"/>
        <v>2.4844584537255934E-2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739</v>
      </c>
      <c r="Z20" s="125"/>
      <c r="AA20" s="128">
        <f t="shared" si="2"/>
        <v>1.6176341826460029E-2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3507</v>
      </c>
      <c r="Z21" s="125"/>
      <c r="AA21" s="128">
        <f t="shared" si="2"/>
        <v>7.6766482794851584E-2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5553</v>
      </c>
      <c r="Z22" s="125"/>
      <c r="AA22" s="128">
        <f t="shared" si="2"/>
        <v>0.12155240346729708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1056</v>
      </c>
      <c r="Z23" s="125"/>
      <c r="AA23" s="128">
        <f t="shared" si="2"/>
        <v>2.3115313895455739E-2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739</v>
      </c>
      <c r="Z24" s="125"/>
      <c r="AA24" s="128">
        <f t="shared" si="2"/>
        <v>1.6176341826460029E-2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1189</v>
      </c>
      <c r="Z25" s="125"/>
      <c r="AA25" s="128">
        <f t="shared" si="2"/>
        <v>2.6026617634182646E-2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653</v>
      </c>
      <c r="Z26" s="125"/>
      <c r="AA26" s="128">
        <f t="shared" si="2"/>
        <v>1.4293844672095263E-2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3520</v>
      </c>
      <c r="Z27" s="125"/>
      <c r="AA27" s="128">
        <f t="shared" si="2"/>
        <v>7.7051046318185795E-2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2545</v>
      </c>
      <c r="Z28" s="125"/>
      <c r="AA28" s="128">
        <f t="shared" si="2"/>
        <v>5.5708782068120133E-2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3453</v>
      </c>
      <c r="Z29" s="125"/>
      <c r="AA29" s="128">
        <f t="shared" si="2"/>
        <v>7.5584449697924869E-2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5654</v>
      </c>
      <c r="Z30" s="125"/>
      <c r="AA30" s="128">
        <f t="shared" si="2"/>
        <v>0.12376324314858594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12.15'!Y2&amp;")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6270</v>
      </c>
      <c r="Z31" s="125"/>
      <c r="AA31" s="128">
        <f t="shared" si="2"/>
        <v>0.13724717625426847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1137</v>
      </c>
      <c r="Z32" s="125"/>
      <c r="AA32" s="128">
        <f t="shared" si="2"/>
        <v>2.4888363540845809E-2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1358</v>
      </c>
      <c r="Z33" s="125"/>
      <c r="AA33" s="128">
        <f t="shared" si="2"/>
        <v>2.9725943437527363E-2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45684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24366</v>
      </c>
      <c r="U37" s="125">
        <v>23836</v>
      </c>
      <c r="V37" s="125">
        <v>23848</v>
      </c>
      <c r="W37" s="125">
        <v>23875</v>
      </c>
      <c r="X37" s="125">
        <v>24244</v>
      </c>
      <c r="Y37" s="125">
        <v>24578</v>
      </c>
      <c r="Z37" s="125"/>
      <c r="AA37" s="125" t="str">
        <f>TEXT(Y37,"###,###")</f>
        <v>24,578</v>
      </c>
      <c r="AB37" s="125"/>
      <c r="AC37" s="125">
        <f>Y37/X37-1</f>
        <v>1.377660452070617E-2</v>
      </c>
      <c r="AD37" s="125"/>
      <c r="AE37" s="125">
        <f>Y37/T37-1</f>
        <v>8.7006484445539822E-3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5674</v>
      </c>
      <c r="U38" s="125">
        <v>5824</v>
      </c>
      <c r="V38" s="125">
        <v>5798</v>
      </c>
      <c r="W38" s="125">
        <v>5990</v>
      </c>
      <c r="X38" s="125">
        <v>5803</v>
      </c>
      <c r="Y38" s="125">
        <v>6200</v>
      </c>
      <c r="Z38" s="125"/>
      <c r="AA38" s="125" t="str">
        <f>TEXT(Y38,"###,###")</f>
        <v>6,200</v>
      </c>
      <c r="AB38" s="125"/>
      <c r="AC38" s="125">
        <f>Y38/X38-1</f>
        <v>6.8412889884542416E-2</v>
      </c>
      <c r="AD38" s="125"/>
      <c r="AE38" s="125">
        <f>Y38/T38-1</f>
        <v>9.2703560098695847E-2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30040</v>
      </c>
      <c r="U40" s="125">
        <v>29660</v>
      </c>
      <c r="V40" s="125">
        <v>29646</v>
      </c>
      <c r="W40" s="125">
        <v>29865</v>
      </c>
      <c r="X40" s="125">
        <v>30047</v>
      </c>
      <c r="Y40" s="125">
        <v>30778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79.855741113782571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20.144258886217429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24</v>
      </c>
      <c r="Y44" s="127">
        <v>25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241</v>
      </c>
      <c r="Y45" s="127">
        <v>278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1065</v>
      </c>
      <c r="Y46" s="127">
        <v>1026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2476</v>
      </c>
      <c r="Y47" s="127">
        <v>2344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3289</v>
      </c>
      <c r="Y48" s="127">
        <v>3461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12.15'!S1&amp;" ("&amp;'Table 12.15'!Y2&amp;") *"</f>
        <v>Number of jobs by age and sex of job holders in Hobart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2478</v>
      </c>
      <c r="Y49" s="127">
        <v>2860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2000</v>
      </c>
      <c r="Y50" s="127">
        <v>2197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1897</v>
      </c>
      <c r="Y51" s="127">
        <v>1820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1924</v>
      </c>
      <c r="Y52" s="127">
        <v>2022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1759</v>
      </c>
      <c r="Y53" s="127">
        <v>1763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1614</v>
      </c>
      <c r="Y54" s="127">
        <v>1675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1405</v>
      </c>
      <c r="Y55" s="127">
        <v>1406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813</v>
      </c>
      <c r="Y56" s="127">
        <v>804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319</v>
      </c>
      <c r="Y57" s="127">
        <v>370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142</v>
      </c>
      <c r="Y58" s="127">
        <v>150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67</v>
      </c>
      <c r="Y59" s="127">
        <v>59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47</v>
      </c>
      <c r="Y60" s="127">
        <v>48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21546</v>
      </c>
      <c r="Y61" s="127">
        <v>22308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15</v>
      </c>
      <c r="Y63" s="127">
        <v>20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12.15'!S1&amp;" ("&amp;'Table 12.15'!Y2&amp;") *"</f>
        <v>Number of employed persons per occupation of main job by sex in Hobart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372</v>
      </c>
      <c r="Y64" s="127">
        <v>386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1416</v>
      </c>
      <c r="Y65" s="127">
        <v>1410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2587</v>
      </c>
      <c r="Y66" s="127">
        <v>2663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3281</v>
      </c>
      <c r="Y67" s="127">
        <v>3550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2356</v>
      </c>
      <c r="Y68" s="127">
        <v>2555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1961</v>
      </c>
      <c r="Y69" s="127">
        <v>2090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2172</v>
      </c>
      <c r="Y70" s="127">
        <v>2070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2033</v>
      </c>
      <c r="Y71" s="127">
        <v>2088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2027</v>
      </c>
      <c r="Y72" s="127">
        <v>2039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1900</v>
      </c>
      <c r="Y73" s="127">
        <v>1991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1288</v>
      </c>
      <c r="Y74" s="127">
        <v>1348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634</v>
      </c>
      <c r="Y75" s="127">
        <v>692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194</v>
      </c>
      <c r="Y76" s="127">
        <v>244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122</v>
      </c>
      <c r="Y77" s="127">
        <v>98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57</v>
      </c>
      <c r="Y78" s="127">
        <v>57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61</v>
      </c>
      <c r="Y79" s="127">
        <v>75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22482</v>
      </c>
      <c r="Y80" s="127">
        <v>23376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12.15'!S1</f>
        <v>Hobart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1793</v>
      </c>
      <c r="Y83" s="127">
        <v>1844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3991</v>
      </c>
      <c r="Y84" s="127">
        <v>4070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12.15'!AA4</f>
        <v>45,684</v>
      </c>
      <c r="D85" s="97">
        <f>'Table 12.15'!AC4</f>
        <v>3.7612428454619762E-2</v>
      </c>
      <c r="E85" s="98">
        <f>'Table 12.15'!AC4</f>
        <v>3.7612428454619762E-2</v>
      </c>
      <c r="F85" s="97">
        <f>'Table 12.15'!AE4</f>
        <v>4.380012338062933E-2</v>
      </c>
      <c r="G85" s="98">
        <f>'Table 12.15'!AE4</f>
        <v>4.380012338062933E-2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1438</v>
      </c>
      <c r="Y85" s="127">
        <v>1462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12.15'!AA5</f>
        <v>22,308</v>
      </c>
      <c r="D86" s="97">
        <f>'Table 12.15'!AC5</f>
        <v>3.5366193260930157E-2</v>
      </c>
      <c r="E86" s="98">
        <f>'Table 12.15'!AC5</f>
        <v>3.5366193260930157E-2</v>
      </c>
      <c r="F86" s="97">
        <f>'Table 12.15'!AE5</f>
        <v>3.1870114251352888E-2</v>
      </c>
      <c r="G86" s="98">
        <f>'Table 12.15'!AE5</f>
        <v>3.1870114251352888E-2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1188</v>
      </c>
      <c r="Y86" s="127">
        <v>1289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12.15'!AA6</f>
        <v>23,376</v>
      </c>
      <c r="D87" s="97">
        <f>'Table 12.15'!AC6</f>
        <v>3.9765145449693007E-2</v>
      </c>
      <c r="E87" s="98">
        <f>'Table 12.15'!AC6</f>
        <v>3.9765145449693007E-2</v>
      </c>
      <c r="F87" s="97">
        <f>'Table 12.15'!AE6</f>
        <v>5.5445186924327317E-2</v>
      </c>
      <c r="G87" s="98">
        <f>'Table 12.15'!AE6</f>
        <v>5.5445186924327317E-2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902</v>
      </c>
      <c r="Y87" s="127">
        <v>951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12.15'!AA7</f>
        <v>30,778</v>
      </c>
      <c r="D88" s="97">
        <f>'Table 12.15'!AC7</f>
        <v>2.4260374721288613E-2</v>
      </c>
      <c r="E88" s="98">
        <f>'Table 12.15'!AC7</f>
        <v>2.4260374721288613E-2</v>
      </c>
      <c r="F88" s="97">
        <f>'Table 12.15'!AE7</f>
        <v>2.4669574191830135E-2</v>
      </c>
      <c r="G88" s="98">
        <f>'Table 12.15'!AE7</f>
        <v>2.4669574191830135E-2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800</v>
      </c>
      <c r="Y88" s="127">
        <v>757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12.15'!AA37</f>
        <v>24,578</v>
      </c>
      <c r="D89" s="97">
        <f>'Table 12.15'!AC37</f>
        <v>1.377660452070617E-2</v>
      </c>
      <c r="E89" s="98">
        <f>'Table 12.15'!AC37</f>
        <v>1.377660452070617E-2</v>
      </c>
      <c r="F89" s="97">
        <f>'Table 12.15'!AE37</f>
        <v>8.7006484445539822E-3</v>
      </c>
      <c r="G89" s="98">
        <f>'Table 12.15'!AE37</f>
        <v>8.7006484445539822E-3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303</v>
      </c>
      <c r="Y89" s="127">
        <v>337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12.15'!AA38</f>
        <v>6,200</v>
      </c>
      <c r="D90" s="97">
        <f>'Table 12.15'!AC38</f>
        <v>6.8412889884542416E-2</v>
      </c>
      <c r="E90" s="98">
        <f>'Table 12.15'!AC38</f>
        <v>6.8412889884542416E-2</v>
      </c>
      <c r="F90" s="97">
        <f>'Table 12.15'!AE38</f>
        <v>9.2703560098695847E-2</v>
      </c>
      <c r="G90" s="98">
        <f>'Table 12.15'!AE38</f>
        <v>9.2703560098695847E-2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1099</v>
      </c>
      <c r="Y90" s="127">
        <v>1181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12.15'!AA114</f>
        <v>2,762</v>
      </c>
      <c r="D91" s="97">
        <f>'Table 12.15'!AC114</f>
        <v>7.2204968944099335E-2</v>
      </c>
      <c r="E91" s="98">
        <f>'Table 12.15'!AC114</f>
        <v>7.2204968944099335E-2</v>
      </c>
      <c r="F91" s="97">
        <f>'Table 12.15'!AE114</f>
        <v>7.262135922330093E-2</v>
      </c>
      <c r="G91" s="98">
        <f>'Table 12.15'!AE114</f>
        <v>7.262135922330093E-2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14989</v>
      </c>
      <c r="Y91" s="127">
        <v>15245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12.15'!AA115</f>
        <v>3,438</v>
      </c>
      <c r="D92" s="97">
        <f>'Table 12.15'!AC115</f>
        <v>6.6046511627906979E-2</v>
      </c>
      <c r="E92" s="98">
        <f>'Table 12.15'!AC115</f>
        <v>6.6046511627906979E-2</v>
      </c>
      <c r="F92" s="97">
        <f>'Table 12.15'!AE115</f>
        <v>0.11118293471234653</v>
      </c>
      <c r="G92" s="98">
        <f>'Table 12.15'!AE115</f>
        <v>0.11118293471234653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12.15'!AA8</f>
        <v>$34,588</v>
      </c>
      <c r="D93" s="97">
        <f>'Table 12.15'!AC8</f>
        <v>-2.648962819105527E-2</v>
      </c>
      <c r="E93" s="98">
        <f>'Table 12.15'!AC8</f>
        <v>-2.648962819105527E-2</v>
      </c>
      <c r="F93" s="97">
        <f>'Table 12.15'!AE8</f>
        <v>5.0958394470867807E-2</v>
      </c>
      <c r="G93" s="98">
        <f>'Table 12.15'!AE8</f>
        <v>5.0958394470867807E-2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1346</v>
      </c>
      <c r="Y93" s="127">
        <v>1425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12.15'!AA9</f>
        <v>$1,822.7 mil</v>
      </c>
      <c r="D94" s="97">
        <f>'Table 12.15'!AC9</f>
        <v>3.1293345548810692E-2</v>
      </c>
      <c r="E94" s="98">
        <f>'Table 12.15'!AC9</f>
        <v>3.1293345548810692E-2</v>
      </c>
      <c r="F94" s="97">
        <f>'Table 12.15'!AE9</f>
        <v>0.14685346312858805</v>
      </c>
      <c r="G94" s="98">
        <f>'Table 12.15'!AE9</f>
        <v>0.14685346312858805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4640</v>
      </c>
      <c r="Y94" s="127">
        <v>4791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399</v>
      </c>
      <c r="Y95" s="127">
        <v>404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1761</v>
      </c>
      <c r="Y96" s="127">
        <v>1961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2119</v>
      </c>
      <c r="Y97" s="127">
        <v>2269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1094</v>
      </c>
      <c r="Y98" s="127">
        <v>1098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27</v>
      </c>
      <c r="Y99" s="127">
        <v>39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619</v>
      </c>
      <c r="Y100" s="127">
        <v>699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15060</v>
      </c>
      <c r="Y101" s="127">
        <v>15533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27178</v>
      </c>
      <c r="Y104" s="125">
        <v>29861</v>
      </c>
      <c r="Z104" s="125"/>
      <c r="AA104" s="125" t="str">
        <f>TEXT(Y104,"###,###")</f>
        <v>29,861</v>
      </c>
      <c r="AB104" s="125"/>
      <c r="AC104" s="125">
        <f>Y104/($Y$4)*100</f>
        <v>65.364241309867793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12855</v>
      </c>
      <c r="Y105" s="125">
        <v>12448</v>
      </c>
      <c r="Z105" s="125"/>
      <c r="AA105" s="125" t="str">
        <f>TEXT(Y105,"###,###")</f>
        <v>12,448</v>
      </c>
      <c r="AB105" s="125"/>
      <c r="AC105" s="125">
        <f>Y105/($Y$4)*100</f>
        <v>27.248051834340249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40033</v>
      </c>
      <c r="Y106" s="125">
        <v>42309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5718</v>
      </c>
      <c r="Y108" s="125">
        <v>6405</v>
      </c>
      <c r="Z108" s="125"/>
      <c r="AA108" s="125" t="str">
        <f>TEXT(Y108,"###,###")</f>
        <v>6,405</v>
      </c>
      <c r="AB108" s="125"/>
      <c r="AC108" s="125">
        <f>Y108/($Y$4)*100</f>
        <v>14.020225899658524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6221</v>
      </c>
      <c r="Y109" s="125">
        <v>6744</v>
      </c>
      <c r="Z109" s="125"/>
      <c r="AA109" s="125" t="str">
        <f>TEXT(Y109,"###,###")</f>
        <v>6,744</v>
      </c>
      <c r="AB109" s="125"/>
      <c r="AC109" s="125">
        <f t="shared" ref="AC109:AC111" si="3">Y109/($Y$4)*100</f>
        <v>14.762280010506961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10256</v>
      </c>
      <c r="Y110" s="125">
        <v>10670</v>
      </c>
      <c r="Z110" s="125"/>
      <c r="AA110" s="125" t="str">
        <f>TEXT(Y110,"###,###")</f>
        <v>10,670</v>
      </c>
      <c r="AB110" s="125"/>
      <c r="AC110" s="125">
        <f t="shared" si="3"/>
        <v>23.356098415200069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17835</v>
      </c>
      <c r="Y111" s="125">
        <v>18490</v>
      </c>
      <c r="Z111" s="125"/>
      <c r="AA111" s="125" t="str">
        <f>TEXT(Y111,"###,###")</f>
        <v>18,490</v>
      </c>
      <c r="AB111" s="125"/>
      <c r="AC111" s="125">
        <f t="shared" si="3"/>
        <v>40.473688818842483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44028</v>
      </c>
      <c r="Y112" s="125">
        <v>45684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2575</v>
      </c>
      <c r="U114" s="125">
        <v>2598</v>
      </c>
      <c r="V114" s="125">
        <v>2574</v>
      </c>
      <c r="W114" s="125">
        <v>2771</v>
      </c>
      <c r="X114" s="125">
        <v>2576</v>
      </c>
      <c r="Y114" s="125">
        <v>2762</v>
      </c>
      <c r="Z114" s="125"/>
      <c r="AA114" s="125" t="str">
        <f>TEXT(Y114,"###,###")</f>
        <v>2,762</v>
      </c>
      <c r="AB114" s="125"/>
      <c r="AC114" s="125">
        <f>Y114/X114-1</f>
        <v>7.2204968944099335E-2</v>
      </c>
      <c r="AD114" s="125"/>
      <c r="AE114" s="125">
        <f>Y114/T114-1</f>
        <v>7.262135922330093E-2</v>
      </c>
      <c r="AF114" s="125"/>
    </row>
    <row r="115" spans="19:32" x14ac:dyDescent="0.25">
      <c r="S115" s="125" t="s">
        <v>104</v>
      </c>
      <c r="T115" s="125">
        <v>3094</v>
      </c>
      <c r="U115" s="125">
        <v>3234</v>
      </c>
      <c r="V115" s="125">
        <v>3224</v>
      </c>
      <c r="W115" s="125">
        <v>3227</v>
      </c>
      <c r="X115" s="125">
        <v>3225</v>
      </c>
      <c r="Y115" s="125">
        <v>3438</v>
      </c>
      <c r="Z115" s="125"/>
      <c r="AA115" s="125" t="str">
        <f>TEXT(Y115,"###,###")</f>
        <v>3,438</v>
      </c>
      <c r="AB115" s="125"/>
      <c r="AC115" s="125">
        <f>Y115/X115-1</f>
        <v>6.6046511627906979E-2</v>
      </c>
      <c r="AD115" s="125"/>
      <c r="AE115" s="125">
        <f>Y115/T115-1</f>
        <v>0.11118293471234653</v>
      </c>
      <c r="AF115" s="125"/>
    </row>
    <row r="116" spans="19:32" x14ac:dyDescent="0.25">
      <c r="S116" s="125" t="s">
        <v>56</v>
      </c>
      <c r="T116" s="125">
        <v>5669</v>
      </c>
      <c r="U116" s="125">
        <v>5832</v>
      </c>
      <c r="V116" s="125">
        <v>5798</v>
      </c>
      <c r="W116" s="125">
        <v>5998</v>
      </c>
      <c r="X116" s="125">
        <v>5801</v>
      </c>
      <c r="Y116" s="125">
        <v>6200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39.020000000000003</v>
      </c>
      <c r="V118" s="125">
        <v>41.23</v>
      </c>
      <c r="W118" s="125">
        <v>43.17</v>
      </c>
      <c r="X118" s="125">
        <v>39.08</v>
      </c>
      <c r="Y118" s="125">
        <v>41.08</v>
      </c>
      <c r="Z118" s="125"/>
      <c r="AA118" s="125" t="str">
        <f>TEXT(Y118,"##.0")</f>
        <v>41.1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24641</v>
      </c>
      <c r="V120" s="125">
        <v>24721</v>
      </c>
      <c r="W120" s="125">
        <v>25014</v>
      </c>
      <c r="X120" s="125">
        <v>25026</v>
      </c>
      <c r="Y120" s="125">
        <v>25544</v>
      </c>
      <c r="Z120" s="125"/>
      <c r="AA120" s="125" t="str">
        <f>TEXT(Y120,"###,###")</f>
        <v>25,544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2399</v>
      </c>
      <c r="V121" s="125">
        <v>2326</v>
      </c>
      <c r="W121" s="125">
        <v>2238</v>
      </c>
      <c r="X121" s="125">
        <v>2373</v>
      </c>
      <c r="Y121" s="125">
        <v>2401</v>
      </c>
      <c r="Z121" s="125"/>
      <c r="AA121" s="125" t="str">
        <f t="shared" ref="AA121:AA128" si="4">TEXT(Y121,"###,###")</f>
        <v>2,401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2618</v>
      </c>
      <c r="V122" s="125">
        <v>2600</v>
      </c>
      <c r="W122" s="125">
        <v>2609</v>
      </c>
      <c r="X122" s="125">
        <v>2651</v>
      </c>
      <c r="Y122" s="125">
        <v>2833</v>
      </c>
      <c r="Z122" s="125"/>
      <c r="AA122" s="125" t="str">
        <f t="shared" si="4"/>
        <v>2,833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27259</v>
      </c>
      <c r="V124" s="125">
        <v>27321</v>
      </c>
      <c r="W124" s="125">
        <v>27623</v>
      </c>
      <c r="X124" s="125">
        <v>27677</v>
      </c>
      <c r="Y124" s="125">
        <v>28377</v>
      </c>
      <c r="Z124" s="125"/>
      <c r="AA124" s="125" t="str">
        <f t="shared" si="4"/>
        <v>28,377</v>
      </c>
      <c r="AB124" s="125"/>
      <c r="AC124" s="125">
        <f>Y124/$Y$7*100</f>
        <v>92.198973292611612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5017</v>
      </c>
      <c r="V125" s="125">
        <v>4926</v>
      </c>
      <c r="W125" s="125">
        <v>4847</v>
      </c>
      <c r="X125" s="125">
        <v>5024</v>
      </c>
      <c r="Y125" s="125">
        <v>5234</v>
      </c>
      <c r="Z125" s="125"/>
      <c r="AA125" s="125" t="str">
        <f t="shared" si="4"/>
        <v>5,234</v>
      </c>
      <c r="AB125" s="125"/>
      <c r="AC125" s="125">
        <f>Y125/$Y$7*100</f>
        <v>17.005653388784197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14876</v>
      </c>
      <c r="V127" s="125">
        <v>14824</v>
      </c>
      <c r="W127" s="125">
        <v>14939</v>
      </c>
      <c r="X127" s="125">
        <v>14989</v>
      </c>
      <c r="Y127" s="125">
        <v>15245</v>
      </c>
      <c r="Z127" s="125"/>
      <c r="AA127" s="125" t="str">
        <f t="shared" si="4"/>
        <v>15,245</v>
      </c>
      <c r="AB127" s="125"/>
      <c r="AC127" s="125">
        <f>Y127/$Y$7*100</f>
        <v>49.532133341997529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14786</v>
      </c>
      <c r="V128" s="125">
        <v>14825</v>
      </c>
      <c r="W128" s="125">
        <v>14928</v>
      </c>
      <c r="X128" s="125">
        <v>15060</v>
      </c>
      <c r="Y128" s="125">
        <v>15533</v>
      </c>
      <c r="Z128" s="125"/>
      <c r="AA128" s="125" t="str">
        <f t="shared" si="4"/>
        <v>15,533</v>
      </c>
      <c r="AB128" s="125"/>
      <c r="AC128" s="125">
        <f>Y128/$Y$7*100</f>
        <v>50.467866658002471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2E76B1B-154A-4585-86A3-EDD8682FAF9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15DAB2F7-FAB0-49E0-B06B-529E381063F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7CCE13BF-2DB3-4538-AD8A-B96B6F5300A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2CD9D467-561C-4C4A-B2F6-53477F970F5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7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Huon Valley</v>
      </c>
      <c r="T1" s="125"/>
      <c r="U1" s="125"/>
      <c r="V1" s="125"/>
      <c r="W1" s="125"/>
      <c r="X1" s="125"/>
      <c r="Y1" s="125" t="str">
        <f>Y3</f>
        <v>12.16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146</v>
      </c>
      <c r="V3" s="125"/>
      <c r="W3" s="125"/>
      <c r="X3" s="125"/>
      <c r="Y3" s="125" t="s">
        <v>175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12.16'!$Y$3&amp;" "&amp;'Table 12.16'!$U$3&amp;", "&amp;'State data for spotlight'!$C$3&amp;", "&amp;'Table 12.16'!$Y$2</f>
        <v>Table 12.16 Huon Valley,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11194</v>
      </c>
      <c r="U4" s="127">
        <v>11225</v>
      </c>
      <c r="V4" s="127">
        <v>11140</v>
      </c>
      <c r="W4" s="127">
        <v>11635</v>
      </c>
      <c r="X4" s="127">
        <v>11738</v>
      </c>
      <c r="Y4" s="127">
        <v>12275</v>
      </c>
      <c r="Z4" s="125"/>
      <c r="AA4" s="125" t="str">
        <f>TEXT(Y4,"###,###")</f>
        <v>12,275</v>
      </c>
      <c r="AB4" s="125"/>
      <c r="AC4" s="125">
        <f t="shared" ref="AC4:AC9" si="0">Y4/X4-1</f>
        <v>4.5748849889248655E-2</v>
      </c>
      <c r="AD4" s="125"/>
      <c r="AE4" s="125">
        <f>Y4/T4-1</f>
        <v>9.6569590852242371E-2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5974</v>
      </c>
      <c r="U5" s="127">
        <v>5966</v>
      </c>
      <c r="V5" s="127">
        <v>5840</v>
      </c>
      <c r="W5" s="127">
        <v>6125</v>
      </c>
      <c r="X5" s="127">
        <v>6166</v>
      </c>
      <c r="Y5" s="127">
        <v>6402</v>
      </c>
      <c r="Z5" s="125"/>
      <c r="AA5" s="125" t="str">
        <f>TEXT(Y5,"###,###")</f>
        <v>6,402</v>
      </c>
      <c r="AB5" s="125"/>
      <c r="AC5" s="125">
        <f t="shared" si="0"/>
        <v>3.8274408044112862E-2</v>
      </c>
      <c r="AD5" s="125"/>
      <c r="AE5" s="125">
        <f t="shared" ref="AE5:AE9" si="1">Y5/T5-1</f>
        <v>7.1643789755607701E-2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5219</v>
      </c>
      <c r="U6" s="127">
        <v>5264</v>
      </c>
      <c r="V6" s="127">
        <v>5303</v>
      </c>
      <c r="W6" s="127">
        <v>5510</v>
      </c>
      <c r="X6" s="127">
        <v>5573</v>
      </c>
      <c r="Y6" s="127">
        <v>5873</v>
      </c>
      <c r="Z6" s="125"/>
      <c r="AA6" s="125" t="str">
        <f>TEXT(Y6,"###,###")</f>
        <v>5,873</v>
      </c>
      <c r="AB6" s="125"/>
      <c r="AC6" s="125">
        <f t="shared" si="0"/>
        <v>5.383097075183918E-2</v>
      </c>
      <c r="AD6" s="125"/>
      <c r="AE6" s="125">
        <f t="shared" si="1"/>
        <v>0.12531136232994822</v>
      </c>
      <c r="AF6" s="125"/>
    </row>
    <row r="7" spans="1:32" ht="16.5" customHeight="1" thickBot="1" x14ac:dyDescent="0.3">
      <c r="A7" s="44" t="str">
        <f>"QUICK STATS for "&amp;'Table 12.16'!Y2&amp;"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7884</v>
      </c>
      <c r="U7" s="127">
        <v>7868</v>
      </c>
      <c r="V7" s="127">
        <v>7850</v>
      </c>
      <c r="W7" s="127">
        <v>8065</v>
      </c>
      <c r="X7" s="127">
        <v>8129</v>
      </c>
      <c r="Y7" s="127">
        <v>8524</v>
      </c>
      <c r="Z7" s="125"/>
      <c r="AA7" s="125" t="str">
        <f>TEXT(Y7,"###,###")</f>
        <v>8,524</v>
      </c>
      <c r="AB7" s="125"/>
      <c r="AC7" s="125">
        <f t="shared" si="0"/>
        <v>4.8591462664534291E-2</v>
      </c>
      <c r="AD7" s="125"/>
      <c r="AE7" s="125">
        <f t="shared" si="1"/>
        <v>8.1177067478437337E-2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12,275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12.16'!AA7</f>
        <v>8,524</v>
      </c>
      <c r="P8" s="49"/>
      <c r="S8" s="125" t="s">
        <v>96</v>
      </c>
      <c r="T8" s="125">
        <v>30012</v>
      </c>
      <c r="U8" s="125">
        <v>31244</v>
      </c>
      <c r="V8" s="125">
        <v>31546.73</v>
      </c>
      <c r="W8" s="125">
        <v>32722.799999999999</v>
      </c>
      <c r="X8" s="125">
        <v>34195.660000000003</v>
      </c>
      <c r="Y8" s="125">
        <v>34006.44</v>
      </c>
      <c r="Z8" s="125"/>
      <c r="AA8" s="125" t="str">
        <f>TEXT(Y8,"$###,###")</f>
        <v>$34,006</v>
      </c>
      <c r="AB8" s="125"/>
      <c r="AC8" s="125">
        <f t="shared" si="0"/>
        <v>-5.5334507361460838E-3</v>
      </c>
      <c r="AD8" s="125"/>
      <c r="AE8" s="125">
        <f t="shared" si="1"/>
        <v>0.13309476209516191</v>
      </c>
      <c r="AF8" s="125"/>
    </row>
    <row r="9" spans="1:32" x14ac:dyDescent="0.25">
      <c r="A9" s="53" t="s">
        <v>17</v>
      </c>
      <c r="B9" s="54"/>
      <c r="C9" s="55"/>
      <c r="D9" s="56">
        <f>'Table 12.16'!AC104</f>
        <v>72.366598778004075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52.721726888784602</v>
      </c>
      <c r="P9" s="57" t="s">
        <v>97</v>
      </c>
      <c r="S9" s="125" t="s">
        <v>9</v>
      </c>
      <c r="T9" s="125">
        <v>286984025</v>
      </c>
      <c r="U9" s="125">
        <v>297619763</v>
      </c>
      <c r="V9" s="125">
        <v>316927231</v>
      </c>
      <c r="W9" s="125">
        <v>333350973</v>
      </c>
      <c r="X9" s="125">
        <v>347947253</v>
      </c>
      <c r="Y9" s="125">
        <v>368003729</v>
      </c>
      <c r="Z9" s="125"/>
      <c r="AA9" s="125" t="str">
        <f>TEXT(Y9/1000000,"$#,###.0")&amp;" mil"</f>
        <v>$368.0 mil</v>
      </c>
      <c r="AB9" s="125"/>
      <c r="AC9" s="125">
        <f t="shared" si="0"/>
        <v>5.7642288671840625E-2</v>
      </c>
      <c r="AD9" s="125"/>
      <c r="AE9" s="125">
        <f t="shared" si="1"/>
        <v>0.2823143343954424</v>
      </c>
      <c r="AF9" s="125"/>
    </row>
    <row r="10" spans="1:32" x14ac:dyDescent="0.25">
      <c r="A10" s="53" t="s">
        <v>20</v>
      </c>
      <c r="B10" s="54"/>
      <c r="C10" s="55"/>
      <c r="D10" s="56">
        <f>'Table 12.16'!AC105</f>
        <v>16.537678207739308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47.278273111215391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87.060065696855943</v>
      </c>
      <c r="P11" s="57" t="s">
        <v>97</v>
      </c>
      <c r="S11" s="125" t="s">
        <v>32</v>
      </c>
      <c r="T11" s="127">
        <v>9336</v>
      </c>
      <c r="U11" s="127">
        <v>9409</v>
      </c>
      <c r="V11" s="127">
        <v>9364</v>
      </c>
      <c r="W11" s="127">
        <v>9869</v>
      </c>
      <c r="X11" s="127">
        <v>9933</v>
      </c>
      <c r="Y11" s="127">
        <v>10396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12.16'!AC108</f>
        <v>15.364562118126274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22.043641482871891</v>
      </c>
      <c r="P12" s="57" t="s">
        <v>97</v>
      </c>
      <c r="S12" s="125" t="s">
        <v>33</v>
      </c>
      <c r="T12" s="127">
        <v>1863</v>
      </c>
      <c r="U12" s="127">
        <v>1814</v>
      </c>
      <c r="V12" s="127">
        <v>1773</v>
      </c>
      <c r="W12" s="127">
        <v>1772</v>
      </c>
      <c r="X12" s="127">
        <v>1806</v>
      </c>
      <c r="Y12" s="127">
        <v>1879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12.16'!AC109</f>
        <v>16.334012219959266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12.16'!AA118</f>
        <v>43.1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12.16'!AC110</f>
        <v>25.31160896130346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16.1191928671985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12.16'!AC111</f>
        <v>31.894093686354381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83.880807132801507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2118</v>
      </c>
      <c r="Z15" s="125"/>
      <c r="AA15" s="128">
        <f t="shared" ref="AA15:AA34" si="2">IF(Y15="np",0,Y15/$Y$34)</f>
        <v>0.17254582484725051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34</v>
      </c>
      <c r="Z16" s="125"/>
      <c r="AA16" s="128">
        <f t="shared" si="2"/>
        <v>2.7698574338085539E-3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749</v>
      </c>
      <c r="Z17" s="125"/>
      <c r="AA17" s="128">
        <f t="shared" si="2"/>
        <v>6.1018329938900204E-2</v>
      </c>
      <c r="AB17" s="125"/>
      <c r="AC17" s="125"/>
      <c r="AD17" s="125"/>
      <c r="AE17" s="125"/>
      <c r="AF17" s="125"/>
    </row>
    <row r="18" spans="1:32" x14ac:dyDescent="0.25">
      <c r="A18" s="83" t="str">
        <f>'Table 12.16'!$S$1&amp;" ("&amp;'Table 12.16'!$T$2&amp;" to "&amp;'Table 12.16'!$Y$2&amp;")"</f>
        <v>Huon Valley (2011-12 to 2016-17)</v>
      </c>
      <c r="B18" s="83"/>
      <c r="C18" s="83"/>
      <c r="D18" s="83"/>
      <c r="E18" s="83"/>
      <c r="F18" s="83"/>
      <c r="G18" s="83" t="str">
        <f>'Table 12.16'!$S$1&amp;" ("&amp;'Table 12.16'!$T$2&amp;" to "&amp;'Table 12.16'!$Y$2&amp;")"</f>
        <v>Huon Valley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89</v>
      </c>
      <c r="Z18" s="125"/>
      <c r="AA18" s="128">
        <f t="shared" si="2"/>
        <v>7.25050916496945E-3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688</v>
      </c>
      <c r="Z19" s="125"/>
      <c r="AA19" s="128">
        <f t="shared" si="2"/>
        <v>5.604887983706721E-2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361</v>
      </c>
      <c r="Z20" s="125"/>
      <c r="AA20" s="128">
        <f t="shared" si="2"/>
        <v>2.9409368635437881E-2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886</v>
      </c>
      <c r="Z21" s="125"/>
      <c r="AA21" s="128">
        <f t="shared" si="2"/>
        <v>7.2179226069246441E-2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540</v>
      </c>
      <c r="Z22" s="125"/>
      <c r="AA22" s="128">
        <f t="shared" si="2"/>
        <v>4.3991853360488796E-2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308</v>
      </c>
      <c r="Z23" s="125"/>
      <c r="AA23" s="128">
        <f t="shared" si="2"/>
        <v>2.509164969450102E-2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135</v>
      </c>
      <c r="Z24" s="125"/>
      <c r="AA24" s="128">
        <f t="shared" si="2"/>
        <v>1.0997963340122199E-2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262</v>
      </c>
      <c r="Z25" s="125"/>
      <c r="AA25" s="128">
        <f t="shared" si="2"/>
        <v>2.1344195519348269E-2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189</v>
      </c>
      <c r="Z26" s="125"/>
      <c r="AA26" s="128">
        <f t="shared" si="2"/>
        <v>1.5397148676171079E-2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529</v>
      </c>
      <c r="Z27" s="125"/>
      <c r="AA27" s="128">
        <f t="shared" si="2"/>
        <v>4.3095723014256619E-2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777</v>
      </c>
      <c r="Z28" s="125"/>
      <c r="AA28" s="128">
        <f t="shared" si="2"/>
        <v>6.329938900203666E-2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730</v>
      </c>
      <c r="Z29" s="125"/>
      <c r="AA29" s="128">
        <f t="shared" si="2"/>
        <v>5.9470468431771895E-2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844</v>
      </c>
      <c r="Z30" s="125"/>
      <c r="AA30" s="128">
        <f t="shared" si="2"/>
        <v>6.875763747454175E-2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12.16'!Y2&amp;")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1145</v>
      </c>
      <c r="Z31" s="125"/>
      <c r="AA31" s="128">
        <f t="shared" si="2"/>
        <v>9.3279022403258652E-2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132</v>
      </c>
      <c r="Z32" s="125"/>
      <c r="AA32" s="128">
        <f t="shared" si="2"/>
        <v>1.0753564154786151E-2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343</v>
      </c>
      <c r="Z33" s="125"/>
      <c r="AA33" s="128">
        <f t="shared" si="2"/>
        <v>2.794297352342159E-2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12275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6793</v>
      </c>
      <c r="U37" s="125">
        <v>6662</v>
      </c>
      <c r="V37" s="125">
        <v>6657</v>
      </c>
      <c r="W37" s="125">
        <v>6834</v>
      </c>
      <c r="X37" s="125">
        <v>6869</v>
      </c>
      <c r="Y37" s="125">
        <v>7150</v>
      </c>
      <c r="Z37" s="125"/>
      <c r="AA37" s="125" t="str">
        <f>TEXT(Y37,"###,###")</f>
        <v>7,150</v>
      </c>
      <c r="AB37" s="125"/>
      <c r="AC37" s="125">
        <f>Y37/X37-1</f>
        <v>4.0908429174552285E-2</v>
      </c>
      <c r="AD37" s="125"/>
      <c r="AE37" s="125">
        <f>Y37/T37-1</f>
        <v>5.2554099808626464E-2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1085</v>
      </c>
      <c r="U38" s="125">
        <v>1208</v>
      </c>
      <c r="V38" s="125">
        <v>1195</v>
      </c>
      <c r="W38" s="125">
        <v>1229</v>
      </c>
      <c r="X38" s="125">
        <v>1263</v>
      </c>
      <c r="Y38" s="125">
        <v>1374</v>
      </c>
      <c r="Z38" s="125"/>
      <c r="AA38" s="125" t="str">
        <f>TEXT(Y38,"###,###")</f>
        <v>1,374</v>
      </c>
      <c r="AB38" s="125"/>
      <c r="AC38" s="125">
        <f>Y38/X38-1</f>
        <v>8.7885985748218598E-2</v>
      </c>
      <c r="AD38" s="125"/>
      <c r="AE38" s="125">
        <f>Y38/T38-1</f>
        <v>0.26635944700460823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7878</v>
      </c>
      <c r="U40" s="125">
        <v>7870</v>
      </c>
      <c r="V40" s="125">
        <v>7852</v>
      </c>
      <c r="W40" s="125">
        <v>8063</v>
      </c>
      <c r="X40" s="125">
        <v>8132</v>
      </c>
      <c r="Y40" s="125">
        <v>8524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83.880807132801507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16.1191928671985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4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89</v>
      </c>
      <c r="Y45" s="127">
        <v>113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323</v>
      </c>
      <c r="Y46" s="127">
        <v>347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624</v>
      </c>
      <c r="Y47" s="127">
        <v>528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712</v>
      </c>
      <c r="Y48" s="127">
        <v>760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12.16'!S1&amp;" ("&amp;'Table 12.16'!Y2&amp;") *"</f>
        <v>Number of jobs by age and sex of job holders in Huon Valley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612</v>
      </c>
      <c r="Y49" s="127">
        <v>666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536</v>
      </c>
      <c r="Y50" s="127">
        <v>592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597</v>
      </c>
      <c r="Y51" s="127">
        <v>574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645</v>
      </c>
      <c r="Y52" s="127">
        <v>684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576</v>
      </c>
      <c r="Y53" s="127">
        <v>602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606</v>
      </c>
      <c r="Y54" s="127">
        <v>659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449</v>
      </c>
      <c r="Y55" s="127">
        <v>469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258</v>
      </c>
      <c r="Y56" s="127">
        <v>223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76</v>
      </c>
      <c r="Y57" s="127">
        <v>122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34</v>
      </c>
      <c r="Y58" s="127">
        <v>35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9</v>
      </c>
      <c r="Y59" s="127">
        <v>14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17</v>
      </c>
      <c r="Y60" s="127">
        <v>11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6163</v>
      </c>
      <c r="Y61" s="127">
        <v>6402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8</v>
      </c>
      <c r="Y63" s="127">
        <v>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12.16'!S1&amp;" ("&amp;'Table 12.16'!Y2&amp;") *"</f>
        <v>Number of employed persons per occupation of main job by sex in Huon Valley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122</v>
      </c>
      <c r="Y64" s="127">
        <v>122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314</v>
      </c>
      <c r="Y65" s="127">
        <v>320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435</v>
      </c>
      <c r="Y66" s="127">
        <v>441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656</v>
      </c>
      <c r="Y67" s="127">
        <v>723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574</v>
      </c>
      <c r="Y68" s="127">
        <v>549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516</v>
      </c>
      <c r="Y69" s="127">
        <v>556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537</v>
      </c>
      <c r="Y70" s="127">
        <v>530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659</v>
      </c>
      <c r="Y71" s="127">
        <v>674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583</v>
      </c>
      <c r="Y72" s="127">
        <v>667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567</v>
      </c>
      <c r="Y73" s="127">
        <v>596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341</v>
      </c>
      <c r="Y74" s="127">
        <v>400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172</v>
      </c>
      <c r="Y75" s="127">
        <v>202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51</v>
      </c>
      <c r="Y76" s="127">
        <v>55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21</v>
      </c>
      <c r="Y77" s="127">
        <v>22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11</v>
      </c>
      <c r="Y78" s="127">
        <v>10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6</v>
      </c>
      <c r="Y79" s="127">
        <v>11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5575</v>
      </c>
      <c r="Y80" s="127">
        <v>5873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12.16'!S1</f>
        <v>Huon Valley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394</v>
      </c>
      <c r="Y83" s="127">
        <v>430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408</v>
      </c>
      <c r="Y84" s="127">
        <v>434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12.16'!AA4</f>
        <v>12,275</v>
      </c>
      <c r="D85" s="97">
        <f>'Table 12.16'!AC4</f>
        <v>4.5748849889248655E-2</v>
      </c>
      <c r="E85" s="98">
        <f>'Table 12.16'!AC4</f>
        <v>4.5748849889248655E-2</v>
      </c>
      <c r="F85" s="97">
        <f>'Table 12.16'!AE4</f>
        <v>9.6569590852242371E-2</v>
      </c>
      <c r="G85" s="98">
        <f>'Table 12.16'!AE4</f>
        <v>9.6569590852242371E-2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699</v>
      </c>
      <c r="Y85" s="127">
        <v>731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12.16'!AA5</f>
        <v>6,402</v>
      </c>
      <c r="D86" s="97">
        <f>'Table 12.16'!AC5</f>
        <v>3.8274408044112862E-2</v>
      </c>
      <c r="E86" s="98">
        <f>'Table 12.16'!AC5</f>
        <v>3.8274408044112862E-2</v>
      </c>
      <c r="F86" s="97">
        <f>'Table 12.16'!AE5</f>
        <v>7.1643789755607701E-2</v>
      </c>
      <c r="G86" s="98">
        <f>'Table 12.16'!AE5</f>
        <v>7.1643789755607701E-2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197</v>
      </c>
      <c r="Y86" s="127">
        <v>199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12.16'!AA6</f>
        <v>5,873</v>
      </c>
      <c r="D87" s="97">
        <f>'Table 12.16'!AC6</f>
        <v>5.383097075183918E-2</v>
      </c>
      <c r="E87" s="98">
        <f>'Table 12.16'!AC6</f>
        <v>5.383097075183918E-2</v>
      </c>
      <c r="F87" s="97">
        <f>'Table 12.16'!AE6</f>
        <v>0.12531136232994822</v>
      </c>
      <c r="G87" s="98">
        <f>'Table 12.16'!AE6</f>
        <v>0.12531136232994822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148</v>
      </c>
      <c r="Y87" s="127">
        <v>149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12.16'!AA7</f>
        <v>8,524</v>
      </c>
      <c r="D88" s="97">
        <f>'Table 12.16'!AC7</f>
        <v>4.8591462664534291E-2</v>
      </c>
      <c r="E88" s="98">
        <f>'Table 12.16'!AC7</f>
        <v>4.8591462664534291E-2</v>
      </c>
      <c r="F88" s="97">
        <f>'Table 12.16'!AE7</f>
        <v>8.1177067478437337E-2</v>
      </c>
      <c r="G88" s="98">
        <f>'Table 12.16'!AE7</f>
        <v>8.1177067478437337E-2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140</v>
      </c>
      <c r="Y88" s="127">
        <v>166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12.16'!AA37</f>
        <v>7,150</v>
      </c>
      <c r="D89" s="97">
        <f>'Table 12.16'!AC37</f>
        <v>4.0908429174552285E-2</v>
      </c>
      <c r="E89" s="98">
        <f>'Table 12.16'!AC37</f>
        <v>4.0908429174552285E-2</v>
      </c>
      <c r="F89" s="97">
        <f>'Table 12.16'!AE37</f>
        <v>5.2554099808626464E-2</v>
      </c>
      <c r="G89" s="98">
        <f>'Table 12.16'!AE37</f>
        <v>5.2554099808626464E-2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322</v>
      </c>
      <c r="Y89" s="127">
        <v>338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12.16'!AA38</f>
        <v>1,374</v>
      </c>
      <c r="D90" s="97">
        <f>'Table 12.16'!AC38</f>
        <v>8.7885985748218598E-2</v>
      </c>
      <c r="E90" s="98">
        <f>'Table 12.16'!AC38</f>
        <v>8.7885985748218598E-2</v>
      </c>
      <c r="F90" s="97">
        <f>'Table 12.16'!AE38</f>
        <v>0.26635944700460823</v>
      </c>
      <c r="G90" s="98">
        <f>'Table 12.16'!AE38</f>
        <v>0.26635944700460823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805</v>
      </c>
      <c r="Y90" s="127">
        <v>857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12.16'!AA114</f>
        <v>616</v>
      </c>
      <c r="D91" s="97">
        <f>'Table 12.16'!AC114</f>
        <v>7.5043630017451957E-2</v>
      </c>
      <c r="E91" s="98">
        <f>'Table 12.16'!AC114</f>
        <v>7.5043630017451957E-2</v>
      </c>
      <c r="F91" s="97">
        <f>'Table 12.16'!AE114</f>
        <v>0.2246520874751492</v>
      </c>
      <c r="G91" s="98">
        <f>'Table 12.16'!AE114</f>
        <v>0.2246520874751492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4299</v>
      </c>
      <c r="Y91" s="127">
        <v>4494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12.16'!AA115</f>
        <v>758</v>
      </c>
      <c r="D92" s="97">
        <f>'Table 12.16'!AC115</f>
        <v>9.6960926193921937E-2</v>
      </c>
      <c r="E92" s="98">
        <f>'Table 12.16'!AC115</f>
        <v>9.6960926193921937E-2</v>
      </c>
      <c r="F92" s="97">
        <f>'Table 12.16'!AE115</f>
        <v>0.30240549828178698</v>
      </c>
      <c r="G92" s="98">
        <f>'Table 12.16'!AE115</f>
        <v>0.30240549828178698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12.16'!AA8</f>
        <v>$34,006</v>
      </c>
      <c r="D93" s="97">
        <f>'Table 12.16'!AC8</f>
        <v>-5.5334507361460838E-3</v>
      </c>
      <c r="E93" s="98">
        <f>'Table 12.16'!AC8</f>
        <v>-5.5334507361460838E-3</v>
      </c>
      <c r="F93" s="97">
        <f>'Table 12.16'!AE8</f>
        <v>0.13309476209516191</v>
      </c>
      <c r="G93" s="98">
        <f>'Table 12.16'!AE8</f>
        <v>0.13309476209516191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253</v>
      </c>
      <c r="Y93" s="127">
        <v>286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12.16'!AA9</f>
        <v>$368.0 mil</v>
      </c>
      <c r="D94" s="97">
        <f>'Table 12.16'!AC9</f>
        <v>5.7642288671840625E-2</v>
      </c>
      <c r="E94" s="98">
        <f>'Table 12.16'!AC9</f>
        <v>5.7642288671840625E-2</v>
      </c>
      <c r="F94" s="97">
        <f>'Table 12.16'!AE9</f>
        <v>0.2823143343954424</v>
      </c>
      <c r="G94" s="98">
        <f>'Table 12.16'!AE9</f>
        <v>0.2823143343954424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590</v>
      </c>
      <c r="Y94" s="127">
        <v>603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141</v>
      </c>
      <c r="Y95" s="127">
        <v>136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548</v>
      </c>
      <c r="Y96" s="127">
        <v>615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577</v>
      </c>
      <c r="Y97" s="127">
        <v>665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319</v>
      </c>
      <c r="Y98" s="127">
        <v>339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25</v>
      </c>
      <c r="Y99" s="127">
        <v>24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465</v>
      </c>
      <c r="Y100" s="127">
        <v>458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3833</v>
      </c>
      <c r="Y101" s="127">
        <v>4030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8129</v>
      </c>
      <c r="Y104" s="125">
        <v>8883</v>
      </c>
      <c r="Z104" s="125"/>
      <c r="AA104" s="125" t="str">
        <f>TEXT(Y104,"###,###")</f>
        <v>8,883</v>
      </c>
      <c r="AB104" s="125"/>
      <c r="AC104" s="125">
        <f>Y104/($Y$4)*100</f>
        <v>72.366598778004075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1984</v>
      </c>
      <c r="Y105" s="125">
        <v>2030</v>
      </c>
      <c r="Z105" s="125"/>
      <c r="AA105" s="125" t="str">
        <f>TEXT(Y105,"###,###")</f>
        <v>2,030</v>
      </c>
      <c r="AB105" s="125"/>
      <c r="AC105" s="125">
        <f>Y105/($Y$4)*100</f>
        <v>16.537678207739308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10113</v>
      </c>
      <c r="Y106" s="125">
        <v>10913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1678</v>
      </c>
      <c r="Y108" s="125">
        <v>1886</v>
      </c>
      <c r="Z108" s="125"/>
      <c r="AA108" s="125" t="str">
        <f>TEXT(Y108,"###,###")</f>
        <v>1,886</v>
      </c>
      <c r="AB108" s="125"/>
      <c r="AC108" s="125">
        <f>Y108/($Y$4)*100</f>
        <v>15.364562118126274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1693</v>
      </c>
      <c r="Y109" s="125">
        <v>2005</v>
      </c>
      <c r="Z109" s="125"/>
      <c r="AA109" s="125" t="str">
        <f>TEXT(Y109,"###,###")</f>
        <v>2,005</v>
      </c>
      <c r="AB109" s="125"/>
      <c r="AC109" s="125">
        <f t="shared" ref="AC109:AC111" si="3">Y109/($Y$4)*100</f>
        <v>16.334012219959266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2918</v>
      </c>
      <c r="Y110" s="125">
        <v>3107</v>
      </c>
      <c r="Z110" s="125"/>
      <c r="AA110" s="125" t="str">
        <f>TEXT(Y110,"###,###")</f>
        <v>3,107</v>
      </c>
      <c r="AB110" s="125"/>
      <c r="AC110" s="125">
        <f t="shared" si="3"/>
        <v>25.31160896130346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3824</v>
      </c>
      <c r="Y111" s="125">
        <v>3915</v>
      </c>
      <c r="Z111" s="125"/>
      <c r="AA111" s="125" t="str">
        <f>TEXT(Y111,"###,###")</f>
        <v>3,915</v>
      </c>
      <c r="AB111" s="125"/>
      <c r="AC111" s="125">
        <f t="shared" si="3"/>
        <v>31.894093686354381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11738</v>
      </c>
      <c r="Y112" s="125">
        <v>12275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503</v>
      </c>
      <c r="U114" s="125">
        <v>566</v>
      </c>
      <c r="V114" s="125">
        <v>559</v>
      </c>
      <c r="W114" s="125">
        <v>595</v>
      </c>
      <c r="X114" s="125">
        <v>573</v>
      </c>
      <c r="Y114" s="125">
        <v>616</v>
      </c>
      <c r="Z114" s="125"/>
      <c r="AA114" s="125" t="str">
        <f>TEXT(Y114,"###,###")</f>
        <v>616</v>
      </c>
      <c r="AB114" s="125"/>
      <c r="AC114" s="125">
        <f>Y114/X114-1</f>
        <v>7.5043630017451957E-2</v>
      </c>
      <c r="AD114" s="125"/>
      <c r="AE114" s="125">
        <f>Y114/T114-1</f>
        <v>0.2246520874751492</v>
      </c>
      <c r="AF114" s="125"/>
    </row>
    <row r="115" spans="19:32" x14ac:dyDescent="0.25">
      <c r="S115" s="125" t="s">
        <v>104</v>
      </c>
      <c r="T115" s="125">
        <v>582</v>
      </c>
      <c r="U115" s="125">
        <v>644</v>
      </c>
      <c r="V115" s="125">
        <v>634</v>
      </c>
      <c r="W115" s="125">
        <v>639</v>
      </c>
      <c r="X115" s="125">
        <v>691</v>
      </c>
      <c r="Y115" s="125">
        <v>758</v>
      </c>
      <c r="Z115" s="125"/>
      <c r="AA115" s="125" t="str">
        <f>TEXT(Y115,"###,###")</f>
        <v>758</v>
      </c>
      <c r="AB115" s="125"/>
      <c r="AC115" s="125">
        <f>Y115/X115-1</f>
        <v>9.6960926193921937E-2</v>
      </c>
      <c r="AD115" s="125"/>
      <c r="AE115" s="125">
        <f>Y115/T115-1</f>
        <v>0.30240549828178698</v>
      </c>
      <c r="AF115" s="125"/>
    </row>
    <row r="116" spans="19:32" x14ac:dyDescent="0.25">
      <c r="S116" s="125" t="s">
        <v>56</v>
      </c>
      <c r="T116" s="125">
        <v>1085</v>
      </c>
      <c r="U116" s="125">
        <v>1210</v>
      </c>
      <c r="V116" s="125">
        <v>1193</v>
      </c>
      <c r="W116" s="125">
        <v>1234</v>
      </c>
      <c r="X116" s="125">
        <v>1264</v>
      </c>
      <c r="Y116" s="125">
        <v>1374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45.49</v>
      </c>
      <c r="V118" s="125">
        <v>39.76</v>
      </c>
      <c r="W118" s="125">
        <v>43.73</v>
      </c>
      <c r="X118" s="125">
        <v>44.83</v>
      </c>
      <c r="Y118" s="125">
        <v>43.1</v>
      </c>
      <c r="Z118" s="125"/>
      <c r="AA118" s="125" t="str">
        <f>TEXT(Y118,"##.0")</f>
        <v>43.1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6061</v>
      </c>
      <c r="V120" s="125">
        <v>6077</v>
      </c>
      <c r="W120" s="125">
        <v>6300</v>
      </c>
      <c r="X120" s="125">
        <v>6329</v>
      </c>
      <c r="Y120" s="125">
        <v>6645</v>
      </c>
      <c r="Z120" s="125"/>
      <c r="AA120" s="125" t="str">
        <f>TEXT(Y120,"###,###")</f>
        <v>6,645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998</v>
      </c>
      <c r="V121" s="125">
        <v>1023</v>
      </c>
      <c r="W121" s="125">
        <v>1019</v>
      </c>
      <c r="X121" s="125">
        <v>1027</v>
      </c>
      <c r="Y121" s="125">
        <v>1103</v>
      </c>
      <c r="Z121" s="125"/>
      <c r="AA121" s="125" t="str">
        <f t="shared" ref="AA121:AA128" si="4">TEXT(Y121,"###,###")</f>
        <v>1,103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813</v>
      </c>
      <c r="V122" s="125">
        <v>751</v>
      </c>
      <c r="W122" s="125">
        <v>749</v>
      </c>
      <c r="X122" s="125">
        <v>778</v>
      </c>
      <c r="Y122" s="125">
        <v>776</v>
      </c>
      <c r="Z122" s="125"/>
      <c r="AA122" s="125" t="str">
        <f t="shared" si="4"/>
        <v>776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6874</v>
      </c>
      <c r="V124" s="125">
        <v>6828</v>
      </c>
      <c r="W124" s="125">
        <v>7049</v>
      </c>
      <c r="X124" s="125">
        <v>7107</v>
      </c>
      <c r="Y124" s="125">
        <v>7421</v>
      </c>
      <c r="Z124" s="125"/>
      <c r="AA124" s="125" t="str">
        <f t="shared" si="4"/>
        <v>7,421</v>
      </c>
      <c r="AB124" s="125"/>
      <c r="AC124" s="125">
        <f>Y124/$Y$7*100</f>
        <v>87.060065696855943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1811</v>
      </c>
      <c r="V125" s="125">
        <v>1774</v>
      </c>
      <c r="W125" s="125">
        <v>1768</v>
      </c>
      <c r="X125" s="125">
        <v>1805</v>
      </c>
      <c r="Y125" s="125">
        <v>1879</v>
      </c>
      <c r="Z125" s="125"/>
      <c r="AA125" s="125" t="str">
        <f t="shared" si="4"/>
        <v>1,879</v>
      </c>
      <c r="AB125" s="125"/>
      <c r="AC125" s="125">
        <f>Y125/$Y$7*100</f>
        <v>22.043641482871891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4202</v>
      </c>
      <c r="V127" s="125">
        <v>4156</v>
      </c>
      <c r="W127" s="125">
        <v>4268</v>
      </c>
      <c r="X127" s="125">
        <v>4301</v>
      </c>
      <c r="Y127" s="125">
        <v>4494</v>
      </c>
      <c r="Z127" s="125"/>
      <c r="AA127" s="125" t="str">
        <f t="shared" si="4"/>
        <v>4,494</v>
      </c>
      <c r="AB127" s="125"/>
      <c r="AC127" s="125">
        <f>Y127/$Y$7*100</f>
        <v>52.721726888784602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3672</v>
      </c>
      <c r="V128" s="125">
        <v>3694</v>
      </c>
      <c r="W128" s="125">
        <v>3800</v>
      </c>
      <c r="X128" s="125">
        <v>3829</v>
      </c>
      <c r="Y128" s="125">
        <v>4030</v>
      </c>
      <c r="Z128" s="125"/>
      <c r="AA128" s="125" t="str">
        <f t="shared" si="4"/>
        <v>4,030</v>
      </c>
      <c r="AB128" s="125"/>
      <c r="AC128" s="125">
        <f>Y128/$Y$7*100</f>
        <v>47.278273111215391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A56074E-25DC-4C9C-B458-C05A27A7846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8B9C1953-5E7E-4CAA-89D2-76AE92950A8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AD8233C7-23BD-4294-9167-451CBD1052F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6BDCD8CB-CBF2-4ED6-885B-58D3FEE6BA0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8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Kentish</v>
      </c>
      <c r="T1" s="125"/>
      <c r="U1" s="125"/>
      <c r="V1" s="125"/>
      <c r="W1" s="125"/>
      <c r="X1" s="125"/>
      <c r="Y1" s="125" t="str">
        <f>Y3</f>
        <v>12.17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147</v>
      </c>
      <c r="V3" s="125"/>
      <c r="W3" s="125"/>
      <c r="X3" s="125"/>
      <c r="Y3" s="125" t="s">
        <v>176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12.17'!$Y$3&amp;" "&amp;'Table 12.17'!$U$3&amp;", "&amp;'State data for spotlight'!$C$3&amp;", "&amp;'Table 12.17'!$Y$2</f>
        <v>Table 12.17 Kentish,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4442</v>
      </c>
      <c r="U4" s="127">
        <v>4270</v>
      </c>
      <c r="V4" s="127">
        <v>4362</v>
      </c>
      <c r="W4" s="127">
        <v>4322</v>
      </c>
      <c r="X4" s="127">
        <v>4273</v>
      </c>
      <c r="Y4" s="127">
        <v>4559</v>
      </c>
      <c r="Z4" s="125"/>
      <c r="AA4" s="125" t="str">
        <f>TEXT(Y4,"###,###")</f>
        <v>4,559</v>
      </c>
      <c r="AB4" s="125"/>
      <c r="AC4" s="125">
        <f t="shared" ref="AC4:AC9" si="0">Y4/X4-1</f>
        <v>6.6931897963959708E-2</v>
      </c>
      <c r="AD4" s="125"/>
      <c r="AE4" s="125">
        <f>Y4/T4-1</f>
        <v>2.6339486717694705E-2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2409</v>
      </c>
      <c r="U5" s="127">
        <v>2279</v>
      </c>
      <c r="V5" s="127">
        <v>2332</v>
      </c>
      <c r="W5" s="127">
        <v>2328</v>
      </c>
      <c r="X5" s="127">
        <v>2262</v>
      </c>
      <c r="Y5" s="127">
        <v>2416</v>
      </c>
      <c r="Z5" s="125"/>
      <c r="AA5" s="125" t="str">
        <f>TEXT(Y5,"###,###")</f>
        <v>2,416</v>
      </c>
      <c r="AB5" s="125"/>
      <c r="AC5" s="125">
        <f t="shared" si="0"/>
        <v>6.808134394341292E-2</v>
      </c>
      <c r="AD5" s="125"/>
      <c r="AE5" s="125">
        <f t="shared" ref="AE5:AE9" si="1">Y5/T5-1</f>
        <v>2.9057700290577859E-3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2034</v>
      </c>
      <c r="U6" s="127">
        <v>1987</v>
      </c>
      <c r="V6" s="127">
        <v>2027</v>
      </c>
      <c r="W6" s="127">
        <v>1991</v>
      </c>
      <c r="X6" s="127">
        <v>2008</v>
      </c>
      <c r="Y6" s="127">
        <v>2143</v>
      </c>
      <c r="Z6" s="125"/>
      <c r="AA6" s="125" t="str">
        <f>TEXT(Y6,"###,###")</f>
        <v>2,143</v>
      </c>
      <c r="AB6" s="125"/>
      <c r="AC6" s="125">
        <f t="shared" si="0"/>
        <v>6.7231075697211207E-2</v>
      </c>
      <c r="AD6" s="125"/>
      <c r="AE6" s="125">
        <f t="shared" si="1"/>
        <v>5.3588987217305872E-2</v>
      </c>
      <c r="AF6" s="125"/>
    </row>
    <row r="7" spans="1:32" ht="16.5" customHeight="1" thickBot="1" x14ac:dyDescent="0.3">
      <c r="A7" s="44" t="str">
        <f>"QUICK STATS for "&amp;'Table 12.17'!Y2&amp;"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3094</v>
      </c>
      <c r="U7" s="127">
        <v>3046</v>
      </c>
      <c r="V7" s="127">
        <v>3088</v>
      </c>
      <c r="W7" s="127">
        <v>3099</v>
      </c>
      <c r="X7" s="127">
        <v>3085</v>
      </c>
      <c r="Y7" s="127">
        <v>3193</v>
      </c>
      <c r="Z7" s="125"/>
      <c r="AA7" s="125" t="str">
        <f>TEXT(Y7,"###,###")</f>
        <v>3,193</v>
      </c>
      <c r="AB7" s="125"/>
      <c r="AC7" s="125">
        <f t="shared" si="0"/>
        <v>3.500810372771479E-2</v>
      </c>
      <c r="AD7" s="125"/>
      <c r="AE7" s="125">
        <f t="shared" si="1"/>
        <v>3.1997414350355635E-2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4,559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12.17'!AA7</f>
        <v>3,193</v>
      </c>
      <c r="P8" s="49"/>
      <c r="S8" s="125" t="s">
        <v>96</v>
      </c>
      <c r="T8" s="125">
        <v>30747</v>
      </c>
      <c r="U8" s="125">
        <v>33149.97</v>
      </c>
      <c r="V8" s="125">
        <v>33053.910000000003</v>
      </c>
      <c r="W8" s="125">
        <v>34704.74</v>
      </c>
      <c r="X8" s="125">
        <v>36158</v>
      </c>
      <c r="Y8" s="125">
        <v>36099</v>
      </c>
      <c r="Z8" s="125"/>
      <c r="AA8" s="125" t="str">
        <f>TEXT(Y8,"$###,###")</f>
        <v>$36,099</v>
      </c>
      <c r="AB8" s="125"/>
      <c r="AC8" s="125">
        <f t="shared" si="0"/>
        <v>-1.6317274185518871E-3</v>
      </c>
      <c r="AD8" s="125"/>
      <c r="AE8" s="125">
        <f t="shared" si="1"/>
        <v>0.17406576251341588</v>
      </c>
      <c r="AF8" s="125"/>
    </row>
    <row r="9" spans="1:32" x14ac:dyDescent="0.25">
      <c r="A9" s="53" t="s">
        <v>17</v>
      </c>
      <c r="B9" s="54"/>
      <c r="C9" s="55"/>
      <c r="D9" s="56">
        <f>'Table 12.17'!AC104</f>
        <v>71.879798201359947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54.024428437206382</v>
      </c>
      <c r="P9" s="57" t="s">
        <v>97</v>
      </c>
      <c r="S9" s="125" t="s">
        <v>9</v>
      </c>
      <c r="T9" s="125">
        <v>116104317</v>
      </c>
      <c r="U9" s="125">
        <v>117253914</v>
      </c>
      <c r="V9" s="125">
        <v>125698306</v>
      </c>
      <c r="W9" s="125">
        <v>128690447</v>
      </c>
      <c r="X9" s="125">
        <v>128981410</v>
      </c>
      <c r="Y9" s="125">
        <v>136144652</v>
      </c>
      <c r="Z9" s="125"/>
      <c r="AA9" s="125" t="str">
        <f>TEXT(Y9/1000000,"$#,###.0")&amp;" mil"</f>
        <v>$136.1 mil</v>
      </c>
      <c r="AB9" s="125"/>
      <c r="AC9" s="125">
        <f t="shared" si="0"/>
        <v>5.5537011108810264E-2</v>
      </c>
      <c r="AD9" s="125"/>
      <c r="AE9" s="125">
        <f t="shared" si="1"/>
        <v>0.17260628646564458</v>
      </c>
      <c r="AF9" s="125"/>
    </row>
    <row r="10" spans="1:32" x14ac:dyDescent="0.25">
      <c r="A10" s="53" t="s">
        <v>20</v>
      </c>
      <c r="B10" s="54"/>
      <c r="C10" s="55"/>
      <c r="D10" s="56">
        <f>'Table 12.17'!AC105</f>
        <v>14.367185786356657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45.975571562793611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86.12590040714062</v>
      </c>
      <c r="P11" s="57" t="s">
        <v>97</v>
      </c>
      <c r="S11" s="125" t="s">
        <v>32</v>
      </c>
      <c r="T11" s="127">
        <v>3632</v>
      </c>
      <c r="U11" s="127">
        <v>3486</v>
      </c>
      <c r="V11" s="127">
        <v>3589</v>
      </c>
      <c r="W11" s="127">
        <v>3565</v>
      </c>
      <c r="X11" s="127">
        <v>3503</v>
      </c>
      <c r="Y11" s="127">
        <v>3741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12.17'!AC108</f>
        <v>18.030269796007897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25.618540557469466</v>
      </c>
      <c r="P12" s="57" t="s">
        <v>97</v>
      </c>
      <c r="S12" s="125" t="s">
        <v>33</v>
      </c>
      <c r="T12" s="127">
        <v>807</v>
      </c>
      <c r="U12" s="127">
        <v>775</v>
      </c>
      <c r="V12" s="127">
        <v>777</v>
      </c>
      <c r="W12" s="127">
        <v>763</v>
      </c>
      <c r="X12" s="127">
        <v>767</v>
      </c>
      <c r="Y12" s="127">
        <v>818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12.17'!AC109</f>
        <v>16.626453169554729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12.17'!AA118</f>
        <v>43.8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12.17'!AC110</f>
        <v>21.803026979600791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16.3795803319762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12.17'!AC111</f>
        <v>29.787234042553191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83.6204196680238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468</v>
      </c>
      <c r="Z15" s="125"/>
      <c r="AA15" s="128">
        <f t="shared" ref="AA15:AA34" si="2">IF(Y15="np",0,Y15/$Y$34)</f>
        <v>0.10265409080938802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64</v>
      </c>
      <c r="Z16" s="125"/>
      <c r="AA16" s="128">
        <f t="shared" si="2"/>
        <v>1.4038166264531696E-2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314</v>
      </c>
      <c r="Z17" s="125"/>
      <c r="AA17" s="128">
        <f t="shared" si="2"/>
        <v>6.8874753235358632E-2</v>
      </c>
      <c r="AB17" s="125"/>
      <c r="AC17" s="125"/>
      <c r="AD17" s="125"/>
      <c r="AE17" s="125"/>
      <c r="AF17" s="125"/>
    </row>
    <row r="18" spans="1:32" x14ac:dyDescent="0.25">
      <c r="A18" s="83" t="str">
        <f>'Table 12.17'!$S$1&amp;" ("&amp;'Table 12.17'!$T$2&amp;" to "&amp;'Table 12.17'!$Y$2&amp;")"</f>
        <v>Kentish (2011-12 to 2016-17)</v>
      </c>
      <c r="B18" s="83"/>
      <c r="C18" s="83"/>
      <c r="D18" s="83"/>
      <c r="E18" s="83"/>
      <c r="F18" s="83"/>
      <c r="G18" s="83" t="str">
        <f>'Table 12.17'!$S$1&amp;" ("&amp;'Table 12.17'!$T$2&amp;" to "&amp;'Table 12.17'!$Y$2&amp;")"</f>
        <v>Kentish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45</v>
      </c>
      <c r="Z18" s="125"/>
      <c r="AA18" s="128">
        <f t="shared" si="2"/>
        <v>9.8705856547488483E-3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269</v>
      </c>
      <c r="Z19" s="125"/>
      <c r="AA19" s="128">
        <f t="shared" si="2"/>
        <v>5.9004167580609786E-2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125</v>
      </c>
      <c r="Z20" s="125"/>
      <c r="AA20" s="128">
        <f t="shared" si="2"/>
        <v>2.7418293485413466E-2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321</v>
      </c>
      <c r="Z21" s="125"/>
      <c r="AA21" s="128">
        <f t="shared" si="2"/>
        <v>7.0410177670541779E-2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394</v>
      </c>
      <c r="Z22" s="125"/>
      <c r="AA22" s="128">
        <f t="shared" si="2"/>
        <v>8.6422461066023248E-2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213</v>
      </c>
      <c r="Z23" s="125"/>
      <c r="AA23" s="128">
        <f t="shared" si="2"/>
        <v>4.6720772099144547E-2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15</v>
      </c>
      <c r="Z24" s="125"/>
      <c r="AA24" s="128">
        <f t="shared" si="2"/>
        <v>3.290195218249616E-3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80</v>
      </c>
      <c r="Z25" s="125"/>
      <c r="AA25" s="128">
        <f t="shared" si="2"/>
        <v>1.754770783066462E-2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57</v>
      </c>
      <c r="Z26" s="125"/>
      <c r="AA26" s="128">
        <f t="shared" si="2"/>
        <v>1.2502741829348541E-2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169</v>
      </c>
      <c r="Z27" s="125"/>
      <c r="AA27" s="128">
        <f t="shared" si="2"/>
        <v>3.7069532792279009E-2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267</v>
      </c>
      <c r="Z28" s="125"/>
      <c r="AA28" s="128">
        <f t="shared" si="2"/>
        <v>5.856547488484317E-2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186</v>
      </c>
      <c r="Z29" s="125"/>
      <c r="AA29" s="128">
        <f t="shared" si="2"/>
        <v>4.0798420706295239E-2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255</v>
      </c>
      <c r="Z30" s="125"/>
      <c r="AA30" s="128">
        <f t="shared" si="2"/>
        <v>5.5933318710243478E-2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12.17'!Y2&amp;")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462</v>
      </c>
      <c r="Z31" s="125"/>
      <c r="AA31" s="128">
        <f t="shared" si="2"/>
        <v>0.10133801272208817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45</v>
      </c>
      <c r="Z32" s="125"/>
      <c r="AA32" s="128">
        <f t="shared" si="2"/>
        <v>9.8705856547488483E-3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166</v>
      </c>
      <c r="Z33" s="125"/>
      <c r="AA33" s="128">
        <f t="shared" si="2"/>
        <v>3.6411493748629085E-2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4559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2615</v>
      </c>
      <c r="U37" s="125">
        <v>2624</v>
      </c>
      <c r="V37" s="125">
        <v>2618</v>
      </c>
      <c r="W37" s="125">
        <v>2645</v>
      </c>
      <c r="X37" s="125">
        <v>2645</v>
      </c>
      <c r="Y37" s="125">
        <v>2670</v>
      </c>
      <c r="Z37" s="125"/>
      <c r="AA37" s="125" t="str">
        <f>TEXT(Y37,"###,###")</f>
        <v>2,670</v>
      </c>
      <c r="AB37" s="125"/>
      <c r="AC37" s="125">
        <f>Y37/X37-1</f>
        <v>9.4517958412099201E-3</v>
      </c>
      <c r="AD37" s="125"/>
      <c r="AE37" s="125">
        <f>Y37/T37-1</f>
        <v>2.1032504780114758E-2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477</v>
      </c>
      <c r="U38" s="125">
        <v>423</v>
      </c>
      <c r="V38" s="125">
        <v>466</v>
      </c>
      <c r="W38" s="125">
        <v>451</v>
      </c>
      <c r="X38" s="125">
        <v>434</v>
      </c>
      <c r="Y38" s="125">
        <v>523</v>
      </c>
      <c r="Z38" s="125"/>
      <c r="AA38" s="125" t="str">
        <f>TEXT(Y38,"###,###")</f>
        <v>523</v>
      </c>
      <c r="AB38" s="125"/>
      <c r="AC38" s="125">
        <f>Y38/X38-1</f>
        <v>0.20506912442396308</v>
      </c>
      <c r="AD38" s="125"/>
      <c r="AE38" s="125">
        <f>Y38/T38-1</f>
        <v>9.6436058700209548E-2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3092</v>
      </c>
      <c r="U40" s="125">
        <v>3047</v>
      </c>
      <c r="V40" s="125">
        <v>3084</v>
      </c>
      <c r="W40" s="125">
        <v>3096</v>
      </c>
      <c r="X40" s="125">
        <v>3079</v>
      </c>
      <c r="Y40" s="125">
        <v>3193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83.6204196680238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16.3795803319762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6</v>
      </c>
      <c r="Y44" s="127">
        <v>3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61</v>
      </c>
      <c r="Y45" s="127">
        <v>54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133</v>
      </c>
      <c r="Y46" s="127">
        <v>151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186</v>
      </c>
      <c r="Y47" s="127">
        <v>174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202</v>
      </c>
      <c r="Y48" s="127">
        <v>198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12.17'!S1&amp;" ("&amp;'Table 12.17'!Y2&amp;") *"</f>
        <v>Number of jobs by age and sex of job holders in Kentish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185</v>
      </c>
      <c r="Y49" s="127">
        <v>208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146</v>
      </c>
      <c r="Y50" s="127">
        <v>188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173</v>
      </c>
      <c r="Y51" s="127">
        <v>180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274</v>
      </c>
      <c r="Y52" s="127">
        <v>298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316</v>
      </c>
      <c r="Y53" s="127">
        <v>327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266</v>
      </c>
      <c r="Y54" s="127">
        <v>283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173</v>
      </c>
      <c r="Y55" s="127">
        <v>186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84</v>
      </c>
      <c r="Y56" s="127">
        <v>99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32</v>
      </c>
      <c r="Y57" s="127">
        <v>33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18</v>
      </c>
      <c r="Y58" s="127">
        <v>18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7</v>
      </c>
      <c r="Y59" s="127">
        <v>7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3</v>
      </c>
      <c r="Y60" s="127">
        <v>8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2262</v>
      </c>
      <c r="Y61" s="127">
        <v>2416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12.17'!S1&amp;" ("&amp;'Table 12.17'!Y2&amp;") *"</f>
        <v>Number of employed persons per occupation of main job by sex in Kentish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68</v>
      </c>
      <c r="Y64" s="127">
        <v>72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133</v>
      </c>
      <c r="Y65" s="127">
        <v>135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133</v>
      </c>
      <c r="Y66" s="127">
        <v>145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194</v>
      </c>
      <c r="Y67" s="127">
        <v>185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146</v>
      </c>
      <c r="Y68" s="127">
        <v>144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155</v>
      </c>
      <c r="Y69" s="127">
        <v>160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226</v>
      </c>
      <c r="Y70" s="127">
        <v>232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253</v>
      </c>
      <c r="Y71" s="127">
        <v>281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285</v>
      </c>
      <c r="Y72" s="127">
        <v>308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192</v>
      </c>
      <c r="Y73" s="127">
        <v>238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118</v>
      </c>
      <c r="Y74" s="127">
        <v>129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61</v>
      </c>
      <c r="Y75" s="127">
        <v>67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28</v>
      </c>
      <c r="Y76" s="127">
        <v>31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11</v>
      </c>
      <c r="Y77" s="127">
        <v>10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0</v>
      </c>
      <c r="Y78" s="127">
        <v>3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0</v>
      </c>
      <c r="Y79" s="127">
        <v>0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2007</v>
      </c>
      <c r="Y80" s="127">
        <v>2143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12.17'!S1</f>
        <v>Kentish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150</v>
      </c>
      <c r="Y83" s="127">
        <v>158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107</v>
      </c>
      <c r="Y84" s="127">
        <v>107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12.17'!AA4</f>
        <v>4,559</v>
      </c>
      <c r="D85" s="97">
        <f>'Table 12.17'!AC4</f>
        <v>6.6931897963959708E-2</v>
      </c>
      <c r="E85" s="98">
        <f>'Table 12.17'!AC4</f>
        <v>6.6931897963959708E-2</v>
      </c>
      <c r="F85" s="97">
        <f>'Table 12.17'!AE4</f>
        <v>2.6339486717694705E-2</v>
      </c>
      <c r="G85" s="98">
        <f>'Table 12.17'!AE4</f>
        <v>2.6339486717694705E-2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337</v>
      </c>
      <c r="Y85" s="127">
        <v>355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12.17'!AA5</f>
        <v>2,416</v>
      </c>
      <c r="D86" s="97">
        <f>'Table 12.17'!AC5</f>
        <v>6.808134394341292E-2</v>
      </c>
      <c r="E86" s="98">
        <f>'Table 12.17'!AC5</f>
        <v>6.808134394341292E-2</v>
      </c>
      <c r="F86" s="97">
        <f>'Table 12.17'!AE5</f>
        <v>2.9057700290577859E-3</v>
      </c>
      <c r="G86" s="98">
        <f>'Table 12.17'!AE5</f>
        <v>2.9057700290577859E-3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84</v>
      </c>
      <c r="Y86" s="127">
        <v>85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12.17'!AA6</f>
        <v>2,143</v>
      </c>
      <c r="D87" s="97">
        <f>'Table 12.17'!AC6</f>
        <v>6.7231075697211207E-2</v>
      </c>
      <c r="E87" s="98">
        <f>'Table 12.17'!AC6</f>
        <v>6.7231075697211207E-2</v>
      </c>
      <c r="F87" s="97">
        <f>'Table 12.17'!AE6</f>
        <v>5.3588987217305872E-2</v>
      </c>
      <c r="G87" s="98">
        <f>'Table 12.17'!AE6</f>
        <v>5.3588987217305872E-2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42</v>
      </c>
      <c r="Y87" s="127">
        <v>44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12.17'!AA7</f>
        <v>3,193</v>
      </c>
      <c r="D88" s="97">
        <f>'Table 12.17'!AC7</f>
        <v>3.500810372771479E-2</v>
      </c>
      <c r="E88" s="98">
        <f>'Table 12.17'!AC7</f>
        <v>3.500810372771479E-2</v>
      </c>
      <c r="F88" s="97">
        <f>'Table 12.17'!AE7</f>
        <v>3.1997414350355635E-2</v>
      </c>
      <c r="G88" s="98">
        <f>'Table 12.17'!AE7</f>
        <v>3.1997414350355635E-2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58</v>
      </c>
      <c r="Y88" s="127">
        <v>53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12.17'!AA37</f>
        <v>2,670</v>
      </c>
      <c r="D89" s="97">
        <f>'Table 12.17'!AC37</f>
        <v>9.4517958412099201E-3</v>
      </c>
      <c r="E89" s="98">
        <f>'Table 12.17'!AC37</f>
        <v>9.4517958412099201E-3</v>
      </c>
      <c r="F89" s="97">
        <f>'Table 12.17'!AE37</f>
        <v>2.1032504780114758E-2</v>
      </c>
      <c r="G89" s="98">
        <f>'Table 12.17'!AE37</f>
        <v>2.1032504780114758E-2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220</v>
      </c>
      <c r="Y89" s="127">
        <v>226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12.17'!AA38</f>
        <v>523</v>
      </c>
      <c r="D90" s="97">
        <f>'Table 12.17'!AC38</f>
        <v>0.20506912442396308</v>
      </c>
      <c r="E90" s="98">
        <f>'Table 12.17'!AC38</f>
        <v>0.20506912442396308</v>
      </c>
      <c r="F90" s="97">
        <f>'Table 12.17'!AE38</f>
        <v>9.6436058700209548E-2</v>
      </c>
      <c r="G90" s="98">
        <f>'Table 12.17'!AE38</f>
        <v>9.6436058700209548E-2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255</v>
      </c>
      <c r="Y90" s="127">
        <v>274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12.17'!AA114</f>
        <v>229</v>
      </c>
      <c r="D91" s="97">
        <f>'Table 12.17'!AC114</f>
        <v>0.17435897435897441</v>
      </c>
      <c r="E91" s="98">
        <f>'Table 12.17'!AC114</f>
        <v>0.17435897435897441</v>
      </c>
      <c r="F91" s="97">
        <f>'Table 12.17'!AE114</f>
        <v>2.2321428571428603E-2</v>
      </c>
      <c r="G91" s="98">
        <f>'Table 12.17'!AE114</f>
        <v>2.2321428571428603E-2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1653</v>
      </c>
      <c r="Y91" s="127">
        <v>1725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12.17'!AA115</f>
        <v>294</v>
      </c>
      <c r="D92" s="97">
        <f>'Table 12.17'!AC115</f>
        <v>0.21487603305785119</v>
      </c>
      <c r="E92" s="98">
        <f>'Table 12.17'!AC115</f>
        <v>0.21487603305785119</v>
      </c>
      <c r="F92" s="97">
        <f>'Table 12.17'!AE115</f>
        <v>0.15748031496062986</v>
      </c>
      <c r="G92" s="98">
        <f>'Table 12.17'!AE115</f>
        <v>0.15748031496062986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12.17'!AA8</f>
        <v>$36,099</v>
      </c>
      <c r="D93" s="97">
        <f>'Table 12.17'!AC8</f>
        <v>-1.6317274185518871E-3</v>
      </c>
      <c r="E93" s="98">
        <f>'Table 12.17'!AC8</f>
        <v>-1.6317274185518871E-3</v>
      </c>
      <c r="F93" s="97">
        <f>'Table 12.17'!AE8</f>
        <v>0.17406576251341588</v>
      </c>
      <c r="G93" s="98">
        <f>'Table 12.17'!AE8</f>
        <v>0.17406576251341588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70</v>
      </c>
      <c r="Y93" s="127">
        <v>68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12.17'!AA9</f>
        <v>$136.1 mil</v>
      </c>
      <c r="D94" s="97">
        <f>'Table 12.17'!AC9</f>
        <v>5.5537011108810264E-2</v>
      </c>
      <c r="E94" s="98">
        <f>'Table 12.17'!AC9</f>
        <v>5.5537011108810264E-2</v>
      </c>
      <c r="F94" s="97">
        <f>'Table 12.17'!AE9</f>
        <v>0.17260628646564458</v>
      </c>
      <c r="G94" s="98">
        <f>'Table 12.17'!AE9</f>
        <v>0.17260628646564458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202</v>
      </c>
      <c r="Y94" s="127">
        <v>210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52</v>
      </c>
      <c r="Y95" s="127">
        <v>62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231</v>
      </c>
      <c r="Y96" s="127">
        <v>260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209</v>
      </c>
      <c r="Y97" s="127">
        <v>219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146</v>
      </c>
      <c r="Y98" s="127">
        <v>140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23</v>
      </c>
      <c r="Y99" s="127">
        <v>19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163</v>
      </c>
      <c r="Y100" s="127">
        <v>169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1435</v>
      </c>
      <c r="Y101" s="127">
        <v>1468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3013</v>
      </c>
      <c r="Y104" s="125">
        <v>3277</v>
      </c>
      <c r="Z104" s="125"/>
      <c r="AA104" s="125" t="str">
        <f>TEXT(Y104,"###,###")</f>
        <v>3,277</v>
      </c>
      <c r="AB104" s="125"/>
      <c r="AC104" s="125">
        <f>Y104/($Y$4)*100</f>
        <v>71.879798201359947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617</v>
      </c>
      <c r="Y105" s="125">
        <v>655</v>
      </c>
      <c r="Z105" s="125"/>
      <c r="AA105" s="125" t="str">
        <f>TEXT(Y105,"###,###")</f>
        <v>655</v>
      </c>
      <c r="AB105" s="125"/>
      <c r="AC105" s="125">
        <f>Y105/($Y$4)*100</f>
        <v>14.367185786356657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3630</v>
      </c>
      <c r="Y106" s="125">
        <v>3932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708</v>
      </c>
      <c r="Y108" s="125">
        <v>822</v>
      </c>
      <c r="Z108" s="125"/>
      <c r="AA108" s="125" t="str">
        <f>TEXT(Y108,"###,###")</f>
        <v>822</v>
      </c>
      <c r="AB108" s="125"/>
      <c r="AC108" s="125">
        <f>Y108/($Y$4)*100</f>
        <v>18.030269796007897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737</v>
      </c>
      <c r="Y109" s="125">
        <v>758</v>
      </c>
      <c r="Z109" s="125"/>
      <c r="AA109" s="125" t="str">
        <f>TEXT(Y109,"###,###")</f>
        <v>758</v>
      </c>
      <c r="AB109" s="125"/>
      <c r="AC109" s="125">
        <f t="shared" ref="AC109:AC111" si="3">Y109/($Y$4)*100</f>
        <v>16.626453169554729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876</v>
      </c>
      <c r="Y110" s="125">
        <v>994</v>
      </c>
      <c r="Z110" s="125"/>
      <c r="AA110" s="125" t="str">
        <f>TEXT(Y110,"###,###")</f>
        <v>994</v>
      </c>
      <c r="AB110" s="125"/>
      <c r="AC110" s="125">
        <f t="shared" si="3"/>
        <v>21.803026979600791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1310</v>
      </c>
      <c r="Y111" s="125">
        <v>1358</v>
      </c>
      <c r="Z111" s="125"/>
      <c r="AA111" s="125" t="str">
        <f>TEXT(Y111,"###,###")</f>
        <v>1,358</v>
      </c>
      <c r="AB111" s="125"/>
      <c r="AC111" s="125">
        <f t="shared" si="3"/>
        <v>29.787234042553191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4271</v>
      </c>
      <c r="Y112" s="125">
        <v>4559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224</v>
      </c>
      <c r="U114" s="125">
        <v>196</v>
      </c>
      <c r="V114" s="125">
        <v>208</v>
      </c>
      <c r="W114" s="125">
        <v>227</v>
      </c>
      <c r="X114" s="125">
        <v>195</v>
      </c>
      <c r="Y114" s="125">
        <v>229</v>
      </c>
      <c r="Z114" s="125"/>
      <c r="AA114" s="125" t="str">
        <f>TEXT(Y114,"###,###")</f>
        <v>229</v>
      </c>
      <c r="AB114" s="125"/>
      <c r="AC114" s="125">
        <f>Y114/X114-1</f>
        <v>0.17435897435897441</v>
      </c>
      <c r="AD114" s="125"/>
      <c r="AE114" s="125">
        <f>Y114/T114-1</f>
        <v>2.2321428571428603E-2</v>
      </c>
      <c r="AF114" s="125"/>
    </row>
    <row r="115" spans="19:32" x14ac:dyDescent="0.25">
      <c r="S115" s="125" t="s">
        <v>104</v>
      </c>
      <c r="T115" s="125">
        <v>254</v>
      </c>
      <c r="U115" s="125">
        <v>225</v>
      </c>
      <c r="V115" s="125">
        <v>259</v>
      </c>
      <c r="W115" s="125">
        <v>221</v>
      </c>
      <c r="X115" s="125">
        <v>242</v>
      </c>
      <c r="Y115" s="125">
        <v>294</v>
      </c>
      <c r="Z115" s="125"/>
      <c r="AA115" s="125" t="str">
        <f>TEXT(Y115,"###,###")</f>
        <v>294</v>
      </c>
      <c r="AB115" s="125"/>
      <c r="AC115" s="125">
        <f>Y115/X115-1</f>
        <v>0.21487603305785119</v>
      </c>
      <c r="AD115" s="125"/>
      <c r="AE115" s="125">
        <f>Y115/T115-1</f>
        <v>0.15748031496062986</v>
      </c>
      <c r="AF115" s="125"/>
    </row>
    <row r="116" spans="19:32" x14ac:dyDescent="0.25">
      <c r="S116" s="125" t="s">
        <v>56</v>
      </c>
      <c r="T116" s="125">
        <v>478</v>
      </c>
      <c r="U116" s="125">
        <v>421</v>
      </c>
      <c r="V116" s="125">
        <v>467</v>
      </c>
      <c r="W116" s="125">
        <v>448</v>
      </c>
      <c r="X116" s="125">
        <v>437</v>
      </c>
      <c r="Y116" s="125">
        <v>523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43.89</v>
      </c>
      <c r="V118" s="125">
        <v>41.19</v>
      </c>
      <c r="W118" s="125">
        <v>41.47</v>
      </c>
      <c r="X118" s="125">
        <v>42.5</v>
      </c>
      <c r="Y118" s="125">
        <v>43.8</v>
      </c>
      <c r="Z118" s="125"/>
      <c r="AA118" s="125" t="str">
        <f>TEXT(Y118,"##.0")</f>
        <v>43.8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2264</v>
      </c>
      <c r="V120" s="125">
        <v>2305</v>
      </c>
      <c r="W120" s="125">
        <v>2334</v>
      </c>
      <c r="X120" s="125">
        <v>2318</v>
      </c>
      <c r="Y120" s="125">
        <v>2375</v>
      </c>
      <c r="Z120" s="125"/>
      <c r="AA120" s="125" t="str">
        <f>TEXT(Y120,"###,###")</f>
        <v>2,375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406</v>
      </c>
      <c r="V121" s="125">
        <v>412</v>
      </c>
      <c r="W121" s="125">
        <v>408</v>
      </c>
      <c r="X121" s="125">
        <v>425</v>
      </c>
      <c r="Y121" s="125">
        <v>443</v>
      </c>
      <c r="Z121" s="125"/>
      <c r="AA121" s="125" t="str">
        <f t="shared" ref="AA121:AA128" si="4">TEXT(Y121,"###,###")</f>
        <v>443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375</v>
      </c>
      <c r="V122" s="125">
        <v>367</v>
      </c>
      <c r="W122" s="125">
        <v>354</v>
      </c>
      <c r="X122" s="125">
        <v>345</v>
      </c>
      <c r="Y122" s="125">
        <v>375</v>
      </c>
      <c r="Z122" s="125"/>
      <c r="AA122" s="125" t="str">
        <f t="shared" si="4"/>
        <v>375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2639</v>
      </c>
      <c r="V124" s="125">
        <v>2672</v>
      </c>
      <c r="W124" s="125">
        <v>2688</v>
      </c>
      <c r="X124" s="125">
        <v>2663</v>
      </c>
      <c r="Y124" s="125">
        <v>2750</v>
      </c>
      <c r="Z124" s="125"/>
      <c r="AA124" s="125" t="str">
        <f t="shared" si="4"/>
        <v>2,750</v>
      </c>
      <c r="AB124" s="125"/>
      <c r="AC124" s="125">
        <f>Y124/$Y$7*100</f>
        <v>86.12590040714062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781</v>
      </c>
      <c r="V125" s="125">
        <v>779</v>
      </c>
      <c r="W125" s="125">
        <v>762</v>
      </c>
      <c r="X125" s="125">
        <v>770</v>
      </c>
      <c r="Y125" s="125">
        <v>818</v>
      </c>
      <c r="Z125" s="125"/>
      <c r="AA125" s="125" t="str">
        <f t="shared" si="4"/>
        <v>818</v>
      </c>
      <c r="AB125" s="125"/>
      <c r="AC125" s="125">
        <f>Y125/$Y$7*100</f>
        <v>25.618540557469466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1635</v>
      </c>
      <c r="V127" s="125">
        <v>1665</v>
      </c>
      <c r="W127" s="125">
        <v>1663</v>
      </c>
      <c r="X127" s="125">
        <v>1652</v>
      </c>
      <c r="Y127" s="125">
        <v>1725</v>
      </c>
      <c r="Z127" s="125"/>
      <c r="AA127" s="125" t="str">
        <f t="shared" si="4"/>
        <v>1,725</v>
      </c>
      <c r="AB127" s="125"/>
      <c r="AC127" s="125">
        <f>Y127/$Y$7*100</f>
        <v>54.024428437206382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1407</v>
      </c>
      <c r="V128" s="125">
        <v>1424</v>
      </c>
      <c r="W128" s="125">
        <v>1431</v>
      </c>
      <c r="X128" s="125">
        <v>1436</v>
      </c>
      <c r="Y128" s="125">
        <v>1468</v>
      </c>
      <c r="Z128" s="125"/>
      <c r="AA128" s="125" t="str">
        <f t="shared" si="4"/>
        <v>1,468</v>
      </c>
      <c r="AB128" s="125"/>
      <c r="AC128" s="125">
        <f>Y128/$Y$7*100</f>
        <v>45.975571562793611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8E537A9-96EC-44A5-AE92-6CD0ECADFEE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5ADD8C45-8F0A-43EF-AADC-51C2416F71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7B39FC01-05B9-4887-A629-50092063B4D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B33C6BD4-993D-4351-80FA-697D87174A2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9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King Island</v>
      </c>
      <c r="T1" s="125"/>
      <c r="U1" s="125"/>
      <c r="V1" s="125"/>
      <c r="W1" s="125"/>
      <c r="X1" s="125"/>
      <c r="Y1" s="125" t="str">
        <f>Y3</f>
        <v>12.18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148</v>
      </c>
      <c r="V3" s="125"/>
      <c r="W3" s="125"/>
      <c r="X3" s="125"/>
      <c r="Y3" s="125" t="s">
        <v>177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12.18'!$Y$3&amp;" "&amp;'Table 12.18'!$U$3&amp;", "&amp;'State data for spotlight'!$C$3&amp;", "&amp;'Table 12.18'!$Y$2</f>
        <v>Table 12.18 King Island,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1653</v>
      </c>
      <c r="U4" s="127">
        <v>1377</v>
      </c>
      <c r="V4" s="127">
        <v>1347</v>
      </c>
      <c r="W4" s="127">
        <v>1386</v>
      </c>
      <c r="X4" s="127">
        <v>1354</v>
      </c>
      <c r="Y4" s="127">
        <v>1445</v>
      </c>
      <c r="Z4" s="125"/>
      <c r="AA4" s="125" t="str">
        <f>TEXT(Y4,"###,###")</f>
        <v>1,445</v>
      </c>
      <c r="AB4" s="125"/>
      <c r="AC4" s="125">
        <f t="shared" ref="AC4:AC9" si="0">Y4/X4-1</f>
        <v>6.7208271787296825E-2</v>
      </c>
      <c r="AD4" s="125"/>
      <c r="AE4" s="125">
        <f>Y4/T4-1</f>
        <v>-0.12583182093163947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896</v>
      </c>
      <c r="U5" s="127">
        <v>753</v>
      </c>
      <c r="V5" s="127">
        <v>716</v>
      </c>
      <c r="W5" s="127">
        <v>748</v>
      </c>
      <c r="X5" s="127">
        <v>707</v>
      </c>
      <c r="Y5" s="127">
        <v>727</v>
      </c>
      <c r="Z5" s="125"/>
      <c r="AA5" s="125" t="str">
        <f>TEXT(Y5,"###,###")</f>
        <v>727</v>
      </c>
      <c r="AB5" s="125"/>
      <c r="AC5" s="125">
        <f t="shared" si="0"/>
        <v>2.8288543140028377E-2</v>
      </c>
      <c r="AD5" s="125"/>
      <c r="AE5" s="125">
        <f t="shared" ref="AE5:AE9" si="1">Y5/T5-1</f>
        <v>-0.1886160714285714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751</v>
      </c>
      <c r="U6" s="127">
        <v>621</v>
      </c>
      <c r="V6" s="127">
        <v>624</v>
      </c>
      <c r="W6" s="127">
        <v>633</v>
      </c>
      <c r="X6" s="127">
        <v>649</v>
      </c>
      <c r="Y6" s="127">
        <v>718</v>
      </c>
      <c r="Z6" s="125"/>
      <c r="AA6" s="125" t="str">
        <f>TEXT(Y6,"###,###")</f>
        <v>718</v>
      </c>
      <c r="AB6" s="125"/>
      <c r="AC6" s="125">
        <f t="shared" si="0"/>
        <v>0.10631741140215722</v>
      </c>
      <c r="AD6" s="125"/>
      <c r="AE6" s="125">
        <f t="shared" si="1"/>
        <v>-4.3941411451398182E-2</v>
      </c>
      <c r="AF6" s="125"/>
    </row>
    <row r="7" spans="1:32" ht="16.5" customHeight="1" thickBot="1" x14ac:dyDescent="0.3">
      <c r="A7" s="44" t="str">
        <f>"QUICK STATS for "&amp;'Table 12.18'!Y2&amp;"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1058</v>
      </c>
      <c r="U7" s="127">
        <v>915</v>
      </c>
      <c r="V7" s="127">
        <v>904</v>
      </c>
      <c r="W7" s="127">
        <v>902</v>
      </c>
      <c r="X7" s="127">
        <v>903</v>
      </c>
      <c r="Y7" s="127">
        <v>944</v>
      </c>
      <c r="Z7" s="125"/>
      <c r="AA7" s="125" t="str">
        <f>TEXT(Y7,"###,###")</f>
        <v>944</v>
      </c>
      <c r="AB7" s="125"/>
      <c r="AC7" s="125">
        <f t="shared" si="0"/>
        <v>4.540420819490576E-2</v>
      </c>
      <c r="AD7" s="125"/>
      <c r="AE7" s="125">
        <f t="shared" si="1"/>
        <v>-0.10775047258979209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1,445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12.18'!AA7</f>
        <v>944</v>
      </c>
      <c r="P8" s="49"/>
      <c r="S8" s="125" t="s">
        <v>96</v>
      </c>
      <c r="T8" s="125">
        <v>33785</v>
      </c>
      <c r="U8" s="125">
        <v>32260.69</v>
      </c>
      <c r="V8" s="125">
        <v>33311</v>
      </c>
      <c r="W8" s="125">
        <v>34848.5</v>
      </c>
      <c r="X8" s="125">
        <v>37587.449999999997</v>
      </c>
      <c r="Y8" s="125">
        <v>32895.629999999997</v>
      </c>
      <c r="Z8" s="125"/>
      <c r="AA8" s="125" t="str">
        <f>TEXT(Y8,"$###,###")</f>
        <v>$32,896</v>
      </c>
      <c r="AB8" s="125"/>
      <c r="AC8" s="125">
        <f t="shared" si="0"/>
        <v>-0.12482411017507178</v>
      </c>
      <c r="AD8" s="125"/>
      <c r="AE8" s="125">
        <f t="shared" si="1"/>
        <v>-2.632440432144445E-2</v>
      </c>
      <c r="AF8" s="125"/>
    </row>
    <row r="9" spans="1:32" x14ac:dyDescent="0.25">
      <c r="A9" s="53" t="s">
        <v>17</v>
      </c>
      <c r="B9" s="54"/>
      <c r="C9" s="55"/>
      <c r="D9" s="56">
        <f>'Table 12.18'!AC104</f>
        <v>63.114186851211073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52.224576271186443</v>
      </c>
      <c r="P9" s="57" t="s">
        <v>97</v>
      </c>
      <c r="S9" s="125" t="s">
        <v>9</v>
      </c>
      <c r="T9" s="125">
        <v>42004078</v>
      </c>
      <c r="U9" s="125">
        <v>34679243</v>
      </c>
      <c r="V9" s="125">
        <v>37059903</v>
      </c>
      <c r="W9" s="125">
        <v>41822954</v>
      </c>
      <c r="X9" s="125">
        <v>50875988</v>
      </c>
      <c r="Y9" s="125">
        <v>47183467</v>
      </c>
      <c r="Z9" s="125"/>
      <c r="AA9" s="125" t="str">
        <f>TEXT(Y9/1000000,"$#,###.0")&amp;" mil"</f>
        <v>$47.2 mil</v>
      </c>
      <c r="AB9" s="125"/>
      <c r="AC9" s="125">
        <f t="shared" si="0"/>
        <v>-7.2578855864184888E-2</v>
      </c>
      <c r="AD9" s="125"/>
      <c r="AE9" s="125">
        <f t="shared" si="1"/>
        <v>0.12330681320989823</v>
      </c>
      <c r="AF9" s="125"/>
    </row>
    <row r="10" spans="1:32" x14ac:dyDescent="0.25">
      <c r="A10" s="53" t="s">
        <v>20</v>
      </c>
      <c r="B10" s="54"/>
      <c r="C10" s="55"/>
      <c r="D10" s="56">
        <f>'Table 12.18'!AC105</f>
        <v>17.785467128027683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47.775423728813557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80.084745762711862</v>
      </c>
      <c r="P11" s="57" t="s">
        <v>97</v>
      </c>
      <c r="S11" s="125" t="s">
        <v>32</v>
      </c>
      <c r="T11" s="127">
        <v>1264</v>
      </c>
      <c r="U11" s="127">
        <v>1003</v>
      </c>
      <c r="V11" s="127">
        <v>970</v>
      </c>
      <c r="W11" s="127">
        <v>1019</v>
      </c>
      <c r="X11" s="127">
        <v>991</v>
      </c>
      <c r="Y11" s="127">
        <v>1082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12.18'!AC108</f>
        <v>24.982698961937714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38.45338983050847</v>
      </c>
      <c r="P12" s="57" t="s">
        <v>97</v>
      </c>
      <c r="S12" s="125" t="s">
        <v>33</v>
      </c>
      <c r="T12" s="127">
        <v>391</v>
      </c>
      <c r="U12" s="127">
        <v>376</v>
      </c>
      <c r="V12" s="127">
        <v>373</v>
      </c>
      <c r="W12" s="127">
        <v>369</v>
      </c>
      <c r="X12" s="127">
        <v>361</v>
      </c>
      <c r="Y12" s="127">
        <v>363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12.18'!AC109</f>
        <v>14.325259515570934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12.18'!AA118</f>
        <v>45.2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12.18'!AC110</f>
        <v>15.916955017301039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20.444915254237291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12.18'!AC111</f>
        <v>25.674740484429066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79.555084745762713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211</v>
      </c>
      <c r="Z15" s="125"/>
      <c r="AA15" s="128">
        <f t="shared" ref="AA15:AA34" si="2">IF(Y15="np",0,Y15/$Y$34)</f>
        <v>0.14602076124567473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13</v>
      </c>
      <c r="Z16" s="125"/>
      <c r="AA16" s="128">
        <f t="shared" si="2"/>
        <v>8.996539792387544E-3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125</v>
      </c>
      <c r="Z17" s="125"/>
      <c r="AA17" s="128">
        <f t="shared" si="2"/>
        <v>8.6505190311418678E-2</v>
      </c>
      <c r="AB17" s="125"/>
      <c r="AC17" s="125"/>
      <c r="AD17" s="125"/>
      <c r="AE17" s="125"/>
      <c r="AF17" s="125"/>
    </row>
    <row r="18" spans="1:32" x14ac:dyDescent="0.25">
      <c r="A18" s="83" t="str">
        <f>'Table 12.18'!$S$1&amp;" ("&amp;'Table 12.18'!$T$2&amp;" to "&amp;'Table 12.18'!$Y$2&amp;")"</f>
        <v>King Island (2011-12 to 2016-17)</v>
      </c>
      <c r="B18" s="83"/>
      <c r="C18" s="83"/>
      <c r="D18" s="83"/>
      <c r="E18" s="83"/>
      <c r="F18" s="83"/>
      <c r="G18" s="83" t="str">
        <f>'Table 12.18'!$S$1&amp;" ("&amp;'Table 12.18'!$T$2&amp;" to "&amp;'Table 12.18'!$Y$2&amp;")"</f>
        <v>King Island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12</v>
      </c>
      <c r="Z18" s="125"/>
      <c r="AA18" s="128">
        <f t="shared" si="2"/>
        <v>8.3044982698961944E-3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63</v>
      </c>
      <c r="Z19" s="125"/>
      <c r="AA19" s="128">
        <f t="shared" si="2"/>
        <v>4.3598615916955019E-2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15</v>
      </c>
      <c r="Z20" s="125"/>
      <c r="AA20" s="128">
        <f t="shared" si="2"/>
        <v>1.0380622837370242E-2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74</v>
      </c>
      <c r="Z21" s="125"/>
      <c r="AA21" s="128">
        <f t="shared" si="2"/>
        <v>5.1211072664359862E-2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113</v>
      </c>
      <c r="Z22" s="125"/>
      <c r="AA22" s="128">
        <f t="shared" si="2"/>
        <v>7.8200692041522496E-2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77</v>
      </c>
      <c r="Z23" s="125"/>
      <c r="AA23" s="128">
        <f t="shared" si="2"/>
        <v>5.3287197231833908E-2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3</v>
      </c>
      <c r="Z24" s="125"/>
      <c r="AA24" s="128">
        <f t="shared" si="2"/>
        <v>2.0761245674740486E-3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54</v>
      </c>
      <c r="Z25" s="125"/>
      <c r="AA25" s="128">
        <f t="shared" si="2"/>
        <v>3.7370242214532869E-2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14</v>
      </c>
      <c r="Z26" s="125"/>
      <c r="AA26" s="128">
        <f t="shared" si="2"/>
        <v>9.688581314878892E-3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27</v>
      </c>
      <c r="Z27" s="125"/>
      <c r="AA27" s="128">
        <f t="shared" si="2"/>
        <v>1.8685121107266434E-2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71</v>
      </c>
      <c r="Z28" s="125"/>
      <c r="AA28" s="128">
        <f t="shared" si="2"/>
        <v>4.9134948096885817E-2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74</v>
      </c>
      <c r="Z29" s="125"/>
      <c r="AA29" s="128">
        <f t="shared" si="2"/>
        <v>5.1211072664359862E-2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58</v>
      </c>
      <c r="Z30" s="125"/>
      <c r="AA30" s="128">
        <f t="shared" si="2"/>
        <v>4.0138408304498267E-2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12.18'!Y2&amp;")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93</v>
      </c>
      <c r="Z31" s="125"/>
      <c r="AA31" s="128">
        <f t="shared" si="2"/>
        <v>6.4359861591695502E-2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21</v>
      </c>
      <c r="Z32" s="125"/>
      <c r="AA32" s="128">
        <f t="shared" si="2"/>
        <v>1.453287197231834E-2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45</v>
      </c>
      <c r="Z33" s="125"/>
      <c r="AA33" s="128">
        <f t="shared" si="2"/>
        <v>3.1141868512110725E-2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1445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874</v>
      </c>
      <c r="U37" s="125">
        <v>764</v>
      </c>
      <c r="V37" s="125">
        <v>755</v>
      </c>
      <c r="W37" s="125">
        <v>746</v>
      </c>
      <c r="X37" s="125">
        <v>754</v>
      </c>
      <c r="Y37" s="125">
        <v>751</v>
      </c>
      <c r="Z37" s="125"/>
      <c r="AA37" s="125" t="str">
        <f>TEXT(Y37,"###,###")</f>
        <v>751</v>
      </c>
      <c r="AB37" s="125"/>
      <c r="AC37" s="125">
        <f>Y37/X37-1</f>
        <v>-3.9787798408488229E-3</v>
      </c>
      <c r="AD37" s="125"/>
      <c r="AE37" s="125">
        <f>Y37/T37-1</f>
        <v>-0.1407322654462243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183</v>
      </c>
      <c r="U38" s="125">
        <v>145</v>
      </c>
      <c r="V38" s="125">
        <v>150</v>
      </c>
      <c r="W38" s="125">
        <v>155</v>
      </c>
      <c r="X38" s="125">
        <v>146</v>
      </c>
      <c r="Y38" s="125">
        <v>193</v>
      </c>
      <c r="Z38" s="125"/>
      <c r="AA38" s="125" t="str">
        <f>TEXT(Y38,"###,###")</f>
        <v>193</v>
      </c>
      <c r="AB38" s="125"/>
      <c r="AC38" s="125">
        <f>Y38/X38-1</f>
        <v>0.32191780821917804</v>
      </c>
      <c r="AD38" s="125"/>
      <c r="AE38" s="125">
        <f>Y38/T38-1</f>
        <v>5.464480874316946E-2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1057</v>
      </c>
      <c r="U40" s="125">
        <v>909</v>
      </c>
      <c r="V40" s="125">
        <v>905</v>
      </c>
      <c r="W40" s="125">
        <v>901</v>
      </c>
      <c r="X40" s="125">
        <v>900</v>
      </c>
      <c r="Y40" s="125">
        <v>944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79.555084745762713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20.444915254237291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4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8</v>
      </c>
      <c r="Y45" s="127">
        <v>4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38</v>
      </c>
      <c r="Y46" s="127">
        <v>29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50</v>
      </c>
      <c r="Y47" s="127">
        <v>54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76</v>
      </c>
      <c r="Y48" s="127">
        <v>84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12.18'!S1&amp;" ("&amp;'Table 12.18'!Y2&amp;") *"</f>
        <v>Number of jobs by age and sex of job holders in King Island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89</v>
      </c>
      <c r="Y49" s="127">
        <v>79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65</v>
      </c>
      <c r="Y50" s="127">
        <v>81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35</v>
      </c>
      <c r="Y51" s="127">
        <v>46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56</v>
      </c>
      <c r="Y52" s="127">
        <v>52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71</v>
      </c>
      <c r="Y53" s="127">
        <v>76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61</v>
      </c>
      <c r="Y54" s="127">
        <v>70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75</v>
      </c>
      <c r="Y55" s="127">
        <v>70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51</v>
      </c>
      <c r="Y56" s="127">
        <v>43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7</v>
      </c>
      <c r="Y57" s="127">
        <v>17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16</v>
      </c>
      <c r="Y58" s="127">
        <v>13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2</v>
      </c>
      <c r="Y59" s="127">
        <v>6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0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710</v>
      </c>
      <c r="Y61" s="127">
        <v>727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12.18'!S1&amp;" ("&amp;'Table 12.18'!Y2&amp;") *"</f>
        <v>Number of employed persons per occupation of main job by sex in King Island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7</v>
      </c>
      <c r="Y64" s="127">
        <v>15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36</v>
      </c>
      <c r="Y65" s="127">
        <v>32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33</v>
      </c>
      <c r="Y66" s="127">
        <v>66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49</v>
      </c>
      <c r="Y67" s="127">
        <v>62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78</v>
      </c>
      <c r="Y68" s="127">
        <v>74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50</v>
      </c>
      <c r="Y69" s="127">
        <v>72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48</v>
      </c>
      <c r="Y70" s="127">
        <v>56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69</v>
      </c>
      <c r="Y71" s="127">
        <v>65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88</v>
      </c>
      <c r="Y72" s="127">
        <v>82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69</v>
      </c>
      <c r="Y73" s="127">
        <v>55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68</v>
      </c>
      <c r="Y74" s="127">
        <v>81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34</v>
      </c>
      <c r="Y75" s="127">
        <v>31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8</v>
      </c>
      <c r="Y76" s="127">
        <v>10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10</v>
      </c>
      <c r="Y77" s="127">
        <v>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0</v>
      </c>
      <c r="Y78" s="127">
        <v>4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0</v>
      </c>
      <c r="Y79" s="127">
        <v>3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644</v>
      </c>
      <c r="Y80" s="127">
        <v>718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12.18'!S1</f>
        <v>King Island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50</v>
      </c>
      <c r="Y83" s="127">
        <v>53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23</v>
      </c>
      <c r="Y84" s="127">
        <v>25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12.18'!AA4</f>
        <v>1,445</v>
      </c>
      <c r="D85" s="97">
        <f>'Table 12.18'!AC4</f>
        <v>6.7208271787296825E-2</v>
      </c>
      <c r="E85" s="98">
        <f>'Table 12.18'!AC4</f>
        <v>6.7208271787296825E-2</v>
      </c>
      <c r="F85" s="97">
        <f>'Table 12.18'!AE4</f>
        <v>-0.12583182093163947</v>
      </c>
      <c r="G85" s="98">
        <f>'Table 12.18'!AE4</f>
        <v>-0.12583182093163947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52</v>
      </c>
      <c r="Y85" s="127">
        <v>62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12.18'!AA5</f>
        <v>727</v>
      </c>
      <c r="D86" s="97">
        <f>'Table 12.18'!AC5</f>
        <v>2.8288543140028377E-2</v>
      </c>
      <c r="E86" s="98">
        <f>'Table 12.18'!AC5</f>
        <v>2.8288543140028377E-2</v>
      </c>
      <c r="F86" s="97">
        <f>'Table 12.18'!AE5</f>
        <v>-0.1886160714285714</v>
      </c>
      <c r="G86" s="98">
        <f>'Table 12.18'!AE5</f>
        <v>-0.1886160714285714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14</v>
      </c>
      <c r="Y86" s="127">
        <v>13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12.18'!AA6</f>
        <v>718</v>
      </c>
      <c r="D87" s="97">
        <f>'Table 12.18'!AC6</f>
        <v>0.10631741140215722</v>
      </c>
      <c r="E87" s="98">
        <f>'Table 12.18'!AC6</f>
        <v>0.10631741140215722</v>
      </c>
      <c r="F87" s="97">
        <f>'Table 12.18'!AE6</f>
        <v>-4.3941411451398182E-2</v>
      </c>
      <c r="G87" s="98">
        <f>'Table 12.18'!AE6</f>
        <v>-4.3941411451398182E-2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9</v>
      </c>
      <c r="Y87" s="127">
        <v>10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12.18'!AA7</f>
        <v>944</v>
      </c>
      <c r="D88" s="97">
        <f>'Table 12.18'!AC7</f>
        <v>4.540420819490576E-2</v>
      </c>
      <c r="E88" s="98">
        <f>'Table 12.18'!AC7</f>
        <v>4.540420819490576E-2</v>
      </c>
      <c r="F88" s="97">
        <f>'Table 12.18'!AE7</f>
        <v>-0.10775047258979209</v>
      </c>
      <c r="G88" s="98">
        <f>'Table 12.18'!AE7</f>
        <v>-0.10775047258979209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8</v>
      </c>
      <c r="Y88" s="127">
        <v>11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12.18'!AA37</f>
        <v>751</v>
      </c>
      <c r="D89" s="97">
        <f>'Table 12.18'!AC37</f>
        <v>-3.9787798408488229E-3</v>
      </c>
      <c r="E89" s="98">
        <f>'Table 12.18'!AC37</f>
        <v>-3.9787798408488229E-3</v>
      </c>
      <c r="F89" s="97">
        <f>'Table 12.18'!AE37</f>
        <v>-0.1407322654462243</v>
      </c>
      <c r="G89" s="98">
        <f>'Table 12.18'!AE37</f>
        <v>-0.1407322654462243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36</v>
      </c>
      <c r="Y89" s="127">
        <v>30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12.18'!AA38</f>
        <v>193</v>
      </c>
      <c r="D90" s="97">
        <f>'Table 12.18'!AC38</f>
        <v>0.32191780821917804</v>
      </c>
      <c r="E90" s="98">
        <f>'Table 12.18'!AC38</f>
        <v>0.32191780821917804</v>
      </c>
      <c r="F90" s="97">
        <f>'Table 12.18'!AE38</f>
        <v>5.464480874316946E-2</v>
      </c>
      <c r="G90" s="98">
        <f>'Table 12.18'!AE38</f>
        <v>5.464480874316946E-2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140</v>
      </c>
      <c r="Y90" s="127">
        <v>130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12.18'!AA114</f>
        <v>82</v>
      </c>
      <c r="D91" s="97">
        <f>'Table 12.18'!AC114</f>
        <v>0.24242424242424243</v>
      </c>
      <c r="E91" s="98">
        <f>'Table 12.18'!AC114</f>
        <v>0.24242424242424243</v>
      </c>
      <c r="F91" s="97">
        <f>'Table 12.18'!AE114</f>
        <v>5.1282051282051322E-2</v>
      </c>
      <c r="G91" s="98">
        <f>'Table 12.18'!AE114</f>
        <v>5.1282051282051322E-2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494</v>
      </c>
      <c r="Y91" s="127">
        <v>493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12.18'!AA115</f>
        <v>111</v>
      </c>
      <c r="D92" s="97">
        <f>'Table 12.18'!AC115</f>
        <v>0.40506329113924044</v>
      </c>
      <c r="E92" s="98">
        <f>'Table 12.18'!AC115</f>
        <v>0.40506329113924044</v>
      </c>
      <c r="F92" s="97">
        <f>'Table 12.18'!AE115</f>
        <v>3.7383177570093462E-2</v>
      </c>
      <c r="G92" s="98">
        <f>'Table 12.18'!AE115</f>
        <v>3.7383177570093462E-2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12.18'!AA8</f>
        <v>$32,896</v>
      </c>
      <c r="D93" s="97">
        <f>'Table 12.18'!AC8</f>
        <v>-0.12482411017507178</v>
      </c>
      <c r="E93" s="98">
        <f>'Table 12.18'!AC8</f>
        <v>-0.12482411017507178</v>
      </c>
      <c r="F93" s="97">
        <f>'Table 12.18'!AE8</f>
        <v>-2.632440432144445E-2</v>
      </c>
      <c r="G93" s="98">
        <f>'Table 12.18'!AE8</f>
        <v>-2.632440432144445E-2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26</v>
      </c>
      <c r="Y93" s="127">
        <v>37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12.18'!AA9</f>
        <v>$47.2 mil</v>
      </c>
      <c r="D94" s="97">
        <f>'Table 12.18'!AC9</f>
        <v>-7.2578855864184888E-2</v>
      </c>
      <c r="E94" s="98">
        <f>'Table 12.18'!AC9</f>
        <v>-7.2578855864184888E-2</v>
      </c>
      <c r="F94" s="97">
        <f>'Table 12.18'!AE9</f>
        <v>0.12330681320989823</v>
      </c>
      <c r="G94" s="98">
        <f>'Table 12.18'!AE9</f>
        <v>0.12330681320989823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48</v>
      </c>
      <c r="Y94" s="127">
        <v>53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7</v>
      </c>
      <c r="Y95" s="127">
        <v>7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32</v>
      </c>
      <c r="Y96" s="127">
        <v>57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70</v>
      </c>
      <c r="Y97" s="127">
        <v>76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34</v>
      </c>
      <c r="Y98" s="127">
        <v>35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0</v>
      </c>
      <c r="Y99" s="127">
        <v>0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61</v>
      </c>
      <c r="Y100" s="127">
        <v>73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408</v>
      </c>
      <c r="Y101" s="127">
        <v>451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846</v>
      </c>
      <c r="Y104" s="125">
        <v>912</v>
      </c>
      <c r="Z104" s="125"/>
      <c r="AA104" s="125" t="str">
        <f>TEXT(Y104,"###,###")</f>
        <v>912</v>
      </c>
      <c r="AB104" s="125"/>
      <c r="AC104" s="125">
        <f>Y104/($Y$4)*100</f>
        <v>63.114186851211073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217</v>
      </c>
      <c r="Y105" s="125">
        <v>257</v>
      </c>
      <c r="Z105" s="125"/>
      <c r="AA105" s="125" t="str">
        <f>TEXT(Y105,"###,###")</f>
        <v>257</v>
      </c>
      <c r="AB105" s="125"/>
      <c r="AC105" s="125">
        <f>Y105/($Y$4)*100</f>
        <v>17.785467128027683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1063</v>
      </c>
      <c r="Y106" s="125">
        <v>1169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337</v>
      </c>
      <c r="Y108" s="125">
        <v>361</v>
      </c>
      <c r="Z108" s="125"/>
      <c r="AA108" s="125" t="str">
        <f>TEXT(Y108,"###,###")</f>
        <v>361</v>
      </c>
      <c r="AB108" s="125"/>
      <c r="AC108" s="125">
        <f>Y108/($Y$4)*100</f>
        <v>24.982698961937714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207</v>
      </c>
      <c r="Y109" s="125">
        <v>207</v>
      </c>
      <c r="Z109" s="125"/>
      <c r="AA109" s="125" t="str">
        <f>TEXT(Y109,"###,###")</f>
        <v>207</v>
      </c>
      <c r="AB109" s="125"/>
      <c r="AC109" s="125">
        <f t="shared" ref="AC109:AC111" si="3">Y109/($Y$4)*100</f>
        <v>14.325259515570934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177</v>
      </c>
      <c r="Y110" s="125">
        <v>230</v>
      </c>
      <c r="Z110" s="125"/>
      <c r="AA110" s="125" t="str">
        <f>TEXT(Y110,"###,###")</f>
        <v>230</v>
      </c>
      <c r="AB110" s="125"/>
      <c r="AC110" s="125">
        <f t="shared" si="3"/>
        <v>15.916955017301039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344</v>
      </c>
      <c r="Y111" s="125">
        <v>371</v>
      </c>
      <c r="Z111" s="125"/>
      <c r="AA111" s="125" t="str">
        <f>TEXT(Y111,"###,###")</f>
        <v>371</v>
      </c>
      <c r="AB111" s="125"/>
      <c r="AC111" s="125">
        <f t="shared" si="3"/>
        <v>25.674740484429066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1353</v>
      </c>
      <c r="Y112" s="125">
        <v>1445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78</v>
      </c>
      <c r="U114" s="125">
        <v>63</v>
      </c>
      <c r="V114" s="125">
        <v>64</v>
      </c>
      <c r="W114" s="125">
        <v>70</v>
      </c>
      <c r="X114" s="125">
        <v>66</v>
      </c>
      <c r="Y114" s="125">
        <v>82</v>
      </c>
      <c r="Z114" s="125"/>
      <c r="AA114" s="125" t="str">
        <f>TEXT(Y114,"###,###")</f>
        <v>82</v>
      </c>
      <c r="AB114" s="125"/>
      <c r="AC114" s="125">
        <f>Y114/X114-1</f>
        <v>0.24242424242424243</v>
      </c>
      <c r="AD114" s="125"/>
      <c r="AE114" s="125">
        <f>Y114/T114-1</f>
        <v>5.1282051282051322E-2</v>
      </c>
      <c r="AF114" s="125"/>
    </row>
    <row r="115" spans="19:32" x14ac:dyDescent="0.25">
      <c r="S115" s="125" t="s">
        <v>104</v>
      </c>
      <c r="T115" s="125">
        <v>107</v>
      </c>
      <c r="U115" s="125">
        <v>84</v>
      </c>
      <c r="V115" s="125">
        <v>89</v>
      </c>
      <c r="W115" s="125">
        <v>82</v>
      </c>
      <c r="X115" s="125">
        <v>79</v>
      </c>
      <c r="Y115" s="125">
        <v>111</v>
      </c>
      <c r="Z115" s="125"/>
      <c r="AA115" s="125" t="str">
        <f>TEXT(Y115,"###,###")</f>
        <v>111</v>
      </c>
      <c r="AB115" s="125"/>
      <c r="AC115" s="125">
        <f>Y115/X115-1</f>
        <v>0.40506329113924044</v>
      </c>
      <c r="AD115" s="125"/>
      <c r="AE115" s="125">
        <f>Y115/T115-1</f>
        <v>3.7383177570093462E-2</v>
      </c>
      <c r="AF115" s="125"/>
    </row>
    <row r="116" spans="19:32" x14ac:dyDescent="0.25">
      <c r="S116" s="125" t="s">
        <v>56</v>
      </c>
      <c r="T116" s="125">
        <v>185</v>
      </c>
      <c r="U116" s="125">
        <v>147</v>
      </c>
      <c r="V116" s="125">
        <v>153</v>
      </c>
      <c r="W116" s="125">
        <v>152</v>
      </c>
      <c r="X116" s="125">
        <v>145</v>
      </c>
      <c r="Y116" s="125">
        <v>193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46.89</v>
      </c>
      <c r="V118" s="125">
        <v>44.03</v>
      </c>
      <c r="W118" s="125">
        <v>43.34</v>
      </c>
      <c r="X118" s="125">
        <v>43.53</v>
      </c>
      <c r="Y118" s="125">
        <v>45.16</v>
      </c>
      <c r="Z118" s="125"/>
      <c r="AA118" s="125" t="str">
        <f>TEXT(Y118,"##.0")</f>
        <v>45.2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540</v>
      </c>
      <c r="V120" s="125">
        <v>527</v>
      </c>
      <c r="W120" s="125">
        <v>531</v>
      </c>
      <c r="X120" s="125">
        <v>537</v>
      </c>
      <c r="Y120" s="125">
        <v>581</v>
      </c>
      <c r="Z120" s="125"/>
      <c r="AA120" s="125" t="str">
        <f>TEXT(Y120,"###,###")</f>
        <v>581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195</v>
      </c>
      <c r="V121" s="125">
        <v>201</v>
      </c>
      <c r="W121" s="125">
        <v>178</v>
      </c>
      <c r="X121" s="125">
        <v>185</v>
      </c>
      <c r="Y121" s="125">
        <v>188</v>
      </c>
      <c r="Z121" s="125"/>
      <c r="AA121" s="125" t="str">
        <f t="shared" ref="AA121:AA128" si="4">TEXT(Y121,"###,###")</f>
        <v>188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173</v>
      </c>
      <c r="V122" s="125">
        <v>179</v>
      </c>
      <c r="W122" s="125">
        <v>192</v>
      </c>
      <c r="X122" s="125">
        <v>177</v>
      </c>
      <c r="Y122" s="125">
        <v>175</v>
      </c>
      <c r="Z122" s="125"/>
      <c r="AA122" s="125" t="str">
        <f t="shared" si="4"/>
        <v>175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713</v>
      </c>
      <c r="V124" s="125">
        <v>706</v>
      </c>
      <c r="W124" s="125">
        <v>723</v>
      </c>
      <c r="X124" s="125">
        <v>714</v>
      </c>
      <c r="Y124" s="125">
        <v>756</v>
      </c>
      <c r="Z124" s="125"/>
      <c r="AA124" s="125" t="str">
        <f t="shared" si="4"/>
        <v>756</v>
      </c>
      <c r="AB124" s="125"/>
      <c r="AC124" s="125">
        <f>Y124/$Y$7*100</f>
        <v>80.084745762711862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368</v>
      </c>
      <c r="V125" s="125">
        <v>380</v>
      </c>
      <c r="W125" s="125">
        <v>370</v>
      </c>
      <c r="X125" s="125">
        <v>362</v>
      </c>
      <c r="Y125" s="125">
        <v>363</v>
      </c>
      <c r="Z125" s="125"/>
      <c r="AA125" s="125" t="str">
        <f t="shared" si="4"/>
        <v>363</v>
      </c>
      <c r="AB125" s="125"/>
      <c r="AC125" s="125">
        <f>Y125/$Y$7*100</f>
        <v>38.45338983050847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515</v>
      </c>
      <c r="V127" s="125">
        <v>499</v>
      </c>
      <c r="W127" s="125">
        <v>499</v>
      </c>
      <c r="X127" s="125">
        <v>496</v>
      </c>
      <c r="Y127" s="125">
        <v>493</v>
      </c>
      <c r="Z127" s="125"/>
      <c r="AA127" s="125" t="str">
        <f t="shared" si="4"/>
        <v>493</v>
      </c>
      <c r="AB127" s="125"/>
      <c r="AC127" s="125">
        <f>Y127/$Y$7*100</f>
        <v>52.224576271186443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404</v>
      </c>
      <c r="V128" s="125">
        <v>402</v>
      </c>
      <c r="W128" s="125">
        <v>402</v>
      </c>
      <c r="X128" s="125">
        <v>406</v>
      </c>
      <c r="Y128" s="125">
        <v>451</v>
      </c>
      <c r="Z128" s="125"/>
      <c r="AA128" s="125" t="str">
        <f t="shared" si="4"/>
        <v>451</v>
      </c>
      <c r="AB128" s="125"/>
      <c r="AC128" s="125">
        <f>Y128/$Y$7*100</f>
        <v>47.775423728813557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13946A2-4F83-45BB-A4B0-90E8CD2130E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2237E1D1-857C-48FA-B37E-9926F08B4B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AD17FCC4-6FD3-449B-8B2D-6E48B0CB2E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F769D8C6-7A1B-424A-BEB5-F35030B8D9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2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Break O'Day</v>
      </c>
      <c r="T1" s="125"/>
      <c r="U1" s="125"/>
      <c r="V1" s="125"/>
      <c r="W1" s="125"/>
      <c r="X1" s="125"/>
      <c r="Y1" s="125" t="str">
        <f>Y3</f>
        <v>12.1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133</v>
      </c>
      <c r="V3" s="125"/>
      <c r="W3" s="125"/>
      <c r="X3" s="125"/>
      <c r="Y3" s="125" t="s">
        <v>161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12.1'!$Y$3&amp;" "&amp;'Table 12.1'!$U$3&amp;", "&amp;'State data for spotlight'!$C$3&amp;", "&amp;'Table 12.1'!$Y$2</f>
        <v>Table 12.1 Break O'Day,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3389</v>
      </c>
      <c r="U4" s="127">
        <v>3380</v>
      </c>
      <c r="V4" s="127">
        <v>3347</v>
      </c>
      <c r="W4" s="127">
        <v>3456</v>
      </c>
      <c r="X4" s="127">
        <v>3543</v>
      </c>
      <c r="Y4" s="127">
        <v>3452</v>
      </c>
      <c r="Z4" s="125"/>
      <c r="AA4" s="125" t="str">
        <f>TEXT(Y4,"###,###")</f>
        <v>3,452</v>
      </c>
      <c r="AB4" s="125"/>
      <c r="AC4" s="125">
        <f t="shared" ref="AC4:AC9" si="0">Y4/X4-1</f>
        <v>-2.5684448207733523E-2</v>
      </c>
      <c r="AD4" s="125"/>
      <c r="AE4" s="125">
        <f>Y4/T4-1</f>
        <v>1.8589554440838096E-2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1717</v>
      </c>
      <c r="U5" s="127">
        <v>1776</v>
      </c>
      <c r="V5" s="127">
        <v>1677</v>
      </c>
      <c r="W5" s="127">
        <v>1721</v>
      </c>
      <c r="X5" s="127">
        <v>1767</v>
      </c>
      <c r="Y5" s="127">
        <v>1722</v>
      </c>
      <c r="Z5" s="125"/>
      <c r="AA5" s="125" t="str">
        <f>TEXT(Y5,"###,###")</f>
        <v>1,722</v>
      </c>
      <c r="AB5" s="125"/>
      <c r="AC5" s="125">
        <f t="shared" si="0"/>
        <v>-2.5466893039049254E-2</v>
      </c>
      <c r="AD5" s="125"/>
      <c r="AE5" s="125">
        <f t="shared" ref="AE5:AE9" si="1">Y5/T5-1</f>
        <v>2.9120559114734768E-3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1672</v>
      </c>
      <c r="U6" s="127">
        <v>1596</v>
      </c>
      <c r="V6" s="127">
        <v>1667</v>
      </c>
      <c r="W6" s="127">
        <v>1728</v>
      </c>
      <c r="X6" s="127">
        <v>1782</v>
      </c>
      <c r="Y6" s="127">
        <v>1730</v>
      </c>
      <c r="Z6" s="125"/>
      <c r="AA6" s="125" t="str">
        <f>TEXT(Y6,"###,###")</f>
        <v>1,730</v>
      </c>
      <c r="AB6" s="125"/>
      <c r="AC6" s="125">
        <f t="shared" si="0"/>
        <v>-2.9180695847362492E-2</v>
      </c>
      <c r="AD6" s="125"/>
      <c r="AE6" s="125">
        <f t="shared" si="1"/>
        <v>3.4688995215311103E-2</v>
      </c>
      <c r="AF6" s="125"/>
    </row>
    <row r="7" spans="1:32" ht="16.5" customHeight="1" thickBot="1" x14ac:dyDescent="0.3">
      <c r="A7" s="44" t="str">
        <f>"QUICK STATS for "&amp;'Table 12.1'!Y2&amp;"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2507</v>
      </c>
      <c r="U7" s="127">
        <v>2509</v>
      </c>
      <c r="V7" s="127">
        <v>2468</v>
      </c>
      <c r="W7" s="127">
        <v>2482</v>
      </c>
      <c r="X7" s="127">
        <v>2572</v>
      </c>
      <c r="Y7" s="127">
        <v>2516</v>
      </c>
      <c r="Z7" s="125"/>
      <c r="AA7" s="125" t="str">
        <f>TEXT(Y7,"###,###")</f>
        <v>2,516</v>
      </c>
      <c r="AB7" s="125"/>
      <c r="AC7" s="125">
        <f t="shared" si="0"/>
        <v>-2.1772939346811793E-2</v>
      </c>
      <c r="AD7" s="125"/>
      <c r="AE7" s="125">
        <f t="shared" si="1"/>
        <v>3.5899481451935333E-3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3,452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12.1'!AA7</f>
        <v>2,516</v>
      </c>
      <c r="P8" s="49"/>
      <c r="S8" s="125" t="s">
        <v>96</v>
      </c>
      <c r="T8" s="125">
        <v>25090.5</v>
      </c>
      <c r="U8" s="125">
        <v>27182</v>
      </c>
      <c r="V8" s="125">
        <v>26239.32</v>
      </c>
      <c r="W8" s="125">
        <v>25517.200000000001</v>
      </c>
      <c r="X8" s="125">
        <v>28587.7</v>
      </c>
      <c r="Y8" s="125">
        <v>28122.53</v>
      </c>
      <c r="Z8" s="125"/>
      <c r="AA8" s="125" t="str">
        <f>TEXT(Y8,"$###,###")</f>
        <v>$28,123</v>
      </c>
      <c r="AB8" s="125"/>
      <c r="AC8" s="125">
        <f t="shared" si="0"/>
        <v>-1.6271683276374183E-2</v>
      </c>
      <c r="AD8" s="125"/>
      <c r="AE8" s="125">
        <f t="shared" si="1"/>
        <v>0.12084374564078026</v>
      </c>
      <c r="AF8" s="125"/>
    </row>
    <row r="9" spans="1:32" x14ac:dyDescent="0.25">
      <c r="A9" s="53" t="s">
        <v>17</v>
      </c>
      <c r="B9" s="54"/>
      <c r="C9" s="55"/>
      <c r="D9" s="56">
        <f>'Table 12.1'!AC104</f>
        <v>67.584009269988414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51.232114467408586</v>
      </c>
      <c r="P9" s="57" t="s">
        <v>97</v>
      </c>
      <c r="S9" s="125" t="s">
        <v>9</v>
      </c>
      <c r="T9" s="125">
        <v>88609516</v>
      </c>
      <c r="U9" s="125">
        <v>87691426</v>
      </c>
      <c r="V9" s="125">
        <v>88558744</v>
      </c>
      <c r="W9" s="125">
        <v>90171256</v>
      </c>
      <c r="X9" s="125">
        <v>94921710</v>
      </c>
      <c r="Y9" s="125">
        <v>96012868</v>
      </c>
      <c r="Z9" s="125"/>
      <c r="AA9" s="125" t="str">
        <f>TEXT(Y9/1000000,"$#,###.0")&amp;" mil"</f>
        <v>$96.0 mil</v>
      </c>
      <c r="AB9" s="125"/>
      <c r="AC9" s="125">
        <f t="shared" si="0"/>
        <v>1.1495347060224592E-2</v>
      </c>
      <c r="AD9" s="125"/>
      <c r="AE9" s="125">
        <f t="shared" si="1"/>
        <v>8.3550304010237442E-2</v>
      </c>
      <c r="AF9" s="125"/>
    </row>
    <row r="10" spans="1:32" x14ac:dyDescent="0.25">
      <c r="A10" s="53" t="s">
        <v>20</v>
      </c>
      <c r="B10" s="54"/>
      <c r="C10" s="55"/>
      <c r="D10" s="56">
        <f>'Table 12.1'!AC105</f>
        <v>17.931633835457706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48.767885532591414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83.585055643879173</v>
      </c>
      <c r="P11" s="57" t="s">
        <v>97</v>
      </c>
      <c r="S11" s="125" t="s">
        <v>32</v>
      </c>
      <c r="T11" s="127">
        <v>2708</v>
      </c>
      <c r="U11" s="127">
        <v>2701</v>
      </c>
      <c r="V11" s="127">
        <v>2703</v>
      </c>
      <c r="W11" s="127">
        <v>2812</v>
      </c>
      <c r="X11" s="127">
        <v>2895</v>
      </c>
      <c r="Y11" s="127">
        <v>2790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12.1'!AC108</f>
        <v>19.930475086906142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26.31160572337043</v>
      </c>
      <c r="P12" s="57" t="s">
        <v>97</v>
      </c>
      <c r="S12" s="125" t="s">
        <v>33</v>
      </c>
      <c r="T12" s="127">
        <v>678</v>
      </c>
      <c r="U12" s="127">
        <v>674</v>
      </c>
      <c r="V12" s="127">
        <v>649</v>
      </c>
      <c r="W12" s="127">
        <v>637</v>
      </c>
      <c r="X12" s="127">
        <v>652</v>
      </c>
      <c r="Y12" s="127">
        <v>662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12.1'!AC109</f>
        <v>17.584009269988414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12.1'!AA118</f>
        <v>45.5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12.1'!AC110</f>
        <v>23.435689455388182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14.069952305246423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12.1'!AC111</f>
        <v>24.565469293163382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85.930047694753569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286</v>
      </c>
      <c r="Z15" s="125"/>
      <c r="AA15" s="128">
        <f t="shared" ref="AA15:AA34" si="2">IF(Y15="np",0,Y15/$Y$34)</f>
        <v>8.2850521436848207E-2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36</v>
      </c>
      <c r="Z16" s="125"/>
      <c r="AA16" s="128">
        <f t="shared" si="2"/>
        <v>1.0428736964078795E-2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171</v>
      </c>
      <c r="Z17" s="125"/>
      <c r="AA17" s="128">
        <f t="shared" si="2"/>
        <v>4.9536500579374275E-2</v>
      </c>
      <c r="AB17" s="125"/>
      <c r="AC17" s="125"/>
      <c r="AD17" s="125"/>
      <c r="AE17" s="125"/>
      <c r="AF17" s="125"/>
    </row>
    <row r="18" spans="1:32" x14ac:dyDescent="0.25">
      <c r="A18" s="83" t="str">
        <f>'Table 12.1'!$S$1&amp;" ("&amp;'Table 12.1'!$T$2&amp;" to "&amp;'Table 12.1'!$Y$2&amp;")"</f>
        <v>Break O'Day (2011-12 to 2016-17)</v>
      </c>
      <c r="B18" s="83"/>
      <c r="C18" s="83"/>
      <c r="D18" s="83"/>
      <c r="E18" s="83"/>
      <c r="F18" s="83"/>
      <c r="G18" s="83" t="str">
        <f>'Table 12.1'!$S$1&amp;" ("&amp;'Table 12.1'!$T$2&amp;" to "&amp;'Table 12.1'!$Y$2&amp;")"</f>
        <v>Break O'Day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29</v>
      </c>
      <c r="Z18" s="125"/>
      <c r="AA18" s="128">
        <f t="shared" si="2"/>
        <v>8.4009269988412523E-3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203</v>
      </c>
      <c r="Z19" s="125"/>
      <c r="AA19" s="128">
        <f t="shared" si="2"/>
        <v>5.8806488991888763E-2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31</v>
      </c>
      <c r="Z20" s="125"/>
      <c r="AA20" s="128">
        <f t="shared" si="2"/>
        <v>8.9803012746234069E-3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333</v>
      </c>
      <c r="Z21" s="125"/>
      <c r="AA21" s="128">
        <f t="shared" si="2"/>
        <v>9.6465816917728847E-2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337</v>
      </c>
      <c r="Z22" s="125"/>
      <c r="AA22" s="128">
        <f t="shared" si="2"/>
        <v>9.762456546929317E-2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122</v>
      </c>
      <c r="Z23" s="125"/>
      <c r="AA23" s="128">
        <f t="shared" si="2"/>
        <v>3.5341830822711473E-2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13</v>
      </c>
      <c r="Z24" s="125"/>
      <c r="AA24" s="128">
        <f t="shared" si="2"/>
        <v>3.7659327925840093E-3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69</v>
      </c>
      <c r="Z25" s="125"/>
      <c r="AA25" s="128">
        <f t="shared" si="2"/>
        <v>1.9988412514484358E-2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107</v>
      </c>
      <c r="Z26" s="125"/>
      <c r="AA26" s="128">
        <f t="shared" si="2"/>
        <v>3.0996523754345306E-2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108</v>
      </c>
      <c r="Z27" s="125"/>
      <c r="AA27" s="128">
        <f t="shared" si="2"/>
        <v>3.1286210892236384E-2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125</v>
      </c>
      <c r="Z28" s="125"/>
      <c r="AA28" s="128">
        <f t="shared" si="2"/>
        <v>3.6210892236384705E-2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172</v>
      </c>
      <c r="Z29" s="125"/>
      <c r="AA29" s="128">
        <f t="shared" si="2"/>
        <v>4.9826187717265352E-2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232</v>
      </c>
      <c r="Z30" s="125"/>
      <c r="AA30" s="128">
        <f t="shared" si="2"/>
        <v>6.7207415990730018E-2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413</v>
      </c>
      <c r="Z31" s="125"/>
      <c r="AA31" s="128">
        <f t="shared" si="2"/>
        <v>0.11964078794901506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27</v>
      </c>
      <c r="Z32" s="125"/>
      <c r="AA32" s="128">
        <f t="shared" si="2"/>
        <v>7.8215527230590959E-3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125</v>
      </c>
      <c r="Z33" s="125"/>
      <c r="AA33" s="128">
        <f t="shared" si="2"/>
        <v>3.6210892236384705E-2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3452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2187</v>
      </c>
      <c r="U37" s="125">
        <v>2195</v>
      </c>
      <c r="V37" s="125">
        <v>2145</v>
      </c>
      <c r="W37" s="125">
        <v>2121</v>
      </c>
      <c r="X37" s="125">
        <v>2230</v>
      </c>
      <c r="Y37" s="125">
        <v>2162</v>
      </c>
      <c r="Z37" s="125"/>
      <c r="AA37" s="125" t="str">
        <f>TEXT(Y37,"###,###")</f>
        <v>2,162</v>
      </c>
      <c r="AB37" s="125"/>
      <c r="AC37" s="125">
        <f>Y37/X37-1</f>
        <v>-3.0493273542600896E-2</v>
      </c>
      <c r="AD37" s="125"/>
      <c r="AE37" s="125">
        <f>Y37/T37-1</f>
        <v>-1.1431184270690453E-2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322</v>
      </c>
      <c r="U38" s="125">
        <v>318</v>
      </c>
      <c r="V38" s="125">
        <v>325</v>
      </c>
      <c r="W38" s="125">
        <v>364</v>
      </c>
      <c r="X38" s="125">
        <v>345</v>
      </c>
      <c r="Y38" s="125">
        <v>354</v>
      </c>
      <c r="Z38" s="125"/>
      <c r="AA38" s="125" t="str">
        <f>TEXT(Y38,"###,###")</f>
        <v>354</v>
      </c>
      <c r="AB38" s="125"/>
      <c r="AC38" s="125">
        <f>Y38/X38-1</f>
        <v>2.6086956521739202E-2</v>
      </c>
      <c r="AD38" s="125"/>
      <c r="AE38" s="125">
        <f>Y38/T38-1</f>
        <v>9.9378881987577605E-2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2509</v>
      </c>
      <c r="U40" s="125">
        <v>2513</v>
      </c>
      <c r="V40" s="125">
        <v>2470</v>
      </c>
      <c r="W40" s="125">
        <v>2485</v>
      </c>
      <c r="X40" s="125">
        <v>2575</v>
      </c>
      <c r="Y40" s="125">
        <v>2516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85.930047694753569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14.069952305246423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7</v>
      </c>
      <c r="Y44" s="127">
        <v>3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48</v>
      </c>
      <c r="Y45" s="127">
        <v>43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101</v>
      </c>
      <c r="Y46" s="127">
        <v>119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139</v>
      </c>
      <c r="Y47" s="127">
        <v>92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161</v>
      </c>
      <c r="Y48" s="127">
        <v>143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12.1'!S1&amp;" ("&amp;'Table 12.1'!Y2&amp;") *"</f>
        <v>Number of jobs by age and sex of job holders in Break O'Day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143</v>
      </c>
      <c r="Y49" s="127">
        <v>121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136</v>
      </c>
      <c r="Y50" s="127">
        <v>158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129</v>
      </c>
      <c r="Y51" s="127">
        <v>137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171</v>
      </c>
      <c r="Y52" s="127">
        <v>165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205</v>
      </c>
      <c r="Y53" s="127">
        <v>193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222</v>
      </c>
      <c r="Y54" s="127">
        <v>213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177</v>
      </c>
      <c r="Y55" s="127">
        <v>194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81</v>
      </c>
      <c r="Y56" s="127">
        <v>80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40</v>
      </c>
      <c r="Y57" s="127">
        <v>36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14</v>
      </c>
      <c r="Y58" s="127">
        <v>15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0</v>
      </c>
      <c r="Y59" s="127">
        <v>4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0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1769</v>
      </c>
      <c r="Y61" s="127">
        <v>1722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6</v>
      </c>
      <c r="Y63" s="127">
        <v>3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12.1'!S1&amp;" ("&amp;'Table 12.1'!Y2&amp;") *"</f>
        <v>Number of employed persons per occupation of main job by sex in Break O'Day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38</v>
      </c>
      <c r="Y64" s="127">
        <v>44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89</v>
      </c>
      <c r="Y65" s="127">
        <v>85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133</v>
      </c>
      <c r="Y66" s="127">
        <v>114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162</v>
      </c>
      <c r="Y67" s="127">
        <v>113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124</v>
      </c>
      <c r="Y68" s="127">
        <v>125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154</v>
      </c>
      <c r="Y69" s="127">
        <v>145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158</v>
      </c>
      <c r="Y70" s="127">
        <v>156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183</v>
      </c>
      <c r="Y71" s="127">
        <v>191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224</v>
      </c>
      <c r="Y72" s="127">
        <v>217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250</v>
      </c>
      <c r="Y73" s="127">
        <v>247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153</v>
      </c>
      <c r="Y74" s="127">
        <v>179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60</v>
      </c>
      <c r="Y75" s="127">
        <v>71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21</v>
      </c>
      <c r="Y76" s="127">
        <v>23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3</v>
      </c>
      <c r="Y77" s="127">
        <v>7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0</v>
      </c>
      <c r="Y78" s="127">
        <v>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2</v>
      </c>
      <c r="Y79" s="127">
        <v>4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1782</v>
      </c>
      <c r="Y80" s="127">
        <v>1730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12.1'!S1</f>
        <v>Break O'Day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120</v>
      </c>
      <c r="Y83" s="127">
        <v>120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98</v>
      </c>
      <c r="Y84" s="127">
        <v>93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12.1'!AA4</f>
        <v>3,452</v>
      </c>
      <c r="D85" s="97">
        <f>'Table 12.1'!AC4</f>
        <v>-2.5684448207733523E-2</v>
      </c>
      <c r="E85" s="98">
        <f>'Table 12.1'!AC4</f>
        <v>-2.5684448207733523E-2</v>
      </c>
      <c r="F85" s="97">
        <f>'Table 12.1'!AE4</f>
        <v>1.8589554440838096E-2</v>
      </c>
      <c r="G85" s="98">
        <f>'Table 12.1'!AE4</f>
        <v>1.8589554440838096E-2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177</v>
      </c>
      <c r="Y85" s="127">
        <v>183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12.1'!AA5</f>
        <v>1,722</v>
      </c>
      <c r="D86" s="97">
        <f>'Table 12.1'!AC5</f>
        <v>-2.5466893039049254E-2</v>
      </c>
      <c r="E86" s="98">
        <f>'Table 12.1'!AC5</f>
        <v>-2.5466893039049254E-2</v>
      </c>
      <c r="F86" s="97">
        <f>'Table 12.1'!AE5</f>
        <v>2.9120559114734768E-3</v>
      </c>
      <c r="G86" s="98">
        <f>'Table 12.1'!AE5</f>
        <v>2.9120559114734768E-3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57</v>
      </c>
      <c r="Y86" s="127">
        <v>49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12.1'!AA6</f>
        <v>1,730</v>
      </c>
      <c r="D87" s="97">
        <f>'Table 12.1'!AC6</f>
        <v>-2.9180695847362492E-2</v>
      </c>
      <c r="E87" s="98">
        <f>'Table 12.1'!AC6</f>
        <v>-2.9180695847362492E-2</v>
      </c>
      <c r="F87" s="97">
        <f>'Table 12.1'!AE6</f>
        <v>3.4688995215311103E-2</v>
      </c>
      <c r="G87" s="98">
        <f>'Table 12.1'!AE6</f>
        <v>3.4688995215311103E-2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26</v>
      </c>
      <c r="Y87" s="127">
        <v>27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12.1'!AA7</f>
        <v>2,516</v>
      </c>
      <c r="D88" s="97">
        <f>'Table 12.1'!AC7</f>
        <v>-2.1772939346811793E-2</v>
      </c>
      <c r="E88" s="98">
        <f>'Table 12.1'!AC7</f>
        <v>-2.1772939346811793E-2</v>
      </c>
      <c r="F88" s="97">
        <f>'Table 12.1'!AE7</f>
        <v>3.5899481451935333E-3</v>
      </c>
      <c r="G88" s="98">
        <f>'Table 12.1'!AE7</f>
        <v>3.5899481451935333E-3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60</v>
      </c>
      <c r="Y88" s="127">
        <v>49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12.1'!AA37</f>
        <v>2,162</v>
      </c>
      <c r="D89" s="97">
        <f>'Table 12.1'!AC37</f>
        <v>-3.0493273542600896E-2</v>
      </c>
      <c r="E89" s="98">
        <f>'Table 12.1'!AC37</f>
        <v>-3.0493273542600896E-2</v>
      </c>
      <c r="F89" s="97">
        <f>'Table 12.1'!AE37</f>
        <v>-1.1431184270690453E-2</v>
      </c>
      <c r="G89" s="98">
        <f>'Table 12.1'!AE37</f>
        <v>-1.1431184270690453E-2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134</v>
      </c>
      <c r="Y89" s="127">
        <v>151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12.1'!AA38</f>
        <v>354</v>
      </c>
      <c r="D90" s="97">
        <f>'Table 12.1'!AC38</f>
        <v>2.6086956521739202E-2</v>
      </c>
      <c r="E90" s="98">
        <f>'Table 12.1'!AC38</f>
        <v>2.6086956521739202E-2</v>
      </c>
      <c r="F90" s="97">
        <f>'Table 12.1'!AE38</f>
        <v>9.9378881987577605E-2</v>
      </c>
      <c r="G90" s="98">
        <f>'Table 12.1'!AE38</f>
        <v>9.9378881987577605E-2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191</v>
      </c>
      <c r="Y90" s="127">
        <v>178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12.1'!AA114</f>
        <v>136</v>
      </c>
      <c r="D91" s="97">
        <f>'Table 12.1'!AC114</f>
        <v>2.2556390977443552E-2</v>
      </c>
      <c r="E91" s="98">
        <f>'Table 12.1'!AC114</f>
        <v>2.2556390977443552E-2</v>
      </c>
      <c r="F91" s="97">
        <f>'Table 12.1'!AE114</f>
        <v>4.6153846153846212E-2</v>
      </c>
      <c r="G91" s="98">
        <f>'Table 12.1'!AE114</f>
        <v>4.6153846153846212E-2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1313</v>
      </c>
      <c r="Y91" s="127">
        <v>1289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12.1'!AA115</f>
        <v>218</v>
      </c>
      <c r="D92" s="97">
        <f>'Table 12.1'!AC115</f>
        <v>4.3062200956937691E-2</v>
      </c>
      <c r="E92" s="98">
        <f>'Table 12.1'!AC115</f>
        <v>4.3062200956937691E-2</v>
      </c>
      <c r="F92" s="97">
        <f>'Table 12.1'!AE115</f>
        <v>0.10659898477157359</v>
      </c>
      <c r="G92" s="98">
        <f>'Table 12.1'!AE115</f>
        <v>0.10659898477157359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12.1'!AA8</f>
        <v>$28,123</v>
      </c>
      <c r="D93" s="97">
        <f>'Table 12.1'!AC8</f>
        <v>-1.6271683276374183E-2</v>
      </c>
      <c r="E93" s="98">
        <f>'Table 12.1'!AC8</f>
        <v>-1.6271683276374183E-2</v>
      </c>
      <c r="F93" s="97">
        <f>'Table 12.1'!AE8</f>
        <v>0.12084374564078026</v>
      </c>
      <c r="G93" s="98">
        <f>'Table 12.1'!AE8</f>
        <v>0.12084374564078026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65</v>
      </c>
      <c r="Y93" s="127">
        <v>77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12.1'!AA9</f>
        <v>$96.0 mil</v>
      </c>
      <c r="D94" s="97">
        <f>'Table 12.1'!AC9</f>
        <v>1.1495347060224592E-2</v>
      </c>
      <c r="E94" s="98">
        <f>'Table 12.1'!AC9</f>
        <v>1.1495347060224592E-2</v>
      </c>
      <c r="F94" s="97">
        <f>'Table 12.1'!AE9</f>
        <v>8.3550304010237442E-2</v>
      </c>
      <c r="G94" s="98">
        <f>'Table 12.1'!AE9</f>
        <v>8.3550304010237442E-2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186</v>
      </c>
      <c r="Y94" s="127">
        <v>177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55</v>
      </c>
      <c r="Y95" s="127">
        <v>49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198</v>
      </c>
      <c r="Y96" s="127">
        <v>211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141</v>
      </c>
      <c r="Y97" s="127">
        <v>137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138</v>
      </c>
      <c r="Y98" s="127">
        <v>138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11</v>
      </c>
      <c r="Y99" s="127">
        <v>7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137</v>
      </c>
      <c r="Y100" s="127">
        <v>121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1263</v>
      </c>
      <c r="Y101" s="127">
        <v>1227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2427</v>
      </c>
      <c r="Y104" s="125">
        <v>2333</v>
      </c>
      <c r="Z104" s="125"/>
      <c r="AA104" s="125" t="str">
        <f>TEXT(Y104,"###,###")</f>
        <v>2,333</v>
      </c>
      <c r="AB104" s="125"/>
      <c r="AC104" s="125">
        <f>Y104/($Y$4)*100</f>
        <v>67.584009269988414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574</v>
      </c>
      <c r="Y105" s="125">
        <v>619</v>
      </c>
      <c r="Z105" s="125"/>
      <c r="AA105" s="125" t="str">
        <f>TEXT(Y105,"###,###")</f>
        <v>619</v>
      </c>
      <c r="AB105" s="125"/>
      <c r="AC105" s="125">
        <f>Y105/($Y$4)*100</f>
        <v>17.931633835457706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3001</v>
      </c>
      <c r="Y106" s="125">
        <v>2952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659</v>
      </c>
      <c r="Y108" s="125">
        <v>688</v>
      </c>
      <c r="Z108" s="125"/>
      <c r="AA108" s="125" t="str">
        <f>TEXT(Y108,"###,###")</f>
        <v>688</v>
      </c>
      <c r="AB108" s="125"/>
      <c r="AC108" s="125">
        <f>Y108/($Y$4)*100</f>
        <v>19.930475086906142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648</v>
      </c>
      <c r="Y109" s="125">
        <v>607</v>
      </c>
      <c r="Z109" s="125"/>
      <c r="AA109" s="125" t="str">
        <f>TEXT(Y109,"###,###")</f>
        <v>607</v>
      </c>
      <c r="AB109" s="125"/>
      <c r="AC109" s="125">
        <f t="shared" ref="AC109:AC111" si="3">Y109/($Y$4)*100</f>
        <v>17.584009269988414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866</v>
      </c>
      <c r="Y110" s="125">
        <v>809</v>
      </c>
      <c r="Z110" s="125"/>
      <c r="AA110" s="125" t="str">
        <f>TEXT(Y110,"###,###")</f>
        <v>809</v>
      </c>
      <c r="AB110" s="125"/>
      <c r="AC110" s="125">
        <f t="shared" si="3"/>
        <v>23.435689455388182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818</v>
      </c>
      <c r="Y111" s="125">
        <v>848</v>
      </c>
      <c r="Z111" s="125"/>
      <c r="AA111" s="125" t="str">
        <f>TEXT(Y111,"###,###")</f>
        <v>848</v>
      </c>
      <c r="AB111" s="125"/>
      <c r="AC111" s="125">
        <f t="shared" si="3"/>
        <v>24.565469293163382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3546</v>
      </c>
      <c r="Y112" s="125">
        <v>3452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130</v>
      </c>
      <c r="U114" s="125">
        <v>145</v>
      </c>
      <c r="V114" s="125">
        <v>116</v>
      </c>
      <c r="W114" s="125">
        <v>139</v>
      </c>
      <c r="X114" s="125">
        <v>133</v>
      </c>
      <c r="Y114" s="125">
        <v>136</v>
      </c>
      <c r="Z114" s="125"/>
      <c r="AA114" s="125" t="str">
        <f>TEXT(Y114,"###,###")</f>
        <v>136</v>
      </c>
      <c r="AB114" s="125"/>
      <c r="AC114" s="125">
        <f>Y114/X114-1</f>
        <v>2.2556390977443552E-2</v>
      </c>
      <c r="AD114" s="125"/>
      <c r="AE114" s="125">
        <f>Y114/T114-1</f>
        <v>4.6153846153846212E-2</v>
      </c>
      <c r="AF114" s="125"/>
    </row>
    <row r="115" spans="19:32" x14ac:dyDescent="0.25">
      <c r="S115" s="125" t="s">
        <v>104</v>
      </c>
      <c r="T115" s="125">
        <v>197</v>
      </c>
      <c r="U115" s="125">
        <v>173</v>
      </c>
      <c r="V115" s="125">
        <v>214</v>
      </c>
      <c r="W115" s="125">
        <v>228</v>
      </c>
      <c r="X115" s="125">
        <v>209</v>
      </c>
      <c r="Y115" s="125">
        <v>218</v>
      </c>
      <c r="Z115" s="125"/>
      <c r="AA115" s="125" t="str">
        <f>TEXT(Y115,"###,###")</f>
        <v>218</v>
      </c>
      <c r="AB115" s="125"/>
      <c r="AC115" s="125">
        <f>Y115/X115-1</f>
        <v>4.3062200956937691E-2</v>
      </c>
      <c r="AD115" s="125"/>
      <c r="AE115" s="125">
        <f>Y115/T115-1</f>
        <v>0.10659898477157359</v>
      </c>
      <c r="AF115" s="125"/>
    </row>
    <row r="116" spans="19:32" x14ac:dyDescent="0.25">
      <c r="S116" s="125" t="s">
        <v>56</v>
      </c>
      <c r="T116" s="125">
        <v>327</v>
      </c>
      <c r="U116" s="125">
        <v>318</v>
      </c>
      <c r="V116" s="125">
        <v>330</v>
      </c>
      <c r="W116" s="125">
        <v>367</v>
      </c>
      <c r="X116" s="125">
        <v>342</v>
      </c>
      <c r="Y116" s="125">
        <v>354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42.1</v>
      </c>
      <c r="V118" s="125">
        <v>45.42</v>
      </c>
      <c r="W118" s="125">
        <v>45.61</v>
      </c>
      <c r="X118" s="125">
        <v>42.59</v>
      </c>
      <c r="Y118" s="125">
        <v>45.5</v>
      </c>
      <c r="Z118" s="125"/>
      <c r="AA118" s="125" t="str">
        <f>TEXT(Y118,"##.0")</f>
        <v>45.5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1842</v>
      </c>
      <c r="V120" s="125">
        <v>1824</v>
      </c>
      <c r="W120" s="125">
        <v>1844</v>
      </c>
      <c r="X120" s="125">
        <v>1922</v>
      </c>
      <c r="Y120" s="125">
        <v>1854</v>
      </c>
      <c r="Z120" s="125"/>
      <c r="AA120" s="125" t="str">
        <f>TEXT(Y120,"###,###")</f>
        <v>1,854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438</v>
      </c>
      <c r="V121" s="125">
        <v>417</v>
      </c>
      <c r="W121" s="125">
        <v>414</v>
      </c>
      <c r="X121" s="125">
        <v>412</v>
      </c>
      <c r="Y121" s="125">
        <v>413</v>
      </c>
      <c r="Z121" s="125"/>
      <c r="AA121" s="125" t="str">
        <f t="shared" ref="AA121:AA128" si="4">TEXT(Y121,"###,###")</f>
        <v>413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232</v>
      </c>
      <c r="V122" s="125">
        <v>227</v>
      </c>
      <c r="W122" s="125">
        <v>228</v>
      </c>
      <c r="X122" s="125">
        <v>235</v>
      </c>
      <c r="Y122" s="125">
        <v>249</v>
      </c>
      <c r="Z122" s="125"/>
      <c r="AA122" s="125" t="str">
        <f t="shared" si="4"/>
        <v>249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2074</v>
      </c>
      <c r="V124" s="125">
        <v>2051</v>
      </c>
      <c r="W124" s="125">
        <v>2072</v>
      </c>
      <c r="X124" s="125">
        <v>2157</v>
      </c>
      <c r="Y124" s="125">
        <v>2103</v>
      </c>
      <c r="Z124" s="125"/>
      <c r="AA124" s="125" t="str">
        <f t="shared" si="4"/>
        <v>2,103</v>
      </c>
      <c r="AB124" s="125"/>
      <c r="AC124" s="125">
        <f>Y124/$Y$7*100</f>
        <v>83.585055643879173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670</v>
      </c>
      <c r="V125" s="125">
        <v>644</v>
      </c>
      <c r="W125" s="125">
        <v>642</v>
      </c>
      <c r="X125" s="125">
        <v>647</v>
      </c>
      <c r="Y125" s="125">
        <v>662</v>
      </c>
      <c r="Z125" s="125"/>
      <c r="AA125" s="125" t="str">
        <f t="shared" si="4"/>
        <v>662</v>
      </c>
      <c r="AB125" s="125"/>
      <c r="AC125" s="125">
        <f>Y125/$Y$7*100</f>
        <v>26.31160572337043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1334</v>
      </c>
      <c r="V127" s="125">
        <v>1282</v>
      </c>
      <c r="W127" s="125">
        <v>1292</v>
      </c>
      <c r="X127" s="125">
        <v>1310</v>
      </c>
      <c r="Y127" s="125">
        <v>1289</v>
      </c>
      <c r="Z127" s="125"/>
      <c r="AA127" s="125" t="str">
        <f t="shared" si="4"/>
        <v>1,289</v>
      </c>
      <c r="AB127" s="125"/>
      <c r="AC127" s="125">
        <f>Y127/$Y$7*100</f>
        <v>51.232114467408586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1177</v>
      </c>
      <c r="V128" s="125">
        <v>1187</v>
      </c>
      <c r="W128" s="125">
        <v>1192</v>
      </c>
      <c r="X128" s="125">
        <v>1260</v>
      </c>
      <c r="Y128" s="125">
        <v>1227</v>
      </c>
      <c r="Z128" s="125"/>
      <c r="AA128" s="125" t="str">
        <f t="shared" si="4"/>
        <v>1,227</v>
      </c>
      <c r="AB128" s="125"/>
      <c r="AC128" s="125">
        <f>Y128/$Y$7*100</f>
        <v>48.767885532591414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51F0FDE-AADC-4E67-BE8A-EA695DD3A04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218B6809-835E-427C-9136-28EF079AA5A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05A66D87-A39B-4EBF-AA00-A79B50EFB6A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DCAF8B3D-C83B-40B7-9A01-BAE6E3AFEAF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0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Kingborough</v>
      </c>
      <c r="T1" s="125"/>
      <c r="U1" s="125"/>
      <c r="V1" s="125"/>
      <c r="W1" s="125"/>
      <c r="X1" s="125"/>
      <c r="Y1" s="125" t="str">
        <f>Y3</f>
        <v>12.19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149</v>
      </c>
      <c r="V3" s="125"/>
      <c r="W3" s="125"/>
      <c r="X3" s="125"/>
      <c r="Y3" s="125" t="s">
        <v>178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12.19'!$Y$3&amp;" "&amp;'Table 12.19'!$U$3&amp;", "&amp;'State data for spotlight'!$C$3&amp;", "&amp;'Table 12.19'!$Y$2</f>
        <v>Table 12.19 Kingborough,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26451</v>
      </c>
      <c r="U4" s="127">
        <v>25959</v>
      </c>
      <c r="V4" s="127">
        <v>26306</v>
      </c>
      <c r="W4" s="127">
        <v>26365</v>
      </c>
      <c r="X4" s="127">
        <v>26424</v>
      </c>
      <c r="Y4" s="127">
        <v>27502</v>
      </c>
      <c r="Z4" s="125"/>
      <c r="AA4" s="125" t="str">
        <f>TEXT(Y4,"###,###")</f>
        <v>27,502</v>
      </c>
      <c r="AB4" s="125"/>
      <c r="AC4" s="125">
        <f t="shared" ref="AC4:AC9" si="0">Y4/X4-1</f>
        <v>4.0796245837117828E-2</v>
      </c>
      <c r="AD4" s="125"/>
      <c r="AE4" s="125">
        <f>Y4/T4-1</f>
        <v>3.9733847491588259E-2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12974</v>
      </c>
      <c r="U5" s="127">
        <v>12742</v>
      </c>
      <c r="V5" s="127">
        <v>12801</v>
      </c>
      <c r="W5" s="127">
        <v>12847</v>
      </c>
      <c r="X5" s="127">
        <v>12788</v>
      </c>
      <c r="Y5" s="127">
        <v>13240</v>
      </c>
      <c r="Z5" s="125"/>
      <c r="AA5" s="125" t="str">
        <f>TEXT(Y5,"###,###")</f>
        <v>13,240</v>
      </c>
      <c r="AB5" s="125"/>
      <c r="AC5" s="125">
        <f t="shared" si="0"/>
        <v>3.5345636534250824E-2</v>
      </c>
      <c r="AD5" s="125"/>
      <c r="AE5" s="125">
        <f t="shared" ref="AE5:AE9" si="1">Y5/T5-1</f>
        <v>2.0502543548635677E-2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13477</v>
      </c>
      <c r="U6" s="127">
        <v>13217</v>
      </c>
      <c r="V6" s="127">
        <v>13505</v>
      </c>
      <c r="W6" s="127">
        <v>13518</v>
      </c>
      <c r="X6" s="127">
        <v>13636</v>
      </c>
      <c r="Y6" s="127">
        <v>14262</v>
      </c>
      <c r="Z6" s="125"/>
      <c r="AA6" s="125" t="str">
        <f>TEXT(Y6,"###,###")</f>
        <v>14,262</v>
      </c>
      <c r="AB6" s="125"/>
      <c r="AC6" s="125">
        <f t="shared" si="0"/>
        <v>4.5907890877090018E-2</v>
      </c>
      <c r="AD6" s="125"/>
      <c r="AE6" s="125">
        <f t="shared" si="1"/>
        <v>5.8247384432737359E-2</v>
      </c>
      <c r="AF6" s="125"/>
    </row>
    <row r="7" spans="1:32" ht="16.5" customHeight="1" thickBot="1" x14ac:dyDescent="0.3">
      <c r="A7" s="44" t="str">
        <f>"QUICK STATS for "&amp;'Table 12.19'!Y2&amp;"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19171</v>
      </c>
      <c r="U7" s="127">
        <v>18990</v>
      </c>
      <c r="V7" s="127">
        <v>19066</v>
      </c>
      <c r="W7" s="127">
        <v>19200</v>
      </c>
      <c r="X7" s="127">
        <v>19338</v>
      </c>
      <c r="Y7" s="127">
        <v>19927</v>
      </c>
      <c r="Z7" s="125"/>
      <c r="AA7" s="125" t="str">
        <f>TEXT(Y7,"###,###")</f>
        <v>19,927</v>
      </c>
      <c r="AB7" s="125"/>
      <c r="AC7" s="125">
        <f t="shared" si="0"/>
        <v>3.0458165270451865E-2</v>
      </c>
      <c r="AD7" s="125"/>
      <c r="AE7" s="125">
        <f t="shared" si="1"/>
        <v>3.9434562620624947E-2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27,502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12.19'!AA7</f>
        <v>19,927</v>
      </c>
      <c r="P8" s="49"/>
      <c r="S8" s="125" t="s">
        <v>96</v>
      </c>
      <c r="T8" s="125">
        <v>37875</v>
      </c>
      <c r="U8" s="125">
        <v>38494</v>
      </c>
      <c r="V8" s="125">
        <v>37547.040000000001</v>
      </c>
      <c r="W8" s="125">
        <v>39628.980000000003</v>
      </c>
      <c r="X8" s="125">
        <v>41288.5</v>
      </c>
      <c r="Y8" s="125">
        <v>41409</v>
      </c>
      <c r="Z8" s="125"/>
      <c r="AA8" s="125" t="str">
        <f>TEXT(Y8,"$###,###")</f>
        <v>$41,409</v>
      </c>
      <c r="AB8" s="125"/>
      <c r="AC8" s="125">
        <f t="shared" si="0"/>
        <v>2.9184881988930655E-3</v>
      </c>
      <c r="AD8" s="125"/>
      <c r="AE8" s="125">
        <f t="shared" si="1"/>
        <v>9.330693069306939E-2</v>
      </c>
      <c r="AF8" s="125"/>
    </row>
    <row r="9" spans="1:32" x14ac:dyDescent="0.25">
      <c r="A9" s="53" t="s">
        <v>17</v>
      </c>
      <c r="B9" s="54"/>
      <c r="C9" s="55"/>
      <c r="D9" s="56">
        <f>'Table 12.19'!AC104</f>
        <v>65.831575885390166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49.159431926531845</v>
      </c>
      <c r="P9" s="57" t="s">
        <v>97</v>
      </c>
      <c r="S9" s="125" t="s">
        <v>9</v>
      </c>
      <c r="T9" s="125">
        <v>911519298</v>
      </c>
      <c r="U9" s="125">
        <v>932510736</v>
      </c>
      <c r="V9" s="125">
        <v>964496588</v>
      </c>
      <c r="W9" s="125">
        <v>994894968</v>
      </c>
      <c r="X9" s="125">
        <v>1031246165</v>
      </c>
      <c r="Y9" s="125">
        <v>1081718019</v>
      </c>
      <c r="Z9" s="125"/>
      <c r="AA9" s="125" t="str">
        <f>TEXT(Y9/1000000,"$#,###.0")&amp;" mil"</f>
        <v>$1,081.7 mil</v>
      </c>
      <c r="AB9" s="125"/>
      <c r="AC9" s="125">
        <f t="shared" si="0"/>
        <v>4.8942585885882961E-2</v>
      </c>
      <c r="AD9" s="125"/>
      <c r="AE9" s="125">
        <f t="shared" si="1"/>
        <v>0.18671982192087389</v>
      </c>
      <c r="AF9" s="125"/>
    </row>
    <row r="10" spans="1:32" x14ac:dyDescent="0.25">
      <c r="A10" s="53" t="s">
        <v>20</v>
      </c>
      <c r="B10" s="54"/>
      <c r="C10" s="55"/>
      <c r="D10" s="56">
        <f>'Table 12.19'!AC105</f>
        <v>25.82721256635881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50.840568073468162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91.067395995383151</v>
      </c>
      <c r="P11" s="57" t="s">
        <v>97</v>
      </c>
      <c r="S11" s="125" t="s">
        <v>32</v>
      </c>
      <c r="T11" s="127">
        <v>22969</v>
      </c>
      <c r="U11" s="127">
        <v>22585</v>
      </c>
      <c r="V11" s="127">
        <v>23005</v>
      </c>
      <c r="W11" s="127">
        <v>23066</v>
      </c>
      <c r="X11" s="127">
        <v>23103</v>
      </c>
      <c r="Y11" s="127">
        <v>24081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12.19'!AC108</f>
        <v>13.584466584248418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17.167661966176546</v>
      </c>
      <c r="P12" s="57" t="s">
        <v>97</v>
      </c>
      <c r="S12" s="125" t="s">
        <v>33</v>
      </c>
      <c r="T12" s="127">
        <v>3485</v>
      </c>
      <c r="U12" s="127">
        <v>3374</v>
      </c>
      <c r="V12" s="127">
        <v>3302</v>
      </c>
      <c r="W12" s="127">
        <v>3302</v>
      </c>
      <c r="X12" s="127">
        <v>3320</v>
      </c>
      <c r="Y12" s="127">
        <v>3421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12.19'!AC109</f>
        <v>14.253508835721037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12.19'!AA118</f>
        <v>42.6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12.19'!AC110</f>
        <v>22.263835357428551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15.872936217192754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12.19'!AC111</f>
        <v>41.556977674350961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84.127063782807241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987</v>
      </c>
      <c r="Z15" s="125"/>
      <c r="AA15" s="128">
        <f t="shared" ref="AA15:AA34" si="2">IF(Y15="np",0,Y15/$Y$34)</f>
        <v>3.5888299032797617E-2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65</v>
      </c>
      <c r="Z16" s="125"/>
      <c r="AA16" s="128">
        <f t="shared" si="2"/>
        <v>2.3634644753108866E-3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1175</v>
      </c>
      <c r="Z17" s="125"/>
      <c r="AA17" s="128">
        <f t="shared" si="2"/>
        <v>4.2724165515235259E-2</v>
      </c>
      <c r="AB17" s="125"/>
      <c r="AC17" s="125"/>
      <c r="AD17" s="125"/>
      <c r="AE17" s="125"/>
      <c r="AF17" s="125"/>
    </row>
    <row r="18" spans="1:32" x14ac:dyDescent="0.25">
      <c r="A18" s="83" t="str">
        <f>'Table 12.19'!$S$1&amp;" ("&amp;'Table 12.19'!$T$2&amp;" to "&amp;'Table 12.19'!$Y$2&amp;")"</f>
        <v>Kingborough (2011-12 to 2016-17)</v>
      </c>
      <c r="B18" s="83"/>
      <c r="C18" s="83"/>
      <c r="D18" s="83"/>
      <c r="E18" s="83"/>
      <c r="F18" s="83"/>
      <c r="G18" s="83" t="str">
        <f>'Table 12.19'!$S$1&amp;" ("&amp;'Table 12.19'!$T$2&amp;" to "&amp;'Table 12.19'!$Y$2&amp;")"</f>
        <v>Kingborough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355</v>
      </c>
      <c r="Z18" s="125"/>
      <c r="AA18" s="128">
        <f t="shared" si="2"/>
        <v>1.2908152134390226E-2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1521</v>
      </c>
      <c r="Z19" s="125"/>
      <c r="AA19" s="128">
        <f t="shared" si="2"/>
        <v>5.5305068722274746E-2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612</v>
      </c>
      <c r="Z20" s="125"/>
      <c r="AA20" s="128">
        <f t="shared" si="2"/>
        <v>2.2252927059850193E-2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2352</v>
      </c>
      <c r="Z21" s="125"/>
      <c r="AA21" s="128">
        <f t="shared" si="2"/>
        <v>8.5521053014326234E-2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1954</v>
      </c>
      <c r="Z22" s="125"/>
      <c r="AA22" s="128">
        <f t="shared" si="2"/>
        <v>7.1049378227038038E-2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773</v>
      </c>
      <c r="Z23" s="125"/>
      <c r="AA23" s="128">
        <f t="shared" si="2"/>
        <v>2.8107046760235618E-2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477</v>
      </c>
      <c r="Z24" s="125"/>
      <c r="AA24" s="128">
        <f t="shared" si="2"/>
        <v>1.734419314958912E-2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835</v>
      </c>
      <c r="Z25" s="125"/>
      <c r="AA25" s="128">
        <f t="shared" si="2"/>
        <v>3.0361428259762926E-2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401</v>
      </c>
      <c r="Z26" s="125"/>
      <c r="AA26" s="128">
        <f t="shared" si="2"/>
        <v>1.4580757763071777E-2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1724</v>
      </c>
      <c r="Z27" s="125"/>
      <c r="AA27" s="128">
        <f t="shared" si="2"/>
        <v>6.2686350083630285E-2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1280</v>
      </c>
      <c r="Z28" s="125"/>
      <c r="AA28" s="128">
        <f t="shared" si="2"/>
        <v>4.6542069667660536E-2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2334</v>
      </c>
      <c r="Z29" s="125"/>
      <c r="AA29" s="128">
        <f t="shared" si="2"/>
        <v>8.4866555159624754E-2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3228</v>
      </c>
      <c r="Z30" s="125"/>
      <c r="AA30" s="128">
        <f t="shared" si="2"/>
        <v>0.1173732819431314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12.19'!Y2&amp;")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3645</v>
      </c>
      <c r="Z31" s="125"/>
      <c r="AA31" s="128">
        <f t="shared" si="2"/>
        <v>0.13253581557704894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499</v>
      </c>
      <c r="Z32" s="125"/>
      <c r="AA32" s="128">
        <f t="shared" si="2"/>
        <v>1.8144134972002037E-2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876</v>
      </c>
      <c r="Z33" s="125"/>
      <c r="AA33" s="128">
        <f t="shared" si="2"/>
        <v>3.1852228928805175E-2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27502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16358</v>
      </c>
      <c r="U37" s="125">
        <v>16019</v>
      </c>
      <c r="V37" s="125">
        <v>16032</v>
      </c>
      <c r="W37" s="125">
        <v>16210</v>
      </c>
      <c r="X37" s="125">
        <v>16424</v>
      </c>
      <c r="Y37" s="125">
        <v>16764</v>
      </c>
      <c r="Z37" s="125"/>
      <c r="AA37" s="125" t="str">
        <f>TEXT(Y37,"###,###")</f>
        <v>16,764</v>
      </c>
      <c r="AB37" s="125"/>
      <c r="AC37" s="125">
        <f>Y37/X37-1</f>
        <v>2.0701412566975108E-2</v>
      </c>
      <c r="AD37" s="125"/>
      <c r="AE37" s="125">
        <f>Y37/T37-1</f>
        <v>2.4819660105147356E-2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2813</v>
      </c>
      <c r="U38" s="125">
        <v>2974</v>
      </c>
      <c r="V38" s="125">
        <v>3033</v>
      </c>
      <c r="W38" s="125">
        <v>2988</v>
      </c>
      <c r="X38" s="125">
        <v>2912</v>
      </c>
      <c r="Y38" s="125">
        <v>3163</v>
      </c>
      <c r="Z38" s="125"/>
      <c r="AA38" s="125" t="str">
        <f>TEXT(Y38,"###,###")</f>
        <v>3,163</v>
      </c>
      <c r="AB38" s="125"/>
      <c r="AC38" s="125">
        <f>Y38/X38-1</f>
        <v>8.6195054945054972E-2</v>
      </c>
      <c r="AD38" s="125"/>
      <c r="AE38" s="125">
        <f>Y38/T38-1</f>
        <v>0.12442232492001426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19171</v>
      </c>
      <c r="U40" s="125">
        <v>18993</v>
      </c>
      <c r="V40" s="125">
        <v>19065</v>
      </c>
      <c r="W40" s="125">
        <v>19198</v>
      </c>
      <c r="X40" s="125">
        <v>19336</v>
      </c>
      <c r="Y40" s="125">
        <v>19927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84.127063782807241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15.872936217192754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7</v>
      </c>
      <c r="Y44" s="127">
        <v>16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264</v>
      </c>
      <c r="Y45" s="127">
        <v>276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726</v>
      </c>
      <c r="Y46" s="127">
        <v>731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1098</v>
      </c>
      <c r="Y47" s="127">
        <v>1100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1240</v>
      </c>
      <c r="Y48" s="127">
        <v>1339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12.19'!S1&amp;" ("&amp;'Table 12.19'!Y2&amp;") *"</f>
        <v>Number of jobs by age and sex of job holders in Kingborough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1277</v>
      </c>
      <c r="Y49" s="127">
        <v>1364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1248</v>
      </c>
      <c r="Y50" s="127">
        <v>1327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1387</v>
      </c>
      <c r="Y51" s="127">
        <v>1382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1360</v>
      </c>
      <c r="Y52" s="127">
        <v>1414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1320</v>
      </c>
      <c r="Y53" s="127">
        <v>1273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1196</v>
      </c>
      <c r="Y54" s="127">
        <v>1246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874</v>
      </c>
      <c r="Y55" s="127">
        <v>888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501</v>
      </c>
      <c r="Y56" s="127">
        <v>523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173</v>
      </c>
      <c r="Y57" s="127">
        <v>237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63</v>
      </c>
      <c r="Y58" s="127">
        <v>62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29</v>
      </c>
      <c r="Y59" s="127">
        <v>38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23</v>
      </c>
      <c r="Y60" s="127">
        <v>24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12788</v>
      </c>
      <c r="Y61" s="127">
        <v>13240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15</v>
      </c>
      <c r="Y63" s="127">
        <v>13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12.19'!S1&amp;" ("&amp;'Table 12.19'!Y2&amp;") *"</f>
        <v>Number of employed persons per occupation of main job by sex in Kingborough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376</v>
      </c>
      <c r="Y64" s="127">
        <v>348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823</v>
      </c>
      <c r="Y65" s="127">
        <v>904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1083</v>
      </c>
      <c r="Y66" s="127">
        <v>1115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1256</v>
      </c>
      <c r="Y67" s="127">
        <v>1319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1349</v>
      </c>
      <c r="Y68" s="127">
        <v>1410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1350</v>
      </c>
      <c r="Y69" s="127">
        <v>1392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1552</v>
      </c>
      <c r="Y70" s="127">
        <v>1578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1502</v>
      </c>
      <c r="Y71" s="127">
        <v>1614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1471</v>
      </c>
      <c r="Y72" s="127">
        <v>1480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1359</v>
      </c>
      <c r="Y73" s="127">
        <v>1422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931</v>
      </c>
      <c r="Y74" s="127">
        <v>990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326</v>
      </c>
      <c r="Y75" s="127">
        <v>404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122</v>
      </c>
      <c r="Y76" s="127">
        <v>153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53</v>
      </c>
      <c r="Y77" s="127">
        <v>58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37</v>
      </c>
      <c r="Y78" s="127">
        <v>26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34</v>
      </c>
      <c r="Y79" s="127">
        <v>36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13636</v>
      </c>
      <c r="Y80" s="127">
        <v>14262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12.19'!S1</f>
        <v>Kingborough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1136</v>
      </c>
      <c r="Y83" s="127">
        <v>1179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1859</v>
      </c>
      <c r="Y84" s="127">
        <v>1955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12.19'!AA4</f>
        <v>27,502</v>
      </c>
      <c r="D85" s="97">
        <f>'Table 12.19'!AC4</f>
        <v>4.0796245837117828E-2</v>
      </c>
      <c r="E85" s="98">
        <f>'Table 12.19'!AC4</f>
        <v>4.0796245837117828E-2</v>
      </c>
      <c r="F85" s="97">
        <f>'Table 12.19'!AE4</f>
        <v>3.9733847491588259E-2</v>
      </c>
      <c r="G85" s="98">
        <f>'Table 12.19'!AE4</f>
        <v>3.9733847491588259E-2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1504</v>
      </c>
      <c r="Y85" s="127">
        <v>1534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12.19'!AA5</f>
        <v>13,240</v>
      </c>
      <c r="D86" s="97">
        <f>'Table 12.19'!AC5</f>
        <v>3.5345636534250824E-2</v>
      </c>
      <c r="E86" s="98">
        <f>'Table 12.19'!AC5</f>
        <v>3.5345636534250824E-2</v>
      </c>
      <c r="F86" s="97">
        <f>'Table 12.19'!AE5</f>
        <v>2.0502543548635677E-2</v>
      </c>
      <c r="G86" s="98">
        <f>'Table 12.19'!AE5</f>
        <v>2.0502543548635677E-2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579</v>
      </c>
      <c r="Y86" s="127">
        <v>615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12.19'!AA6</f>
        <v>14,262</v>
      </c>
      <c r="D87" s="97">
        <f>'Table 12.19'!AC6</f>
        <v>4.5907890877090018E-2</v>
      </c>
      <c r="E87" s="98">
        <f>'Table 12.19'!AC6</f>
        <v>4.5907890877090018E-2</v>
      </c>
      <c r="F87" s="97">
        <f>'Table 12.19'!AE6</f>
        <v>5.8247384432737359E-2</v>
      </c>
      <c r="G87" s="98">
        <f>'Table 12.19'!AE6</f>
        <v>5.8247384432737359E-2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588</v>
      </c>
      <c r="Y87" s="127">
        <v>625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12.19'!AA7</f>
        <v>19,927</v>
      </c>
      <c r="D88" s="97">
        <f>'Table 12.19'!AC7</f>
        <v>3.0458165270451865E-2</v>
      </c>
      <c r="E88" s="98">
        <f>'Table 12.19'!AC7</f>
        <v>3.0458165270451865E-2</v>
      </c>
      <c r="F88" s="97">
        <f>'Table 12.19'!AE7</f>
        <v>3.9434562620624947E-2</v>
      </c>
      <c r="G88" s="98">
        <f>'Table 12.19'!AE7</f>
        <v>3.9434562620624947E-2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495</v>
      </c>
      <c r="Y88" s="127">
        <v>524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12.19'!AA37</f>
        <v>16,764</v>
      </c>
      <c r="D89" s="97">
        <f>'Table 12.19'!AC37</f>
        <v>2.0701412566975108E-2</v>
      </c>
      <c r="E89" s="98">
        <f>'Table 12.19'!AC37</f>
        <v>2.0701412566975108E-2</v>
      </c>
      <c r="F89" s="97">
        <f>'Table 12.19'!AE37</f>
        <v>2.4819660105147356E-2</v>
      </c>
      <c r="G89" s="98">
        <f>'Table 12.19'!AE37</f>
        <v>2.4819660105147356E-2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398</v>
      </c>
      <c r="Y89" s="127">
        <v>425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12.19'!AA38</f>
        <v>3,163</v>
      </c>
      <c r="D90" s="97">
        <f>'Table 12.19'!AC38</f>
        <v>8.6195054945054972E-2</v>
      </c>
      <c r="E90" s="98">
        <f>'Table 12.19'!AC38</f>
        <v>8.6195054945054972E-2</v>
      </c>
      <c r="F90" s="97">
        <f>'Table 12.19'!AE38</f>
        <v>0.12442232492001426</v>
      </c>
      <c r="G90" s="98">
        <f>'Table 12.19'!AE38</f>
        <v>0.12442232492001426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821</v>
      </c>
      <c r="Y90" s="127">
        <v>847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12.19'!AA114</f>
        <v>1,310</v>
      </c>
      <c r="D91" s="97">
        <f>'Table 12.19'!AC114</f>
        <v>7.9967023907666857E-2</v>
      </c>
      <c r="E91" s="98">
        <f>'Table 12.19'!AC114</f>
        <v>7.9967023907666857E-2</v>
      </c>
      <c r="F91" s="97">
        <f>'Table 12.19'!AE114</f>
        <v>0.11394557823129259</v>
      </c>
      <c r="G91" s="98">
        <f>'Table 12.19'!AE114</f>
        <v>0.11394557823129259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9529</v>
      </c>
      <c r="Y91" s="127">
        <v>9796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12.19'!AA115</f>
        <v>1,853</v>
      </c>
      <c r="D92" s="97">
        <f>'Table 12.19'!AC115</f>
        <v>9.1926929876252172E-2</v>
      </c>
      <c r="E92" s="98">
        <f>'Table 12.19'!AC115</f>
        <v>9.1926929876252172E-2</v>
      </c>
      <c r="F92" s="97">
        <f>'Table 12.19'!AE115</f>
        <v>0.13264058679706592</v>
      </c>
      <c r="G92" s="98">
        <f>'Table 12.19'!AE115</f>
        <v>0.13264058679706592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12.19'!AA8</f>
        <v>$41,409</v>
      </c>
      <c r="D93" s="97">
        <f>'Table 12.19'!AC8</f>
        <v>2.9184881988930655E-3</v>
      </c>
      <c r="E93" s="98">
        <f>'Table 12.19'!AC8</f>
        <v>2.9184881988930655E-3</v>
      </c>
      <c r="F93" s="97">
        <f>'Table 12.19'!AE8</f>
        <v>9.330693069306939E-2</v>
      </c>
      <c r="G93" s="98">
        <f>'Table 12.19'!AE8</f>
        <v>9.330693069306939E-2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761</v>
      </c>
      <c r="Y93" s="127">
        <v>846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12.19'!AA9</f>
        <v>$1,081.7 mil</v>
      </c>
      <c r="D94" s="97">
        <f>'Table 12.19'!AC9</f>
        <v>4.8942585885882961E-2</v>
      </c>
      <c r="E94" s="98">
        <f>'Table 12.19'!AC9</f>
        <v>4.8942585885882961E-2</v>
      </c>
      <c r="F94" s="97">
        <f>'Table 12.19'!AE9</f>
        <v>0.18671982192087389</v>
      </c>
      <c r="G94" s="98">
        <f>'Table 12.19'!AE9</f>
        <v>0.18671982192087389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2472</v>
      </c>
      <c r="Y94" s="127">
        <v>2642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291</v>
      </c>
      <c r="Y95" s="127">
        <v>307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1329</v>
      </c>
      <c r="Y96" s="127">
        <v>1378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1773</v>
      </c>
      <c r="Y97" s="127">
        <v>1926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882</v>
      </c>
      <c r="Y98" s="127">
        <v>919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35</v>
      </c>
      <c r="Y99" s="127">
        <v>44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399</v>
      </c>
      <c r="Y100" s="127">
        <v>422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9811</v>
      </c>
      <c r="Y101" s="127">
        <v>10131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16579</v>
      </c>
      <c r="Y104" s="125">
        <v>18105</v>
      </c>
      <c r="Z104" s="125"/>
      <c r="AA104" s="125" t="str">
        <f>TEXT(Y104,"###,###")</f>
        <v>18,105</v>
      </c>
      <c r="AB104" s="125"/>
      <c r="AC104" s="125">
        <f>Y104/($Y$4)*100</f>
        <v>65.831575885390166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6964</v>
      </c>
      <c r="Y105" s="125">
        <v>7103</v>
      </c>
      <c r="Z105" s="125"/>
      <c r="AA105" s="125" t="str">
        <f>TEXT(Y105,"###,###")</f>
        <v>7,103</v>
      </c>
      <c r="AB105" s="125"/>
      <c r="AC105" s="125">
        <f>Y105/($Y$4)*100</f>
        <v>25.82721256635881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23543</v>
      </c>
      <c r="Y106" s="125">
        <v>25208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3217</v>
      </c>
      <c r="Y108" s="125">
        <v>3736</v>
      </c>
      <c r="Z108" s="125"/>
      <c r="AA108" s="125" t="str">
        <f>TEXT(Y108,"###,###")</f>
        <v>3,736</v>
      </c>
      <c r="AB108" s="125"/>
      <c r="AC108" s="125">
        <f>Y108/($Y$4)*100</f>
        <v>13.584466584248418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3708</v>
      </c>
      <c r="Y109" s="125">
        <v>3920</v>
      </c>
      <c r="Z109" s="125"/>
      <c r="AA109" s="125" t="str">
        <f>TEXT(Y109,"###,###")</f>
        <v>3,920</v>
      </c>
      <c r="AB109" s="125"/>
      <c r="AC109" s="125">
        <f t="shared" ref="AC109:AC111" si="3">Y109/($Y$4)*100</f>
        <v>14.253508835721037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5681</v>
      </c>
      <c r="Y110" s="125">
        <v>6123</v>
      </c>
      <c r="Z110" s="125"/>
      <c r="AA110" s="125" t="str">
        <f>TEXT(Y110,"###,###")</f>
        <v>6,123</v>
      </c>
      <c r="AB110" s="125"/>
      <c r="AC110" s="125">
        <f t="shared" si="3"/>
        <v>22.263835357428551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10940</v>
      </c>
      <c r="Y111" s="125">
        <v>11429</v>
      </c>
      <c r="Z111" s="125"/>
      <c r="AA111" s="125" t="str">
        <f>TEXT(Y111,"###,###")</f>
        <v>11,429</v>
      </c>
      <c r="AB111" s="125"/>
      <c r="AC111" s="125">
        <f t="shared" si="3"/>
        <v>41.556977674350961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26424</v>
      </c>
      <c r="Y112" s="125">
        <v>27502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1176</v>
      </c>
      <c r="U114" s="125">
        <v>1237</v>
      </c>
      <c r="V114" s="125">
        <v>1288</v>
      </c>
      <c r="W114" s="125">
        <v>1247</v>
      </c>
      <c r="X114" s="125">
        <v>1213</v>
      </c>
      <c r="Y114" s="125">
        <v>1310</v>
      </c>
      <c r="Z114" s="125"/>
      <c r="AA114" s="125" t="str">
        <f>TEXT(Y114,"###,###")</f>
        <v>1,310</v>
      </c>
      <c r="AB114" s="125"/>
      <c r="AC114" s="125">
        <f>Y114/X114-1</f>
        <v>7.9967023907666857E-2</v>
      </c>
      <c r="AD114" s="125"/>
      <c r="AE114" s="125">
        <f>Y114/T114-1</f>
        <v>0.11394557823129259</v>
      </c>
      <c r="AF114" s="125"/>
    </row>
    <row r="115" spans="19:32" x14ac:dyDescent="0.25">
      <c r="S115" s="125" t="s">
        <v>104</v>
      </c>
      <c r="T115" s="125">
        <v>1636</v>
      </c>
      <c r="U115" s="125">
        <v>1740</v>
      </c>
      <c r="V115" s="125">
        <v>1748</v>
      </c>
      <c r="W115" s="125">
        <v>1737</v>
      </c>
      <c r="X115" s="125">
        <v>1697</v>
      </c>
      <c r="Y115" s="125">
        <v>1853</v>
      </c>
      <c r="Z115" s="125"/>
      <c r="AA115" s="125" t="str">
        <f>TEXT(Y115,"###,###")</f>
        <v>1,853</v>
      </c>
      <c r="AB115" s="125"/>
      <c r="AC115" s="125">
        <f>Y115/X115-1</f>
        <v>9.1926929876252172E-2</v>
      </c>
      <c r="AD115" s="125"/>
      <c r="AE115" s="125">
        <f>Y115/T115-1</f>
        <v>0.13264058679706592</v>
      </c>
      <c r="AF115" s="125"/>
    </row>
    <row r="116" spans="19:32" x14ac:dyDescent="0.25">
      <c r="S116" s="125" t="s">
        <v>56</v>
      </c>
      <c r="T116" s="125">
        <v>2812</v>
      </c>
      <c r="U116" s="125">
        <v>2977</v>
      </c>
      <c r="V116" s="125">
        <v>3036</v>
      </c>
      <c r="W116" s="125">
        <v>2984</v>
      </c>
      <c r="X116" s="125">
        <v>2910</v>
      </c>
      <c r="Y116" s="125">
        <v>3163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44.22</v>
      </c>
      <c r="V118" s="125">
        <v>41.39</v>
      </c>
      <c r="W118" s="125">
        <v>41.51</v>
      </c>
      <c r="X118" s="125">
        <v>40.450000000000003</v>
      </c>
      <c r="Y118" s="125">
        <v>42.57</v>
      </c>
      <c r="Z118" s="125"/>
      <c r="AA118" s="125" t="str">
        <f>TEXT(Y118,"##.0")</f>
        <v>42.6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15620</v>
      </c>
      <c r="V120" s="125">
        <v>15765</v>
      </c>
      <c r="W120" s="125">
        <v>15901</v>
      </c>
      <c r="X120" s="125">
        <v>16017</v>
      </c>
      <c r="Y120" s="125">
        <v>16506</v>
      </c>
      <c r="Z120" s="125"/>
      <c r="AA120" s="125" t="str">
        <f>TEXT(Y120,"###,###")</f>
        <v>16,506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1756</v>
      </c>
      <c r="V121" s="125">
        <v>1706</v>
      </c>
      <c r="W121" s="125">
        <v>1727</v>
      </c>
      <c r="X121" s="125">
        <v>1761</v>
      </c>
      <c r="Y121" s="125">
        <v>1780</v>
      </c>
      <c r="Z121" s="125"/>
      <c r="AA121" s="125" t="str">
        <f t="shared" ref="AA121:AA128" si="4">TEXT(Y121,"###,###")</f>
        <v>1,780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1616</v>
      </c>
      <c r="V122" s="125">
        <v>1594</v>
      </c>
      <c r="W122" s="125">
        <v>1568</v>
      </c>
      <c r="X122" s="125">
        <v>1557</v>
      </c>
      <c r="Y122" s="125">
        <v>1641</v>
      </c>
      <c r="Z122" s="125"/>
      <c r="AA122" s="125" t="str">
        <f t="shared" si="4"/>
        <v>1,641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17236</v>
      </c>
      <c r="V124" s="125">
        <v>17359</v>
      </c>
      <c r="W124" s="125">
        <v>17469</v>
      </c>
      <c r="X124" s="125">
        <v>17574</v>
      </c>
      <c r="Y124" s="125">
        <v>18147</v>
      </c>
      <c r="Z124" s="125"/>
      <c r="AA124" s="125" t="str">
        <f t="shared" si="4"/>
        <v>18,147</v>
      </c>
      <c r="AB124" s="125"/>
      <c r="AC124" s="125">
        <f>Y124/$Y$7*100</f>
        <v>91.067395995383151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3372</v>
      </c>
      <c r="V125" s="125">
        <v>3300</v>
      </c>
      <c r="W125" s="125">
        <v>3295</v>
      </c>
      <c r="X125" s="125">
        <v>3318</v>
      </c>
      <c r="Y125" s="125">
        <v>3421</v>
      </c>
      <c r="Z125" s="125"/>
      <c r="AA125" s="125" t="str">
        <f t="shared" si="4"/>
        <v>3,421</v>
      </c>
      <c r="AB125" s="125"/>
      <c r="AC125" s="125">
        <f>Y125/$Y$7*100</f>
        <v>17.167661966176546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9476</v>
      </c>
      <c r="V127" s="125">
        <v>9450</v>
      </c>
      <c r="W127" s="125">
        <v>9490</v>
      </c>
      <c r="X127" s="125">
        <v>9530</v>
      </c>
      <c r="Y127" s="125">
        <v>9796</v>
      </c>
      <c r="Z127" s="125"/>
      <c r="AA127" s="125" t="str">
        <f t="shared" si="4"/>
        <v>9,796</v>
      </c>
      <c r="AB127" s="125"/>
      <c r="AC127" s="125">
        <f>Y127/$Y$7*100</f>
        <v>49.159431926531845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9514</v>
      </c>
      <c r="V128" s="125">
        <v>9619</v>
      </c>
      <c r="W128" s="125">
        <v>9711</v>
      </c>
      <c r="X128" s="125">
        <v>9806</v>
      </c>
      <c r="Y128" s="125">
        <v>10131</v>
      </c>
      <c r="Z128" s="125"/>
      <c r="AA128" s="125" t="str">
        <f t="shared" si="4"/>
        <v>10,131</v>
      </c>
      <c r="AB128" s="125"/>
      <c r="AC128" s="125">
        <f>Y128/$Y$7*100</f>
        <v>50.840568073468162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491F9D6-90C2-4E98-854F-62E2482BB7D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894A4196-CA2B-4F8F-96DC-F74F62CDB58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252CFFF8-2637-4609-92E0-F177A6DBC9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A0459573-0D88-42BA-BD90-A20BC78E2D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1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Latrobe</v>
      </c>
      <c r="T1" s="125"/>
      <c r="U1" s="125"/>
      <c r="V1" s="125"/>
      <c r="W1" s="125"/>
      <c r="X1" s="125"/>
      <c r="Y1" s="125" t="str">
        <f>Y3</f>
        <v>12.20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130</v>
      </c>
      <c r="V3" s="125"/>
      <c r="W3" s="125"/>
      <c r="X3" s="125"/>
      <c r="Y3" s="125" t="s">
        <v>150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12.20'!$Y$3&amp;" "&amp;'Table 12.20'!$U$3&amp;", "&amp;'State data for spotlight'!$C$3&amp;", "&amp;'Table 12.20'!$Y$2</f>
        <v>Table 12.20 Latrobe,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7200</v>
      </c>
      <c r="U4" s="127">
        <v>7254</v>
      </c>
      <c r="V4" s="127">
        <v>7493</v>
      </c>
      <c r="W4" s="127">
        <v>7730</v>
      </c>
      <c r="X4" s="127">
        <v>7898</v>
      </c>
      <c r="Y4" s="127">
        <v>8298</v>
      </c>
      <c r="Z4" s="125"/>
      <c r="AA4" s="125" t="str">
        <f>TEXT(Y4,"###,###")</f>
        <v>8,298</v>
      </c>
      <c r="AB4" s="125"/>
      <c r="AC4" s="125">
        <f t="shared" ref="AC4:AC9" si="0">Y4/X4-1</f>
        <v>5.06457330969865E-2</v>
      </c>
      <c r="AD4" s="125"/>
      <c r="AE4" s="125">
        <f>Y4/T4-1</f>
        <v>0.15250000000000008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3823</v>
      </c>
      <c r="U5" s="127">
        <v>3861</v>
      </c>
      <c r="V5" s="127">
        <v>3930</v>
      </c>
      <c r="W5" s="127">
        <v>4078</v>
      </c>
      <c r="X5" s="127">
        <v>4039</v>
      </c>
      <c r="Y5" s="127">
        <v>4213</v>
      </c>
      <c r="Z5" s="125"/>
      <c r="AA5" s="125" t="str">
        <f>TEXT(Y5,"###,###")</f>
        <v>4,213</v>
      </c>
      <c r="AB5" s="125"/>
      <c r="AC5" s="125">
        <f t="shared" si="0"/>
        <v>4.3079970289675584E-2</v>
      </c>
      <c r="AD5" s="125"/>
      <c r="AE5" s="125">
        <f t="shared" ref="AE5:AE9" si="1">Y5/T5-1</f>
        <v>0.10201412503269691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3380</v>
      </c>
      <c r="U6" s="127">
        <v>3389</v>
      </c>
      <c r="V6" s="127">
        <v>3560</v>
      </c>
      <c r="W6" s="127">
        <v>3649</v>
      </c>
      <c r="X6" s="127">
        <v>3855</v>
      </c>
      <c r="Y6" s="127">
        <v>4085</v>
      </c>
      <c r="Z6" s="125"/>
      <c r="AA6" s="125" t="str">
        <f>TEXT(Y6,"###,###")</f>
        <v>4,085</v>
      </c>
      <c r="AB6" s="125"/>
      <c r="AC6" s="125">
        <f t="shared" si="0"/>
        <v>5.9662775616083019E-2</v>
      </c>
      <c r="AD6" s="125"/>
      <c r="AE6" s="125">
        <f t="shared" si="1"/>
        <v>0.20857988165680474</v>
      </c>
      <c r="AF6" s="125"/>
    </row>
    <row r="7" spans="1:32" ht="16.5" customHeight="1" thickBot="1" x14ac:dyDescent="0.3">
      <c r="A7" s="44" t="str">
        <f>"QUICK STATS for "&amp;'Table 12.20'!Y2&amp;"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5147</v>
      </c>
      <c r="U7" s="127">
        <v>5233</v>
      </c>
      <c r="V7" s="127">
        <v>5327</v>
      </c>
      <c r="W7" s="127">
        <v>5472</v>
      </c>
      <c r="X7" s="127">
        <v>5612</v>
      </c>
      <c r="Y7" s="127">
        <v>5770</v>
      </c>
      <c r="Z7" s="125"/>
      <c r="AA7" s="125" t="str">
        <f>TEXT(Y7,"###,###")</f>
        <v>5,770</v>
      </c>
      <c r="AB7" s="125"/>
      <c r="AC7" s="125">
        <f t="shared" si="0"/>
        <v>2.8153955808980724E-2</v>
      </c>
      <c r="AD7" s="125"/>
      <c r="AE7" s="125">
        <f t="shared" si="1"/>
        <v>0.12104138333009518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8,298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12.20'!AA7</f>
        <v>5,770</v>
      </c>
      <c r="P8" s="49"/>
      <c r="S8" s="125" t="s">
        <v>96</v>
      </c>
      <c r="T8" s="125">
        <v>34015</v>
      </c>
      <c r="U8" s="125">
        <v>35430</v>
      </c>
      <c r="V8" s="125">
        <v>35581</v>
      </c>
      <c r="W8" s="125">
        <v>36752.69</v>
      </c>
      <c r="X8" s="125">
        <v>36748</v>
      </c>
      <c r="Y8" s="125">
        <v>37118.47</v>
      </c>
      <c r="Z8" s="125"/>
      <c r="AA8" s="125" t="str">
        <f>TEXT(Y8,"$###,###")</f>
        <v>$37,118</v>
      </c>
      <c r="AB8" s="125"/>
      <c r="AC8" s="125">
        <f t="shared" si="0"/>
        <v>1.0081364972243323E-2</v>
      </c>
      <c r="AD8" s="125"/>
      <c r="AE8" s="125">
        <f t="shared" si="1"/>
        <v>9.1238277230633491E-2</v>
      </c>
      <c r="AF8" s="125"/>
    </row>
    <row r="9" spans="1:32" x14ac:dyDescent="0.25">
      <c r="A9" s="53" t="s">
        <v>17</v>
      </c>
      <c r="B9" s="54"/>
      <c r="C9" s="55"/>
      <c r="D9" s="56">
        <f>'Table 12.20'!AC104</f>
        <v>73.728609303446618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51.871750433275565</v>
      </c>
      <c r="P9" s="57" t="s">
        <v>97</v>
      </c>
      <c r="S9" s="125" t="s">
        <v>9</v>
      </c>
      <c r="T9" s="125">
        <v>221006967</v>
      </c>
      <c r="U9" s="125">
        <v>234856865</v>
      </c>
      <c r="V9" s="125">
        <v>244085578</v>
      </c>
      <c r="W9" s="125">
        <v>258604618</v>
      </c>
      <c r="X9" s="125">
        <v>269385951</v>
      </c>
      <c r="Y9" s="125">
        <v>278366219</v>
      </c>
      <c r="Z9" s="125"/>
      <c r="AA9" s="125" t="str">
        <f>TEXT(Y9/1000000,"$#,###.0")&amp;" mil"</f>
        <v>$278.4 mil</v>
      </c>
      <c r="AB9" s="125"/>
      <c r="AC9" s="125">
        <f t="shared" si="0"/>
        <v>3.3336066586486579E-2</v>
      </c>
      <c r="AD9" s="125"/>
      <c r="AE9" s="125">
        <f t="shared" si="1"/>
        <v>0.25953594485553033</v>
      </c>
      <c r="AF9" s="125"/>
    </row>
    <row r="10" spans="1:32" x14ac:dyDescent="0.25">
      <c r="A10" s="53" t="s">
        <v>20</v>
      </c>
      <c r="B10" s="54"/>
      <c r="C10" s="55"/>
      <c r="D10" s="56">
        <f>'Table 12.20'!AC105</f>
        <v>15.823089901181007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48.128249566724435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91.213171577123049</v>
      </c>
      <c r="P11" s="57" t="s">
        <v>97</v>
      </c>
      <c r="S11" s="125" t="s">
        <v>32</v>
      </c>
      <c r="T11" s="127">
        <v>6161</v>
      </c>
      <c r="U11" s="127">
        <v>6227</v>
      </c>
      <c r="V11" s="127">
        <v>6484</v>
      </c>
      <c r="W11" s="127">
        <v>6733</v>
      </c>
      <c r="X11" s="127">
        <v>6932</v>
      </c>
      <c r="Y11" s="127">
        <v>7260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12.20'!AC108</f>
        <v>14.364907206555797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17.989601386481802</v>
      </c>
      <c r="P12" s="57" t="s">
        <v>97</v>
      </c>
      <c r="S12" s="125" t="s">
        <v>33</v>
      </c>
      <c r="T12" s="127">
        <v>1044</v>
      </c>
      <c r="U12" s="127">
        <v>1023</v>
      </c>
      <c r="V12" s="127">
        <v>1004</v>
      </c>
      <c r="W12" s="127">
        <v>994</v>
      </c>
      <c r="X12" s="127">
        <v>968</v>
      </c>
      <c r="Y12" s="127">
        <v>1038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12.20'!AC109</f>
        <v>16.112316220776091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12.20'!AA118</f>
        <v>43.1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12.20'!AC110</f>
        <v>24.921667871776332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16.967071057192374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12.20'!AC111</f>
        <v>34.152807905519403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83.032928942807629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841</v>
      </c>
      <c r="Z15" s="125"/>
      <c r="AA15" s="128">
        <f t="shared" ref="AA15:AA34" si="2">IF(Y15="np",0,Y15/$Y$34)</f>
        <v>0.10134972282477706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125</v>
      </c>
      <c r="Z16" s="125"/>
      <c r="AA16" s="128">
        <f t="shared" si="2"/>
        <v>1.5063870812243915E-2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535</v>
      </c>
      <c r="Z17" s="125"/>
      <c r="AA17" s="128">
        <f t="shared" si="2"/>
        <v>6.4473367076403956E-2</v>
      </c>
      <c r="AB17" s="125"/>
      <c r="AC17" s="125"/>
      <c r="AD17" s="125"/>
      <c r="AE17" s="125"/>
      <c r="AF17" s="125"/>
    </row>
    <row r="18" spans="1:32" x14ac:dyDescent="0.25">
      <c r="A18" s="83" t="str">
        <f>'Table 12.20'!$S$1&amp;" ("&amp;'Table 12.20'!$T$2&amp;" to "&amp;'Table 12.20'!$Y$2&amp;")"</f>
        <v>Latrobe (2011-12 to 2016-17)</v>
      </c>
      <c r="B18" s="83"/>
      <c r="C18" s="83"/>
      <c r="D18" s="83"/>
      <c r="E18" s="83"/>
      <c r="F18" s="83"/>
      <c r="G18" s="83" t="str">
        <f>'Table 12.20'!$S$1&amp;" ("&amp;'Table 12.20'!$T$2&amp;" to "&amp;'Table 12.20'!$Y$2&amp;")"</f>
        <v>Latrobe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77</v>
      </c>
      <c r="Z18" s="125"/>
      <c r="AA18" s="128">
        <f t="shared" si="2"/>
        <v>9.2793444203422507E-3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582</v>
      </c>
      <c r="Z19" s="125"/>
      <c r="AA19" s="128">
        <f t="shared" si="2"/>
        <v>7.0137382501807663E-2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295</v>
      </c>
      <c r="Z20" s="125"/>
      <c r="AA20" s="128">
        <f t="shared" si="2"/>
        <v>3.5550735116895639E-2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700</v>
      </c>
      <c r="Z21" s="125"/>
      <c r="AA21" s="128">
        <f t="shared" si="2"/>
        <v>8.4357676548565921E-2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462</v>
      </c>
      <c r="Z22" s="125"/>
      <c r="AA22" s="128">
        <f t="shared" si="2"/>
        <v>5.5676066522053508E-2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454</v>
      </c>
      <c r="Z23" s="125"/>
      <c r="AA23" s="128">
        <f t="shared" si="2"/>
        <v>5.47119787900699E-2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29</v>
      </c>
      <c r="Z24" s="125"/>
      <c r="AA24" s="128">
        <f t="shared" si="2"/>
        <v>3.4948180284405882E-3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199</v>
      </c>
      <c r="Z25" s="125"/>
      <c r="AA25" s="128">
        <f t="shared" si="2"/>
        <v>2.3981682333092311E-2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176</v>
      </c>
      <c r="Z26" s="125"/>
      <c r="AA26" s="128">
        <f t="shared" si="2"/>
        <v>2.1209930103639432E-2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283</v>
      </c>
      <c r="Z27" s="125"/>
      <c r="AA27" s="128">
        <f t="shared" si="2"/>
        <v>3.4104603518920223E-2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584</v>
      </c>
      <c r="Z28" s="125"/>
      <c r="AA28" s="128">
        <f t="shared" si="2"/>
        <v>7.0378404434803574E-2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311</v>
      </c>
      <c r="Z29" s="125"/>
      <c r="AA29" s="128">
        <f t="shared" si="2"/>
        <v>3.7478910580862862E-2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546</v>
      </c>
      <c r="Z30" s="125"/>
      <c r="AA30" s="128">
        <f t="shared" si="2"/>
        <v>6.5798987707881423E-2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12.20'!Y2&amp;")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838</v>
      </c>
      <c r="Z31" s="125"/>
      <c r="AA31" s="128">
        <f t="shared" si="2"/>
        <v>0.1009881899252832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114</v>
      </c>
      <c r="Z32" s="125"/>
      <c r="AA32" s="128">
        <f t="shared" si="2"/>
        <v>1.3738250180766449E-2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251</v>
      </c>
      <c r="Z33" s="125"/>
      <c r="AA33" s="128">
        <f t="shared" si="2"/>
        <v>3.0248252590985781E-2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8298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4381</v>
      </c>
      <c r="U37" s="125">
        <v>4493</v>
      </c>
      <c r="V37" s="125">
        <v>4521</v>
      </c>
      <c r="W37" s="125">
        <v>4618</v>
      </c>
      <c r="X37" s="125">
        <v>4689</v>
      </c>
      <c r="Y37" s="125">
        <v>4791</v>
      </c>
      <c r="Z37" s="125"/>
      <c r="AA37" s="125" t="str">
        <f>TEXT(Y37,"###,###")</f>
        <v>4,791</v>
      </c>
      <c r="AB37" s="125"/>
      <c r="AC37" s="125">
        <f>Y37/X37-1</f>
        <v>2.1753039027511134E-2</v>
      </c>
      <c r="AD37" s="125"/>
      <c r="AE37" s="125">
        <f>Y37/T37-1</f>
        <v>9.3585939283268749E-2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766</v>
      </c>
      <c r="U38" s="125">
        <v>735</v>
      </c>
      <c r="V38" s="125">
        <v>807</v>
      </c>
      <c r="W38" s="125">
        <v>849</v>
      </c>
      <c r="X38" s="125">
        <v>921</v>
      </c>
      <c r="Y38" s="125">
        <v>979</v>
      </c>
      <c r="Z38" s="125"/>
      <c r="AA38" s="125" t="str">
        <f>TEXT(Y38,"###,###")</f>
        <v>979</v>
      </c>
      <c r="AB38" s="125"/>
      <c r="AC38" s="125">
        <f>Y38/X38-1</f>
        <v>6.297502714440828E-2</v>
      </c>
      <c r="AD38" s="125"/>
      <c r="AE38" s="125">
        <f>Y38/T38-1</f>
        <v>0.27806788511749336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5147</v>
      </c>
      <c r="U40" s="125">
        <v>5228</v>
      </c>
      <c r="V40" s="125">
        <v>5328</v>
      </c>
      <c r="W40" s="125">
        <v>5467</v>
      </c>
      <c r="X40" s="125">
        <v>5610</v>
      </c>
      <c r="Y40" s="125">
        <v>5770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83.032928942807629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16.967071057192374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4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98</v>
      </c>
      <c r="Y45" s="127">
        <v>100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223</v>
      </c>
      <c r="Y46" s="127">
        <v>208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319</v>
      </c>
      <c r="Y47" s="127">
        <v>361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431</v>
      </c>
      <c r="Y48" s="127">
        <v>507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12.20'!S1&amp;" ("&amp;'Table 12.20'!Y2&amp;") *"</f>
        <v>Number of jobs by age and sex of job holders in Latrobe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388</v>
      </c>
      <c r="Y49" s="127">
        <v>375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360</v>
      </c>
      <c r="Y50" s="127">
        <v>328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445</v>
      </c>
      <c r="Y51" s="127">
        <v>429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370</v>
      </c>
      <c r="Y52" s="127">
        <v>433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416</v>
      </c>
      <c r="Y53" s="127">
        <v>450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383</v>
      </c>
      <c r="Y54" s="127">
        <v>404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325</v>
      </c>
      <c r="Y55" s="127">
        <v>337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165</v>
      </c>
      <c r="Y56" s="127">
        <v>148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53</v>
      </c>
      <c r="Y57" s="127">
        <v>75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30</v>
      </c>
      <c r="Y58" s="127">
        <v>36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14</v>
      </c>
      <c r="Y59" s="127">
        <v>12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6</v>
      </c>
      <c r="Y60" s="127">
        <v>8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4042</v>
      </c>
      <c r="Y61" s="127">
        <v>4213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12.20'!S1&amp;" ("&amp;'Table 12.20'!Y2&amp;") *"</f>
        <v>Number of employed persons per occupation of main job by sex in Latrobe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118</v>
      </c>
      <c r="Y64" s="127">
        <v>130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273</v>
      </c>
      <c r="Y65" s="127">
        <v>296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324</v>
      </c>
      <c r="Y66" s="127">
        <v>337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358</v>
      </c>
      <c r="Y67" s="127">
        <v>438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311</v>
      </c>
      <c r="Y68" s="127">
        <v>329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365</v>
      </c>
      <c r="Y69" s="127">
        <v>359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388</v>
      </c>
      <c r="Y70" s="127">
        <v>347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420</v>
      </c>
      <c r="Y71" s="127">
        <v>500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430</v>
      </c>
      <c r="Y72" s="127">
        <v>435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382</v>
      </c>
      <c r="Y73" s="127">
        <v>414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293</v>
      </c>
      <c r="Y74" s="127">
        <v>295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114</v>
      </c>
      <c r="Y75" s="127">
        <v>117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36</v>
      </c>
      <c r="Y76" s="127">
        <v>48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19</v>
      </c>
      <c r="Y77" s="127">
        <v>21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12</v>
      </c>
      <c r="Y78" s="127">
        <v>10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0</v>
      </c>
      <c r="Y79" s="127">
        <v>9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3857</v>
      </c>
      <c r="Y80" s="127">
        <v>4085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12.20'!S1</f>
        <v>Latrobe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302</v>
      </c>
      <c r="Y83" s="127">
        <v>321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244</v>
      </c>
      <c r="Y84" s="127">
        <v>231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12.20'!AA4</f>
        <v>8,298</v>
      </c>
      <c r="D85" s="97">
        <f>'Table 12.20'!AC4</f>
        <v>5.06457330969865E-2</v>
      </c>
      <c r="E85" s="98">
        <f>'Table 12.20'!AC4</f>
        <v>5.06457330969865E-2</v>
      </c>
      <c r="F85" s="97">
        <f>'Table 12.20'!AE4</f>
        <v>0.15250000000000008</v>
      </c>
      <c r="G85" s="98">
        <f>'Table 12.20'!AE4</f>
        <v>0.15250000000000008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653</v>
      </c>
      <c r="Y85" s="127">
        <v>671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12.20'!AA5</f>
        <v>4,213</v>
      </c>
      <c r="D86" s="97">
        <f>'Table 12.20'!AC5</f>
        <v>4.3079970289675584E-2</v>
      </c>
      <c r="E86" s="98">
        <f>'Table 12.20'!AC5</f>
        <v>4.3079970289675584E-2</v>
      </c>
      <c r="F86" s="97">
        <f>'Table 12.20'!AE5</f>
        <v>0.10201412503269691</v>
      </c>
      <c r="G86" s="98">
        <f>'Table 12.20'!AE5</f>
        <v>0.10201412503269691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126</v>
      </c>
      <c r="Y86" s="127">
        <v>132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12.20'!AA6</f>
        <v>4,085</v>
      </c>
      <c r="D87" s="97">
        <f>'Table 12.20'!AC6</f>
        <v>5.9662775616083019E-2</v>
      </c>
      <c r="E87" s="98">
        <f>'Table 12.20'!AC6</f>
        <v>5.9662775616083019E-2</v>
      </c>
      <c r="F87" s="97">
        <f>'Table 12.20'!AE6</f>
        <v>0.20857988165680474</v>
      </c>
      <c r="G87" s="98">
        <f>'Table 12.20'!AE6</f>
        <v>0.20857988165680474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83</v>
      </c>
      <c r="Y87" s="127">
        <v>79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12.20'!AA7</f>
        <v>5,770</v>
      </c>
      <c r="D88" s="97">
        <f>'Table 12.20'!AC7</f>
        <v>2.8153955808980724E-2</v>
      </c>
      <c r="E88" s="98">
        <f>'Table 12.20'!AC7</f>
        <v>2.8153955808980724E-2</v>
      </c>
      <c r="F88" s="97">
        <f>'Table 12.20'!AE7</f>
        <v>0.12104138333009518</v>
      </c>
      <c r="G88" s="98">
        <f>'Table 12.20'!AE7</f>
        <v>0.12104138333009518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105</v>
      </c>
      <c r="Y88" s="127">
        <v>120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12.20'!AA37</f>
        <v>4,791</v>
      </c>
      <c r="D89" s="97">
        <f>'Table 12.20'!AC37</f>
        <v>2.1753039027511134E-2</v>
      </c>
      <c r="E89" s="98">
        <f>'Table 12.20'!AC37</f>
        <v>2.1753039027511134E-2</v>
      </c>
      <c r="F89" s="97">
        <f>'Table 12.20'!AE37</f>
        <v>9.3585939283268749E-2</v>
      </c>
      <c r="G89" s="98">
        <f>'Table 12.20'!AE37</f>
        <v>9.3585939283268749E-2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386</v>
      </c>
      <c r="Y89" s="127">
        <v>377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12.20'!AA38</f>
        <v>979</v>
      </c>
      <c r="D90" s="97">
        <f>'Table 12.20'!AC38</f>
        <v>6.297502714440828E-2</v>
      </c>
      <c r="E90" s="98">
        <f>'Table 12.20'!AC38</f>
        <v>6.297502714440828E-2</v>
      </c>
      <c r="F90" s="97">
        <f>'Table 12.20'!AE38</f>
        <v>0.27806788511749336</v>
      </c>
      <c r="G90" s="98">
        <f>'Table 12.20'!AE38</f>
        <v>0.27806788511749336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448</v>
      </c>
      <c r="Y90" s="127">
        <v>454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12.20'!AA114</f>
        <v>427</v>
      </c>
      <c r="D91" s="97">
        <f>'Table 12.20'!AC114</f>
        <v>7.5566750629722845E-2</v>
      </c>
      <c r="E91" s="98">
        <f>'Table 12.20'!AC114</f>
        <v>7.5566750629722845E-2</v>
      </c>
      <c r="F91" s="97">
        <f>'Table 12.20'!AE114</f>
        <v>0.10909090909090913</v>
      </c>
      <c r="G91" s="98">
        <f>'Table 12.20'!AE114</f>
        <v>0.10909090909090913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2910</v>
      </c>
      <c r="Y91" s="127">
        <v>2993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12.20'!AA115</f>
        <v>552</v>
      </c>
      <c r="D92" s="97">
        <f>'Table 12.20'!AC115</f>
        <v>4.743833017077792E-2</v>
      </c>
      <c r="E92" s="98">
        <f>'Table 12.20'!AC115</f>
        <v>4.743833017077792E-2</v>
      </c>
      <c r="F92" s="97">
        <f>'Table 12.20'!AE115</f>
        <v>0.44881889763779537</v>
      </c>
      <c r="G92" s="98">
        <f>'Table 12.20'!AE115</f>
        <v>0.44881889763779537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12.20'!AA8</f>
        <v>$37,118</v>
      </c>
      <c r="D93" s="97">
        <f>'Table 12.20'!AC8</f>
        <v>1.0081364972243323E-2</v>
      </c>
      <c r="E93" s="98">
        <f>'Table 12.20'!AC8</f>
        <v>1.0081364972243323E-2</v>
      </c>
      <c r="F93" s="97">
        <f>'Table 12.20'!AE8</f>
        <v>9.1238277230633491E-2</v>
      </c>
      <c r="G93" s="98">
        <f>'Table 12.20'!AE8</f>
        <v>9.1238277230633491E-2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174</v>
      </c>
      <c r="Y93" s="127">
        <v>188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12.20'!AA9</f>
        <v>$278.4 mil</v>
      </c>
      <c r="D94" s="97">
        <f>'Table 12.20'!AC9</f>
        <v>3.3336066586486579E-2</v>
      </c>
      <c r="E94" s="98">
        <f>'Table 12.20'!AC9</f>
        <v>3.3336066586486579E-2</v>
      </c>
      <c r="F94" s="97">
        <f>'Table 12.20'!AE9</f>
        <v>0.25953594485553033</v>
      </c>
      <c r="G94" s="98">
        <f>'Table 12.20'!AE9</f>
        <v>0.25953594485553033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444</v>
      </c>
      <c r="Y94" s="127">
        <v>455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96</v>
      </c>
      <c r="Y95" s="127">
        <v>110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402</v>
      </c>
      <c r="Y96" s="127">
        <v>431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403</v>
      </c>
      <c r="Y97" s="127">
        <v>431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338</v>
      </c>
      <c r="Y98" s="127">
        <v>355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9</v>
      </c>
      <c r="Y99" s="127">
        <v>15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319</v>
      </c>
      <c r="Y100" s="127">
        <v>312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2702</v>
      </c>
      <c r="Y101" s="127">
        <v>2777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5731</v>
      </c>
      <c r="Y104" s="125">
        <v>6118</v>
      </c>
      <c r="Z104" s="125"/>
      <c r="AA104" s="125" t="str">
        <f>TEXT(Y104,"###,###")</f>
        <v>6,118</v>
      </c>
      <c r="AB104" s="125"/>
      <c r="AC104" s="125">
        <f>Y104/($Y$4)*100</f>
        <v>73.728609303446618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1257</v>
      </c>
      <c r="Y105" s="125">
        <v>1313</v>
      </c>
      <c r="Z105" s="125"/>
      <c r="AA105" s="125" t="str">
        <f>TEXT(Y105,"###,###")</f>
        <v>1,313</v>
      </c>
      <c r="AB105" s="125"/>
      <c r="AC105" s="125">
        <f>Y105/($Y$4)*100</f>
        <v>15.823089901181007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6988</v>
      </c>
      <c r="Y106" s="125">
        <v>7431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1128</v>
      </c>
      <c r="Y108" s="125">
        <v>1192</v>
      </c>
      <c r="Z108" s="125"/>
      <c r="AA108" s="125" t="str">
        <f>TEXT(Y108,"###,###")</f>
        <v>1,192</v>
      </c>
      <c r="AB108" s="125"/>
      <c r="AC108" s="125">
        <f>Y108/($Y$4)*100</f>
        <v>14.364907206555797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1269</v>
      </c>
      <c r="Y109" s="125">
        <v>1337</v>
      </c>
      <c r="Z109" s="125"/>
      <c r="AA109" s="125" t="str">
        <f>TEXT(Y109,"###,###")</f>
        <v>1,337</v>
      </c>
      <c r="AB109" s="125"/>
      <c r="AC109" s="125">
        <f t="shared" ref="AC109:AC111" si="3">Y109/($Y$4)*100</f>
        <v>16.112316220776091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1876</v>
      </c>
      <c r="Y110" s="125">
        <v>2068</v>
      </c>
      <c r="Z110" s="125"/>
      <c r="AA110" s="125" t="str">
        <f>TEXT(Y110,"###,###")</f>
        <v>2,068</v>
      </c>
      <c r="AB110" s="125"/>
      <c r="AC110" s="125">
        <f t="shared" si="3"/>
        <v>24.921667871776332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2716</v>
      </c>
      <c r="Y111" s="125">
        <v>2834</v>
      </c>
      <c r="Z111" s="125"/>
      <c r="AA111" s="125" t="str">
        <f>TEXT(Y111,"###,###")</f>
        <v>2,834</v>
      </c>
      <c r="AB111" s="125"/>
      <c r="AC111" s="125">
        <f t="shared" si="3"/>
        <v>34.152807905519403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7898</v>
      </c>
      <c r="Y112" s="125">
        <v>8298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385</v>
      </c>
      <c r="U114" s="125">
        <v>362</v>
      </c>
      <c r="V114" s="125">
        <v>372</v>
      </c>
      <c r="W114" s="125">
        <v>400</v>
      </c>
      <c r="X114" s="125">
        <v>397</v>
      </c>
      <c r="Y114" s="125">
        <v>427</v>
      </c>
      <c r="Z114" s="125"/>
      <c r="AA114" s="125" t="str">
        <f>TEXT(Y114,"###,###")</f>
        <v>427</v>
      </c>
      <c r="AB114" s="125"/>
      <c r="AC114" s="125">
        <f>Y114/X114-1</f>
        <v>7.5566750629722845E-2</v>
      </c>
      <c r="AD114" s="125"/>
      <c r="AE114" s="125">
        <f>Y114/T114-1</f>
        <v>0.10909090909090913</v>
      </c>
      <c r="AF114" s="125"/>
    </row>
    <row r="115" spans="19:32" x14ac:dyDescent="0.25">
      <c r="S115" s="125" t="s">
        <v>104</v>
      </c>
      <c r="T115" s="125">
        <v>381</v>
      </c>
      <c r="U115" s="125">
        <v>375</v>
      </c>
      <c r="V115" s="125">
        <v>433</v>
      </c>
      <c r="W115" s="125">
        <v>453</v>
      </c>
      <c r="X115" s="125">
        <v>527</v>
      </c>
      <c r="Y115" s="125">
        <v>552</v>
      </c>
      <c r="Z115" s="125"/>
      <c r="AA115" s="125" t="str">
        <f>TEXT(Y115,"###,###")</f>
        <v>552</v>
      </c>
      <c r="AB115" s="125"/>
      <c r="AC115" s="125">
        <f>Y115/X115-1</f>
        <v>4.743833017077792E-2</v>
      </c>
      <c r="AD115" s="125"/>
      <c r="AE115" s="125">
        <f>Y115/T115-1</f>
        <v>0.44881889763779537</v>
      </c>
      <c r="AF115" s="125"/>
    </row>
    <row r="116" spans="19:32" x14ac:dyDescent="0.25">
      <c r="S116" s="125" t="s">
        <v>56</v>
      </c>
      <c r="T116" s="125">
        <v>766</v>
      </c>
      <c r="U116" s="125">
        <v>737</v>
      </c>
      <c r="V116" s="125">
        <v>805</v>
      </c>
      <c r="W116" s="125">
        <v>853</v>
      </c>
      <c r="X116" s="125">
        <v>924</v>
      </c>
      <c r="Y116" s="125">
        <v>979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40.83</v>
      </c>
      <c r="V118" s="125">
        <v>40.98</v>
      </c>
      <c r="W118" s="125">
        <v>41.04</v>
      </c>
      <c r="X118" s="125">
        <v>44</v>
      </c>
      <c r="Y118" s="125">
        <v>43.12</v>
      </c>
      <c r="Z118" s="125"/>
      <c r="AA118" s="125" t="str">
        <f>TEXT(Y118,"##.0")</f>
        <v>43.1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4213</v>
      </c>
      <c r="V120" s="125">
        <v>4321</v>
      </c>
      <c r="W120" s="125">
        <v>4474</v>
      </c>
      <c r="X120" s="125">
        <v>4642</v>
      </c>
      <c r="Y120" s="125">
        <v>4732</v>
      </c>
      <c r="Z120" s="125"/>
      <c r="AA120" s="125" t="str">
        <f>TEXT(Y120,"###,###")</f>
        <v>4,732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522</v>
      </c>
      <c r="V121" s="125">
        <v>508</v>
      </c>
      <c r="W121" s="125">
        <v>498</v>
      </c>
      <c r="X121" s="125">
        <v>478</v>
      </c>
      <c r="Y121" s="125">
        <v>507</v>
      </c>
      <c r="Z121" s="125"/>
      <c r="AA121" s="125" t="str">
        <f t="shared" ref="AA121:AA128" si="4">TEXT(Y121,"###,###")</f>
        <v>507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501</v>
      </c>
      <c r="V122" s="125">
        <v>502</v>
      </c>
      <c r="W122" s="125">
        <v>503</v>
      </c>
      <c r="X122" s="125">
        <v>491</v>
      </c>
      <c r="Y122" s="125">
        <v>531</v>
      </c>
      <c r="Z122" s="125"/>
      <c r="AA122" s="125" t="str">
        <f t="shared" si="4"/>
        <v>531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4714</v>
      </c>
      <c r="V124" s="125">
        <v>4823</v>
      </c>
      <c r="W124" s="125">
        <v>4977</v>
      </c>
      <c r="X124" s="125">
        <v>5133</v>
      </c>
      <c r="Y124" s="125">
        <v>5263</v>
      </c>
      <c r="Z124" s="125"/>
      <c r="AA124" s="125" t="str">
        <f t="shared" si="4"/>
        <v>5,263</v>
      </c>
      <c r="AB124" s="125"/>
      <c r="AC124" s="125">
        <f>Y124/$Y$7*100</f>
        <v>91.213171577123049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1023</v>
      </c>
      <c r="V125" s="125">
        <v>1010</v>
      </c>
      <c r="W125" s="125">
        <v>1001</v>
      </c>
      <c r="X125" s="125">
        <v>969</v>
      </c>
      <c r="Y125" s="125">
        <v>1038</v>
      </c>
      <c r="Z125" s="125"/>
      <c r="AA125" s="125" t="str">
        <f t="shared" si="4"/>
        <v>1,038</v>
      </c>
      <c r="AB125" s="125"/>
      <c r="AC125" s="125">
        <f>Y125/$Y$7*100</f>
        <v>17.989601386481802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2778</v>
      </c>
      <c r="V127" s="125">
        <v>2829</v>
      </c>
      <c r="W127" s="125">
        <v>2903</v>
      </c>
      <c r="X127" s="125">
        <v>2912</v>
      </c>
      <c r="Y127" s="125">
        <v>2993</v>
      </c>
      <c r="Z127" s="125"/>
      <c r="AA127" s="125" t="str">
        <f t="shared" si="4"/>
        <v>2,993</v>
      </c>
      <c r="AB127" s="125"/>
      <c r="AC127" s="125">
        <f>Y127/$Y$7*100</f>
        <v>51.871750433275565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2453</v>
      </c>
      <c r="V128" s="125">
        <v>2496</v>
      </c>
      <c r="W128" s="125">
        <v>2570</v>
      </c>
      <c r="X128" s="125">
        <v>2704</v>
      </c>
      <c r="Y128" s="125">
        <v>2777</v>
      </c>
      <c r="Z128" s="125"/>
      <c r="AA128" s="125" t="str">
        <f t="shared" si="4"/>
        <v>2,777</v>
      </c>
      <c r="AB128" s="125"/>
      <c r="AC128" s="125">
        <f>Y128/$Y$7*100</f>
        <v>48.128249566724435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016271E-0F21-4B9D-AA92-0DCD8B1F04E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3EEC146C-7DCC-4FDF-BDC6-11B5736E687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C99924F2-AC17-4E95-B233-D19DA5D9B32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0212D9BB-7CBA-431D-BA43-45ED1BCA11F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2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Launceston</v>
      </c>
      <c r="T1" s="125"/>
      <c r="U1" s="125"/>
      <c r="V1" s="125"/>
      <c r="W1" s="125"/>
      <c r="X1" s="125"/>
      <c r="Y1" s="125" t="str">
        <f>Y3</f>
        <v>12.21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151</v>
      </c>
      <c r="V3" s="125"/>
      <c r="W3" s="125"/>
      <c r="X3" s="125"/>
      <c r="Y3" s="125" t="s">
        <v>179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12.21'!$Y$3&amp;" "&amp;'Table 12.21'!$U$3&amp;", "&amp;'State data for spotlight'!$C$3&amp;", "&amp;'Table 12.21'!$Y$2</f>
        <v>Table 12.21 Launceston,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47431</v>
      </c>
      <c r="U4" s="127">
        <v>46498</v>
      </c>
      <c r="V4" s="127">
        <v>46714</v>
      </c>
      <c r="W4" s="127">
        <v>46697</v>
      </c>
      <c r="X4" s="127">
        <v>46058</v>
      </c>
      <c r="Y4" s="127">
        <v>47682</v>
      </c>
      <c r="Z4" s="125"/>
      <c r="AA4" s="125" t="str">
        <f>TEXT(Y4,"###,###")</f>
        <v>47,682</v>
      </c>
      <c r="AB4" s="125"/>
      <c r="AC4" s="125">
        <f t="shared" ref="AC4:AC9" si="0">Y4/X4-1</f>
        <v>3.5259889704285952E-2</v>
      </c>
      <c r="AD4" s="125"/>
      <c r="AE4" s="125">
        <f>Y4/T4-1</f>
        <v>5.291897704033266E-3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24181</v>
      </c>
      <c r="U5" s="127">
        <v>23868</v>
      </c>
      <c r="V5" s="127">
        <v>23589</v>
      </c>
      <c r="W5" s="127">
        <v>23781</v>
      </c>
      <c r="X5" s="127">
        <v>23430</v>
      </c>
      <c r="Y5" s="127">
        <v>24231</v>
      </c>
      <c r="Z5" s="125"/>
      <c r="AA5" s="125" t="str">
        <f>TEXT(Y5,"###,###")</f>
        <v>24,231</v>
      </c>
      <c r="AB5" s="125"/>
      <c r="AC5" s="125">
        <f t="shared" si="0"/>
        <v>3.4186939820742612E-2</v>
      </c>
      <c r="AD5" s="125"/>
      <c r="AE5" s="125">
        <f t="shared" ref="AE5:AE9" si="1">Y5/T5-1</f>
        <v>2.0677391340309104E-3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23250</v>
      </c>
      <c r="U6" s="127">
        <v>22630</v>
      </c>
      <c r="V6" s="127">
        <v>23125</v>
      </c>
      <c r="W6" s="127">
        <v>22913</v>
      </c>
      <c r="X6" s="127">
        <v>22628</v>
      </c>
      <c r="Y6" s="127">
        <v>23451</v>
      </c>
      <c r="Z6" s="125"/>
      <c r="AA6" s="125" t="str">
        <f>TEXT(Y6,"###,###")</f>
        <v>23,451</v>
      </c>
      <c r="AB6" s="125"/>
      <c r="AC6" s="125">
        <f t="shared" si="0"/>
        <v>3.6370867951210917E-2</v>
      </c>
      <c r="AD6" s="125"/>
      <c r="AE6" s="125">
        <f t="shared" si="1"/>
        <v>8.6451612903226671E-3</v>
      </c>
      <c r="AF6" s="125"/>
    </row>
    <row r="7" spans="1:32" ht="16.5" customHeight="1" thickBot="1" x14ac:dyDescent="0.3">
      <c r="A7" s="44" t="str">
        <f>"QUICK STATS for "&amp;'Table 12.21'!Y2&amp;"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33785</v>
      </c>
      <c r="U7" s="127">
        <v>33388</v>
      </c>
      <c r="V7" s="127">
        <v>33165</v>
      </c>
      <c r="W7" s="127">
        <v>33244</v>
      </c>
      <c r="X7" s="127">
        <v>33175</v>
      </c>
      <c r="Y7" s="127">
        <v>33787</v>
      </c>
      <c r="Z7" s="125"/>
      <c r="AA7" s="125" t="str">
        <f>TEXT(Y7,"###,###")</f>
        <v>33,787</v>
      </c>
      <c r="AB7" s="125"/>
      <c r="AC7" s="125">
        <f t="shared" si="0"/>
        <v>1.8447626224566749E-2</v>
      </c>
      <c r="AD7" s="125"/>
      <c r="AE7" s="125">
        <f t="shared" si="1"/>
        <v>5.919786887664813E-5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47,682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12.21'!AA7</f>
        <v>33,787</v>
      </c>
      <c r="P8" s="49"/>
      <c r="S8" s="125" t="s">
        <v>96</v>
      </c>
      <c r="T8" s="125">
        <v>32458</v>
      </c>
      <c r="U8" s="125">
        <v>33660</v>
      </c>
      <c r="V8" s="125">
        <v>32989</v>
      </c>
      <c r="W8" s="125">
        <v>34455.120000000003</v>
      </c>
      <c r="X8" s="125">
        <v>36783</v>
      </c>
      <c r="Y8" s="125">
        <v>36154</v>
      </c>
      <c r="Z8" s="125"/>
      <c r="AA8" s="125" t="str">
        <f>TEXT(Y8,"$###,###")</f>
        <v>$36,154</v>
      </c>
      <c r="AB8" s="125"/>
      <c r="AC8" s="125">
        <f t="shared" si="0"/>
        <v>-1.7100290895250558E-2</v>
      </c>
      <c r="AD8" s="125"/>
      <c r="AE8" s="125">
        <f t="shared" si="1"/>
        <v>0.11387023230020343</v>
      </c>
      <c r="AF8" s="125"/>
    </row>
    <row r="9" spans="1:32" x14ac:dyDescent="0.25">
      <c r="A9" s="53" t="s">
        <v>17</v>
      </c>
      <c r="B9" s="54"/>
      <c r="C9" s="55"/>
      <c r="D9" s="56">
        <f>'Table 12.21'!AC104</f>
        <v>72.857682144205356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51.004824340722763</v>
      </c>
      <c r="P9" s="57" t="s">
        <v>97</v>
      </c>
      <c r="S9" s="125" t="s">
        <v>9</v>
      </c>
      <c r="T9" s="125">
        <v>1456242831</v>
      </c>
      <c r="U9" s="125">
        <v>1490938961</v>
      </c>
      <c r="V9" s="125">
        <v>1526727447</v>
      </c>
      <c r="W9" s="125">
        <v>1574684906</v>
      </c>
      <c r="X9" s="125">
        <v>1620925190</v>
      </c>
      <c r="Y9" s="125">
        <v>1670372789</v>
      </c>
      <c r="Z9" s="125"/>
      <c r="AA9" s="125" t="str">
        <f>TEXT(Y9/1000000,"$#,###.0")&amp;" mil"</f>
        <v>$1,670.4 mil</v>
      </c>
      <c r="AB9" s="125"/>
      <c r="AC9" s="125">
        <f t="shared" si="0"/>
        <v>3.0505787253512828E-2</v>
      </c>
      <c r="AD9" s="125"/>
      <c r="AE9" s="125">
        <f t="shared" si="1"/>
        <v>0.14704275512412801</v>
      </c>
      <c r="AF9" s="125"/>
    </row>
    <row r="10" spans="1:32" x14ac:dyDescent="0.25">
      <c r="A10" s="53" t="s">
        <v>20</v>
      </c>
      <c r="B10" s="54"/>
      <c r="C10" s="55"/>
      <c r="D10" s="56">
        <f>'Table 12.21'!AC105</f>
        <v>20.452162241516714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48.995175659277237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93.805309734513273</v>
      </c>
      <c r="P11" s="57" t="s">
        <v>97</v>
      </c>
      <c r="S11" s="125" t="s">
        <v>32</v>
      </c>
      <c r="T11" s="127">
        <v>42689</v>
      </c>
      <c r="U11" s="127">
        <v>41873</v>
      </c>
      <c r="V11" s="127">
        <v>42210</v>
      </c>
      <c r="W11" s="127">
        <v>42399</v>
      </c>
      <c r="X11" s="127">
        <v>41789</v>
      </c>
      <c r="Y11" s="127">
        <v>43388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12.21'!AC108</f>
        <v>13.816534541336353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12.709030100334449</v>
      </c>
      <c r="P12" s="57" t="s">
        <v>97</v>
      </c>
      <c r="S12" s="125" t="s">
        <v>33</v>
      </c>
      <c r="T12" s="127">
        <v>4741</v>
      </c>
      <c r="U12" s="127">
        <v>4623</v>
      </c>
      <c r="V12" s="127">
        <v>4507</v>
      </c>
      <c r="W12" s="127">
        <v>4297</v>
      </c>
      <c r="X12" s="127">
        <v>4267</v>
      </c>
      <c r="Y12" s="127">
        <v>4294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12.21'!AC109</f>
        <v>16.081540203850508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12.21'!AA118</f>
        <v>41.3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12.21'!AC110</f>
        <v>23.073696573130324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18.101636724183859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12.21'!AC111</f>
        <v>40.338073067404892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81.898363275816138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1819</v>
      </c>
      <c r="Z15" s="125"/>
      <c r="AA15" s="128">
        <f t="shared" ref="AA15:AA34" si="2">IF(Y15="np",0,Y15/$Y$34)</f>
        <v>3.8148567593641207E-2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299</v>
      </c>
      <c r="Z16" s="125"/>
      <c r="AA16" s="128">
        <f t="shared" si="2"/>
        <v>6.2707101212197474E-3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2530</v>
      </c>
      <c r="Z17" s="125"/>
      <c r="AA17" s="128">
        <f t="shared" si="2"/>
        <v>5.3059854871859401E-2</v>
      </c>
      <c r="AB17" s="125"/>
      <c r="AC17" s="125"/>
      <c r="AD17" s="125"/>
      <c r="AE17" s="125"/>
      <c r="AF17" s="125"/>
    </row>
    <row r="18" spans="1:32" x14ac:dyDescent="0.25">
      <c r="A18" s="83" t="str">
        <f>'Table 12.21'!$S$1&amp;" ("&amp;'Table 12.21'!$T$2&amp;" to "&amp;'Table 12.21'!$Y$2&amp;")"</f>
        <v>Launceston (2011-12 to 2016-17)</v>
      </c>
      <c r="B18" s="83"/>
      <c r="C18" s="83"/>
      <c r="D18" s="83"/>
      <c r="E18" s="83"/>
      <c r="F18" s="83"/>
      <c r="G18" s="83" t="str">
        <f>'Table 12.21'!$S$1&amp;" ("&amp;'Table 12.21'!$T$2&amp;" to "&amp;'Table 12.21'!$Y$2&amp;")"</f>
        <v>Launceston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425</v>
      </c>
      <c r="Z18" s="125"/>
      <c r="AA18" s="128">
        <f t="shared" si="2"/>
        <v>8.9132167274862638E-3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2572</v>
      </c>
      <c r="Z19" s="125"/>
      <c r="AA19" s="128">
        <f t="shared" si="2"/>
        <v>5.3940690407281576E-2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1537</v>
      </c>
      <c r="Z20" s="125"/>
      <c r="AA20" s="128">
        <f t="shared" si="2"/>
        <v>3.223438614152091E-2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4958</v>
      </c>
      <c r="Z21" s="125"/>
      <c r="AA21" s="128">
        <f t="shared" si="2"/>
        <v>0.10398053772912209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4270</v>
      </c>
      <c r="Z22" s="125"/>
      <c r="AA22" s="128">
        <f t="shared" si="2"/>
        <v>8.9551612767920813E-2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1758</v>
      </c>
      <c r="Z23" s="125"/>
      <c r="AA23" s="128">
        <f t="shared" si="2"/>
        <v>3.6869258839813769E-2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428</v>
      </c>
      <c r="Z24" s="125"/>
      <c r="AA24" s="128">
        <f t="shared" si="2"/>
        <v>8.9761335514449894E-3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1569</v>
      </c>
      <c r="Z25" s="125"/>
      <c r="AA25" s="128">
        <f t="shared" si="2"/>
        <v>3.2905498930413994E-2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966</v>
      </c>
      <c r="Z26" s="125"/>
      <c r="AA26" s="128">
        <f t="shared" si="2"/>
        <v>2.0259217314709952E-2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2492</v>
      </c>
      <c r="Z27" s="125"/>
      <c r="AA27" s="128">
        <f t="shared" si="2"/>
        <v>5.2262908435048869E-2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2884</v>
      </c>
      <c r="Z28" s="125"/>
      <c r="AA28" s="128">
        <f t="shared" si="2"/>
        <v>6.0484040098989139E-2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2173</v>
      </c>
      <c r="Z29" s="125"/>
      <c r="AA29" s="128">
        <f t="shared" si="2"/>
        <v>4.5572752820770938E-2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4382</v>
      </c>
      <c r="Z30" s="125"/>
      <c r="AA30" s="128">
        <f t="shared" si="2"/>
        <v>9.1900507529046604E-2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12.21'!Y2&amp;")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6851</v>
      </c>
      <c r="Z31" s="125"/>
      <c r="AA31" s="128">
        <f t="shared" si="2"/>
        <v>0.14368105364707856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839</v>
      </c>
      <c r="Z32" s="125"/>
      <c r="AA32" s="128">
        <f t="shared" si="2"/>
        <v>1.7595738433790527E-2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1611</v>
      </c>
      <c r="Z33" s="125"/>
      <c r="AA33" s="128">
        <f t="shared" si="2"/>
        <v>3.3786334465836163E-2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47682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28058</v>
      </c>
      <c r="U37" s="125">
        <v>27844</v>
      </c>
      <c r="V37" s="125">
        <v>27182</v>
      </c>
      <c r="W37" s="125">
        <v>27283</v>
      </c>
      <c r="X37" s="125">
        <v>27648</v>
      </c>
      <c r="Y37" s="125">
        <v>27671</v>
      </c>
      <c r="Z37" s="125"/>
      <c r="AA37" s="125" t="str">
        <f>TEXT(Y37,"###,###")</f>
        <v>27,671</v>
      </c>
      <c r="AB37" s="125"/>
      <c r="AC37" s="125">
        <f>Y37/X37-1</f>
        <v>8.3188657407418098E-4</v>
      </c>
      <c r="AD37" s="125"/>
      <c r="AE37" s="125">
        <f>Y37/T37-1</f>
        <v>-1.3792857652006552E-2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5725</v>
      </c>
      <c r="U38" s="125">
        <v>5543</v>
      </c>
      <c r="V38" s="125">
        <v>5980</v>
      </c>
      <c r="W38" s="125">
        <v>5963</v>
      </c>
      <c r="X38" s="125">
        <v>5526</v>
      </c>
      <c r="Y38" s="125">
        <v>6116</v>
      </c>
      <c r="Z38" s="125"/>
      <c r="AA38" s="125" t="str">
        <f>TEXT(Y38,"###,###")</f>
        <v>6,116</v>
      </c>
      <c r="AB38" s="125"/>
      <c r="AC38" s="125">
        <f>Y38/X38-1</f>
        <v>0.10676800579080714</v>
      </c>
      <c r="AD38" s="125"/>
      <c r="AE38" s="125">
        <f>Y38/T38-1</f>
        <v>6.8296943231441087E-2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33783</v>
      </c>
      <c r="U40" s="125">
        <v>33387</v>
      </c>
      <c r="V40" s="125">
        <v>33162</v>
      </c>
      <c r="W40" s="125">
        <v>33246</v>
      </c>
      <c r="X40" s="125">
        <v>33174</v>
      </c>
      <c r="Y40" s="125">
        <v>33787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81.898363275816138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18.101636724183859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17</v>
      </c>
      <c r="Y44" s="127">
        <v>15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425</v>
      </c>
      <c r="Y45" s="127">
        <v>427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1389</v>
      </c>
      <c r="Y46" s="127">
        <v>1531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2433</v>
      </c>
      <c r="Y47" s="127">
        <v>2574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3003</v>
      </c>
      <c r="Y48" s="127">
        <v>3055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12.21'!S1&amp;" ("&amp;'Table 12.21'!Y2&amp;") *"</f>
        <v>Number of jobs by age and sex of job holders in Launceston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2598</v>
      </c>
      <c r="Y49" s="127">
        <v>2646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2174</v>
      </c>
      <c r="Y50" s="127">
        <v>2297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2270</v>
      </c>
      <c r="Y51" s="127">
        <v>2214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2302</v>
      </c>
      <c r="Y52" s="127">
        <v>2418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2145</v>
      </c>
      <c r="Y53" s="127">
        <v>2113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1949</v>
      </c>
      <c r="Y54" s="127">
        <v>2029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1431</v>
      </c>
      <c r="Y55" s="127">
        <v>1512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724</v>
      </c>
      <c r="Y56" s="127">
        <v>792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324</v>
      </c>
      <c r="Y57" s="127">
        <v>364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143</v>
      </c>
      <c r="Y58" s="127">
        <v>131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70</v>
      </c>
      <c r="Y59" s="127">
        <v>71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40</v>
      </c>
      <c r="Y60" s="127">
        <v>40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23430</v>
      </c>
      <c r="Y61" s="127">
        <v>24231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22</v>
      </c>
      <c r="Y63" s="127">
        <v>20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12.21'!S1&amp;" ("&amp;'Table 12.21'!Y2&amp;") *"</f>
        <v>Number of employed persons per occupation of main job by sex in Launceston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570</v>
      </c>
      <c r="Y64" s="127">
        <v>530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1583</v>
      </c>
      <c r="Y65" s="127">
        <v>1654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2336</v>
      </c>
      <c r="Y66" s="127">
        <v>2397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2551</v>
      </c>
      <c r="Y67" s="127">
        <v>2712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2258</v>
      </c>
      <c r="Y68" s="127">
        <v>2259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2027</v>
      </c>
      <c r="Y69" s="127">
        <v>2233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2193</v>
      </c>
      <c r="Y70" s="127">
        <v>2205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2420</v>
      </c>
      <c r="Y71" s="127">
        <v>2515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2220</v>
      </c>
      <c r="Y72" s="127">
        <v>2282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2076</v>
      </c>
      <c r="Y73" s="127">
        <v>2134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1376</v>
      </c>
      <c r="Y74" s="127">
        <v>1461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599</v>
      </c>
      <c r="Y75" s="127">
        <v>646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176</v>
      </c>
      <c r="Y76" s="127">
        <v>199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97</v>
      </c>
      <c r="Y77" s="127">
        <v>101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54</v>
      </c>
      <c r="Y78" s="127">
        <v>50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54</v>
      </c>
      <c r="Y79" s="127">
        <v>53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22628</v>
      </c>
      <c r="Y80" s="127">
        <v>23451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12.21'!S1</f>
        <v>Launceston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1683</v>
      </c>
      <c r="Y83" s="127">
        <v>1739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2301</v>
      </c>
      <c r="Y84" s="127">
        <v>2363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12.21'!AA4</f>
        <v>47,682</v>
      </c>
      <c r="D85" s="97">
        <f>'Table 12.21'!AC4</f>
        <v>3.5259889704285952E-2</v>
      </c>
      <c r="E85" s="98">
        <f>'Table 12.21'!AC4</f>
        <v>3.5259889704285952E-2</v>
      </c>
      <c r="F85" s="97">
        <f>'Table 12.21'!AE4</f>
        <v>5.291897704033266E-3</v>
      </c>
      <c r="G85" s="98">
        <f>'Table 12.21'!AE4</f>
        <v>5.291897704033266E-3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2721</v>
      </c>
      <c r="Y85" s="127">
        <v>2771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12.21'!AA5</f>
        <v>24,231</v>
      </c>
      <c r="D86" s="97">
        <f>'Table 12.21'!AC5</f>
        <v>3.4186939820742612E-2</v>
      </c>
      <c r="E86" s="98">
        <f>'Table 12.21'!AC5</f>
        <v>3.4186939820742612E-2</v>
      </c>
      <c r="F86" s="97">
        <f>'Table 12.21'!AE5</f>
        <v>2.0677391340309104E-3</v>
      </c>
      <c r="G86" s="98">
        <f>'Table 12.21'!AE5</f>
        <v>2.0677391340309104E-3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990</v>
      </c>
      <c r="Y86" s="127">
        <v>1059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12.21'!AA6</f>
        <v>23,451</v>
      </c>
      <c r="D87" s="97">
        <f>'Table 12.21'!AC6</f>
        <v>3.6370867951210917E-2</v>
      </c>
      <c r="E87" s="98">
        <f>'Table 12.21'!AC6</f>
        <v>3.6370867951210917E-2</v>
      </c>
      <c r="F87" s="97">
        <f>'Table 12.21'!AE6</f>
        <v>8.6451612903226671E-3</v>
      </c>
      <c r="G87" s="98">
        <f>'Table 12.21'!AE6</f>
        <v>8.6451612903226671E-3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810</v>
      </c>
      <c r="Y87" s="127">
        <v>848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12.21'!AA7</f>
        <v>33,787</v>
      </c>
      <c r="D88" s="97">
        <f>'Table 12.21'!AC7</f>
        <v>1.8447626224566749E-2</v>
      </c>
      <c r="E88" s="98">
        <f>'Table 12.21'!AC7</f>
        <v>1.8447626224566749E-2</v>
      </c>
      <c r="F88" s="97">
        <f>'Table 12.21'!AE7</f>
        <v>5.919786887664813E-5</v>
      </c>
      <c r="G88" s="98">
        <f>'Table 12.21'!AE7</f>
        <v>5.919786887664813E-5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1161</v>
      </c>
      <c r="Y88" s="127">
        <v>1172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12.21'!AA37</f>
        <v>27,671</v>
      </c>
      <c r="D89" s="97">
        <f>'Table 12.21'!AC37</f>
        <v>8.3188657407418098E-4</v>
      </c>
      <c r="E89" s="98">
        <f>'Table 12.21'!AC37</f>
        <v>8.3188657407418098E-4</v>
      </c>
      <c r="F89" s="97">
        <f>'Table 12.21'!AE37</f>
        <v>-1.3792857652006552E-2</v>
      </c>
      <c r="G89" s="98">
        <f>'Table 12.21'!AE37</f>
        <v>-1.3792857652006552E-2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1556</v>
      </c>
      <c r="Y89" s="127">
        <v>1568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12.21'!AA38</f>
        <v>6,116</v>
      </c>
      <c r="D90" s="97">
        <f>'Table 12.21'!AC38</f>
        <v>0.10676800579080714</v>
      </c>
      <c r="E90" s="98">
        <f>'Table 12.21'!AC38</f>
        <v>0.10676800579080714</v>
      </c>
      <c r="F90" s="97">
        <f>'Table 12.21'!AE38</f>
        <v>6.8296943231441087E-2</v>
      </c>
      <c r="G90" s="98">
        <f>'Table 12.21'!AE38</f>
        <v>6.8296943231441087E-2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2389</v>
      </c>
      <c r="Y90" s="127">
        <v>2529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12.21'!AA114</f>
        <v>2,893</v>
      </c>
      <c r="D91" s="97">
        <f>'Table 12.21'!AC114</f>
        <v>0.15812650120096072</v>
      </c>
      <c r="E91" s="98">
        <f>'Table 12.21'!AC114</f>
        <v>0.15812650120096072</v>
      </c>
      <c r="F91" s="97">
        <f>'Table 12.21'!AE114</f>
        <v>0.14483577364463796</v>
      </c>
      <c r="G91" s="98">
        <f>'Table 12.21'!AE114</f>
        <v>0.14483577364463796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16965</v>
      </c>
      <c r="Y91" s="127">
        <v>17233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12.21'!AA115</f>
        <v>3,223</v>
      </c>
      <c r="D92" s="97">
        <f>'Table 12.21'!AC115</f>
        <v>6.5454545454545432E-2</v>
      </c>
      <c r="E92" s="98">
        <f>'Table 12.21'!AC115</f>
        <v>6.5454545454545432E-2</v>
      </c>
      <c r="F92" s="97">
        <f>'Table 12.21'!AE115</f>
        <v>8.4480600750937995E-3</v>
      </c>
      <c r="G92" s="98">
        <f>'Table 12.21'!AE115</f>
        <v>8.4480600750937995E-3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12.21'!AA8</f>
        <v>$36,154</v>
      </c>
      <c r="D93" s="97">
        <f>'Table 12.21'!AC8</f>
        <v>-1.7100290895250558E-2</v>
      </c>
      <c r="E93" s="98">
        <f>'Table 12.21'!AC8</f>
        <v>-1.7100290895250558E-2</v>
      </c>
      <c r="F93" s="97">
        <f>'Table 12.21'!AE8</f>
        <v>0.11387023230020343</v>
      </c>
      <c r="G93" s="98">
        <f>'Table 12.21'!AE8</f>
        <v>0.11387023230020343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998</v>
      </c>
      <c r="Y93" s="127">
        <v>1110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12.21'!AA9</f>
        <v>$1,670.4 mil</v>
      </c>
      <c r="D94" s="97">
        <f>'Table 12.21'!AC9</f>
        <v>3.0505787253512828E-2</v>
      </c>
      <c r="E94" s="98">
        <f>'Table 12.21'!AC9</f>
        <v>3.0505787253512828E-2</v>
      </c>
      <c r="F94" s="97">
        <f>'Table 12.21'!AE9</f>
        <v>0.14704275512412801</v>
      </c>
      <c r="G94" s="98">
        <f>'Table 12.21'!AE9</f>
        <v>0.14704275512412801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3422</v>
      </c>
      <c r="Y94" s="127">
        <v>3549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568</v>
      </c>
      <c r="Y95" s="127">
        <v>559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2489</v>
      </c>
      <c r="Y96" s="127">
        <v>2690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2552</v>
      </c>
      <c r="Y97" s="127">
        <v>2764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1867</v>
      </c>
      <c r="Y98" s="127">
        <v>1867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116</v>
      </c>
      <c r="Y99" s="127">
        <v>112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1308</v>
      </c>
      <c r="Y100" s="127">
        <v>1394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16210</v>
      </c>
      <c r="Y101" s="127">
        <v>16554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32747</v>
      </c>
      <c r="Y104" s="125">
        <v>34740</v>
      </c>
      <c r="Z104" s="125"/>
      <c r="AA104" s="125" t="str">
        <f>TEXT(Y104,"###,###")</f>
        <v>34,740</v>
      </c>
      <c r="AB104" s="125"/>
      <c r="AC104" s="125">
        <f>Y104/($Y$4)*100</f>
        <v>72.857682144205356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9438</v>
      </c>
      <c r="Y105" s="125">
        <v>9752</v>
      </c>
      <c r="Z105" s="125"/>
      <c r="AA105" s="125" t="str">
        <f>TEXT(Y105,"###,###")</f>
        <v>9,752</v>
      </c>
      <c r="AB105" s="125"/>
      <c r="AC105" s="125">
        <f>Y105/($Y$4)*100</f>
        <v>20.452162241516714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42185</v>
      </c>
      <c r="Y106" s="125">
        <v>44492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5905</v>
      </c>
      <c r="Y108" s="125">
        <v>6588</v>
      </c>
      <c r="Z108" s="125"/>
      <c r="AA108" s="125" t="str">
        <f>TEXT(Y108,"###,###")</f>
        <v>6,588</v>
      </c>
      <c r="AB108" s="125"/>
      <c r="AC108" s="125">
        <f>Y108/($Y$4)*100</f>
        <v>13.816534541336353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7674</v>
      </c>
      <c r="Y109" s="125">
        <v>7668</v>
      </c>
      <c r="Z109" s="125"/>
      <c r="AA109" s="125" t="str">
        <f>TEXT(Y109,"###,###")</f>
        <v>7,668</v>
      </c>
      <c r="AB109" s="125"/>
      <c r="AC109" s="125">
        <f t="shared" ref="AC109:AC111" si="3">Y109/($Y$4)*100</f>
        <v>16.081540203850508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10155</v>
      </c>
      <c r="Y110" s="125">
        <v>11002</v>
      </c>
      <c r="Z110" s="125"/>
      <c r="AA110" s="125" t="str">
        <f>TEXT(Y110,"###,###")</f>
        <v>11,002</v>
      </c>
      <c r="AB110" s="125"/>
      <c r="AC110" s="125">
        <f t="shared" si="3"/>
        <v>23.073696573130324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18448</v>
      </c>
      <c r="Y111" s="125">
        <v>19234</v>
      </c>
      <c r="Z111" s="125"/>
      <c r="AA111" s="125" t="str">
        <f>TEXT(Y111,"###,###")</f>
        <v>19,234</v>
      </c>
      <c r="AB111" s="125"/>
      <c r="AC111" s="125">
        <f t="shared" si="3"/>
        <v>40.338073067404892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46058</v>
      </c>
      <c r="Y112" s="125">
        <v>47682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2527</v>
      </c>
      <c r="U114" s="125">
        <v>2505</v>
      </c>
      <c r="V114" s="125">
        <v>2590</v>
      </c>
      <c r="W114" s="125">
        <v>2677</v>
      </c>
      <c r="X114" s="125">
        <v>2498</v>
      </c>
      <c r="Y114" s="125">
        <v>2893</v>
      </c>
      <c r="Z114" s="125"/>
      <c r="AA114" s="125" t="str">
        <f>TEXT(Y114,"###,###")</f>
        <v>2,893</v>
      </c>
      <c r="AB114" s="125"/>
      <c r="AC114" s="125">
        <f>Y114/X114-1</f>
        <v>0.15812650120096072</v>
      </c>
      <c r="AD114" s="125"/>
      <c r="AE114" s="125">
        <f>Y114/T114-1</f>
        <v>0.14483577364463796</v>
      </c>
      <c r="AF114" s="125"/>
    </row>
    <row r="115" spans="19:32" x14ac:dyDescent="0.25">
      <c r="S115" s="125" t="s">
        <v>104</v>
      </c>
      <c r="T115" s="125">
        <v>3196</v>
      </c>
      <c r="U115" s="125">
        <v>3036</v>
      </c>
      <c r="V115" s="125">
        <v>3395</v>
      </c>
      <c r="W115" s="125">
        <v>3285</v>
      </c>
      <c r="X115" s="125">
        <v>3025</v>
      </c>
      <c r="Y115" s="125">
        <v>3223</v>
      </c>
      <c r="Z115" s="125"/>
      <c r="AA115" s="125" t="str">
        <f>TEXT(Y115,"###,###")</f>
        <v>3,223</v>
      </c>
      <c r="AB115" s="125"/>
      <c r="AC115" s="125">
        <f>Y115/X115-1</f>
        <v>6.5454545454545432E-2</v>
      </c>
      <c r="AD115" s="125"/>
      <c r="AE115" s="125">
        <f>Y115/T115-1</f>
        <v>8.4480600750937995E-3</v>
      </c>
      <c r="AF115" s="125"/>
    </row>
    <row r="116" spans="19:32" x14ac:dyDescent="0.25">
      <c r="S116" s="125" t="s">
        <v>56</v>
      </c>
      <c r="T116" s="125">
        <v>5723</v>
      </c>
      <c r="U116" s="125">
        <v>5541</v>
      </c>
      <c r="V116" s="125">
        <v>5985</v>
      </c>
      <c r="W116" s="125">
        <v>5962</v>
      </c>
      <c r="X116" s="125">
        <v>5523</v>
      </c>
      <c r="Y116" s="125">
        <v>6116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37.799999999999997</v>
      </c>
      <c r="V118" s="125">
        <v>44.08</v>
      </c>
      <c r="W118" s="125">
        <v>38.1</v>
      </c>
      <c r="X118" s="125">
        <v>42.16</v>
      </c>
      <c r="Y118" s="125">
        <v>41.25</v>
      </c>
      <c r="Z118" s="125"/>
      <c r="AA118" s="125" t="str">
        <f>TEXT(Y118,"##.0")</f>
        <v>41.3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28764</v>
      </c>
      <c r="V120" s="125">
        <v>28661</v>
      </c>
      <c r="W120" s="125">
        <v>28946</v>
      </c>
      <c r="X120" s="125">
        <v>28906</v>
      </c>
      <c r="Y120" s="125">
        <v>29493</v>
      </c>
      <c r="Z120" s="125"/>
      <c r="AA120" s="125" t="str">
        <f>TEXT(Y120,"###,###")</f>
        <v>29,493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2244</v>
      </c>
      <c r="V121" s="125">
        <v>2228</v>
      </c>
      <c r="W121" s="125">
        <v>2083</v>
      </c>
      <c r="X121" s="125">
        <v>2119</v>
      </c>
      <c r="Y121" s="125">
        <v>2093</v>
      </c>
      <c r="Z121" s="125"/>
      <c r="AA121" s="125" t="str">
        <f t="shared" ref="AA121:AA128" si="4">TEXT(Y121,"###,###")</f>
        <v>2,093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2380</v>
      </c>
      <c r="V122" s="125">
        <v>2279</v>
      </c>
      <c r="W122" s="125">
        <v>2213</v>
      </c>
      <c r="X122" s="125">
        <v>2153</v>
      </c>
      <c r="Y122" s="125">
        <v>2201</v>
      </c>
      <c r="Z122" s="125"/>
      <c r="AA122" s="125" t="str">
        <f t="shared" si="4"/>
        <v>2,201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31144</v>
      </c>
      <c r="V124" s="125">
        <v>30940</v>
      </c>
      <c r="W124" s="125">
        <v>31159</v>
      </c>
      <c r="X124" s="125">
        <v>31059</v>
      </c>
      <c r="Y124" s="125">
        <v>31694</v>
      </c>
      <c r="Z124" s="125"/>
      <c r="AA124" s="125" t="str">
        <f t="shared" si="4"/>
        <v>31,694</v>
      </c>
      <c r="AB124" s="125"/>
      <c r="AC124" s="125">
        <f>Y124/$Y$7*100</f>
        <v>93.805309734513273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4624</v>
      </c>
      <c r="V125" s="125">
        <v>4507</v>
      </c>
      <c r="W125" s="125">
        <v>4296</v>
      </c>
      <c r="X125" s="125">
        <v>4272</v>
      </c>
      <c r="Y125" s="125">
        <v>4294</v>
      </c>
      <c r="Z125" s="125"/>
      <c r="AA125" s="125" t="str">
        <f t="shared" si="4"/>
        <v>4,294</v>
      </c>
      <c r="AB125" s="125"/>
      <c r="AC125" s="125">
        <f>Y125/$Y$7*100</f>
        <v>12.709030100334449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17248</v>
      </c>
      <c r="V127" s="125">
        <v>17030</v>
      </c>
      <c r="W127" s="125">
        <v>17037</v>
      </c>
      <c r="X127" s="125">
        <v>16965</v>
      </c>
      <c r="Y127" s="125">
        <v>17233</v>
      </c>
      <c r="Z127" s="125"/>
      <c r="AA127" s="125" t="str">
        <f t="shared" si="4"/>
        <v>17,233</v>
      </c>
      <c r="AB127" s="125"/>
      <c r="AC127" s="125">
        <f>Y127/$Y$7*100</f>
        <v>51.004824340722763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16140</v>
      </c>
      <c r="V128" s="125">
        <v>16135</v>
      </c>
      <c r="W128" s="125">
        <v>16206</v>
      </c>
      <c r="X128" s="125">
        <v>16210</v>
      </c>
      <c r="Y128" s="125">
        <v>16554</v>
      </c>
      <c r="Z128" s="125"/>
      <c r="AA128" s="125" t="str">
        <f t="shared" si="4"/>
        <v>16,554</v>
      </c>
      <c r="AB128" s="125"/>
      <c r="AC128" s="125">
        <f>Y128/$Y$7*100</f>
        <v>48.995175659277237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0B1D868-3FFC-4237-A667-902EC9B3523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27B00330-000D-4C89-8070-BD566263F4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0E2CD184-0999-4969-B73E-5710888972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0AD402ED-C87B-469B-8FCD-8B17889948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3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Meander Valley</v>
      </c>
      <c r="T1" s="125"/>
      <c r="U1" s="125"/>
      <c r="V1" s="125"/>
      <c r="W1" s="125"/>
      <c r="X1" s="125"/>
      <c r="Y1" s="125" t="str">
        <f>Y3</f>
        <v>12.22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152</v>
      </c>
      <c r="V3" s="125"/>
      <c r="W3" s="125"/>
      <c r="X3" s="125"/>
      <c r="Y3" s="125" t="s">
        <v>180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12.22'!$Y$3&amp;" "&amp;'Table 12.22'!$U$3&amp;", "&amp;'State data for spotlight'!$C$3&amp;", "&amp;'Table 12.22'!$Y$2</f>
        <v>Table 12.22 Meander Valley,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13803</v>
      </c>
      <c r="U4" s="127">
        <v>13370</v>
      </c>
      <c r="V4" s="127">
        <v>13835</v>
      </c>
      <c r="W4" s="127">
        <v>13965</v>
      </c>
      <c r="X4" s="127">
        <v>13854</v>
      </c>
      <c r="Y4" s="127">
        <v>14273</v>
      </c>
      <c r="Z4" s="125"/>
      <c r="AA4" s="125" t="str">
        <f>TEXT(Y4,"###,###")</f>
        <v>14,273</v>
      </c>
      <c r="AB4" s="125"/>
      <c r="AC4" s="125">
        <f t="shared" ref="AC4:AC9" si="0">Y4/X4-1</f>
        <v>3.0243972859823831E-2</v>
      </c>
      <c r="AD4" s="125"/>
      <c r="AE4" s="125">
        <f>Y4/T4-1</f>
        <v>3.4050568716945673E-2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7149</v>
      </c>
      <c r="U5" s="127">
        <v>7011</v>
      </c>
      <c r="V5" s="127">
        <v>7273</v>
      </c>
      <c r="W5" s="127">
        <v>7276</v>
      </c>
      <c r="X5" s="127">
        <v>7166</v>
      </c>
      <c r="Y5" s="127">
        <v>7342</v>
      </c>
      <c r="Z5" s="125"/>
      <c r="AA5" s="125" t="str">
        <f>TEXT(Y5,"###,###")</f>
        <v>7,342</v>
      </c>
      <c r="AB5" s="125"/>
      <c r="AC5" s="125">
        <f t="shared" si="0"/>
        <v>2.4560424225509303E-2</v>
      </c>
      <c r="AD5" s="125"/>
      <c r="AE5" s="125">
        <f t="shared" ref="AE5:AE9" si="1">Y5/T5-1</f>
        <v>2.6996782766820493E-2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6653</v>
      </c>
      <c r="U6" s="127">
        <v>6355</v>
      </c>
      <c r="V6" s="127">
        <v>6560</v>
      </c>
      <c r="W6" s="127">
        <v>6687</v>
      </c>
      <c r="X6" s="127">
        <v>6686</v>
      </c>
      <c r="Y6" s="127">
        <v>6931</v>
      </c>
      <c r="Z6" s="125"/>
      <c r="AA6" s="125" t="str">
        <f>TEXT(Y6,"###,###")</f>
        <v>6,931</v>
      </c>
      <c r="AB6" s="125"/>
      <c r="AC6" s="125">
        <f t="shared" si="0"/>
        <v>3.66437331737961E-2</v>
      </c>
      <c r="AD6" s="125"/>
      <c r="AE6" s="125">
        <f t="shared" si="1"/>
        <v>4.1785660604238606E-2</v>
      </c>
      <c r="AF6" s="125"/>
    </row>
    <row r="7" spans="1:32" ht="16.5" customHeight="1" thickBot="1" x14ac:dyDescent="0.3">
      <c r="A7" s="44" t="str">
        <f>"QUICK STATS for "&amp;'Table 12.22'!Y2&amp;"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10039</v>
      </c>
      <c r="U7" s="127">
        <v>9793</v>
      </c>
      <c r="V7" s="127">
        <v>10024</v>
      </c>
      <c r="W7" s="127">
        <v>10047</v>
      </c>
      <c r="X7" s="127">
        <v>10085</v>
      </c>
      <c r="Y7" s="127">
        <v>10344</v>
      </c>
      <c r="Z7" s="125"/>
      <c r="AA7" s="125" t="str">
        <f>TEXT(Y7,"###,###")</f>
        <v>10,344</v>
      </c>
      <c r="AB7" s="125"/>
      <c r="AC7" s="125">
        <f t="shared" si="0"/>
        <v>2.5681705503222574E-2</v>
      </c>
      <c r="AD7" s="125"/>
      <c r="AE7" s="125">
        <f t="shared" si="1"/>
        <v>3.0381512102799046E-2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14,273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12.22'!AA7</f>
        <v>10,344</v>
      </c>
      <c r="P8" s="49"/>
      <c r="S8" s="125" t="s">
        <v>96</v>
      </c>
      <c r="T8" s="125">
        <v>33176.85</v>
      </c>
      <c r="U8" s="125">
        <v>34392.129999999997</v>
      </c>
      <c r="V8" s="125">
        <v>33848.769999999997</v>
      </c>
      <c r="W8" s="125">
        <v>35213</v>
      </c>
      <c r="X8" s="125">
        <v>37256.5</v>
      </c>
      <c r="Y8" s="125">
        <v>37674</v>
      </c>
      <c r="Z8" s="125"/>
      <c r="AA8" s="125" t="str">
        <f>TEXT(Y8,"$###,###")</f>
        <v>$37,674</v>
      </c>
      <c r="AB8" s="125"/>
      <c r="AC8" s="125">
        <f t="shared" si="0"/>
        <v>1.12060982647324E-2</v>
      </c>
      <c r="AD8" s="125"/>
      <c r="AE8" s="125">
        <f t="shared" si="1"/>
        <v>0.13555084343450341</v>
      </c>
      <c r="AF8" s="125"/>
    </row>
    <row r="9" spans="1:32" x14ac:dyDescent="0.25">
      <c r="A9" s="53" t="s">
        <v>17</v>
      </c>
      <c r="B9" s="54"/>
      <c r="C9" s="55"/>
      <c r="D9" s="56">
        <f>'Table 12.22'!AC104</f>
        <v>71.610733552862044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52.020494972931161</v>
      </c>
      <c r="P9" s="57" t="s">
        <v>97</v>
      </c>
      <c r="S9" s="125" t="s">
        <v>9</v>
      </c>
      <c r="T9" s="125">
        <v>422270089</v>
      </c>
      <c r="U9" s="125">
        <v>412898698</v>
      </c>
      <c r="V9" s="125">
        <v>443788738</v>
      </c>
      <c r="W9" s="125">
        <v>457297815</v>
      </c>
      <c r="X9" s="125">
        <v>467804717</v>
      </c>
      <c r="Y9" s="125">
        <v>489128998</v>
      </c>
      <c r="Z9" s="125"/>
      <c r="AA9" s="125" t="str">
        <f>TEXT(Y9/1000000,"$#,###.0")&amp;" mil"</f>
        <v>$489.1 mil</v>
      </c>
      <c r="AB9" s="125"/>
      <c r="AC9" s="125">
        <f t="shared" si="0"/>
        <v>4.558372377420894E-2</v>
      </c>
      <c r="AD9" s="125"/>
      <c r="AE9" s="125">
        <f t="shared" si="1"/>
        <v>0.15833209772999091</v>
      </c>
      <c r="AF9" s="125"/>
    </row>
    <row r="10" spans="1:32" x14ac:dyDescent="0.25">
      <c r="A10" s="53" t="s">
        <v>20</v>
      </c>
      <c r="B10" s="54"/>
      <c r="C10" s="55"/>
      <c r="D10" s="56">
        <f>'Table 12.22'!AC105</f>
        <v>17.200308274364183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47.979505027068832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88.814771848414537</v>
      </c>
      <c r="P11" s="57" t="s">
        <v>97</v>
      </c>
      <c r="S11" s="125" t="s">
        <v>32</v>
      </c>
      <c r="T11" s="127">
        <v>11723</v>
      </c>
      <c r="U11" s="127">
        <v>11397</v>
      </c>
      <c r="V11" s="127">
        <v>11857</v>
      </c>
      <c r="W11" s="127">
        <v>11983</v>
      </c>
      <c r="X11" s="127">
        <v>11935</v>
      </c>
      <c r="Y11" s="127">
        <v>12256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12.22'!AC108</f>
        <v>15.574861626847895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19.499226604795052</v>
      </c>
      <c r="P12" s="57" t="s">
        <v>97</v>
      </c>
      <c r="S12" s="125" t="s">
        <v>33</v>
      </c>
      <c r="T12" s="127">
        <v>2080</v>
      </c>
      <c r="U12" s="127">
        <v>1974</v>
      </c>
      <c r="V12" s="127">
        <v>1978</v>
      </c>
      <c r="W12" s="127">
        <v>1983</v>
      </c>
      <c r="X12" s="127">
        <v>1921</v>
      </c>
      <c r="Y12" s="127">
        <v>2017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12.22'!AC109</f>
        <v>17.214320745463464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12.22'!AA118</f>
        <v>43.3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12.22'!AC110</f>
        <v>21.488124430743362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16.067285382830626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12.22'!AC111</f>
        <v>34.533735024171513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83.932714617169367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1203</v>
      </c>
      <c r="Z15" s="125"/>
      <c r="AA15" s="128">
        <f t="shared" ref="AA15:AA34" si="2">IF(Y15="np",0,Y15/$Y$34)</f>
        <v>8.4285013662159319E-2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149</v>
      </c>
      <c r="Z16" s="125"/>
      <c r="AA16" s="128">
        <f t="shared" si="2"/>
        <v>1.0439290968962376E-2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894</v>
      </c>
      <c r="Z17" s="125"/>
      <c r="AA17" s="128">
        <f t="shared" si="2"/>
        <v>6.2635745813774263E-2</v>
      </c>
      <c r="AB17" s="125"/>
      <c r="AC17" s="125"/>
      <c r="AD17" s="125"/>
      <c r="AE17" s="125"/>
      <c r="AF17" s="125"/>
    </row>
    <row r="18" spans="1:32" x14ac:dyDescent="0.25">
      <c r="A18" s="83" t="str">
        <f>'Table 12.22'!$S$1&amp;" ("&amp;'Table 12.22'!$T$2&amp;" to "&amp;'Table 12.22'!$Y$2&amp;")"</f>
        <v>Meander Valley (2011-12 to 2016-17)</v>
      </c>
      <c r="B18" s="83"/>
      <c r="C18" s="83"/>
      <c r="D18" s="83"/>
      <c r="E18" s="83"/>
      <c r="F18" s="83"/>
      <c r="G18" s="83" t="str">
        <f>'Table 12.22'!$S$1&amp;" ("&amp;'Table 12.22'!$T$2&amp;" to "&amp;'Table 12.22'!$Y$2&amp;")"</f>
        <v>Meander Valley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138</v>
      </c>
      <c r="Z18" s="125"/>
      <c r="AA18" s="128">
        <f t="shared" si="2"/>
        <v>9.6686050585020663E-3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829</v>
      </c>
      <c r="Z19" s="125"/>
      <c r="AA19" s="128">
        <f t="shared" si="2"/>
        <v>5.8081692706508793E-2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504</v>
      </c>
      <c r="Z20" s="125"/>
      <c r="AA20" s="128">
        <f t="shared" si="2"/>
        <v>3.5311427170181459E-2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1322</v>
      </c>
      <c r="Z21" s="125"/>
      <c r="AA21" s="128">
        <f t="shared" si="2"/>
        <v>9.2622433966229947E-2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850</v>
      </c>
      <c r="Z22" s="125"/>
      <c r="AA22" s="128">
        <f t="shared" si="2"/>
        <v>5.9553002171933017E-2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541</v>
      </c>
      <c r="Z23" s="125"/>
      <c r="AA23" s="128">
        <f t="shared" si="2"/>
        <v>3.7903734323547961E-2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83</v>
      </c>
      <c r="Z24" s="125"/>
      <c r="AA24" s="128">
        <f t="shared" si="2"/>
        <v>5.8151755062005187E-3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454</v>
      </c>
      <c r="Z25" s="125"/>
      <c r="AA25" s="128">
        <f t="shared" si="2"/>
        <v>3.1808309395361875E-2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305</v>
      </c>
      <c r="Z26" s="125"/>
      <c r="AA26" s="128">
        <f t="shared" si="2"/>
        <v>2.1369018426399496E-2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562</v>
      </c>
      <c r="Z27" s="125"/>
      <c r="AA27" s="128">
        <f t="shared" si="2"/>
        <v>3.9375043788972185E-2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656</v>
      </c>
      <c r="Z28" s="125"/>
      <c r="AA28" s="128">
        <f t="shared" si="2"/>
        <v>4.5960905205633014E-2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679</v>
      </c>
      <c r="Z29" s="125"/>
      <c r="AA29" s="128">
        <f t="shared" si="2"/>
        <v>4.7572339382050022E-2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1013</v>
      </c>
      <c r="Z30" s="125"/>
      <c r="AA30" s="128">
        <f t="shared" si="2"/>
        <v>7.0973166117844877E-2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12.22'!Y2&amp;")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1758</v>
      </c>
      <c r="Z31" s="125"/>
      <c r="AA31" s="128">
        <f t="shared" si="2"/>
        <v>0.12316962096265677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268</v>
      </c>
      <c r="Z32" s="125"/>
      <c r="AA32" s="128">
        <f t="shared" si="2"/>
        <v>1.8776711273033E-2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420</v>
      </c>
      <c r="Z33" s="125"/>
      <c r="AA33" s="128">
        <f t="shared" si="2"/>
        <v>2.9426189308484552E-2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14273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8552</v>
      </c>
      <c r="U37" s="125">
        <v>8358</v>
      </c>
      <c r="V37" s="125">
        <v>8513</v>
      </c>
      <c r="W37" s="125">
        <v>8479</v>
      </c>
      <c r="X37" s="125">
        <v>8599</v>
      </c>
      <c r="Y37" s="125">
        <v>8682</v>
      </c>
      <c r="Z37" s="125"/>
      <c r="AA37" s="125" t="str">
        <f>TEXT(Y37,"###,###")</f>
        <v>8,682</v>
      </c>
      <c r="AB37" s="125"/>
      <c r="AC37" s="125">
        <f>Y37/X37-1</f>
        <v>9.6522851494360573E-3</v>
      </c>
      <c r="AD37" s="125"/>
      <c r="AE37" s="125">
        <f>Y37/T37-1</f>
        <v>1.5201122544433954E-2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1481</v>
      </c>
      <c r="U38" s="125">
        <v>1437</v>
      </c>
      <c r="V38" s="125">
        <v>1515</v>
      </c>
      <c r="W38" s="125">
        <v>1563</v>
      </c>
      <c r="X38" s="125">
        <v>1482</v>
      </c>
      <c r="Y38" s="125">
        <v>1662</v>
      </c>
      <c r="Z38" s="125"/>
      <c r="AA38" s="125" t="str">
        <f>TEXT(Y38,"###,###")</f>
        <v>1,662</v>
      </c>
      <c r="AB38" s="125"/>
      <c r="AC38" s="125">
        <f>Y38/X38-1</f>
        <v>0.12145748987854255</v>
      </c>
      <c r="AD38" s="125"/>
      <c r="AE38" s="125">
        <f>Y38/T38-1</f>
        <v>0.12221471978392984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10033</v>
      </c>
      <c r="U40" s="125">
        <v>9795</v>
      </c>
      <c r="V40" s="125">
        <v>10028</v>
      </c>
      <c r="W40" s="125">
        <v>10042</v>
      </c>
      <c r="X40" s="125">
        <v>10081</v>
      </c>
      <c r="Y40" s="125">
        <v>10344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83.932714617169367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16.067285382830626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2</v>
      </c>
      <c r="Y44" s="127">
        <v>6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181</v>
      </c>
      <c r="Y45" s="127">
        <v>166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426</v>
      </c>
      <c r="Y46" s="127">
        <v>432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698</v>
      </c>
      <c r="Y47" s="127">
        <v>675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669</v>
      </c>
      <c r="Y48" s="127">
        <v>675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12.22'!S1&amp;" ("&amp;'Table 12.22'!Y2&amp;") *"</f>
        <v>Number of jobs by age and sex of job holders in Meander Valley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634</v>
      </c>
      <c r="Y49" s="127">
        <v>672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564</v>
      </c>
      <c r="Y50" s="127">
        <v>624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670</v>
      </c>
      <c r="Y51" s="127">
        <v>654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767</v>
      </c>
      <c r="Y52" s="127">
        <v>750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744</v>
      </c>
      <c r="Y53" s="127">
        <v>767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732</v>
      </c>
      <c r="Y54" s="127">
        <v>741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548</v>
      </c>
      <c r="Y55" s="127">
        <v>594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309</v>
      </c>
      <c r="Y56" s="127">
        <v>345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120</v>
      </c>
      <c r="Y57" s="127">
        <v>127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68</v>
      </c>
      <c r="Y58" s="127">
        <v>71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14</v>
      </c>
      <c r="Y59" s="127">
        <v>26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9</v>
      </c>
      <c r="Y60" s="127">
        <v>15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7163</v>
      </c>
      <c r="Y61" s="127">
        <v>7342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14</v>
      </c>
      <c r="Y63" s="127">
        <v>8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12.22'!S1&amp;" ("&amp;'Table 12.22'!Y2&amp;") *"</f>
        <v>Number of employed persons per occupation of main job by sex in Meander Valley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201</v>
      </c>
      <c r="Y64" s="127">
        <v>193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461</v>
      </c>
      <c r="Y65" s="127">
        <v>459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584</v>
      </c>
      <c r="Y66" s="127">
        <v>579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577</v>
      </c>
      <c r="Y67" s="127">
        <v>607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623</v>
      </c>
      <c r="Y68" s="127">
        <v>582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537</v>
      </c>
      <c r="Y69" s="127">
        <v>593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662</v>
      </c>
      <c r="Y70" s="127">
        <v>674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807</v>
      </c>
      <c r="Y71" s="127">
        <v>789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819</v>
      </c>
      <c r="Y72" s="127">
        <v>891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637</v>
      </c>
      <c r="Y73" s="127">
        <v>697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422</v>
      </c>
      <c r="Y74" s="127">
        <v>489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201</v>
      </c>
      <c r="Y75" s="127">
        <v>205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69</v>
      </c>
      <c r="Y76" s="127">
        <v>89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39</v>
      </c>
      <c r="Y77" s="127">
        <v>40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28</v>
      </c>
      <c r="Y78" s="127">
        <v>19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11</v>
      </c>
      <c r="Y79" s="127">
        <v>16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6687</v>
      </c>
      <c r="Y80" s="127">
        <v>6931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12.22'!S1</f>
        <v>Meander Valley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594</v>
      </c>
      <c r="Y83" s="127">
        <v>606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473</v>
      </c>
      <c r="Y84" s="127">
        <v>482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12.22'!AA4</f>
        <v>14,273</v>
      </c>
      <c r="D85" s="97">
        <f>'Table 12.22'!AC4</f>
        <v>3.0243972859823831E-2</v>
      </c>
      <c r="E85" s="98">
        <f>'Table 12.22'!AC4</f>
        <v>3.0243972859823831E-2</v>
      </c>
      <c r="F85" s="97">
        <f>'Table 12.22'!AE4</f>
        <v>3.4050568716945673E-2</v>
      </c>
      <c r="G85" s="98">
        <f>'Table 12.22'!AE4</f>
        <v>3.4050568716945673E-2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956</v>
      </c>
      <c r="Y85" s="127">
        <v>964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12.22'!AA5</f>
        <v>7,342</v>
      </c>
      <c r="D86" s="97">
        <f>'Table 12.22'!AC5</f>
        <v>2.4560424225509303E-2</v>
      </c>
      <c r="E86" s="98">
        <f>'Table 12.22'!AC5</f>
        <v>2.4560424225509303E-2</v>
      </c>
      <c r="F86" s="97">
        <f>'Table 12.22'!AE5</f>
        <v>2.6996782766820493E-2</v>
      </c>
      <c r="G86" s="98">
        <f>'Table 12.22'!AE5</f>
        <v>2.6996782766820493E-2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289</v>
      </c>
      <c r="Y86" s="127">
        <v>286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12.22'!AA6</f>
        <v>6,931</v>
      </c>
      <c r="D87" s="97">
        <f>'Table 12.22'!AC6</f>
        <v>3.66437331737961E-2</v>
      </c>
      <c r="E87" s="98">
        <f>'Table 12.22'!AC6</f>
        <v>3.66437331737961E-2</v>
      </c>
      <c r="F87" s="97">
        <f>'Table 12.22'!AE6</f>
        <v>4.1785660604238606E-2</v>
      </c>
      <c r="G87" s="98">
        <f>'Table 12.22'!AE6</f>
        <v>4.1785660604238606E-2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165</v>
      </c>
      <c r="Y87" s="127">
        <v>181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12.22'!AA7</f>
        <v>10,344</v>
      </c>
      <c r="D88" s="97">
        <f>'Table 12.22'!AC7</f>
        <v>2.5681705503222574E-2</v>
      </c>
      <c r="E88" s="98">
        <f>'Table 12.22'!AC7</f>
        <v>2.5681705503222574E-2</v>
      </c>
      <c r="F88" s="97">
        <f>'Table 12.22'!AE7</f>
        <v>3.0381512102799046E-2</v>
      </c>
      <c r="G88" s="98">
        <f>'Table 12.22'!AE7</f>
        <v>3.0381512102799046E-2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275</v>
      </c>
      <c r="Y88" s="127">
        <v>290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12.22'!AA37</f>
        <v>8,682</v>
      </c>
      <c r="D89" s="97">
        <f>'Table 12.22'!AC37</f>
        <v>9.6522851494360573E-3</v>
      </c>
      <c r="E89" s="98">
        <f>'Table 12.22'!AC37</f>
        <v>9.6522851494360573E-3</v>
      </c>
      <c r="F89" s="97">
        <f>'Table 12.22'!AE37</f>
        <v>1.5201122544433954E-2</v>
      </c>
      <c r="G89" s="98">
        <f>'Table 12.22'!AE37</f>
        <v>1.5201122544433954E-2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618</v>
      </c>
      <c r="Y89" s="127">
        <v>617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12.22'!AA38</f>
        <v>1,662</v>
      </c>
      <c r="D90" s="97">
        <f>'Table 12.22'!AC38</f>
        <v>0.12145748987854255</v>
      </c>
      <c r="E90" s="98">
        <f>'Table 12.22'!AC38</f>
        <v>0.12145748987854255</v>
      </c>
      <c r="F90" s="97">
        <f>'Table 12.22'!AE38</f>
        <v>0.12221471978392984</v>
      </c>
      <c r="G90" s="98">
        <f>'Table 12.22'!AE38</f>
        <v>0.12221471978392984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724</v>
      </c>
      <c r="Y90" s="127">
        <v>732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12.22'!AA114</f>
        <v>743</v>
      </c>
      <c r="D91" s="97">
        <f>'Table 12.22'!AC114</f>
        <v>0.12235649546827787</v>
      </c>
      <c r="E91" s="98">
        <f>'Table 12.22'!AC114</f>
        <v>0.12235649546827787</v>
      </c>
      <c r="F91" s="97">
        <f>'Table 12.22'!AE114</f>
        <v>0.13435114503816803</v>
      </c>
      <c r="G91" s="98">
        <f>'Table 12.22'!AE114</f>
        <v>0.13435114503816803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5256</v>
      </c>
      <c r="Y91" s="127">
        <v>5381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12.22'!AA115</f>
        <v>919</v>
      </c>
      <c r="D92" s="97">
        <f>'Table 12.22'!AC115</f>
        <v>0.12484700122399017</v>
      </c>
      <c r="E92" s="98">
        <f>'Table 12.22'!AC115</f>
        <v>0.12484700122399017</v>
      </c>
      <c r="F92" s="97">
        <f>'Table 12.22'!AE115</f>
        <v>0.11393939393939401</v>
      </c>
      <c r="G92" s="98">
        <f>'Table 12.22'!AE115</f>
        <v>0.11393939393939401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12.22'!AA8</f>
        <v>$37,674</v>
      </c>
      <c r="D93" s="97">
        <f>'Table 12.22'!AC8</f>
        <v>1.12060982647324E-2</v>
      </c>
      <c r="E93" s="98">
        <f>'Table 12.22'!AC8</f>
        <v>1.12060982647324E-2</v>
      </c>
      <c r="F93" s="97">
        <f>'Table 12.22'!AE8</f>
        <v>0.13555084343450341</v>
      </c>
      <c r="G93" s="98">
        <f>'Table 12.22'!AE8</f>
        <v>0.13555084343450341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302</v>
      </c>
      <c r="Y93" s="127">
        <v>310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12.22'!AA9</f>
        <v>$489.1 mil</v>
      </c>
      <c r="D94" s="97">
        <f>'Table 12.22'!AC9</f>
        <v>4.558372377420894E-2</v>
      </c>
      <c r="E94" s="98">
        <f>'Table 12.22'!AC9</f>
        <v>4.558372377420894E-2</v>
      </c>
      <c r="F94" s="97">
        <f>'Table 12.22'!AE9</f>
        <v>0.15833209772999091</v>
      </c>
      <c r="G94" s="98">
        <f>'Table 12.22'!AE9</f>
        <v>0.15833209772999091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785</v>
      </c>
      <c r="Y94" s="127">
        <v>856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196</v>
      </c>
      <c r="Y95" s="127">
        <v>186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750</v>
      </c>
      <c r="Y96" s="127">
        <v>773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815</v>
      </c>
      <c r="Y97" s="127">
        <v>888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566</v>
      </c>
      <c r="Y98" s="127">
        <v>548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31</v>
      </c>
      <c r="Y99" s="127">
        <v>39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434</v>
      </c>
      <c r="Y100" s="127">
        <v>428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4828</v>
      </c>
      <c r="Y101" s="127">
        <v>4963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9786</v>
      </c>
      <c r="Y104" s="125">
        <v>10221</v>
      </c>
      <c r="Z104" s="125"/>
      <c r="AA104" s="125" t="str">
        <f>TEXT(Y104,"###,###")</f>
        <v>10,221</v>
      </c>
      <c r="AB104" s="125"/>
      <c r="AC104" s="125">
        <f>Y104/($Y$4)*100</f>
        <v>71.610733552862044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2295</v>
      </c>
      <c r="Y105" s="125">
        <v>2455</v>
      </c>
      <c r="Z105" s="125"/>
      <c r="AA105" s="125" t="str">
        <f>TEXT(Y105,"###,###")</f>
        <v>2,455</v>
      </c>
      <c r="AB105" s="125"/>
      <c r="AC105" s="125">
        <f>Y105/($Y$4)*100</f>
        <v>17.200308274364183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12081</v>
      </c>
      <c r="Y106" s="125">
        <v>12676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2085</v>
      </c>
      <c r="Y108" s="125">
        <v>2223</v>
      </c>
      <c r="Z108" s="125"/>
      <c r="AA108" s="125" t="str">
        <f>TEXT(Y108,"###,###")</f>
        <v>2,223</v>
      </c>
      <c r="AB108" s="125"/>
      <c r="AC108" s="125">
        <f>Y108/($Y$4)*100</f>
        <v>15.574861626847895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2487</v>
      </c>
      <c r="Y109" s="125">
        <v>2457</v>
      </c>
      <c r="Z109" s="125"/>
      <c r="AA109" s="125" t="str">
        <f>TEXT(Y109,"###,###")</f>
        <v>2,457</v>
      </c>
      <c r="AB109" s="125"/>
      <c r="AC109" s="125">
        <f t="shared" ref="AC109:AC111" si="3">Y109/($Y$4)*100</f>
        <v>17.214320745463464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2720</v>
      </c>
      <c r="Y110" s="125">
        <v>3067</v>
      </c>
      <c r="Z110" s="125"/>
      <c r="AA110" s="125" t="str">
        <f>TEXT(Y110,"###,###")</f>
        <v>3,067</v>
      </c>
      <c r="AB110" s="125"/>
      <c r="AC110" s="125">
        <f t="shared" si="3"/>
        <v>21.488124430743362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4794</v>
      </c>
      <c r="Y111" s="125">
        <v>4929</v>
      </c>
      <c r="Z111" s="125"/>
      <c r="AA111" s="125" t="str">
        <f>TEXT(Y111,"###,###")</f>
        <v>4,929</v>
      </c>
      <c r="AB111" s="125"/>
      <c r="AC111" s="125">
        <f t="shared" si="3"/>
        <v>34.533735024171513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13854</v>
      </c>
      <c r="Y112" s="125">
        <v>14273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655</v>
      </c>
      <c r="U114" s="125">
        <v>677</v>
      </c>
      <c r="V114" s="125">
        <v>700</v>
      </c>
      <c r="W114" s="125">
        <v>695</v>
      </c>
      <c r="X114" s="125">
        <v>662</v>
      </c>
      <c r="Y114" s="125">
        <v>743</v>
      </c>
      <c r="Z114" s="125"/>
      <c r="AA114" s="125" t="str">
        <f>TEXT(Y114,"###,###")</f>
        <v>743</v>
      </c>
      <c r="AB114" s="125"/>
      <c r="AC114" s="125">
        <f>Y114/X114-1</f>
        <v>0.12235649546827787</v>
      </c>
      <c r="AD114" s="125"/>
      <c r="AE114" s="125">
        <f>Y114/T114-1</f>
        <v>0.13435114503816803</v>
      </c>
      <c r="AF114" s="125"/>
    </row>
    <row r="115" spans="19:32" x14ac:dyDescent="0.25">
      <c r="S115" s="125" t="s">
        <v>104</v>
      </c>
      <c r="T115" s="125">
        <v>825</v>
      </c>
      <c r="U115" s="125">
        <v>756</v>
      </c>
      <c r="V115" s="125">
        <v>812</v>
      </c>
      <c r="W115" s="125">
        <v>866</v>
      </c>
      <c r="X115" s="125">
        <v>817</v>
      </c>
      <c r="Y115" s="125">
        <v>919</v>
      </c>
      <c r="Z115" s="125"/>
      <c r="AA115" s="125" t="str">
        <f>TEXT(Y115,"###,###")</f>
        <v>919</v>
      </c>
      <c r="AB115" s="125"/>
      <c r="AC115" s="125">
        <f>Y115/X115-1</f>
        <v>0.12484700122399017</v>
      </c>
      <c r="AD115" s="125"/>
      <c r="AE115" s="125">
        <f>Y115/T115-1</f>
        <v>0.11393939393939401</v>
      </c>
      <c r="AF115" s="125"/>
    </row>
    <row r="116" spans="19:32" x14ac:dyDescent="0.25">
      <c r="S116" s="125" t="s">
        <v>56</v>
      </c>
      <c r="T116" s="125">
        <v>1480</v>
      </c>
      <c r="U116" s="125">
        <v>1433</v>
      </c>
      <c r="V116" s="125">
        <v>1512</v>
      </c>
      <c r="W116" s="125">
        <v>1561</v>
      </c>
      <c r="X116" s="125">
        <v>1479</v>
      </c>
      <c r="Y116" s="125">
        <v>1662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42.68</v>
      </c>
      <c r="V118" s="125">
        <v>43.8</v>
      </c>
      <c r="W118" s="125">
        <v>42.96</v>
      </c>
      <c r="X118" s="125">
        <v>45.82</v>
      </c>
      <c r="Y118" s="125">
        <v>43.25</v>
      </c>
      <c r="Z118" s="125"/>
      <c r="AA118" s="125" t="str">
        <f>TEXT(Y118,"##.0")</f>
        <v>43.3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7823</v>
      </c>
      <c r="V120" s="125">
        <v>8044</v>
      </c>
      <c r="W120" s="125">
        <v>8062</v>
      </c>
      <c r="X120" s="125">
        <v>8164</v>
      </c>
      <c r="Y120" s="125">
        <v>8327</v>
      </c>
      <c r="Z120" s="125"/>
      <c r="AA120" s="125" t="str">
        <f>TEXT(Y120,"###,###")</f>
        <v>8,327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1175</v>
      </c>
      <c r="V121" s="125">
        <v>1126</v>
      </c>
      <c r="W121" s="125">
        <v>1102</v>
      </c>
      <c r="X121" s="125">
        <v>1062</v>
      </c>
      <c r="Y121" s="125">
        <v>1157</v>
      </c>
      <c r="Z121" s="125"/>
      <c r="AA121" s="125" t="str">
        <f t="shared" ref="AA121:AA128" si="4">TEXT(Y121,"###,###")</f>
        <v>1,157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802</v>
      </c>
      <c r="V122" s="125">
        <v>856</v>
      </c>
      <c r="W122" s="125">
        <v>877</v>
      </c>
      <c r="X122" s="125">
        <v>859</v>
      </c>
      <c r="Y122" s="125">
        <v>860</v>
      </c>
      <c r="Z122" s="125"/>
      <c r="AA122" s="125" t="str">
        <f t="shared" si="4"/>
        <v>860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8625</v>
      </c>
      <c r="V124" s="125">
        <v>8900</v>
      </c>
      <c r="W124" s="125">
        <v>8939</v>
      </c>
      <c r="X124" s="125">
        <v>9023</v>
      </c>
      <c r="Y124" s="125">
        <v>9187</v>
      </c>
      <c r="Z124" s="125"/>
      <c r="AA124" s="125" t="str">
        <f t="shared" si="4"/>
        <v>9,187</v>
      </c>
      <c r="AB124" s="125"/>
      <c r="AC124" s="125">
        <f>Y124/$Y$7*100</f>
        <v>88.814771848414537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1977</v>
      </c>
      <c r="V125" s="125">
        <v>1982</v>
      </c>
      <c r="W125" s="125">
        <v>1979</v>
      </c>
      <c r="X125" s="125">
        <v>1921</v>
      </c>
      <c r="Y125" s="125">
        <v>2017</v>
      </c>
      <c r="Z125" s="125"/>
      <c r="AA125" s="125" t="str">
        <f t="shared" si="4"/>
        <v>2,017</v>
      </c>
      <c r="AB125" s="125"/>
      <c r="AC125" s="125">
        <f>Y125/$Y$7*100</f>
        <v>19.499226604795052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5157</v>
      </c>
      <c r="V127" s="125">
        <v>5300</v>
      </c>
      <c r="W127" s="125">
        <v>5261</v>
      </c>
      <c r="X127" s="125">
        <v>5257</v>
      </c>
      <c r="Y127" s="125">
        <v>5381</v>
      </c>
      <c r="Z127" s="125"/>
      <c r="AA127" s="125" t="str">
        <f t="shared" si="4"/>
        <v>5,381</v>
      </c>
      <c r="AB127" s="125"/>
      <c r="AC127" s="125">
        <f>Y127/$Y$7*100</f>
        <v>52.020494972931161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4642</v>
      </c>
      <c r="V128" s="125">
        <v>4729</v>
      </c>
      <c r="W128" s="125">
        <v>4790</v>
      </c>
      <c r="X128" s="125">
        <v>4823</v>
      </c>
      <c r="Y128" s="125">
        <v>4963</v>
      </c>
      <c r="Z128" s="125"/>
      <c r="AA128" s="125" t="str">
        <f t="shared" si="4"/>
        <v>4,963</v>
      </c>
      <c r="AB128" s="125"/>
      <c r="AC128" s="125">
        <f>Y128/$Y$7*100</f>
        <v>47.979505027068832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8F56911-9500-43B1-917D-415A9DC9F63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AAE98537-9796-4C10-BDDE-EBCA640FE6F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DF680E73-EE03-45E5-B6E0-100E5145743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0BE7E71A-0F2B-47FF-A76F-5CAF60C913E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4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Northern Midlands</v>
      </c>
      <c r="T1" s="125"/>
      <c r="U1" s="125"/>
      <c r="V1" s="125"/>
      <c r="W1" s="125"/>
      <c r="X1" s="125"/>
      <c r="Y1" s="125" t="str">
        <f>Y3</f>
        <v>12.23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153</v>
      </c>
      <c r="V3" s="125"/>
      <c r="W3" s="125"/>
      <c r="X3" s="125"/>
      <c r="Y3" s="125" t="s">
        <v>181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12.23'!$Y$3&amp;" "&amp;'Table 12.23'!$U$3&amp;", "&amp;'State data for spotlight'!$C$3&amp;", "&amp;'Table 12.23'!$Y$2</f>
        <v>Table 12.23 Northern Midlands,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9281</v>
      </c>
      <c r="U4" s="127">
        <v>8994</v>
      </c>
      <c r="V4" s="127">
        <v>9156</v>
      </c>
      <c r="W4" s="127">
        <v>9260</v>
      </c>
      <c r="X4" s="127">
        <v>9213</v>
      </c>
      <c r="Y4" s="127">
        <v>9722</v>
      </c>
      <c r="Z4" s="125"/>
      <c r="AA4" s="125" t="str">
        <f>TEXT(Y4,"###,###")</f>
        <v>9,722</v>
      </c>
      <c r="AB4" s="125"/>
      <c r="AC4" s="125">
        <f t="shared" ref="AC4:AC9" si="0">Y4/X4-1</f>
        <v>5.5248019103440793E-2</v>
      </c>
      <c r="AD4" s="125"/>
      <c r="AE4" s="125">
        <f>Y4/T4-1</f>
        <v>4.7516431419028171E-2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5043</v>
      </c>
      <c r="U5" s="127">
        <v>4888</v>
      </c>
      <c r="V5" s="127">
        <v>4891</v>
      </c>
      <c r="W5" s="127">
        <v>4911</v>
      </c>
      <c r="X5" s="127">
        <v>4899</v>
      </c>
      <c r="Y5" s="127">
        <v>5131</v>
      </c>
      <c r="Z5" s="125"/>
      <c r="AA5" s="125" t="str">
        <f>TEXT(Y5,"###,###")</f>
        <v>5,131</v>
      </c>
      <c r="AB5" s="125"/>
      <c r="AC5" s="125">
        <f t="shared" si="0"/>
        <v>4.7356603388446716E-2</v>
      </c>
      <c r="AD5" s="125"/>
      <c r="AE5" s="125">
        <f t="shared" ref="AE5:AE9" si="1">Y5/T5-1</f>
        <v>1.7449930596866947E-2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4239</v>
      </c>
      <c r="U6" s="127">
        <v>4104</v>
      </c>
      <c r="V6" s="127">
        <v>4261</v>
      </c>
      <c r="W6" s="127">
        <v>4347</v>
      </c>
      <c r="X6" s="127">
        <v>4318</v>
      </c>
      <c r="Y6" s="127">
        <v>4591</v>
      </c>
      <c r="Z6" s="125"/>
      <c r="AA6" s="125" t="str">
        <f>TEXT(Y6,"###,###")</f>
        <v>4,591</v>
      </c>
      <c r="AB6" s="125"/>
      <c r="AC6" s="125">
        <f t="shared" si="0"/>
        <v>6.3223714682723475E-2</v>
      </c>
      <c r="AD6" s="125"/>
      <c r="AE6" s="125">
        <f t="shared" si="1"/>
        <v>8.3038452465204138E-2</v>
      </c>
      <c r="AF6" s="125"/>
    </row>
    <row r="7" spans="1:32" ht="16.5" customHeight="1" thickBot="1" x14ac:dyDescent="0.3">
      <c r="A7" s="44" t="str">
        <f>"QUICK STATS for "&amp;'Table 12.23'!Y2&amp;"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6428</v>
      </c>
      <c r="U7" s="127">
        <v>6365</v>
      </c>
      <c r="V7" s="127">
        <v>6450</v>
      </c>
      <c r="W7" s="127">
        <v>6504</v>
      </c>
      <c r="X7" s="127">
        <v>6539</v>
      </c>
      <c r="Y7" s="127">
        <v>6783</v>
      </c>
      <c r="Z7" s="125"/>
      <c r="AA7" s="125" t="str">
        <f>TEXT(Y7,"###,###")</f>
        <v>6,783</v>
      </c>
      <c r="AB7" s="125"/>
      <c r="AC7" s="125">
        <f t="shared" si="0"/>
        <v>3.7314574093898045E-2</v>
      </c>
      <c r="AD7" s="125"/>
      <c r="AE7" s="125">
        <f t="shared" si="1"/>
        <v>5.5227131300560117E-2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9,722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12.23'!AA7</f>
        <v>6,783</v>
      </c>
      <c r="P8" s="49"/>
      <c r="S8" s="125" t="s">
        <v>96</v>
      </c>
      <c r="T8" s="125">
        <v>31810.99</v>
      </c>
      <c r="U8" s="125">
        <v>33600</v>
      </c>
      <c r="V8" s="125">
        <v>33118.379999999997</v>
      </c>
      <c r="W8" s="125">
        <v>34295.26</v>
      </c>
      <c r="X8" s="125">
        <v>36488</v>
      </c>
      <c r="Y8" s="125">
        <v>35024</v>
      </c>
      <c r="Z8" s="125"/>
      <c r="AA8" s="125" t="str">
        <f>TEXT(Y8,"$###,###")</f>
        <v>$35,024</v>
      </c>
      <c r="AB8" s="125"/>
      <c r="AC8" s="125">
        <f t="shared" si="0"/>
        <v>-4.0122780092085031E-2</v>
      </c>
      <c r="AD8" s="125"/>
      <c r="AE8" s="125">
        <f t="shared" si="1"/>
        <v>0.10100314388203557</v>
      </c>
      <c r="AF8" s="125"/>
    </row>
    <row r="9" spans="1:32" x14ac:dyDescent="0.25">
      <c r="A9" s="53" t="s">
        <v>17</v>
      </c>
      <c r="B9" s="54"/>
      <c r="C9" s="55"/>
      <c r="D9" s="56">
        <f>'Table 12.23'!AC104</f>
        <v>73.750257148734832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52.454666076957103</v>
      </c>
      <c r="P9" s="57" t="s">
        <v>97</v>
      </c>
      <c r="S9" s="125" t="s">
        <v>9</v>
      </c>
      <c r="T9" s="125">
        <v>258548806</v>
      </c>
      <c r="U9" s="125">
        <v>267278189</v>
      </c>
      <c r="V9" s="125">
        <v>270295636</v>
      </c>
      <c r="W9" s="125">
        <v>288850493</v>
      </c>
      <c r="X9" s="125">
        <v>292511628</v>
      </c>
      <c r="Y9" s="125">
        <v>304290118</v>
      </c>
      <c r="Z9" s="125"/>
      <c r="AA9" s="125" t="str">
        <f>TEXT(Y9/1000000,"$#,###.0")&amp;" mil"</f>
        <v>$304.3 mil</v>
      </c>
      <c r="AB9" s="125"/>
      <c r="AC9" s="125">
        <f t="shared" si="0"/>
        <v>4.0266741122510163E-2</v>
      </c>
      <c r="AD9" s="125"/>
      <c r="AE9" s="125">
        <f t="shared" si="1"/>
        <v>0.17691558010908004</v>
      </c>
      <c r="AF9" s="125"/>
    </row>
    <row r="10" spans="1:32" x14ac:dyDescent="0.25">
      <c r="A10" s="53" t="s">
        <v>20</v>
      </c>
      <c r="B10" s="54"/>
      <c r="C10" s="55"/>
      <c r="D10" s="56">
        <f>'Table 12.23'!AC105</f>
        <v>15.089487759720221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47.545333923042904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90.314020344980094</v>
      </c>
      <c r="P11" s="57" t="s">
        <v>97</v>
      </c>
      <c r="S11" s="125" t="s">
        <v>32</v>
      </c>
      <c r="T11" s="127">
        <v>7945</v>
      </c>
      <c r="U11" s="127">
        <v>7696</v>
      </c>
      <c r="V11" s="127">
        <v>7908</v>
      </c>
      <c r="W11" s="127">
        <v>8073</v>
      </c>
      <c r="X11" s="127">
        <v>8036</v>
      </c>
      <c r="Y11" s="127">
        <v>8498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12.23'!AC108</f>
        <v>17.228965233491049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18.045112781954884</v>
      </c>
      <c r="P12" s="57" t="s">
        <v>97</v>
      </c>
      <c r="S12" s="125" t="s">
        <v>33</v>
      </c>
      <c r="T12" s="127">
        <v>1333</v>
      </c>
      <c r="U12" s="127">
        <v>1297</v>
      </c>
      <c r="V12" s="127">
        <v>1249</v>
      </c>
      <c r="W12" s="127">
        <v>1186</v>
      </c>
      <c r="X12" s="127">
        <v>1182</v>
      </c>
      <c r="Y12" s="127">
        <v>1224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12.23'!AC109</f>
        <v>18.319275869162723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12.23'!AA118</f>
        <v>43.3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12.23'!AC110</f>
        <v>23.400534869368443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17.116320212295445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12.23'!AC111</f>
        <v>29.890968936432831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82.883679787704551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1211</v>
      </c>
      <c r="Z15" s="125"/>
      <c r="AA15" s="128">
        <f t="shared" ref="AA15:AA34" si="2">IF(Y15="np",0,Y15/$Y$34)</f>
        <v>0.12456284715079202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54</v>
      </c>
      <c r="Z16" s="125"/>
      <c r="AA16" s="128">
        <f t="shared" si="2"/>
        <v>5.5544126722896527E-3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725</v>
      </c>
      <c r="Z17" s="125"/>
      <c r="AA17" s="128">
        <f t="shared" si="2"/>
        <v>7.4573133100185152E-2</v>
      </c>
      <c r="AB17" s="125"/>
      <c r="AC17" s="125"/>
      <c r="AD17" s="125"/>
      <c r="AE17" s="125"/>
      <c r="AF17" s="125"/>
    </row>
    <row r="18" spans="1:32" x14ac:dyDescent="0.25">
      <c r="A18" s="83" t="str">
        <f>'Table 12.23'!$S$1&amp;" ("&amp;'Table 12.23'!$T$2&amp;" to "&amp;'Table 12.23'!$Y$2&amp;")"</f>
        <v>Northern Midlands (2011-12 to 2016-17)</v>
      </c>
      <c r="B18" s="83"/>
      <c r="C18" s="83"/>
      <c r="D18" s="83"/>
      <c r="E18" s="83"/>
      <c r="F18" s="83"/>
      <c r="G18" s="83" t="str">
        <f>'Table 12.23'!$S$1&amp;" ("&amp;'Table 12.23'!$T$2&amp;" to "&amp;'Table 12.23'!$Y$2&amp;")"</f>
        <v>Northern Midlands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101</v>
      </c>
      <c r="Z18" s="125"/>
      <c r="AA18" s="128">
        <f t="shared" si="2"/>
        <v>1.0388808887060275E-2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581</v>
      </c>
      <c r="Z19" s="125"/>
      <c r="AA19" s="128">
        <f t="shared" si="2"/>
        <v>5.9761365974079404E-2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386</v>
      </c>
      <c r="Z20" s="125"/>
      <c r="AA20" s="128">
        <f t="shared" si="2"/>
        <v>3.9703764657477887E-2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907</v>
      </c>
      <c r="Z21" s="125"/>
      <c r="AA21" s="128">
        <f t="shared" si="2"/>
        <v>9.3293560995679897E-2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615</v>
      </c>
      <c r="Z22" s="125"/>
      <c r="AA22" s="128">
        <f t="shared" si="2"/>
        <v>6.3258588767743262E-2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420</v>
      </c>
      <c r="Z23" s="125"/>
      <c r="AA23" s="128">
        <f t="shared" si="2"/>
        <v>4.3200987451141738E-2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38</v>
      </c>
      <c r="Z24" s="125"/>
      <c r="AA24" s="128">
        <f t="shared" si="2"/>
        <v>3.9086607693890147E-3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233</v>
      </c>
      <c r="Z25" s="125"/>
      <c r="AA25" s="128">
        <f t="shared" si="2"/>
        <v>2.3966262085990536E-2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197</v>
      </c>
      <c r="Z26" s="125"/>
      <c r="AA26" s="128">
        <f t="shared" si="2"/>
        <v>2.0263320304464101E-2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321</v>
      </c>
      <c r="Z27" s="125"/>
      <c r="AA27" s="128">
        <f t="shared" si="2"/>
        <v>3.3017897551944043E-2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424</v>
      </c>
      <c r="Z28" s="125"/>
      <c r="AA28" s="128">
        <f t="shared" si="2"/>
        <v>4.3612425426866899E-2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421</v>
      </c>
      <c r="Z29" s="125"/>
      <c r="AA29" s="128">
        <f t="shared" si="2"/>
        <v>4.3303846945073027E-2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557</v>
      </c>
      <c r="Z30" s="125"/>
      <c r="AA30" s="128">
        <f t="shared" si="2"/>
        <v>5.7292738119728452E-2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12.23'!Y2&amp;")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1008</v>
      </c>
      <c r="Z31" s="125"/>
      <c r="AA31" s="128">
        <f t="shared" si="2"/>
        <v>0.10368236988274018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118</v>
      </c>
      <c r="Z32" s="125"/>
      <c r="AA32" s="128">
        <f t="shared" si="2"/>
        <v>1.2137420283892203E-2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307</v>
      </c>
      <c r="Z33" s="125"/>
      <c r="AA33" s="128">
        <f t="shared" si="2"/>
        <v>3.1577864636905983E-2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9722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5415</v>
      </c>
      <c r="U37" s="125">
        <v>5424</v>
      </c>
      <c r="V37" s="125">
        <v>5423</v>
      </c>
      <c r="W37" s="125">
        <v>5472</v>
      </c>
      <c r="X37" s="125">
        <v>5557</v>
      </c>
      <c r="Y37" s="125">
        <v>5622</v>
      </c>
      <c r="Z37" s="125"/>
      <c r="AA37" s="125" t="str">
        <f>TEXT(Y37,"###,###")</f>
        <v>5,622</v>
      </c>
      <c r="AB37" s="125"/>
      <c r="AC37" s="125">
        <f>Y37/X37-1</f>
        <v>1.1696958790714307E-2</v>
      </c>
      <c r="AD37" s="125"/>
      <c r="AE37" s="125">
        <f>Y37/T37-1</f>
        <v>3.8227146814404422E-2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1019</v>
      </c>
      <c r="U38" s="125">
        <v>942</v>
      </c>
      <c r="V38" s="125">
        <v>1027</v>
      </c>
      <c r="W38" s="125">
        <v>1038</v>
      </c>
      <c r="X38" s="125">
        <v>979</v>
      </c>
      <c r="Y38" s="125">
        <v>1161</v>
      </c>
      <c r="Z38" s="125"/>
      <c r="AA38" s="125" t="str">
        <f>TEXT(Y38,"###,###")</f>
        <v>1,161</v>
      </c>
      <c r="AB38" s="125"/>
      <c r="AC38" s="125">
        <f>Y38/X38-1</f>
        <v>0.18590398365679262</v>
      </c>
      <c r="AD38" s="125"/>
      <c r="AE38" s="125">
        <f>Y38/T38-1</f>
        <v>0.13935230618253192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6434</v>
      </c>
      <c r="U40" s="125">
        <v>6366</v>
      </c>
      <c r="V40" s="125">
        <v>6450</v>
      </c>
      <c r="W40" s="125">
        <v>6510</v>
      </c>
      <c r="X40" s="125">
        <v>6536</v>
      </c>
      <c r="Y40" s="125">
        <v>6783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82.883679787704551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17.116320212295445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1</v>
      </c>
      <c r="Y44" s="127">
        <v>7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128</v>
      </c>
      <c r="Y45" s="127">
        <v>122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282</v>
      </c>
      <c r="Y46" s="127">
        <v>297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457</v>
      </c>
      <c r="Y47" s="127">
        <v>477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432</v>
      </c>
      <c r="Y48" s="127">
        <v>549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12.23'!S1&amp;" ("&amp;'Table 12.23'!Y2&amp;") *"</f>
        <v>Number of jobs by age and sex of job holders in Northern Midlands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430</v>
      </c>
      <c r="Y49" s="127">
        <v>434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399</v>
      </c>
      <c r="Y50" s="127">
        <v>387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464</v>
      </c>
      <c r="Y51" s="127">
        <v>475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497</v>
      </c>
      <c r="Y52" s="127">
        <v>514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550</v>
      </c>
      <c r="Y53" s="127">
        <v>501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483</v>
      </c>
      <c r="Y54" s="127">
        <v>554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429</v>
      </c>
      <c r="Y55" s="127">
        <v>443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198</v>
      </c>
      <c r="Y56" s="127">
        <v>208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66</v>
      </c>
      <c r="Y57" s="127">
        <v>94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43</v>
      </c>
      <c r="Y58" s="127">
        <v>43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25</v>
      </c>
      <c r="Y59" s="127">
        <v>24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3</v>
      </c>
      <c r="Y60" s="127">
        <v>6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4899</v>
      </c>
      <c r="Y61" s="127">
        <v>5131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10</v>
      </c>
      <c r="Y63" s="127">
        <v>7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12.23'!S1&amp;" ("&amp;'Table 12.23'!Y2&amp;") *"</f>
        <v>Number of employed persons per occupation of main job by sex in Northern Midlands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104</v>
      </c>
      <c r="Y64" s="127">
        <v>95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299</v>
      </c>
      <c r="Y65" s="127">
        <v>300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420</v>
      </c>
      <c r="Y66" s="127">
        <v>409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390</v>
      </c>
      <c r="Y67" s="127">
        <v>459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338</v>
      </c>
      <c r="Y68" s="127">
        <v>403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331</v>
      </c>
      <c r="Y69" s="127">
        <v>340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454</v>
      </c>
      <c r="Y70" s="127">
        <v>410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482</v>
      </c>
      <c r="Y71" s="127">
        <v>532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490</v>
      </c>
      <c r="Y72" s="127">
        <v>523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484</v>
      </c>
      <c r="Y73" s="127">
        <v>515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296</v>
      </c>
      <c r="Y74" s="127">
        <v>356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133</v>
      </c>
      <c r="Y75" s="127">
        <v>138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33</v>
      </c>
      <c r="Y76" s="127">
        <v>60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26</v>
      </c>
      <c r="Y77" s="127">
        <v>25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14</v>
      </c>
      <c r="Y78" s="127">
        <v>18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6</v>
      </c>
      <c r="Y79" s="127">
        <v>4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4317</v>
      </c>
      <c r="Y80" s="127">
        <v>4591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12.23'!S1</f>
        <v>Northern Midlands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383</v>
      </c>
      <c r="Y83" s="127">
        <v>397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249</v>
      </c>
      <c r="Y84" s="127">
        <v>229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12.23'!AA4</f>
        <v>9,722</v>
      </c>
      <c r="D85" s="97">
        <f>'Table 12.23'!AC4</f>
        <v>5.5248019103440793E-2</v>
      </c>
      <c r="E85" s="98">
        <f>'Table 12.23'!AC4</f>
        <v>5.5248019103440793E-2</v>
      </c>
      <c r="F85" s="97">
        <f>'Table 12.23'!AE4</f>
        <v>4.7516431419028171E-2</v>
      </c>
      <c r="G85" s="98">
        <f>'Table 12.23'!AE4</f>
        <v>4.7516431419028171E-2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646</v>
      </c>
      <c r="Y85" s="127">
        <v>662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12.23'!AA5</f>
        <v>5,131</v>
      </c>
      <c r="D86" s="97">
        <f>'Table 12.23'!AC5</f>
        <v>4.7356603388446716E-2</v>
      </c>
      <c r="E86" s="98">
        <f>'Table 12.23'!AC5</f>
        <v>4.7356603388446716E-2</v>
      </c>
      <c r="F86" s="97">
        <f>'Table 12.23'!AE5</f>
        <v>1.7449930596866947E-2</v>
      </c>
      <c r="G86" s="98">
        <f>'Table 12.23'!AE5</f>
        <v>1.7449930596866947E-2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134</v>
      </c>
      <c r="Y86" s="127">
        <v>149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12.23'!AA6</f>
        <v>4,591</v>
      </c>
      <c r="D87" s="97">
        <f>'Table 12.23'!AC6</f>
        <v>6.3223714682723475E-2</v>
      </c>
      <c r="E87" s="98">
        <f>'Table 12.23'!AC6</f>
        <v>6.3223714682723475E-2</v>
      </c>
      <c r="F87" s="97">
        <f>'Table 12.23'!AE6</f>
        <v>8.3038452465204138E-2</v>
      </c>
      <c r="G87" s="98">
        <f>'Table 12.23'!AE6</f>
        <v>8.3038452465204138E-2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108</v>
      </c>
      <c r="Y87" s="127">
        <v>108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12.23'!AA7</f>
        <v>6,783</v>
      </c>
      <c r="D88" s="97">
        <f>'Table 12.23'!AC7</f>
        <v>3.7314574093898045E-2</v>
      </c>
      <c r="E88" s="98">
        <f>'Table 12.23'!AC7</f>
        <v>3.7314574093898045E-2</v>
      </c>
      <c r="F88" s="97">
        <f>'Table 12.23'!AE7</f>
        <v>5.5227131300560117E-2</v>
      </c>
      <c r="G88" s="98">
        <f>'Table 12.23'!AE7</f>
        <v>5.5227131300560117E-2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144</v>
      </c>
      <c r="Y88" s="127">
        <v>163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12.23'!AA37</f>
        <v>5,622</v>
      </c>
      <c r="D89" s="97">
        <f>'Table 12.23'!AC37</f>
        <v>1.1696958790714307E-2</v>
      </c>
      <c r="E89" s="98">
        <f>'Table 12.23'!AC37</f>
        <v>1.1696958790714307E-2</v>
      </c>
      <c r="F89" s="97">
        <f>'Table 12.23'!AE37</f>
        <v>3.8227146814404422E-2</v>
      </c>
      <c r="G89" s="98">
        <f>'Table 12.23'!AE37</f>
        <v>3.8227146814404422E-2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467</v>
      </c>
      <c r="Y89" s="127">
        <v>479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12.23'!AA38</f>
        <v>1,161</v>
      </c>
      <c r="D90" s="97">
        <f>'Table 12.23'!AC38</f>
        <v>0.18590398365679262</v>
      </c>
      <c r="E90" s="98">
        <f>'Table 12.23'!AC38</f>
        <v>0.18590398365679262</v>
      </c>
      <c r="F90" s="97">
        <f>'Table 12.23'!AE38</f>
        <v>0.13935230618253192</v>
      </c>
      <c r="G90" s="98">
        <f>'Table 12.23'!AE38</f>
        <v>0.13935230618253192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599</v>
      </c>
      <c r="Y90" s="127">
        <v>621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12.23'!AA114</f>
        <v>552</v>
      </c>
      <c r="D91" s="97">
        <f>'Table 12.23'!AC114</f>
        <v>0.22666666666666657</v>
      </c>
      <c r="E91" s="98">
        <f>'Table 12.23'!AC114</f>
        <v>0.22666666666666657</v>
      </c>
      <c r="F91" s="97">
        <f>'Table 12.23'!AE114</f>
        <v>7.8125E-2</v>
      </c>
      <c r="G91" s="98">
        <f>'Table 12.23'!AE114</f>
        <v>7.8125E-2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3453</v>
      </c>
      <c r="Y91" s="127">
        <v>3558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12.23'!AA115</f>
        <v>609</v>
      </c>
      <c r="D92" s="97">
        <f>'Table 12.23'!AC115</f>
        <v>0.14905660377358498</v>
      </c>
      <c r="E92" s="98">
        <f>'Table 12.23'!AC115</f>
        <v>0.14905660377358498</v>
      </c>
      <c r="F92" s="97">
        <f>'Table 12.23'!AE115</f>
        <v>0.20833333333333326</v>
      </c>
      <c r="G92" s="98">
        <f>'Table 12.23'!AE115</f>
        <v>0.20833333333333326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12.23'!AA8</f>
        <v>$35,024</v>
      </c>
      <c r="D93" s="97">
        <f>'Table 12.23'!AC8</f>
        <v>-4.0122780092085031E-2</v>
      </c>
      <c r="E93" s="98">
        <f>'Table 12.23'!AC8</f>
        <v>-4.0122780092085031E-2</v>
      </c>
      <c r="F93" s="97">
        <f>'Table 12.23'!AE8</f>
        <v>0.10100314388203557</v>
      </c>
      <c r="G93" s="98">
        <f>'Table 12.23'!AE8</f>
        <v>0.10100314388203557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201</v>
      </c>
      <c r="Y93" s="127">
        <v>227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12.23'!AA9</f>
        <v>$304.3 mil</v>
      </c>
      <c r="D94" s="97">
        <f>'Table 12.23'!AC9</f>
        <v>4.0266741122510163E-2</v>
      </c>
      <c r="E94" s="98">
        <f>'Table 12.23'!AC9</f>
        <v>4.0266741122510163E-2</v>
      </c>
      <c r="F94" s="97">
        <f>'Table 12.23'!AE9</f>
        <v>0.17691558010908004</v>
      </c>
      <c r="G94" s="98">
        <f>'Table 12.23'!AE9</f>
        <v>0.17691558010908004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444</v>
      </c>
      <c r="Y94" s="127">
        <v>476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134</v>
      </c>
      <c r="Y95" s="127">
        <v>132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447</v>
      </c>
      <c r="Y96" s="127">
        <v>493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481</v>
      </c>
      <c r="Y97" s="127">
        <v>545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394</v>
      </c>
      <c r="Y98" s="127">
        <v>392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33</v>
      </c>
      <c r="Y99" s="127">
        <v>39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348</v>
      </c>
      <c r="Y100" s="127">
        <v>343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3087</v>
      </c>
      <c r="Y101" s="127">
        <v>3225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6646</v>
      </c>
      <c r="Y104" s="125">
        <v>7170</v>
      </c>
      <c r="Z104" s="125"/>
      <c r="AA104" s="125" t="str">
        <f>TEXT(Y104,"###,###")</f>
        <v>7,170</v>
      </c>
      <c r="AB104" s="125"/>
      <c r="AC104" s="125">
        <f>Y104/($Y$4)*100</f>
        <v>73.750257148734832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1380</v>
      </c>
      <c r="Y105" s="125">
        <v>1467</v>
      </c>
      <c r="Z105" s="125"/>
      <c r="AA105" s="125" t="str">
        <f>TEXT(Y105,"###,###")</f>
        <v>1,467</v>
      </c>
      <c r="AB105" s="125"/>
      <c r="AC105" s="125">
        <f>Y105/($Y$4)*100</f>
        <v>15.089487759720221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8026</v>
      </c>
      <c r="Y106" s="125">
        <v>8637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1568</v>
      </c>
      <c r="Y108" s="125">
        <v>1675</v>
      </c>
      <c r="Z108" s="125"/>
      <c r="AA108" s="125" t="str">
        <f>TEXT(Y108,"###,###")</f>
        <v>1,675</v>
      </c>
      <c r="AB108" s="125"/>
      <c r="AC108" s="125">
        <f>Y108/($Y$4)*100</f>
        <v>17.228965233491049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1590</v>
      </c>
      <c r="Y109" s="125">
        <v>1781</v>
      </c>
      <c r="Z109" s="125"/>
      <c r="AA109" s="125" t="str">
        <f>TEXT(Y109,"###,###")</f>
        <v>1,781</v>
      </c>
      <c r="AB109" s="125"/>
      <c r="AC109" s="125">
        <f t="shared" ref="AC109:AC111" si="3">Y109/($Y$4)*100</f>
        <v>18.319275869162723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2069</v>
      </c>
      <c r="Y110" s="125">
        <v>2275</v>
      </c>
      <c r="Z110" s="125"/>
      <c r="AA110" s="125" t="str">
        <f>TEXT(Y110,"###,###")</f>
        <v>2,275</v>
      </c>
      <c r="AB110" s="125"/>
      <c r="AC110" s="125">
        <f t="shared" si="3"/>
        <v>23.400534869368443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2800</v>
      </c>
      <c r="Y111" s="125">
        <v>2906</v>
      </c>
      <c r="Z111" s="125"/>
      <c r="AA111" s="125" t="str">
        <f>TEXT(Y111,"###,###")</f>
        <v>2,906</v>
      </c>
      <c r="AB111" s="125"/>
      <c r="AC111" s="125">
        <f t="shared" si="3"/>
        <v>29.890968936432831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9211</v>
      </c>
      <c r="Y112" s="125">
        <v>9722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512</v>
      </c>
      <c r="U114" s="125">
        <v>453</v>
      </c>
      <c r="V114" s="125">
        <v>468</v>
      </c>
      <c r="W114" s="125">
        <v>468</v>
      </c>
      <c r="X114" s="125">
        <v>450</v>
      </c>
      <c r="Y114" s="125">
        <v>552</v>
      </c>
      <c r="Z114" s="125"/>
      <c r="AA114" s="125" t="str">
        <f>TEXT(Y114,"###,###")</f>
        <v>552</v>
      </c>
      <c r="AB114" s="125"/>
      <c r="AC114" s="125">
        <f>Y114/X114-1</f>
        <v>0.22666666666666657</v>
      </c>
      <c r="AD114" s="125"/>
      <c r="AE114" s="125">
        <f>Y114/T114-1</f>
        <v>7.8125E-2</v>
      </c>
      <c r="AF114" s="125"/>
    </row>
    <row r="115" spans="19:32" x14ac:dyDescent="0.25">
      <c r="S115" s="125" t="s">
        <v>104</v>
      </c>
      <c r="T115" s="125">
        <v>504</v>
      </c>
      <c r="U115" s="125">
        <v>489</v>
      </c>
      <c r="V115" s="125">
        <v>558</v>
      </c>
      <c r="W115" s="125">
        <v>565</v>
      </c>
      <c r="X115" s="125">
        <v>530</v>
      </c>
      <c r="Y115" s="125">
        <v>609</v>
      </c>
      <c r="Z115" s="125"/>
      <c r="AA115" s="125" t="str">
        <f>TEXT(Y115,"###,###")</f>
        <v>609</v>
      </c>
      <c r="AB115" s="125"/>
      <c r="AC115" s="125">
        <f>Y115/X115-1</f>
        <v>0.14905660377358498</v>
      </c>
      <c r="AD115" s="125"/>
      <c r="AE115" s="125">
        <f>Y115/T115-1</f>
        <v>0.20833333333333326</v>
      </c>
      <c r="AF115" s="125"/>
    </row>
    <row r="116" spans="19:32" x14ac:dyDescent="0.25">
      <c r="S116" s="125" t="s">
        <v>56</v>
      </c>
      <c r="T116" s="125">
        <v>1016</v>
      </c>
      <c r="U116" s="125">
        <v>942</v>
      </c>
      <c r="V116" s="125">
        <v>1026</v>
      </c>
      <c r="W116" s="125">
        <v>1033</v>
      </c>
      <c r="X116" s="125">
        <v>980</v>
      </c>
      <c r="Y116" s="125">
        <v>1161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45.09</v>
      </c>
      <c r="V118" s="125">
        <v>41.14</v>
      </c>
      <c r="W118" s="125">
        <v>45.23</v>
      </c>
      <c r="X118" s="125">
        <v>44.17</v>
      </c>
      <c r="Y118" s="125">
        <v>43.26</v>
      </c>
      <c r="Z118" s="125"/>
      <c r="AA118" s="125" t="str">
        <f>TEXT(Y118,"##.0")</f>
        <v>43.3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5074</v>
      </c>
      <c r="V120" s="125">
        <v>5203</v>
      </c>
      <c r="W120" s="125">
        <v>5320</v>
      </c>
      <c r="X120" s="125">
        <v>5365</v>
      </c>
      <c r="Y120" s="125">
        <v>5559</v>
      </c>
      <c r="Z120" s="125"/>
      <c r="AA120" s="125" t="str">
        <f>TEXT(Y120,"###,###")</f>
        <v>5,559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680</v>
      </c>
      <c r="V121" s="125">
        <v>660</v>
      </c>
      <c r="W121" s="125">
        <v>632</v>
      </c>
      <c r="X121" s="125">
        <v>625</v>
      </c>
      <c r="Y121" s="125">
        <v>657</v>
      </c>
      <c r="Z121" s="125"/>
      <c r="AA121" s="125" t="str">
        <f t="shared" ref="AA121:AA128" si="4">TEXT(Y121,"###,###")</f>
        <v>657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616</v>
      </c>
      <c r="V122" s="125">
        <v>586</v>
      </c>
      <c r="W122" s="125">
        <v>553</v>
      </c>
      <c r="X122" s="125">
        <v>550</v>
      </c>
      <c r="Y122" s="125">
        <v>567</v>
      </c>
      <c r="Z122" s="125"/>
      <c r="AA122" s="125" t="str">
        <f t="shared" si="4"/>
        <v>567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5690</v>
      </c>
      <c r="V124" s="125">
        <v>5789</v>
      </c>
      <c r="W124" s="125">
        <v>5873</v>
      </c>
      <c r="X124" s="125">
        <v>5915</v>
      </c>
      <c r="Y124" s="125">
        <v>6126</v>
      </c>
      <c r="Z124" s="125"/>
      <c r="AA124" s="125" t="str">
        <f t="shared" si="4"/>
        <v>6,126</v>
      </c>
      <c r="AB124" s="125"/>
      <c r="AC124" s="125">
        <f>Y124/$Y$7*100</f>
        <v>90.314020344980094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1296</v>
      </c>
      <c r="V125" s="125">
        <v>1246</v>
      </c>
      <c r="W125" s="125">
        <v>1185</v>
      </c>
      <c r="X125" s="125">
        <v>1175</v>
      </c>
      <c r="Y125" s="125">
        <v>1224</v>
      </c>
      <c r="Z125" s="125"/>
      <c r="AA125" s="125" t="str">
        <f t="shared" si="4"/>
        <v>1,224</v>
      </c>
      <c r="AB125" s="125"/>
      <c r="AC125" s="125">
        <f>Y125/$Y$7*100</f>
        <v>18.045112781954884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3422</v>
      </c>
      <c r="V127" s="125">
        <v>3468</v>
      </c>
      <c r="W127" s="125">
        <v>3461</v>
      </c>
      <c r="X127" s="125">
        <v>3453</v>
      </c>
      <c r="Y127" s="125">
        <v>3558</v>
      </c>
      <c r="Z127" s="125"/>
      <c r="AA127" s="125" t="str">
        <f t="shared" si="4"/>
        <v>3,558</v>
      </c>
      <c r="AB127" s="125"/>
      <c r="AC127" s="125">
        <f>Y127/$Y$7*100</f>
        <v>52.454666076957103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2940</v>
      </c>
      <c r="V128" s="125">
        <v>2984</v>
      </c>
      <c r="W128" s="125">
        <v>3043</v>
      </c>
      <c r="X128" s="125">
        <v>3085</v>
      </c>
      <c r="Y128" s="125">
        <v>3225</v>
      </c>
      <c r="Z128" s="125"/>
      <c r="AA128" s="125" t="str">
        <f t="shared" si="4"/>
        <v>3,225</v>
      </c>
      <c r="AB128" s="125"/>
      <c r="AC128" s="125">
        <f>Y128/$Y$7*100</f>
        <v>47.545333923042904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3B6FB19-9CAC-478B-8DB9-B384D0B8E86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B94CEE68-D8E4-435C-951A-79315A831B5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1CB00CA3-14B5-4034-82B3-5A40F8A0F33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7F87810D-D83A-4EB9-9089-7CCA9EBDB87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5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Sorell</v>
      </c>
      <c r="T1" s="125"/>
      <c r="U1" s="125"/>
      <c r="V1" s="125"/>
      <c r="W1" s="125"/>
      <c r="X1" s="125"/>
      <c r="Y1" s="125" t="str">
        <f>Y3</f>
        <v>12.24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154</v>
      </c>
      <c r="V3" s="125"/>
      <c r="W3" s="125"/>
      <c r="X3" s="125"/>
      <c r="Y3" s="125" t="s">
        <v>182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12.24'!$Y$3&amp;" "&amp;'Table 12.24'!$U$3&amp;", "&amp;'State data for spotlight'!$C$3&amp;", "&amp;'Table 12.24'!$Y$2</f>
        <v>Table 12.24 Sorell,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9575</v>
      </c>
      <c r="U4" s="127">
        <v>9702</v>
      </c>
      <c r="V4" s="127">
        <v>10046</v>
      </c>
      <c r="W4" s="127">
        <v>10036</v>
      </c>
      <c r="X4" s="127">
        <v>10322</v>
      </c>
      <c r="Y4" s="127">
        <v>10726</v>
      </c>
      <c r="Z4" s="125"/>
      <c r="AA4" s="125" t="str">
        <f>TEXT(Y4,"###,###")</f>
        <v>10,726</v>
      </c>
      <c r="AB4" s="125"/>
      <c r="AC4" s="125">
        <f t="shared" ref="AC4:AC9" si="0">Y4/X4-1</f>
        <v>3.913970160821556E-2</v>
      </c>
      <c r="AD4" s="125"/>
      <c r="AE4" s="125">
        <f>Y4/T4-1</f>
        <v>0.12020887728459528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4874</v>
      </c>
      <c r="U5" s="127">
        <v>4969</v>
      </c>
      <c r="V5" s="127">
        <v>5072</v>
      </c>
      <c r="W5" s="127">
        <v>5098</v>
      </c>
      <c r="X5" s="127">
        <v>5272</v>
      </c>
      <c r="Y5" s="127">
        <v>5412</v>
      </c>
      <c r="Z5" s="125"/>
      <c r="AA5" s="125" t="str">
        <f>TEXT(Y5,"###,###")</f>
        <v>5,412</v>
      </c>
      <c r="AB5" s="125"/>
      <c r="AC5" s="125">
        <f t="shared" si="0"/>
        <v>2.6555386949924209E-2</v>
      </c>
      <c r="AD5" s="125"/>
      <c r="AE5" s="125">
        <f t="shared" ref="AE5:AE9" si="1">Y5/T5-1</f>
        <v>0.11038161674189584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4696</v>
      </c>
      <c r="U6" s="127">
        <v>4731</v>
      </c>
      <c r="V6" s="127">
        <v>4976</v>
      </c>
      <c r="W6" s="127">
        <v>4937</v>
      </c>
      <c r="X6" s="127">
        <v>5052</v>
      </c>
      <c r="Y6" s="127">
        <v>5314</v>
      </c>
      <c r="Z6" s="125"/>
      <c r="AA6" s="125" t="str">
        <f>TEXT(Y6,"###,###")</f>
        <v>5,314</v>
      </c>
      <c r="AB6" s="125"/>
      <c r="AC6" s="125">
        <f t="shared" si="0"/>
        <v>5.1860649247822632E-2</v>
      </c>
      <c r="AD6" s="125"/>
      <c r="AE6" s="125">
        <f t="shared" si="1"/>
        <v>0.1316013628620103</v>
      </c>
      <c r="AF6" s="125"/>
    </row>
    <row r="7" spans="1:32" ht="16.5" customHeight="1" thickBot="1" x14ac:dyDescent="0.3">
      <c r="A7" s="44" t="str">
        <f>"QUICK STATS for "&amp;'Table 12.24'!Y2&amp;"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7146</v>
      </c>
      <c r="U7" s="127">
        <v>7179</v>
      </c>
      <c r="V7" s="127">
        <v>7317</v>
      </c>
      <c r="W7" s="127">
        <v>7351</v>
      </c>
      <c r="X7" s="127">
        <v>7549</v>
      </c>
      <c r="Y7" s="127">
        <v>7810</v>
      </c>
      <c r="Z7" s="125"/>
      <c r="AA7" s="125" t="str">
        <f>TEXT(Y7,"###,###")</f>
        <v>7,810</v>
      </c>
      <c r="AB7" s="125"/>
      <c r="AC7" s="125">
        <f t="shared" si="0"/>
        <v>3.4574115776924152E-2</v>
      </c>
      <c r="AD7" s="125"/>
      <c r="AE7" s="125">
        <f t="shared" si="1"/>
        <v>9.2919115589140677E-2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10,726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12.24'!AA7</f>
        <v>7,810</v>
      </c>
      <c r="P8" s="49"/>
      <c r="S8" s="125" t="s">
        <v>96</v>
      </c>
      <c r="T8" s="125">
        <v>36442.65</v>
      </c>
      <c r="U8" s="125">
        <v>37016.46</v>
      </c>
      <c r="V8" s="125">
        <v>36314.53</v>
      </c>
      <c r="W8" s="125">
        <v>38238</v>
      </c>
      <c r="X8" s="125">
        <v>39750</v>
      </c>
      <c r="Y8" s="125">
        <v>41207.56</v>
      </c>
      <c r="Z8" s="125"/>
      <c r="AA8" s="125" t="str">
        <f>TEXT(Y8,"$###,###")</f>
        <v>$41,208</v>
      </c>
      <c r="AB8" s="125"/>
      <c r="AC8" s="125">
        <f t="shared" si="0"/>
        <v>3.6668176100628891E-2</v>
      </c>
      <c r="AD8" s="125"/>
      <c r="AE8" s="125">
        <f t="shared" si="1"/>
        <v>0.1307509195955836</v>
      </c>
      <c r="AF8" s="125"/>
    </row>
    <row r="9" spans="1:32" x14ac:dyDescent="0.25">
      <c r="A9" s="53" t="s">
        <v>17</v>
      </c>
      <c r="B9" s="54"/>
      <c r="C9" s="55"/>
      <c r="D9" s="56">
        <f>'Table 12.24'!AC104</f>
        <v>69.709118030952823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51.434058898847631</v>
      </c>
      <c r="P9" s="57" t="s">
        <v>97</v>
      </c>
      <c r="S9" s="125" t="s">
        <v>9</v>
      </c>
      <c r="T9" s="125">
        <v>290822120</v>
      </c>
      <c r="U9" s="125">
        <v>301644707</v>
      </c>
      <c r="V9" s="125">
        <v>316717791</v>
      </c>
      <c r="W9" s="125">
        <v>328334014</v>
      </c>
      <c r="X9" s="125">
        <v>346262450</v>
      </c>
      <c r="Y9" s="125">
        <v>370942184</v>
      </c>
      <c r="Z9" s="125"/>
      <c r="AA9" s="125" t="str">
        <f>TEXT(Y9/1000000,"$#,###.0")&amp;" mil"</f>
        <v>$370.9 mil</v>
      </c>
      <c r="AB9" s="125"/>
      <c r="AC9" s="125">
        <f t="shared" si="0"/>
        <v>7.127464730871047E-2</v>
      </c>
      <c r="AD9" s="125"/>
      <c r="AE9" s="125">
        <f t="shared" si="1"/>
        <v>0.2754950826986613</v>
      </c>
      <c r="AF9" s="125"/>
    </row>
    <row r="10" spans="1:32" x14ac:dyDescent="0.25">
      <c r="A10" s="53" t="s">
        <v>20</v>
      </c>
      <c r="B10" s="54"/>
      <c r="C10" s="55"/>
      <c r="D10" s="56">
        <f>'Table 12.24'!AC105</f>
        <v>20.743986574678352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48.565941101152369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90.384122919334189</v>
      </c>
      <c r="P11" s="57" t="s">
        <v>97</v>
      </c>
      <c r="S11" s="125" t="s">
        <v>32</v>
      </c>
      <c r="T11" s="127">
        <v>8229</v>
      </c>
      <c r="U11" s="127">
        <v>8359</v>
      </c>
      <c r="V11" s="127">
        <v>8722</v>
      </c>
      <c r="W11" s="127">
        <v>8758</v>
      </c>
      <c r="X11" s="127">
        <v>9019</v>
      </c>
      <c r="Y11" s="127">
        <v>9347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12.24'!AC108</f>
        <v>13.947417490210704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17.656850192061459</v>
      </c>
      <c r="P12" s="57" t="s">
        <v>97</v>
      </c>
      <c r="S12" s="125" t="s">
        <v>33</v>
      </c>
      <c r="T12" s="127">
        <v>1342</v>
      </c>
      <c r="U12" s="127">
        <v>1339</v>
      </c>
      <c r="V12" s="127">
        <v>1328</v>
      </c>
      <c r="W12" s="127">
        <v>1276</v>
      </c>
      <c r="X12" s="127">
        <v>1304</v>
      </c>
      <c r="Y12" s="127">
        <v>1379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12.24'!AC109</f>
        <v>15.336565355211635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12.24'!AA118</f>
        <v>42.4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12.24'!AC110</f>
        <v>23.028155882901359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14.186939820742639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12.24'!AC111</f>
        <v>38.140965877307472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85.813060179257363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435</v>
      </c>
      <c r="Z15" s="125"/>
      <c r="AA15" s="128">
        <f t="shared" ref="AA15:AA34" si="2">IF(Y15="np",0,Y15/$Y$34)</f>
        <v>4.0555659146000372E-2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38</v>
      </c>
      <c r="Z16" s="125"/>
      <c r="AA16" s="128">
        <f t="shared" si="2"/>
        <v>3.5427932127540555E-3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669</v>
      </c>
      <c r="Z17" s="125"/>
      <c r="AA17" s="128">
        <f t="shared" si="2"/>
        <v>6.2371806824538502E-2</v>
      </c>
      <c r="AB17" s="125"/>
      <c r="AC17" s="125"/>
      <c r="AD17" s="125"/>
      <c r="AE17" s="125"/>
      <c r="AF17" s="125"/>
    </row>
    <row r="18" spans="1:32" x14ac:dyDescent="0.25">
      <c r="A18" s="83" t="str">
        <f>'Table 12.24'!$S$1&amp;" ("&amp;'Table 12.24'!$T$2&amp;" to "&amp;'Table 12.24'!$Y$2&amp;")"</f>
        <v>Sorell (2011-12 to 2016-17)</v>
      </c>
      <c r="B18" s="83"/>
      <c r="C18" s="83"/>
      <c r="D18" s="83"/>
      <c r="E18" s="83"/>
      <c r="F18" s="83"/>
      <c r="G18" s="83" t="str">
        <f>'Table 12.24'!$S$1&amp;" ("&amp;'Table 12.24'!$T$2&amp;" to "&amp;'Table 12.24'!$Y$2&amp;")"</f>
        <v>Sorell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151</v>
      </c>
      <c r="Z18" s="125"/>
      <c r="AA18" s="128">
        <f t="shared" si="2"/>
        <v>1.4077941450680588E-2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908</v>
      </c>
      <c r="Z19" s="125"/>
      <c r="AA19" s="128">
        <f t="shared" si="2"/>
        <v>8.4654111504754798E-2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298</v>
      </c>
      <c r="Z20" s="125"/>
      <c r="AA20" s="128">
        <f t="shared" si="2"/>
        <v>2.7782957300018646E-2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1105</v>
      </c>
      <c r="Z21" s="125"/>
      <c r="AA21" s="128">
        <f t="shared" si="2"/>
        <v>0.10302069737087451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728</v>
      </c>
      <c r="Z22" s="125"/>
      <c r="AA22" s="128">
        <f t="shared" si="2"/>
        <v>6.7872459444340852E-2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424</v>
      </c>
      <c r="Z23" s="125"/>
      <c r="AA23" s="128">
        <f t="shared" si="2"/>
        <v>3.9530113742308408E-2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91</v>
      </c>
      <c r="Z24" s="125"/>
      <c r="AA24" s="128">
        <f t="shared" si="2"/>
        <v>8.4840574305426065E-3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272</v>
      </c>
      <c r="Z25" s="125"/>
      <c r="AA25" s="128">
        <f t="shared" si="2"/>
        <v>2.5358940891292186E-2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203</v>
      </c>
      <c r="Z26" s="125"/>
      <c r="AA26" s="128">
        <f t="shared" si="2"/>
        <v>1.8925974268133507E-2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379</v>
      </c>
      <c r="Z27" s="125"/>
      <c r="AA27" s="128">
        <f t="shared" si="2"/>
        <v>3.5334700727204925E-2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586</v>
      </c>
      <c r="Z28" s="125"/>
      <c r="AA28" s="128">
        <f t="shared" si="2"/>
        <v>5.4633600596680959E-2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872</v>
      </c>
      <c r="Z29" s="125"/>
      <c r="AA29" s="128">
        <f t="shared" si="2"/>
        <v>8.1297781092672008E-2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711</v>
      </c>
      <c r="Z30" s="125"/>
      <c r="AA30" s="128">
        <f t="shared" si="2"/>
        <v>6.6287525638635089E-2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12.24'!Y2&amp;")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1184</v>
      </c>
      <c r="Z31" s="125"/>
      <c r="AA31" s="128">
        <f t="shared" si="2"/>
        <v>0.11038597799738951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174</v>
      </c>
      <c r="Z32" s="125"/>
      <c r="AA32" s="128">
        <f t="shared" si="2"/>
        <v>1.6222263658400148E-2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432</v>
      </c>
      <c r="Z33" s="125"/>
      <c r="AA33" s="128">
        <f t="shared" si="2"/>
        <v>4.0275964944993477E-2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10726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6246</v>
      </c>
      <c r="U37" s="125">
        <v>6215</v>
      </c>
      <c r="V37" s="125">
        <v>6250</v>
      </c>
      <c r="W37" s="125">
        <v>6316</v>
      </c>
      <c r="X37" s="125">
        <v>6497</v>
      </c>
      <c r="Y37" s="125">
        <v>6702</v>
      </c>
      <c r="Z37" s="125"/>
      <c r="AA37" s="125" t="str">
        <f>TEXT(Y37,"###,###")</f>
        <v>6,702</v>
      </c>
      <c r="AB37" s="125"/>
      <c r="AC37" s="125">
        <f>Y37/X37-1</f>
        <v>3.1553024472833702E-2</v>
      </c>
      <c r="AD37" s="125"/>
      <c r="AE37" s="125">
        <f>Y37/T37-1</f>
        <v>7.3006724303554371E-2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901</v>
      </c>
      <c r="U38" s="125">
        <v>963</v>
      </c>
      <c r="V38" s="125">
        <v>1065</v>
      </c>
      <c r="W38" s="125">
        <v>1037</v>
      </c>
      <c r="X38" s="125">
        <v>1051</v>
      </c>
      <c r="Y38" s="125">
        <v>1108</v>
      </c>
      <c r="Z38" s="125"/>
      <c r="AA38" s="125" t="str">
        <f>TEXT(Y38,"###,###")</f>
        <v>1,108</v>
      </c>
      <c r="AB38" s="125"/>
      <c r="AC38" s="125">
        <f>Y38/X38-1</f>
        <v>5.4234062797335891E-2</v>
      </c>
      <c r="AD38" s="125"/>
      <c r="AE38" s="125">
        <f>Y38/T38-1</f>
        <v>0.2297447280799112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7147</v>
      </c>
      <c r="U40" s="125">
        <v>7178</v>
      </c>
      <c r="V40" s="125">
        <v>7315</v>
      </c>
      <c r="W40" s="125">
        <v>7353</v>
      </c>
      <c r="X40" s="125">
        <v>7548</v>
      </c>
      <c r="Y40" s="125">
        <v>7810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85.813060179257363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14.186939820742639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5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93</v>
      </c>
      <c r="Y45" s="127">
        <v>108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283</v>
      </c>
      <c r="Y46" s="127">
        <v>309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417</v>
      </c>
      <c r="Y47" s="127">
        <v>424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624</v>
      </c>
      <c r="Y48" s="127">
        <v>623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12.24'!S1&amp;" ("&amp;'Table 12.24'!Y2&amp;") *"</f>
        <v>Number of jobs by age and sex of job holders in Sorell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561</v>
      </c>
      <c r="Y49" s="127">
        <v>553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480</v>
      </c>
      <c r="Y50" s="127">
        <v>516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550</v>
      </c>
      <c r="Y51" s="127">
        <v>530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485</v>
      </c>
      <c r="Y52" s="127">
        <v>509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577</v>
      </c>
      <c r="Y53" s="127">
        <v>543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521</v>
      </c>
      <c r="Y54" s="127">
        <v>556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397</v>
      </c>
      <c r="Y55" s="127">
        <v>400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191</v>
      </c>
      <c r="Y56" s="127">
        <v>215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66</v>
      </c>
      <c r="Y57" s="127">
        <v>87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25</v>
      </c>
      <c r="Y58" s="127">
        <v>20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11</v>
      </c>
      <c r="Y59" s="127">
        <v>10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6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5272</v>
      </c>
      <c r="Y61" s="127">
        <v>5412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7</v>
      </c>
      <c r="Y63" s="127">
        <v>9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12.24'!S1&amp;" ("&amp;'Table 12.24'!Y2&amp;") *"</f>
        <v>Number of employed persons per occupation of main job by sex in Sorell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132</v>
      </c>
      <c r="Y64" s="127">
        <v>129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326</v>
      </c>
      <c r="Y65" s="127">
        <v>292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412</v>
      </c>
      <c r="Y66" s="127">
        <v>441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540</v>
      </c>
      <c r="Y67" s="127">
        <v>571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486</v>
      </c>
      <c r="Y68" s="127">
        <v>543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460</v>
      </c>
      <c r="Y69" s="127">
        <v>484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509</v>
      </c>
      <c r="Y70" s="127">
        <v>529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566</v>
      </c>
      <c r="Y71" s="127">
        <v>556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585</v>
      </c>
      <c r="Y72" s="127">
        <v>629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521</v>
      </c>
      <c r="Y73" s="127">
        <v>563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315</v>
      </c>
      <c r="Y74" s="127">
        <v>350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128</v>
      </c>
      <c r="Y75" s="127">
        <v>162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29</v>
      </c>
      <c r="Y76" s="127">
        <v>35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22</v>
      </c>
      <c r="Y77" s="127">
        <v>16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2</v>
      </c>
      <c r="Y78" s="127">
        <v>6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7</v>
      </c>
      <c r="Y79" s="127">
        <v>0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5054</v>
      </c>
      <c r="Y80" s="127">
        <v>5314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12.24'!S1</f>
        <v>Sorell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420</v>
      </c>
      <c r="Y83" s="127">
        <v>435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316</v>
      </c>
      <c r="Y84" s="127">
        <v>338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12.24'!AA4</f>
        <v>10,726</v>
      </c>
      <c r="D85" s="97">
        <f>'Table 12.24'!AC4</f>
        <v>3.913970160821556E-2</v>
      </c>
      <c r="E85" s="98">
        <f>'Table 12.24'!AC4</f>
        <v>3.913970160821556E-2</v>
      </c>
      <c r="F85" s="97">
        <f>'Table 12.24'!AE4</f>
        <v>0.12020887728459528</v>
      </c>
      <c r="G85" s="98">
        <f>'Table 12.24'!AE4</f>
        <v>0.12020887728459528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817</v>
      </c>
      <c r="Y85" s="127">
        <v>861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12.24'!AA5</f>
        <v>5,412</v>
      </c>
      <c r="D86" s="97">
        <f>'Table 12.24'!AC5</f>
        <v>2.6555386949924209E-2</v>
      </c>
      <c r="E86" s="98">
        <f>'Table 12.24'!AC5</f>
        <v>2.6555386949924209E-2</v>
      </c>
      <c r="F86" s="97">
        <f>'Table 12.24'!AE5</f>
        <v>0.11038161674189584</v>
      </c>
      <c r="G86" s="98">
        <f>'Table 12.24'!AE5</f>
        <v>0.11038161674189584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240</v>
      </c>
      <c r="Y86" s="127">
        <v>245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12.24'!AA6</f>
        <v>5,314</v>
      </c>
      <c r="D87" s="97">
        <f>'Table 12.24'!AC6</f>
        <v>5.1860649247822632E-2</v>
      </c>
      <c r="E87" s="98">
        <f>'Table 12.24'!AC6</f>
        <v>5.1860649247822632E-2</v>
      </c>
      <c r="F87" s="97">
        <f>'Table 12.24'!AE6</f>
        <v>0.1316013628620103</v>
      </c>
      <c r="G87" s="98">
        <f>'Table 12.24'!AE6</f>
        <v>0.1316013628620103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221</v>
      </c>
      <c r="Y87" s="127">
        <v>220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12.24'!AA7</f>
        <v>7,810</v>
      </c>
      <c r="D88" s="97">
        <f>'Table 12.24'!AC7</f>
        <v>3.4574115776924152E-2</v>
      </c>
      <c r="E88" s="98">
        <f>'Table 12.24'!AC7</f>
        <v>3.4574115776924152E-2</v>
      </c>
      <c r="F88" s="97">
        <f>'Table 12.24'!AE7</f>
        <v>9.2919115589140677E-2</v>
      </c>
      <c r="G88" s="98">
        <f>'Table 12.24'!AE7</f>
        <v>9.2919115589140677E-2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196</v>
      </c>
      <c r="Y88" s="127">
        <v>224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12.24'!AA37</f>
        <v>6,702</v>
      </c>
      <c r="D89" s="97">
        <f>'Table 12.24'!AC37</f>
        <v>3.1553024472833702E-2</v>
      </c>
      <c r="E89" s="98">
        <f>'Table 12.24'!AC37</f>
        <v>3.1553024472833702E-2</v>
      </c>
      <c r="F89" s="97">
        <f>'Table 12.24'!AE37</f>
        <v>7.3006724303554371E-2</v>
      </c>
      <c r="G89" s="98">
        <f>'Table 12.24'!AE37</f>
        <v>7.3006724303554371E-2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347</v>
      </c>
      <c r="Y89" s="127">
        <v>366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12.24'!AA38</f>
        <v>1,108</v>
      </c>
      <c r="D90" s="97">
        <f>'Table 12.24'!AC38</f>
        <v>5.4234062797335891E-2</v>
      </c>
      <c r="E90" s="98">
        <f>'Table 12.24'!AC38</f>
        <v>5.4234062797335891E-2</v>
      </c>
      <c r="F90" s="97">
        <f>'Table 12.24'!AE38</f>
        <v>0.2297447280799112</v>
      </c>
      <c r="G90" s="98">
        <f>'Table 12.24'!AE38</f>
        <v>0.2297447280799112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468</v>
      </c>
      <c r="Y90" s="127">
        <v>461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12.24'!AA114</f>
        <v>449</v>
      </c>
      <c r="D91" s="97">
        <f>'Table 12.24'!AC114</f>
        <v>-2.6030368763557465E-2</v>
      </c>
      <c r="E91" s="98">
        <f>'Table 12.24'!AC114</f>
        <v>-2.6030368763557465E-2</v>
      </c>
      <c r="F91" s="97">
        <f>'Table 12.24'!AE114</f>
        <v>0.1197007481296759</v>
      </c>
      <c r="G91" s="98">
        <f>'Table 12.24'!AE114</f>
        <v>0.1197007481296759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3896</v>
      </c>
      <c r="Y91" s="127">
        <v>4017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12.24'!AA115</f>
        <v>659</v>
      </c>
      <c r="D92" s="97">
        <f>'Table 12.24'!AC115</f>
        <v>0.11317567567567566</v>
      </c>
      <c r="E92" s="98">
        <f>'Table 12.24'!AC115</f>
        <v>0.11317567567567566</v>
      </c>
      <c r="F92" s="97">
        <f>'Table 12.24'!AE115</f>
        <v>0.32064128256513036</v>
      </c>
      <c r="G92" s="98">
        <f>'Table 12.24'!AE115</f>
        <v>0.32064128256513036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12.24'!AA8</f>
        <v>$41,208</v>
      </c>
      <c r="D93" s="97">
        <f>'Table 12.24'!AC8</f>
        <v>3.6668176100628891E-2</v>
      </c>
      <c r="E93" s="98">
        <f>'Table 12.24'!AC8</f>
        <v>3.6668176100628891E-2</v>
      </c>
      <c r="F93" s="97">
        <f>'Table 12.24'!AE8</f>
        <v>0.1307509195955836</v>
      </c>
      <c r="G93" s="98">
        <f>'Table 12.24'!AE8</f>
        <v>0.1307509195955836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278</v>
      </c>
      <c r="Y93" s="127">
        <v>305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12.24'!AA9</f>
        <v>$370.9 mil</v>
      </c>
      <c r="D94" s="97">
        <f>'Table 12.24'!AC9</f>
        <v>7.127464730871047E-2</v>
      </c>
      <c r="E94" s="98">
        <f>'Table 12.24'!AC9</f>
        <v>7.127464730871047E-2</v>
      </c>
      <c r="F94" s="97">
        <f>'Table 12.24'!AE9</f>
        <v>0.2754950826986613</v>
      </c>
      <c r="G94" s="98">
        <f>'Table 12.24'!AE9</f>
        <v>0.2754950826986613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527</v>
      </c>
      <c r="Y94" s="127">
        <v>563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136</v>
      </c>
      <c r="Y95" s="127">
        <v>146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618</v>
      </c>
      <c r="Y96" s="127">
        <v>665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696</v>
      </c>
      <c r="Y97" s="127">
        <v>738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421</v>
      </c>
      <c r="Y98" s="127">
        <v>445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28</v>
      </c>
      <c r="Y99" s="127">
        <v>30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252</v>
      </c>
      <c r="Y100" s="127">
        <v>281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3654</v>
      </c>
      <c r="Y101" s="127">
        <v>3793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7071</v>
      </c>
      <c r="Y104" s="125">
        <v>7477</v>
      </c>
      <c r="Z104" s="125"/>
      <c r="AA104" s="125" t="str">
        <f>TEXT(Y104,"###,###")</f>
        <v>7,477</v>
      </c>
      <c r="AB104" s="125"/>
      <c r="AC104" s="125">
        <f>Y104/($Y$4)*100</f>
        <v>69.709118030952823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2107</v>
      </c>
      <c r="Y105" s="125">
        <v>2225</v>
      </c>
      <c r="Z105" s="125"/>
      <c r="AA105" s="125" t="str">
        <f>TEXT(Y105,"###,###")</f>
        <v>2,225</v>
      </c>
      <c r="AB105" s="125"/>
      <c r="AC105" s="125">
        <f>Y105/($Y$4)*100</f>
        <v>20.743986574678352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9178</v>
      </c>
      <c r="Y106" s="125">
        <v>9702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1358</v>
      </c>
      <c r="Y108" s="125">
        <v>1496</v>
      </c>
      <c r="Z108" s="125"/>
      <c r="AA108" s="125" t="str">
        <f>TEXT(Y108,"###,###")</f>
        <v>1,496</v>
      </c>
      <c r="AB108" s="125"/>
      <c r="AC108" s="125">
        <f>Y108/($Y$4)*100</f>
        <v>13.947417490210704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1581</v>
      </c>
      <c r="Y109" s="125">
        <v>1645</v>
      </c>
      <c r="Z109" s="125"/>
      <c r="AA109" s="125" t="str">
        <f>TEXT(Y109,"###,###")</f>
        <v>1,645</v>
      </c>
      <c r="AB109" s="125"/>
      <c r="AC109" s="125">
        <f t="shared" ref="AC109:AC111" si="3">Y109/($Y$4)*100</f>
        <v>15.336565355211635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2289</v>
      </c>
      <c r="Y110" s="125">
        <v>2470</v>
      </c>
      <c r="Z110" s="125"/>
      <c r="AA110" s="125" t="str">
        <f>TEXT(Y110,"###,###")</f>
        <v>2,470</v>
      </c>
      <c r="AB110" s="125"/>
      <c r="AC110" s="125">
        <f t="shared" si="3"/>
        <v>23.028155882901359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3948</v>
      </c>
      <c r="Y111" s="125">
        <v>4091</v>
      </c>
      <c r="Z111" s="125"/>
      <c r="AA111" s="125" t="str">
        <f>TEXT(Y111,"###,###")</f>
        <v>4,091</v>
      </c>
      <c r="AB111" s="125"/>
      <c r="AC111" s="125">
        <f t="shared" si="3"/>
        <v>38.140965877307472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10322</v>
      </c>
      <c r="Y112" s="125">
        <v>10726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401</v>
      </c>
      <c r="U114" s="125">
        <v>440</v>
      </c>
      <c r="V114" s="125">
        <v>447</v>
      </c>
      <c r="W114" s="125">
        <v>472</v>
      </c>
      <c r="X114" s="125">
        <v>461</v>
      </c>
      <c r="Y114" s="125">
        <v>449</v>
      </c>
      <c r="Z114" s="125"/>
      <c r="AA114" s="125" t="str">
        <f>TEXT(Y114,"###,###")</f>
        <v>449</v>
      </c>
      <c r="AB114" s="125"/>
      <c r="AC114" s="125">
        <f>Y114/X114-1</f>
        <v>-2.6030368763557465E-2</v>
      </c>
      <c r="AD114" s="125"/>
      <c r="AE114" s="125">
        <f>Y114/T114-1</f>
        <v>0.1197007481296759</v>
      </c>
      <c r="AF114" s="125"/>
    </row>
    <row r="115" spans="19:32" x14ac:dyDescent="0.25">
      <c r="S115" s="125" t="s">
        <v>104</v>
      </c>
      <c r="T115" s="125">
        <v>499</v>
      </c>
      <c r="U115" s="125">
        <v>522</v>
      </c>
      <c r="V115" s="125">
        <v>618</v>
      </c>
      <c r="W115" s="125">
        <v>566</v>
      </c>
      <c r="X115" s="125">
        <v>592</v>
      </c>
      <c r="Y115" s="125">
        <v>659</v>
      </c>
      <c r="Z115" s="125"/>
      <c r="AA115" s="125" t="str">
        <f>TEXT(Y115,"###,###")</f>
        <v>659</v>
      </c>
      <c r="AB115" s="125"/>
      <c r="AC115" s="125">
        <f>Y115/X115-1</f>
        <v>0.11317567567567566</v>
      </c>
      <c r="AD115" s="125"/>
      <c r="AE115" s="125">
        <f>Y115/T115-1</f>
        <v>0.32064128256513036</v>
      </c>
      <c r="AF115" s="125"/>
    </row>
    <row r="116" spans="19:32" x14ac:dyDescent="0.25">
      <c r="S116" s="125" t="s">
        <v>56</v>
      </c>
      <c r="T116" s="125">
        <v>900</v>
      </c>
      <c r="U116" s="125">
        <v>962</v>
      </c>
      <c r="V116" s="125">
        <v>1065</v>
      </c>
      <c r="W116" s="125">
        <v>1038</v>
      </c>
      <c r="X116" s="125">
        <v>1053</v>
      </c>
      <c r="Y116" s="125">
        <v>1108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38.86</v>
      </c>
      <c r="V118" s="125">
        <v>41.22</v>
      </c>
      <c r="W118" s="125">
        <v>43.26</v>
      </c>
      <c r="X118" s="125">
        <v>44.24</v>
      </c>
      <c r="Y118" s="125">
        <v>42.36</v>
      </c>
      <c r="Z118" s="125"/>
      <c r="AA118" s="125" t="str">
        <f>TEXT(Y118,"##.0")</f>
        <v>42.4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5842</v>
      </c>
      <c r="V120" s="125">
        <v>5996</v>
      </c>
      <c r="W120" s="125">
        <v>6074</v>
      </c>
      <c r="X120" s="125">
        <v>6246</v>
      </c>
      <c r="Y120" s="125">
        <v>6431</v>
      </c>
      <c r="Z120" s="125"/>
      <c r="AA120" s="125" t="str">
        <f>TEXT(Y120,"###,###")</f>
        <v>6,431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752</v>
      </c>
      <c r="V121" s="125">
        <v>727</v>
      </c>
      <c r="W121" s="125">
        <v>691</v>
      </c>
      <c r="X121" s="125">
        <v>708</v>
      </c>
      <c r="Y121" s="125">
        <v>751</v>
      </c>
      <c r="Z121" s="125"/>
      <c r="AA121" s="125" t="str">
        <f t="shared" ref="AA121:AA128" si="4">TEXT(Y121,"###,###")</f>
        <v>751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586</v>
      </c>
      <c r="V122" s="125">
        <v>595</v>
      </c>
      <c r="W122" s="125">
        <v>590</v>
      </c>
      <c r="X122" s="125">
        <v>596</v>
      </c>
      <c r="Y122" s="125">
        <v>628</v>
      </c>
      <c r="Z122" s="125"/>
      <c r="AA122" s="125" t="str">
        <f t="shared" si="4"/>
        <v>628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6428</v>
      </c>
      <c r="V124" s="125">
        <v>6591</v>
      </c>
      <c r="W124" s="125">
        <v>6664</v>
      </c>
      <c r="X124" s="125">
        <v>6842</v>
      </c>
      <c r="Y124" s="125">
        <v>7059</v>
      </c>
      <c r="Z124" s="125"/>
      <c r="AA124" s="125" t="str">
        <f t="shared" si="4"/>
        <v>7,059</v>
      </c>
      <c r="AB124" s="125"/>
      <c r="AC124" s="125">
        <f>Y124/$Y$7*100</f>
        <v>90.384122919334189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1338</v>
      </c>
      <c r="V125" s="125">
        <v>1322</v>
      </c>
      <c r="W125" s="125">
        <v>1281</v>
      </c>
      <c r="X125" s="125">
        <v>1304</v>
      </c>
      <c r="Y125" s="125">
        <v>1379</v>
      </c>
      <c r="Z125" s="125"/>
      <c r="AA125" s="125" t="str">
        <f t="shared" si="4"/>
        <v>1,379</v>
      </c>
      <c r="AB125" s="125"/>
      <c r="AC125" s="125">
        <f>Y125/$Y$7*100</f>
        <v>17.656850192061459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3704</v>
      </c>
      <c r="V127" s="125">
        <v>3756</v>
      </c>
      <c r="W127" s="125">
        <v>3735</v>
      </c>
      <c r="X127" s="125">
        <v>3894</v>
      </c>
      <c r="Y127" s="125">
        <v>4017</v>
      </c>
      <c r="Z127" s="125"/>
      <c r="AA127" s="125" t="str">
        <f t="shared" si="4"/>
        <v>4,017</v>
      </c>
      <c r="AB127" s="125"/>
      <c r="AC127" s="125">
        <f>Y127/$Y$7*100</f>
        <v>51.434058898847631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3473</v>
      </c>
      <c r="V128" s="125">
        <v>3561</v>
      </c>
      <c r="W128" s="125">
        <v>3623</v>
      </c>
      <c r="X128" s="125">
        <v>3658</v>
      </c>
      <c r="Y128" s="125">
        <v>3793</v>
      </c>
      <c r="Z128" s="125"/>
      <c r="AA128" s="125" t="str">
        <f t="shared" si="4"/>
        <v>3,793</v>
      </c>
      <c r="AB128" s="125"/>
      <c r="AC128" s="125">
        <f>Y128/$Y$7*100</f>
        <v>48.565941101152369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604D1C5-1D75-4BEC-A056-496CA31C031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668B7EFE-2C9D-46D1-9C37-A799782181E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3CE1782E-6626-43DD-A9B1-1234911609A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449CB285-C50E-4692-A82B-92E21FD32CA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6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Southern Midlands</v>
      </c>
      <c r="T1" s="125"/>
      <c r="U1" s="125"/>
      <c r="V1" s="125"/>
      <c r="W1" s="125"/>
      <c r="X1" s="125"/>
      <c r="Y1" s="125" t="str">
        <f>Y3</f>
        <v>12.25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155</v>
      </c>
      <c r="V3" s="125"/>
      <c r="W3" s="125"/>
      <c r="X3" s="125"/>
      <c r="Y3" s="125" t="s">
        <v>183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12.25'!$Y$3&amp;" "&amp;'Table 12.25'!$U$3&amp;", "&amp;'State data for spotlight'!$C$3&amp;", "&amp;'Table 12.25'!$Y$2</f>
        <v>Table 12.25 Southern Midlands,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4396</v>
      </c>
      <c r="U4" s="127">
        <v>4303</v>
      </c>
      <c r="V4" s="127">
        <v>4224</v>
      </c>
      <c r="W4" s="127">
        <v>4283</v>
      </c>
      <c r="X4" s="127">
        <v>4247</v>
      </c>
      <c r="Y4" s="127">
        <v>4598</v>
      </c>
      <c r="Z4" s="125"/>
      <c r="AA4" s="125" t="str">
        <f>TEXT(Y4,"###,###")</f>
        <v>4,598</v>
      </c>
      <c r="AB4" s="125"/>
      <c r="AC4" s="125">
        <f t="shared" ref="AC4:AC9" si="0">Y4/X4-1</f>
        <v>8.2646574052272159E-2</v>
      </c>
      <c r="AD4" s="125"/>
      <c r="AE4" s="125">
        <f>Y4/T4-1</f>
        <v>4.5950864422201976E-2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2470</v>
      </c>
      <c r="U5" s="127">
        <v>2443</v>
      </c>
      <c r="V5" s="127">
        <v>2390</v>
      </c>
      <c r="W5" s="127">
        <v>2464</v>
      </c>
      <c r="X5" s="127">
        <v>2348</v>
      </c>
      <c r="Y5" s="127">
        <v>2516</v>
      </c>
      <c r="Z5" s="125"/>
      <c r="AA5" s="125" t="str">
        <f>TEXT(Y5,"###,###")</f>
        <v>2,516</v>
      </c>
      <c r="AB5" s="125"/>
      <c r="AC5" s="125">
        <f t="shared" si="0"/>
        <v>7.1550255536626972E-2</v>
      </c>
      <c r="AD5" s="125"/>
      <c r="AE5" s="125">
        <f t="shared" ref="AE5:AE9" si="1">Y5/T5-1</f>
        <v>1.8623481781376627E-2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1921</v>
      </c>
      <c r="U6" s="127">
        <v>1861</v>
      </c>
      <c r="V6" s="127">
        <v>1834</v>
      </c>
      <c r="W6" s="127">
        <v>1821</v>
      </c>
      <c r="X6" s="127">
        <v>1893</v>
      </c>
      <c r="Y6" s="127">
        <v>2082</v>
      </c>
      <c r="Z6" s="125"/>
      <c r="AA6" s="125" t="str">
        <f>TEXT(Y6,"###,###")</f>
        <v>2,082</v>
      </c>
      <c r="AB6" s="125"/>
      <c r="AC6" s="125">
        <f t="shared" si="0"/>
        <v>9.9841521394611776E-2</v>
      </c>
      <c r="AD6" s="125"/>
      <c r="AE6" s="125">
        <f t="shared" si="1"/>
        <v>8.3810515356585125E-2</v>
      </c>
      <c r="AF6" s="125"/>
    </row>
    <row r="7" spans="1:32" ht="16.5" customHeight="1" thickBot="1" x14ac:dyDescent="0.3">
      <c r="A7" s="44" t="str">
        <f>"QUICK STATS for "&amp;'Table 12.25'!Y2&amp;"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2977</v>
      </c>
      <c r="U7" s="127">
        <v>2973</v>
      </c>
      <c r="V7" s="127">
        <v>2909</v>
      </c>
      <c r="W7" s="127">
        <v>2951</v>
      </c>
      <c r="X7" s="127">
        <v>2928</v>
      </c>
      <c r="Y7" s="127">
        <v>3124</v>
      </c>
      <c r="Z7" s="125"/>
      <c r="AA7" s="125" t="str">
        <f>TEXT(Y7,"###,###")</f>
        <v>3,124</v>
      </c>
      <c r="AB7" s="125"/>
      <c r="AC7" s="125">
        <f t="shared" si="0"/>
        <v>6.6939890710382421E-2</v>
      </c>
      <c r="AD7" s="125"/>
      <c r="AE7" s="125">
        <f t="shared" si="1"/>
        <v>4.9378569029224106E-2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4,598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12.25'!AA7</f>
        <v>3,124</v>
      </c>
      <c r="P8" s="49"/>
      <c r="S8" s="125" t="s">
        <v>96</v>
      </c>
      <c r="T8" s="125">
        <v>30159.52</v>
      </c>
      <c r="U8" s="125">
        <v>32127.27</v>
      </c>
      <c r="V8" s="125">
        <v>31758</v>
      </c>
      <c r="W8" s="125">
        <v>33258</v>
      </c>
      <c r="X8" s="125">
        <v>35569.19</v>
      </c>
      <c r="Y8" s="125">
        <v>36087.599999999999</v>
      </c>
      <c r="Z8" s="125"/>
      <c r="AA8" s="125" t="str">
        <f>TEXT(Y8,"$###,###")</f>
        <v>$36,088</v>
      </c>
      <c r="AB8" s="125"/>
      <c r="AC8" s="125">
        <f t="shared" si="0"/>
        <v>1.457469231095776E-2</v>
      </c>
      <c r="AD8" s="125"/>
      <c r="AE8" s="125">
        <f t="shared" si="1"/>
        <v>0.19655750489397694</v>
      </c>
      <c r="AF8" s="125"/>
    </row>
    <row r="9" spans="1:32" x14ac:dyDescent="0.25">
      <c r="A9" s="53" t="s">
        <v>17</v>
      </c>
      <c r="B9" s="54"/>
      <c r="C9" s="55"/>
      <c r="D9" s="56">
        <f>'Table 12.25'!AC104</f>
        <v>69.138755980861248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54.161331626120358</v>
      </c>
      <c r="P9" s="57" t="s">
        <v>97</v>
      </c>
      <c r="S9" s="125" t="s">
        <v>9</v>
      </c>
      <c r="T9" s="125">
        <v>115075756</v>
      </c>
      <c r="U9" s="125">
        <v>113970577</v>
      </c>
      <c r="V9" s="125">
        <v>117991346</v>
      </c>
      <c r="W9" s="125">
        <v>125687212</v>
      </c>
      <c r="X9" s="125">
        <v>128100863</v>
      </c>
      <c r="Y9" s="125">
        <v>139948865</v>
      </c>
      <c r="Z9" s="125"/>
      <c r="AA9" s="125" t="str">
        <f>TEXT(Y9/1000000,"$#,###.0")&amp;" mil"</f>
        <v>$139.9 mil</v>
      </c>
      <c r="AB9" s="125"/>
      <c r="AC9" s="125">
        <f t="shared" si="0"/>
        <v>9.2489634515577013E-2</v>
      </c>
      <c r="AD9" s="125"/>
      <c r="AE9" s="125">
        <f t="shared" si="1"/>
        <v>0.21614551895709466</v>
      </c>
      <c r="AF9" s="125"/>
    </row>
    <row r="10" spans="1:32" x14ac:dyDescent="0.25">
      <c r="A10" s="53" t="s">
        <v>20</v>
      </c>
      <c r="B10" s="54"/>
      <c r="C10" s="55"/>
      <c r="D10" s="56">
        <f>'Table 12.25'!AC105</f>
        <v>15.963462374945628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45.838668373879642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87.067861715749046</v>
      </c>
      <c r="P11" s="57" t="s">
        <v>97</v>
      </c>
      <c r="S11" s="125" t="s">
        <v>32</v>
      </c>
      <c r="T11" s="127">
        <v>3519</v>
      </c>
      <c r="U11" s="127">
        <v>3473</v>
      </c>
      <c r="V11" s="127">
        <v>3438</v>
      </c>
      <c r="W11" s="127">
        <v>3539</v>
      </c>
      <c r="X11" s="127">
        <v>3538</v>
      </c>
      <c r="Y11" s="127">
        <v>3869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12.25'!AC108</f>
        <v>16.876903001304917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23.335467349551855</v>
      </c>
      <c r="P12" s="57" t="s">
        <v>97</v>
      </c>
      <c r="S12" s="125" t="s">
        <v>33</v>
      </c>
      <c r="T12" s="127">
        <v>874</v>
      </c>
      <c r="U12" s="127">
        <v>832</v>
      </c>
      <c r="V12" s="127">
        <v>790</v>
      </c>
      <c r="W12" s="127">
        <v>744</v>
      </c>
      <c r="X12" s="127">
        <v>707</v>
      </c>
      <c r="Y12" s="127">
        <v>729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12.25'!AC109</f>
        <v>18.377555458895174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12.25'!AA118</f>
        <v>43.0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12.25'!AC110</f>
        <v>20.400173988690735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16.741357234314979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12.25'!AC111</f>
        <v>29.447585906916053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83.258642765685025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633</v>
      </c>
      <c r="Z15" s="125"/>
      <c r="AA15" s="128">
        <f t="shared" ref="AA15:AA34" si="2">IF(Y15="np",0,Y15/$Y$34)</f>
        <v>0.13766855154414964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11</v>
      </c>
      <c r="Z16" s="125"/>
      <c r="AA16" s="128">
        <f t="shared" si="2"/>
        <v>2.3923444976076554E-3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269</v>
      </c>
      <c r="Z17" s="125"/>
      <c r="AA17" s="128">
        <f t="shared" si="2"/>
        <v>5.850369725967812E-2</v>
      </c>
      <c r="AB17" s="125"/>
      <c r="AC17" s="125"/>
      <c r="AD17" s="125"/>
      <c r="AE17" s="125"/>
      <c r="AF17" s="125"/>
    </row>
    <row r="18" spans="1:32" x14ac:dyDescent="0.25">
      <c r="A18" s="83" t="str">
        <f>'Table 12.25'!$S$1&amp;" ("&amp;'Table 12.25'!$T$2&amp;" to "&amp;'Table 12.25'!$Y$2&amp;")"</f>
        <v>Southern Midlands (2011-12 to 2016-17)</v>
      </c>
      <c r="B18" s="83"/>
      <c r="C18" s="83"/>
      <c r="D18" s="83"/>
      <c r="E18" s="83"/>
      <c r="F18" s="83"/>
      <c r="G18" s="83" t="str">
        <f>'Table 12.25'!$S$1&amp;" ("&amp;'Table 12.25'!$T$2&amp;" to "&amp;'Table 12.25'!$Y$2&amp;")"</f>
        <v>Southern Midlands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47</v>
      </c>
      <c r="Z18" s="125"/>
      <c r="AA18" s="128">
        <f t="shared" si="2"/>
        <v>1.0221835580687256E-2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343</v>
      </c>
      <c r="Z19" s="125"/>
      <c r="AA19" s="128">
        <f t="shared" si="2"/>
        <v>7.4597651152675082E-2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177</v>
      </c>
      <c r="Z20" s="125"/>
      <c r="AA20" s="128">
        <f t="shared" si="2"/>
        <v>3.8494997825141368E-2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363</v>
      </c>
      <c r="Z21" s="125"/>
      <c r="AA21" s="128">
        <f t="shared" si="2"/>
        <v>7.8947368421052627E-2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201</v>
      </c>
      <c r="Z22" s="125"/>
      <c r="AA22" s="128">
        <f t="shared" si="2"/>
        <v>4.3714658547194432E-2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151</v>
      </c>
      <c r="Z23" s="125"/>
      <c r="AA23" s="128">
        <f t="shared" si="2"/>
        <v>3.2840365376250541E-2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24</v>
      </c>
      <c r="Z24" s="125"/>
      <c r="AA24" s="128">
        <f t="shared" si="2"/>
        <v>5.2196607220530667E-3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85</v>
      </c>
      <c r="Z25" s="125"/>
      <c r="AA25" s="128">
        <f t="shared" si="2"/>
        <v>1.8486298390604609E-2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72</v>
      </c>
      <c r="Z26" s="125"/>
      <c r="AA26" s="128">
        <f t="shared" si="2"/>
        <v>1.5658982166159199E-2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126</v>
      </c>
      <c r="Z27" s="125"/>
      <c r="AA27" s="128">
        <f t="shared" si="2"/>
        <v>2.7403218790778599E-2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247</v>
      </c>
      <c r="Z28" s="125"/>
      <c r="AA28" s="128">
        <f t="shared" si="2"/>
        <v>5.3719008264462811E-2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269</v>
      </c>
      <c r="Z29" s="125"/>
      <c r="AA29" s="128">
        <f t="shared" si="2"/>
        <v>5.850369725967812E-2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264</v>
      </c>
      <c r="Z30" s="125"/>
      <c r="AA30" s="128">
        <f t="shared" si="2"/>
        <v>5.7416267942583733E-2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12.25'!Y2&amp;")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422</v>
      </c>
      <c r="Z31" s="125"/>
      <c r="AA31" s="128">
        <f t="shared" si="2"/>
        <v>9.1779034362766423E-2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48</v>
      </c>
      <c r="Z32" s="125"/>
      <c r="AA32" s="128">
        <f t="shared" si="2"/>
        <v>1.0439321444106133E-2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161</v>
      </c>
      <c r="Z33" s="125"/>
      <c r="AA33" s="128">
        <f t="shared" si="2"/>
        <v>3.5015224010439321E-2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4598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2518</v>
      </c>
      <c r="U37" s="125">
        <v>2517</v>
      </c>
      <c r="V37" s="125">
        <v>2467</v>
      </c>
      <c r="W37" s="125">
        <v>2501</v>
      </c>
      <c r="X37" s="125">
        <v>2484</v>
      </c>
      <c r="Y37" s="125">
        <v>2601</v>
      </c>
      <c r="Z37" s="125"/>
      <c r="AA37" s="125" t="str">
        <f>TEXT(Y37,"###,###")</f>
        <v>2,601</v>
      </c>
      <c r="AB37" s="125"/>
      <c r="AC37" s="125">
        <f>Y37/X37-1</f>
        <v>4.7101449275362306E-2</v>
      </c>
      <c r="AD37" s="125"/>
      <c r="AE37" s="125">
        <f>Y37/T37-1</f>
        <v>3.2962668784749738E-2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452</v>
      </c>
      <c r="U38" s="125">
        <v>450</v>
      </c>
      <c r="V38" s="125">
        <v>439</v>
      </c>
      <c r="W38" s="125">
        <v>453</v>
      </c>
      <c r="X38" s="125">
        <v>446</v>
      </c>
      <c r="Y38" s="125">
        <v>523</v>
      </c>
      <c r="Z38" s="125"/>
      <c r="AA38" s="125" t="str">
        <f>TEXT(Y38,"###,###")</f>
        <v>523</v>
      </c>
      <c r="AB38" s="125"/>
      <c r="AC38" s="125">
        <f>Y38/X38-1</f>
        <v>0.17264573991031384</v>
      </c>
      <c r="AD38" s="125"/>
      <c r="AE38" s="125">
        <f>Y38/T38-1</f>
        <v>0.15707964601769908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2970</v>
      </c>
      <c r="U40" s="125">
        <v>2967</v>
      </c>
      <c r="V40" s="125">
        <v>2906</v>
      </c>
      <c r="W40" s="125">
        <v>2954</v>
      </c>
      <c r="X40" s="125">
        <v>2930</v>
      </c>
      <c r="Y40" s="125">
        <v>3124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83.258642765685025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16.741357234314979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6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67</v>
      </c>
      <c r="Y45" s="127">
        <v>50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150</v>
      </c>
      <c r="Y46" s="127">
        <v>154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191</v>
      </c>
      <c r="Y47" s="127">
        <v>203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232</v>
      </c>
      <c r="Y48" s="127">
        <v>231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12.25'!S1&amp;" ("&amp;'Table 12.25'!Y2&amp;") *"</f>
        <v>Number of jobs by age and sex of job holders in Southern Midlands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211</v>
      </c>
      <c r="Y49" s="127">
        <v>241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213</v>
      </c>
      <c r="Y50" s="127">
        <v>198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213</v>
      </c>
      <c r="Y51" s="127">
        <v>251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262</v>
      </c>
      <c r="Y52" s="127">
        <v>258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248</v>
      </c>
      <c r="Y53" s="127">
        <v>297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240</v>
      </c>
      <c r="Y54" s="127">
        <v>251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175</v>
      </c>
      <c r="Y55" s="127">
        <v>203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74</v>
      </c>
      <c r="Y56" s="127">
        <v>101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38</v>
      </c>
      <c r="Y57" s="127">
        <v>44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21</v>
      </c>
      <c r="Y58" s="127">
        <v>23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4</v>
      </c>
      <c r="Y59" s="127">
        <v>6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5</v>
      </c>
      <c r="Y60" s="127">
        <v>6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2350</v>
      </c>
      <c r="Y61" s="127">
        <v>2516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12.25'!S1&amp;" ("&amp;'Table 12.25'!Y2&amp;") *"</f>
        <v>Number of employed persons per occupation of main job by sex in Southern Midlands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50</v>
      </c>
      <c r="Y64" s="127">
        <v>53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124</v>
      </c>
      <c r="Y65" s="127">
        <v>159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169</v>
      </c>
      <c r="Y66" s="127">
        <v>171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190</v>
      </c>
      <c r="Y67" s="127">
        <v>192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170</v>
      </c>
      <c r="Y68" s="127">
        <v>193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160</v>
      </c>
      <c r="Y69" s="127">
        <v>163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177</v>
      </c>
      <c r="Y70" s="127">
        <v>195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270</v>
      </c>
      <c r="Y71" s="127">
        <v>285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210</v>
      </c>
      <c r="Y72" s="127">
        <v>230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175</v>
      </c>
      <c r="Y73" s="127">
        <v>194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123</v>
      </c>
      <c r="Y74" s="127">
        <v>142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45</v>
      </c>
      <c r="Y75" s="127">
        <v>63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13</v>
      </c>
      <c r="Y76" s="127">
        <v>27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6</v>
      </c>
      <c r="Y77" s="127">
        <v>10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0</v>
      </c>
      <c r="Y78" s="127">
        <v>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0</v>
      </c>
      <c r="Y79" s="127">
        <v>3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1893</v>
      </c>
      <c r="Y80" s="127">
        <v>2082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12.25'!S1</f>
        <v>Southern Midlands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116</v>
      </c>
      <c r="Y83" s="127">
        <v>151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71</v>
      </c>
      <c r="Y84" s="127">
        <v>78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12.25'!AA4</f>
        <v>4,598</v>
      </c>
      <c r="D85" s="97">
        <f>'Table 12.25'!AC4</f>
        <v>8.2646574052272159E-2</v>
      </c>
      <c r="E85" s="98">
        <f>'Table 12.25'!AC4</f>
        <v>8.2646574052272159E-2</v>
      </c>
      <c r="F85" s="97">
        <f>'Table 12.25'!AE4</f>
        <v>4.5950864422201976E-2</v>
      </c>
      <c r="G85" s="98">
        <f>'Table 12.25'!AE4</f>
        <v>4.5950864422201976E-2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342</v>
      </c>
      <c r="Y85" s="127">
        <v>363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12.25'!AA5</f>
        <v>2,516</v>
      </c>
      <c r="D86" s="97">
        <f>'Table 12.25'!AC5</f>
        <v>7.1550255536626972E-2</v>
      </c>
      <c r="E86" s="98">
        <f>'Table 12.25'!AC5</f>
        <v>7.1550255536626972E-2</v>
      </c>
      <c r="F86" s="97">
        <f>'Table 12.25'!AE5</f>
        <v>1.8623481781376627E-2</v>
      </c>
      <c r="G86" s="98">
        <f>'Table 12.25'!AE5</f>
        <v>1.8623481781376627E-2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61</v>
      </c>
      <c r="Y86" s="127">
        <v>59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12.25'!AA6</f>
        <v>2,082</v>
      </c>
      <c r="D87" s="97">
        <f>'Table 12.25'!AC6</f>
        <v>9.9841521394611776E-2</v>
      </c>
      <c r="E87" s="98">
        <f>'Table 12.25'!AC6</f>
        <v>9.9841521394611776E-2</v>
      </c>
      <c r="F87" s="97">
        <f>'Table 12.25'!AE6</f>
        <v>8.3810515356585125E-2</v>
      </c>
      <c r="G87" s="98">
        <f>'Table 12.25'!AE6</f>
        <v>8.3810515356585125E-2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38</v>
      </c>
      <c r="Y87" s="127">
        <v>42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12.25'!AA7</f>
        <v>3,124</v>
      </c>
      <c r="D88" s="97">
        <f>'Table 12.25'!AC7</f>
        <v>6.6939890710382421E-2</v>
      </c>
      <c r="E88" s="98">
        <f>'Table 12.25'!AC7</f>
        <v>6.6939890710382421E-2</v>
      </c>
      <c r="F88" s="97">
        <f>'Table 12.25'!AE7</f>
        <v>4.9378569029224106E-2</v>
      </c>
      <c r="G88" s="98">
        <f>'Table 12.25'!AE7</f>
        <v>4.9378569029224106E-2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63</v>
      </c>
      <c r="Y88" s="127">
        <v>60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12.25'!AA37</f>
        <v>2,601</v>
      </c>
      <c r="D89" s="97">
        <f>'Table 12.25'!AC37</f>
        <v>4.7101449275362306E-2</v>
      </c>
      <c r="E89" s="98">
        <f>'Table 12.25'!AC37</f>
        <v>4.7101449275362306E-2</v>
      </c>
      <c r="F89" s="97">
        <f>'Table 12.25'!AE37</f>
        <v>3.2962668784749738E-2</v>
      </c>
      <c r="G89" s="98">
        <f>'Table 12.25'!AE37</f>
        <v>3.2962668784749738E-2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182</v>
      </c>
      <c r="Y89" s="127">
        <v>213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12.25'!AA38</f>
        <v>523</v>
      </c>
      <c r="D90" s="97">
        <f>'Table 12.25'!AC38</f>
        <v>0.17264573991031384</v>
      </c>
      <c r="E90" s="98">
        <f>'Table 12.25'!AC38</f>
        <v>0.17264573991031384</v>
      </c>
      <c r="F90" s="97">
        <f>'Table 12.25'!AE38</f>
        <v>0.15707964601769908</v>
      </c>
      <c r="G90" s="98">
        <f>'Table 12.25'!AE38</f>
        <v>0.15707964601769908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303</v>
      </c>
      <c r="Y90" s="127">
        <v>293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12.25'!AA114</f>
        <v>254</v>
      </c>
      <c r="D91" s="97">
        <f>'Table 12.25'!AC114</f>
        <v>0.14932126696832571</v>
      </c>
      <c r="E91" s="98">
        <f>'Table 12.25'!AC114</f>
        <v>0.14932126696832571</v>
      </c>
      <c r="F91" s="97">
        <f>'Table 12.25'!AE114</f>
        <v>4.9586776859504189E-2</v>
      </c>
      <c r="G91" s="98">
        <f>'Table 12.25'!AE114</f>
        <v>4.9586776859504189E-2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1596</v>
      </c>
      <c r="Y91" s="127">
        <v>1692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12.25'!AA115</f>
        <v>269</v>
      </c>
      <c r="D92" s="97">
        <f>'Table 12.25'!AC115</f>
        <v>0.16450216450216448</v>
      </c>
      <c r="E92" s="98">
        <f>'Table 12.25'!AC115</f>
        <v>0.16450216450216448</v>
      </c>
      <c r="F92" s="97">
        <f>'Table 12.25'!AE115</f>
        <v>0.25116279069767433</v>
      </c>
      <c r="G92" s="98">
        <f>'Table 12.25'!AE115</f>
        <v>0.25116279069767433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12.25'!AA8</f>
        <v>$36,088</v>
      </c>
      <c r="D93" s="97">
        <f>'Table 12.25'!AC8</f>
        <v>1.457469231095776E-2</v>
      </c>
      <c r="E93" s="98">
        <f>'Table 12.25'!AC8</f>
        <v>1.457469231095776E-2</v>
      </c>
      <c r="F93" s="97">
        <f>'Table 12.25'!AE8</f>
        <v>0.19655750489397694</v>
      </c>
      <c r="G93" s="98">
        <f>'Table 12.25'!AE8</f>
        <v>0.19655750489397694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82</v>
      </c>
      <c r="Y93" s="127">
        <v>98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12.25'!AA9</f>
        <v>$139.9 mil</v>
      </c>
      <c r="D94" s="97">
        <f>'Table 12.25'!AC9</f>
        <v>9.2489634515577013E-2</v>
      </c>
      <c r="E94" s="98">
        <f>'Table 12.25'!AC9</f>
        <v>9.2489634515577013E-2</v>
      </c>
      <c r="F94" s="97">
        <f>'Table 12.25'!AE9</f>
        <v>0.21614551895709466</v>
      </c>
      <c r="G94" s="98">
        <f>'Table 12.25'!AE9</f>
        <v>0.21614551895709466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131</v>
      </c>
      <c r="Y94" s="127">
        <v>150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55</v>
      </c>
      <c r="Y95" s="127">
        <v>59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244</v>
      </c>
      <c r="Y96" s="127">
        <v>268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205</v>
      </c>
      <c r="Y97" s="127">
        <v>232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157</v>
      </c>
      <c r="Y98" s="127">
        <v>182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10</v>
      </c>
      <c r="Y99" s="127">
        <v>7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152</v>
      </c>
      <c r="Y100" s="127">
        <v>172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1333</v>
      </c>
      <c r="Y101" s="127">
        <v>1432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2791</v>
      </c>
      <c r="Y104" s="125">
        <v>3179</v>
      </c>
      <c r="Z104" s="125"/>
      <c r="AA104" s="125" t="str">
        <f>TEXT(Y104,"###,###")</f>
        <v>3,179</v>
      </c>
      <c r="AB104" s="125"/>
      <c r="AC104" s="125">
        <f>Y104/($Y$4)*100</f>
        <v>69.138755980861248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680</v>
      </c>
      <c r="Y105" s="125">
        <v>734</v>
      </c>
      <c r="Z105" s="125"/>
      <c r="AA105" s="125" t="str">
        <f>TEXT(Y105,"###,###")</f>
        <v>734</v>
      </c>
      <c r="AB105" s="125"/>
      <c r="AC105" s="125">
        <f>Y105/($Y$4)*100</f>
        <v>15.963462374945628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3471</v>
      </c>
      <c r="Y106" s="125">
        <v>3913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665</v>
      </c>
      <c r="Y108" s="125">
        <v>776</v>
      </c>
      <c r="Z108" s="125"/>
      <c r="AA108" s="125" t="str">
        <f>TEXT(Y108,"###,###")</f>
        <v>776</v>
      </c>
      <c r="AB108" s="125"/>
      <c r="AC108" s="125">
        <f>Y108/($Y$4)*100</f>
        <v>16.876903001304917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779</v>
      </c>
      <c r="Y109" s="125">
        <v>845</v>
      </c>
      <c r="Z109" s="125"/>
      <c r="AA109" s="125" t="str">
        <f>TEXT(Y109,"###,###")</f>
        <v>845</v>
      </c>
      <c r="AB109" s="125"/>
      <c r="AC109" s="125">
        <f t="shared" ref="AC109:AC111" si="3">Y109/($Y$4)*100</f>
        <v>18.377555458895174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805</v>
      </c>
      <c r="Y110" s="125">
        <v>938</v>
      </c>
      <c r="Z110" s="125"/>
      <c r="AA110" s="125" t="str">
        <f>TEXT(Y110,"###,###")</f>
        <v>938</v>
      </c>
      <c r="AB110" s="125"/>
      <c r="AC110" s="125">
        <f t="shared" si="3"/>
        <v>20.400173988690735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1231</v>
      </c>
      <c r="Y111" s="125">
        <v>1354</v>
      </c>
      <c r="Z111" s="125"/>
      <c r="AA111" s="125" t="str">
        <f>TEXT(Y111,"###,###")</f>
        <v>1,354</v>
      </c>
      <c r="AB111" s="125"/>
      <c r="AC111" s="125">
        <f t="shared" si="3"/>
        <v>29.447585906916053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4242</v>
      </c>
      <c r="Y112" s="125">
        <v>4598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242</v>
      </c>
      <c r="U114" s="125">
        <v>244</v>
      </c>
      <c r="V114" s="125">
        <v>233</v>
      </c>
      <c r="W114" s="125">
        <v>234</v>
      </c>
      <c r="X114" s="125">
        <v>221</v>
      </c>
      <c r="Y114" s="125">
        <v>254</v>
      </c>
      <c r="Z114" s="125"/>
      <c r="AA114" s="125" t="str">
        <f>TEXT(Y114,"###,###")</f>
        <v>254</v>
      </c>
      <c r="AB114" s="125"/>
      <c r="AC114" s="125">
        <f>Y114/X114-1</f>
        <v>0.14932126696832571</v>
      </c>
      <c r="AD114" s="125"/>
      <c r="AE114" s="125">
        <f>Y114/T114-1</f>
        <v>4.9586776859504189E-2</v>
      </c>
      <c r="AF114" s="125"/>
    </row>
    <row r="115" spans="19:32" x14ac:dyDescent="0.25">
      <c r="S115" s="125" t="s">
        <v>104</v>
      </c>
      <c r="T115" s="125">
        <v>215</v>
      </c>
      <c r="U115" s="125">
        <v>212</v>
      </c>
      <c r="V115" s="125">
        <v>211</v>
      </c>
      <c r="W115" s="125">
        <v>222</v>
      </c>
      <c r="X115" s="125">
        <v>231</v>
      </c>
      <c r="Y115" s="125">
        <v>269</v>
      </c>
      <c r="Z115" s="125"/>
      <c r="AA115" s="125" t="str">
        <f>TEXT(Y115,"###,###")</f>
        <v>269</v>
      </c>
      <c r="AB115" s="125"/>
      <c r="AC115" s="125">
        <f>Y115/X115-1</f>
        <v>0.16450216450216448</v>
      </c>
      <c r="AD115" s="125"/>
      <c r="AE115" s="125">
        <f>Y115/T115-1</f>
        <v>0.25116279069767433</v>
      </c>
      <c r="AF115" s="125"/>
    </row>
    <row r="116" spans="19:32" x14ac:dyDescent="0.25">
      <c r="S116" s="125" t="s">
        <v>56</v>
      </c>
      <c r="T116" s="125">
        <v>457</v>
      </c>
      <c r="U116" s="125">
        <v>456</v>
      </c>
      <c r="V116" s="125">
        <v>444</v>
      </c>
      <c r="W116" s="125">
        <v>456</v>
      </c>
      <c r="X116" s="125">
        <v>452</v>
      </c>
      <c r="Y116" s="125">
        <v>523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41.17</v>
      </c>
      <c r="V118" s="125">
        <v>41.3</v>
      </c>
      <c r="W118" s="125">
        <v>46.01</v>
      </c>
      <c r="X118" s="125">
        <v>41.77</v>
      </c>
      <c r="Y118" s="125">
        <v>43.02</v>
      </c>
      <c r="Z118" s="125"/>
      <c r="AA118" s="125" t="str">
        <f>TEXT(Y118,"##.0")</f>
        <v>43.0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2136</v>
      </c>
      <c r="V120" s="125">
        <v>2121</v>
      </c>
      <c r="W120" s="125">
        <v>2208</v>
      </c>
      <c r="X120" s="125">
        <v>2217</v>
      </c>
      <c r="Y120" s="125">
        <v>2395</v>
      </c>
      <c r="Z120" s="125"/>
      <c r="AA120" s="125" t="str">
        <f>TEXT(Y120,"###,###")</f>
        <v>2,395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466</v>
      </c>
      <c r="V121" s="125">
        <v>441</v>
      </c>
      <c r="W121" s="125">
        <v>402</v>
      </c>
      <c r="X121" s="125">
        <v>392</v>
      </c>
      <c r="Y121" s="125">
        <v>404</v>
      </c>
      <c r="Z121" s="125"/>
      <c r="AA121" s="125" t="str">
        <f t="shared" ref="AA121:AA128" si="4">TEXT(Y121,"###,###")</f>
        <v>404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365</v>
      </c>
      <c r="V122" s="125">
        <v>352</v>
      </c>
      <c r="W122" s="125">
        <v>342</v>
      </c>
      <c r="X122" s="125">
        <v>315</v>
      </c>
      <c r="Y122" s="125">
        <v>325</v>
      </c>
      <c r="Z122" s="125"/>
      <c r="AA122" s="125" t="str">
        <f t="shared" si="4"/>
        <v>325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2501</v>
      </c>
      <c r="V124" s="125">
        <v>2473</v>
      </c>
      <c r="W124" s="125">
        <v>2550</v>
      </c>
      <c r="X124" s="125">
        <v>2532</v>
      </c>
      <c r="Y124" s="125">
        <v>2720</v>
      </c>
      <c r="Z124" s="125"/>
      <c r="AA124" s="125" t="str">
        <f t="shared" si="4"/>
        <v>2,720</v>
      </c>
      <c r="AB124" s="125"/>
      <c r="AC124" s="125">
        <f>Y124/$Y$7*100</f>
        <v>87.067861715749046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831</v>
      </c>
      <c r="V125" s="125">
        <v>793</v>
      </c>
      <c r="W125" s="125">
        <v>744</v>
      </c>
      <c r="X125" s="125">
        <v>707</v>
      </c>
      <c r="Y125" s="125">
        <v>729</v>
      </c>
      <c r="Z125" s="125"/>
      <c r="AA125" s="125" t="str">
        <f t="shared" si="4"/>
        <v>729</v>
      </c>
      <c r="AB125" s="125"/>
      <c r="AC125" s="125">
        <f>Y125/$Y$7*100</f>
        <v>23.335467349551855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1639</v>
      </c>
      <c r="V127" s="125">
        <v>1612</v>
      </c>
      <c r="W127" s="125">
        <v>1645</v>
      </c>
      <c r="X127" s="125">
        <v>1595</v>
      </c>
      <c r="Y127" s="125">
        <v>1692</v>
      </c>
      <c r="Z127" s="125"/>
      <c r="AA127" s="125" t="str">
        <f t="shared" si="4"/>
        <v>1,692</v>
      </c>
      <c r="AB127" s="125"/>
      <c r="AC127" s="125">
        <f>Y127/$Y$7*100</f>
        <v>54.161331626120358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1332</v>
      </c>
      <c r="V128" s="125">
        <v>1302</v>
      </c>
      <c r="W128" s="125">
        <v>1303</v>
      </c>
      <c r="X128" s="125">
        <v>1332</v>
      </c>
      <c r="Y128" s="125">
        <v>1432</v>
      </c>
      <c r="Z128" s="125"/>
      <c r="AA128" s="125" t="str">
        <f t="shared" si="4"/>
        <v>1,432</v>
      </c>
      <c r="AB128" s="125"/>
      <c r="AC128" s="125">
        <f>Y128/$Y$7*100</f>
        <v>45.838668373879642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E9F0233-698E-402B-91B6-07B77898D62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FAF4A827-B4D8-4469-887D-996F3ADE97C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C6856851-6DC1-47EC-8207-0780A75A869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1D8378CD-FA32-4E5C-892D-BC1943EC413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7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Tasman</v>
      </c>
      <c r="T1" s="125"/>
      <c r="U1" s="125"/>
      <c r="V1" s="125"/>
      <c r="W1" s="125"/>
      <c r="X1" s="125"/>
      <c r="Y1" s="125" t="str">
        <f>Y3</f>
        <v>12.26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156</v>
      </c>
      <c r="V3" s="125"/>
      <c r="W3" s="125"/>
      <c r="X3" s="125"/>
      <c r="Y3" s="125" t="s">
        <v>184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12.26'!$Y$3&amp;" "&amp;'Table 12.26'!$U$3&amp;", "&amp;'State data for spotlight'!$C$3&amp;", "&amp;'Table 12.26'!$Y$2</f>
        <v>Table 12.26 Tasman,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1475</v>
      </c>
      <c r="U4" s="127">
        <v>1490</v>
      </c>
      <c r="V4" s="127">
        <v>1559</v>
      </c>
      <c r="W4" s="127">
        <v>1401</v>
      </c>
      <c r="X4" s="127">
        <v>1372</v>
      </c>
      <c r="Y4" s="127">
        <v>1536</v>
      </c>
      <c r="Z4" s="125"/>
      <c r="AA4" s="125" t="str">
        <f>TEXT(Y4,"###,###")</f>
        <v>1,536</v>
      </c>
      <c r="AB4" s="125"/>
      <c r="AC4" s="125">
        <f t="shared" ref="AC4:AC9" si="0">Y4/X4-1</f>
        <v>0.11953352769679304</v>
      </c>
      <c r="AD4" s="125"/>
      <c r="AE4" s="125">
        <f>Y4/T4-1</f>
        <v>4.1355932203389845E-2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769</v>
      </c>
      <c r="U5" s="127">
        <v>768</v>
      </c>
      <c r="V5" s="127">
        <v>772</v>
      </c>
      <c r="W5" s="127">
        <v>733</v>
      </c>
      <c r="X5" s="127">
        <v>688</v>
      </c>
      <c r="Y5" s="127">
        <v>748</v>
      </c>
      <c r="Z5" s="125"/>
      <c r="AA5" s="125" t="str">
        <f>TEXT(Y5,"###,###")</f>
        <v>748</v>
      </c>
      <c r="AB5" s="125"/>
      <c r="AC5" s="125">
        <f t="shared" si="0"/>
        <v>8.7209302325581328E-2</v>
      </c>
      <c r="AD5" s="125"/>
      <c r="AE5" s="125">
        <f t="shared" ref="AE5:AE9" si="1">Y5/T5-1</f>
        <v>-2.7308192457737301E-2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713</v>
      </c>
      <c r="U6" s="127">
        <v>721</v>
      </c>
      <c r="V6" s="127">
        <v>782</v>
      </c>
      <c r="W6" s="127">
        <v>661</v>
      </c>
      <c r="X6" s="127">
        <v>687</v>
      </c>
      <c r="Y6" s="127">
        <v>788</v>
      </c>
      <c r="Z6" s="125"/>
      <c r="AA6" s="125" t="str">
        <f>TEXT(Y6,"###,###")</f>
        <v>788</v>
      </c>
      <c r="AB6" s="125"/>
      <c r="AC6" s="125">
        <f t="shared" si="0"/>
        <v>0.14701601164483269</v>
      </c>
      <c r="AD6" s="125"/>
      <c r="AE6" s="125">
        <f t="shared" si="1"/>
        <v>0.10518934081346432</v>
      </c>
      <c r="AF6" s="125"/>
    </row>
    <row r="7" spans="1:32" ht="16.5" customHeight="1" thickBot="1" x14ac:dyDescent="0.3">
      <c r="A7" s="44" t="str">
        <f>"QUICK STATS for "&amp;'Table 12.26'!Y2&amp;"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1070</v>
      </c>
      <c r="U7" s="127">
        <v>1070</v>
      </c>
      <c r="V7" s="127">
        <v>1077</v>
      </c>
      <c r="W7" s="127">
        <v>1050</v>
      </c>
      <c r="X7" s="127">
        <v>1030</v>
      </c>
      <c r="Y7" s="127">
        <v>1101</v>
      </c>
      <c r="Z7" s="125"/>
      <c r="AA7" s="125" t="str">
        <f>TEXT(Y7,"###,###")</f>
        <v>1,101</v>
      </c>
      <c r="AB7" s="125"/>
      <c r="AC7" s="125">
        <f t="shared" si="0"/>
        <v>6.893203883495147E-2</v>
      </c>
      <c r="AD7" s="125"/>
      <c r="AE7" s="125">
        <f t="shared" si="1"/>
        <v>2.8971962616822333E-2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1,536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12.26'!AA7</f>
        <v>1,101</v>
      </c>
      <c r="P8" s="49"/>
      <c r="S8" s="125" t="s">
        <v>96</v>
      </c>
      <c r="T8" s="125">
        <v>24447.27</v>
      </c>
      <c r="U8" s="125">
        <v>25871.119999999999</v>
      </c>
      <c r="V8" s="125">
        <v>25830</v>
      </c>
      <c r="W8" s="125">
        <v>27064.83</v>
      </c>
      <c r="X8" s="125">
        <v>29947</v>
      </c>
      <c r="Y8" s="125">
        <v>31324</v>
      </c>
      <c r="Z8" s="125"/>
      <c r="AA8" s="125" t="str">
        <f>TEXT(Y8,"$###,###")</f>
        <v>$31,324</v>
      </c>
      <c r="AB8" s="125"/>
      <c r="AC8" s="125">
        <f t="shared" si="0"/>
        <v>4.598123351253891E-2</v>
      </c>
      <c r="AD8" s="125"/>
      <c r="AE8" s="125">
        <f t="shared" si="1"/>
        <v>0.28128825836177196</v>
      </c>
      <c r="AF8" s="125"/>
    </row>
    <row r="9" spans="1:32" x14ac:dyDescent="0.25">
      <c r="A9" s="53" t="s">
        <v>17</v>
      </c>
      <c r="B9" s="54"/>
      <c r="C9" s="55"/>
      <c r="D9" s="56">
        <f>'Table 12.26'!AC104</f>
        <v>60.15625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50.045413260672113</v>
      </c>
      <c r="P9" s="57" t="s">
        <v>97</v>
      </c>
      <c r="S9" s="125" t="s">
        <v>9</v>
      </c>
      <c r="T9" s="125">
        <v>37470297</v>
      </c>
      <c r="U9" s="125">
        <v>37048514</v>
      </c>
      <c r="V9" s="125">
        <v>38672140</v>
      </c>
      <c r="W9" s="125">
        <v>37562289</v>
      </c>
      <c r="X9" s="125">
        <v>38440243</v>
      </c>
      <c r="Y9" s="125">
        <v>42212669</v>
      </c>
      <c r="Z9" s="125"/>
      <c r="AA9" s="125" t="str">
        <f>TEXT(Y9/1000000,"$#,###.0")&amp;" mil"</f>
        <v>$42.2 mil</v>
      </c>
      <c r="AB9" s="125"/>
      <c r="AC9" s="125">
        <f t="shared" si="0"/>
        <v>9.8137412919059752E-2</v>
      </c>
      <c r="AD9" s="125"/>
      <c r="AE9" s="125">
        <f t="shared" si="1"/>
        <v>0.12656350175180098</v>
      </c>
      <c r="AF9" s="125"/>
    </row>
    <row r="10" spans="1:32" x14ac:dyDescent="0.25">
      <c r="A10" s="53" t="s">
        <v>20</v>
      </c>
      <c r="B10" s="54"/>
      <c r="C10" s="55"/>
      <c r="D10" s="56">
        <f>'Table 12.26'!AC105</f>
        <v>25.455729166666668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49.95458673932788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81.925522252497728</v>
      </c>
      <c r="P11" s="57" t="s">
        <v>97</v>
      </c>
      <c r="S11" s="125" t="s">
        <v>32</v>
      </c>
      <c r="T11" s="127">
        <v>1146</v>
      </c>
      <c r="U11" s="127">
        <v>1172</v>
      </c>
      <c r="V11" s="127">
        <v>1239</v>
      </c>
      <c r="W11" s="127">
        <v>1090</v>
      </c>
      <c r="X11" s="127">
        <v>1082</v>
      </c>
      <c r="Y11" s="127">
        <v>1225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12.26'!AC108</f>
        <v>18.684895833333336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28.247048138056314</v>
      </c>
      <c r="P12" s="57" t="s">
        <v>97</v>
      </c>
      <c r="S12" s="125" t="s">
        <v>33</v>
      </c>
      <c r="T12" s="127">
        <v>329</v>
      </c>
      <c r="U12" s="127">
        <v>323</v>
      </c>
      <c r="V12" s="127">
        <v>316</v>
      </c>
      <c r="W12" s="127">
        <v>306</v>
      </c>
      <c r="X12" s="127">
        <v>294</v>
      </c>
      <c r="Y12" s="127">
        <v>311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12.26'!AC109</f>
        <v>14.453125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12.26'!AA118</f>
        <v>47.1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12.26'!AC110</f>
        <v>28.3203125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13.623978201634879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12.26'!AC111</f>
        <v>24.153645833333336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86.376021798365116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194</v>
      </c>
      <c r="Z15" s="125"/>
      <c r="AA15" s="128">
        <f t="shared" ref="AA15:AA34" si="2">IF(Y15="np",0,Y15/$Y$34)</f>
        <v>0.12630208333333334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8</v>
      </c>
      <c r="Z16" s="125"/>
      <c r="AA16" s="128">
        <f t="shared" si="2"/>
        <v>5.208333333333333E-3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63</v>
      </c>
      <c r="Z17" s="125"/>
      <c r="AA17" s="128">
        <f t="shared" si="2"/>
        <v>4.1015625E-2</v>
      </c>
      <c r="AB17" s="125"/>
      <c r="AC17" s="125"/>
      <c r="AD17" s="125"/>
      <c r="AE17" s="125"/>
      <c r="AF17" s="125"/>
    </row>
    <row r="18" spans="1:32" x14ac:dyDescent="0.25">
      <c r="A18" s="83" t="str">
        <f>'Table 12.26'!$S$1&amp;" ("&amp;'Table 12.26'!$T$2&amp;" to "&amp;'Table 12.26'!$Y$2&amp;")"</f>
        <v>Tasman (2011-12 to 2016-17)</v>
      </c>
      <c r="B18" s="83"/>
      <c r="C18" s="83"/>
      <c r="D18" s="83"/>
      <c r="E18" s="83"/>
      <c r="F18" s="83"/>
      <c r="G18" s="83" t="str">
        <f>'Table 12.26'!$S$1&amp;" ("&amp;'Table 12.26'!$T$2&amp;" to "&amp;'Table 12.26'!$Y$2&amp;")"</f>
        <v>Tasman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3</v>
      </c>
      <c r="Z18" s="125"/>
      <c r="AA18" s="128">
        <f t="shared" si="2"/>
        <v>1.953125E-3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77</v>
      </c>
      <c r="Z19" s="125"/>
      <c r="AA19" s="128">
        <f t="shared" si="2"/>
        <v>5.0130208333333336E-2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13</v>
      </c>
      <c r="Z20" s="125"/>
      <c r="AA20" s="128">
        <f t="shared" si="2"/>
        <v>8.4635416666666661E-3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66</v>
      </c>
      <c r="Z21" s="125"/>
      <c r="AA21" s="128">
        <f t="shared" si="2"/>
        <v>4.296875E-2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129</v>
      </c>
      <c r="Z22" s="125"/>
      <c r="AA22" s="128">
        <f t="shared" si="2"/>
        <v>8.3984375E-2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50</v>
      </c>
      <c r="Z23" s="125"/>
      <c r="AA23" s="128">
        <f t="shared" si="2"/>
        <v>3.2552083333333336E-2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4</v>
      </c>
      <c r="Z24" s="125"/>
      <c r="AA24" s="128">
        <f t="shared" si="2"/>
        <v>2.6041666666666665E-3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24</v>
      </c>
      <c r="Z25" s="125"/>
      <c r="AA25" s="128">
        <f t="shared" si="2"/>
        <v>1.5625E-2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20</v>
      </c>
      <c r="Z26" s="125"/>
      <c r="AA26" s="128">
        <f t="shared" si="2"/>
        <v>1.3020833333333334E-2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55</v>
      </c>
      <c r="Z27" s="125"/>
      <c r="AA27" s="128">
        <f t="shared" si="2"/>
        <v>3.5807291666666664E-2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66</v>
      </c>
      <c r="Z28" s="125"/>
      <c r="AA28" s="128">
        <f t="shared" si="2"/>
        <v>4.296875E-2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80</v>
      </c>
      <c r="Z29" s="125"/>
      <c r="AA29" s="128">
        <f t="shared" si="2"/>
        <v>5.2083333333333336E-2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110</v>
      </c>
      <c r="Z30" s="125"/>
      <c r="AA30" s="128">
        <f t="shared" si="2"/>
        <v>7.1614583333333329E-2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12.26'!Y2&amp;")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174</v>
      </c>
      <c r="Z31" s="125"/>
      <c r="AA31" s="128">
        <f t="shared" si="2"/>
        <v>0.11328125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141</v>
      </c>
      <c r="Z32" s="125"/>
      <c r="AA32" s="128">
        <f t="shared" si="2"/>
        <v>9.1796875E-2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25</v>
      </c>
      <c r="Z33" s="125"/>
      <c r="AA33" s="128">
        <f t="shared" si="2"/>
        <v>1.6276041666666668E-2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1536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904</v>
      </c>
      <c r="U37" s="125">
        <v>916</v>
      </c>
      <c r="V37" s="125">
        <v>857</v>
      </c>
      <c r="W37" s="125">
        <v>906</v>
      </c>
      <c r="X37" s="125">
        <v>898</v>
      </c>
      <c r="Y37" s="125">
        <v>951</v>
      </c>
      <c r="Z37" s="125"/>
      <c r="AA37" s="125" t="str">
        <f>TEXT(Y37,"###,###")</f>
        <v>951</v>
      </c>
      <c r="AB37" s="125"/>
      <c r="AC37" s="125">
        <f>Y37/X37-1</f>
        <v>5.9020044543429906E-2</v>
      </c>
      <c r="AD37" s="125"/>
      <c r="AE37" s="125">
        <f>Y37/T37-1</f>
        <v>5.1991150442477929E-2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168</v>
      </c>
      <c r="U38" s="125">
        <v>161</v>
      </c>
      <c r="V38" s="125">
        <v>218</v>
      </c>
      <c r="W38" s="125">
        <v>142</v>
      </c>
      <c r="X38" s="125">
        <v>131</v>
      </c>
      <c r="Y38" s="125">
        <v>150</v>
      </c>
      <c r="Z38" s="125"/>
      <c r="AA38" s="125" t="str">
        <f>TEXT(Y38,"###,###")</f>
        <v>150</v>
      </c>
      <c r="AB38" s="125"/>
      <c r="AC38" s="125">
        <f>Y38/X38-1</f>
        <v>0.14503816793893121</v>
      </c>
      <c r="AD38" s="125"/>
      <c r="AE38" s="125">
        <f>Y38/T38-1</f>
        <v>-0.1071428571428571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1072</v>
      </c>
      <c r="U40" s="125">
        <v>1077</v>
      </c>
      <c r="V40" s="125">
        <v>1075</v>
      </c>
      <c r="W40" s="125">
        <v>1048</v>
      </c>
      <c r="X40" s="125">
        <v>1029</v>
      </c>
      <c r="Y40" s="125">
        <v>1101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86.376021798365116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13.623978201634879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8</v>
      </c>
      <c r="Y44" s="127">
        <v>0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18</v>
      </c>
      <c r="Y45" s="127">
        <v>11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25</v>
      </c>
      <c r="Y46" s="127">
        <v>38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43</v>
      </c>
      <c r="Y47" s="127">
        <v>49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50</v>
      </c>
      <c r="Y48" s="127">
        <v>63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12.26'!S1&amp;" ("&amp;'Table 12.26'!Y2&amp;") *"</f>
        <v>Number of jobs by age and sex of job holders in Tasman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40</v>
      </c>
      <c r="Y49" s="127">
        <v>47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49</v>
      </c>
      <c r="Y50" s="127">
        <v>51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65</v>
      </c>
      <c r="Y51" s="127">
        <v>56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65</v>
      </c>
      <c r="Y52" s="127">
        <v>80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94</v>
      </c>
      <c r="Y53" s="127">
        <v>87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84</v>
      </c>
      <c r="Y54" s="127">
        <v>89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90</v>
      </c>
      <c r="Y55" s="127">
        <v>97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46</v>
      </c>
      <c r="Y56" s="127">
        <v>44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20</v>
      </c>
      <c r="Y57" s="127">
        <v>25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4</v>
      </c>
      <c r="Y58" s="127">
        <v>8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0</v>
      </c>
      <c r="Y59" s="127">
        <v>4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0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690</v>
      </c>
      <c r="Y61" s="127">
        <v>748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8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12.26'!S1&amp;" ("&amp;'Table 12.26'!Y2&amp;") *"</f>
        <v>Number of employed persons per occupation of main job by sex in Tasman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20</v>
      </c>
      <c r="Y64" s="127">
        <v>23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30</v>
      </c>
      <c r="Y65" s="127">
        <v>26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37</v>
      </c>
      <c r="Y66" s="127">
        <v>35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37</v>
      </c>
      <c r="Y67" s="127">
        <v>56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51</v>
      </c>
      <c r="Y68" s="127">
        <v>45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61</v>
      </c>
      <c r="Y69" s="127">
        <v>87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82</v>
      </c>
      <c r="Y70" s="127">
        <v>62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69</v>
      </c>
      <c r="Y71" s="127">
        <v>82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84</v>
      </c>
      <c r="Y72" s="127">
        <v>100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98</v>
      </c>
      <c r="Y73" s="127">
        <v>102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74</v>
      </c>
      <c r="Y74" s="127">
        <v>90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32</v>
      </c>
      <c r="Y75" s="127">
        <v>43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21</v>
      </c>
      <c r="Y76" s="127">
        <v>19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7</v>
      </c>
      <c r="Y77" s="127">
        <v>7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0</v>
      </c>
      <c r="Y78" s="127">
        <v>3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0</v>
      </c>
      <c r="Y79" s="127">
        <v>7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685</v>
      </c>
      <c r="Y80" s="127">
        <v>788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12.26'!S1</f>
        <v>Tasman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50</v>
      </c>
      <c r="Y83" s="127">
        <v>48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49</v>
      </c>
      <c r="Y84" s="127">
        <v>48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12.26'!AA4</f>
        <v>1,536</v>
      </c>
      <c r="D85" s="97">
        <f>'Table 12.26'!AC4</f>
        <v>0.11953352769679304</v>
      </c>
      <c r="E85" s="98">
        <f>'Table 12.26'!AC4</f>
        <v>0.11953352769679304</v>
      </c>
      <c r="F85" s="97">
        <f>'Table 12.26'!AE4</f>
        <v>4.1355932203389845E-2</v>
      </c>
      <c r="G85" s="98">
        <f>'Table 12.26'!AE4</f>
        <v>4.1355932203389845E-2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77</v>
      </c>
      <c r="Y85" s="127">
        <v>79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12.26'!AA5</f>
        <v>748</v>
      </c>
      <c r="D86" s="97">
        <f>'Table 12.26'!AC5</f>
        <v>8.7209302325581328E-2</v>
      </c>
      <c r="E86" s="98">
        <f>'Table 12.26'!AC5</f>
        <v>8.7209302325581328E-2</v>
      </c>
      <c r="F86" s="97">
        <f>'Table 12.26'!AE5</f>
        <v>-2.7308192457737301E-2</v>
      </c>
      <c r="G86" s="98">
        <f>'Table 12.26'!AE5</f>
        <v>-2.7308192457737301E-2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35</v>
      </c>
      <c r="Y86" s="127">
        <v>43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12.26'!AA6</f>
        <v>788</v>
      </c>
      <c r="D87" s="97">
        <f>'Table 12.26'!AC6</f>
        <v>0.14701601164483269</v>
      </c>
      <c r="E87" s="98">
        <f>'Table 12.26'!AC6</f>
        <v>0.14701601164483269</v>
      </c>
      <c r="F87" s="97">
        <f>'Table 12.26'!AE6</f>
        <v>0.10518934081346432</v>
      </c>
      <c r="G87" s="98">
        <f>'Table 12.26'!AE6</f>
        <v>0.10518934081346432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7</v>
      </c>
      <c r="Y87" s="127">
        <v>10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12.26'!AA7</f>
        <v>1,101</v>
      </c>
      <c r="D88" s="97">
        <f>'Table 12.26'!AC7</f>
        <v>6.893203883495147E-2</v>
      </c>
      <c r="E88" s="98">
        <f>'Table 12.26'!AC7</f>
        <v>6.893203883495147E-2</v>
      </c>
      <c r="F88" s="97">
        <f>'Table 12.26'!AE7</f>
        <v>2.8971962616822333E-2</v>
      </c>
      <c r="G88" s="98">
        <f>'Table 12.26'!AE7</f>
        <v>2.8971962616822333E-2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3</v>
      </c>
      <c r="Y88" s="127">
        <v>3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12.26'!AA37</f>
        <v>951</v>
      </c>
      <c r="D89" s="97">
        <f>'Table 12.26'!AC37</f>
        <v>5.9020044543429906E-2</v>
      </c>
      <c r="E89" s="98">
        <f>'Table 12.26'!AC37</f>
        <v>5.9020044543429906E-2</v>
      </c>
      <c r="F89" s="97">
        <f>'Table 12.26'!AE37</f>
        <v>5.1991150442477929E-2</v>
      </c>
      <c r="G89" s="98">
        <f>'Table 12.26'!AE37</f>
        <v>5.1991150442477929E-2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30</v>
      </c>
      <c r="Y89" s="127">
        <v>29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12.26'!AA38</f>
        <v>150</v>
      </c>
      <c r="D90" s="97">
        <f>'Table 12.26'!AC38</f>
        <v>0.14503816793893121</v>
      </c>
      <c r="E90" s="98">
        <f>'Table 12.26'!AC38</f>
        <v>0.14503816793893121</v>
      </c>
      <c r="F90" s="97">
        <f>'Table 12.26'!AE38</f>
        <v>-0.1071428571428571</v>
      </c>
      <c r="G90" s="98">
        <f>'Table 12.26'!AE38</f>
        <v>-0.1071428571428571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96</v>
      </c>
      <c r="Y90" s="127">
        <v>95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12.26'!AA114</f>
        <v>63</v>
      </c>
      <c r="D91" s="97">
        <f>'Table 12.26'!AC114</f>
        <v>3.2786885245901676E-2</v>
      </c>
      <c r="E91" s="98">
        <f>'Table 12.26'!AC114</f>
        <v>3.2786885245901676E-2</v>
      </c>
      <c r="F91" s="97">
        <f>'Table 12.26'!AE114</f>
        <v>-0.18181818181818177</v>
      </c>
      <c r="G91" s="98">
        <f>'Table 12.26'!AE114</f>
        <v>-0.18181818181818177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520</v>
      </c>
      <c r="Y91" s="127">
        <v>551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12.26'!AA115</f>
        <v>87</v>
      </c>
      <c r="D92" s="97">
        <f>'Table 12.26'!AC115</f>
        <v>0.26086956521739135</v>
      </c>
      <c r="E92" s="98">
        <f>'Table 12.26'!AC115</f>
        <v>0.26086956521739135</v>
      </c>
      <c r="F92" s="97">
        <f>'Table 12.26'!AE115</f>
        <v>-2.2471910112359605E-2</v>
      </c>
      <c r="G92" s="98">
        <f>'Table 12.26'!AE115</f>
        <v>-2.2471910112359605E-2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12.26'!AA8</f>
        <v>$31,324</v>
      </c>
      <c r="D93" s="97">
        <f>'Table 12.26'!AC8</f>
        <v>4.598123351253891E-2</v>
      </c>
      <c r="E93" s="98">
        <f>'Table 12.26'!AC8</f>
        <v>4.598123351253891E-2</v>
      </c>
      <c r="F93" s="97">
        <f>'Table 12.26'!AE8</f>
        <v>0.28128825836177196</v>
      </c>
      <c r="G93" s="98">
        <f>'Table 12.26'!AE8</f>
        <v>0.28128825836177196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24</v>
      </c>
      <c r="Y93" s="127">
        <v>29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12.26'!AA9</f>
        <v>$42.2 mil</v>
      </c>
      <c r="D94" s="97">
        <f>'Table 12.26'!AC9</f>
        <v>9.8137412919059752E-2</v>
      </c>
      <c r="E94" s="98">
        <f>'Table 12.26'!AC9</f>
        <v>9.8137412919059752E-2</v>
      </c>
      <c r="F94" s="97">
        <f>'Table 12.26'!AE9</f>
        <v>0.12656350175180098</v>
      </c>
      <c r="G94" s="98">
        <f>'Table 12.26'!AE9</f>
        <v>0.12656350175180098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75</v>
      </c>
      <c r="Y94" s="127">
        <v>83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12</v>
      </c>
      <c r="Y95" s="127">
        <v>20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93</v>
      </c>
      <c r="Y96" s="127">
        <v>88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63</v>
      </c>
      <c r="Y97" s="127">
        <v>67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35</v>
      </c>
      <c r="Y98" s="127">
        <v>37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6</v>
      </c>
      <c r="Y99" s="127">
        <v>6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61</v>
      </c>
      <c r="Y100" s="127">
        <v>64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511</v>
      </c>
      <c r="Y101" s="127">
        <v>550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766</v>
      </c>
      <c r="Y104" s="125">
        <v>924</v>
      </c>
      <c r="Z104" s="125"/>
      <c r="AA104" s="125" t="str">
        <f>TEXT(Y104,"###,###")</f>
        <v>924</v>
      </c>
      <c r="AB104" s="125"/>
      <c r="AC104" s="125">
        <f>Y104/($Y$4)*100</f>
        <v>60.15625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351</v>
      </c>
      <c r="Y105" s="125">
        <v>391</v>
      </c>
      <c r="Z105" s="125"/>
      <c r="AA105" s="125" t="str">
        <f>TEXT(Y105,"###,###")</f>
        <v>391</v>
      </c>
      <c r="AB105" s="125"/>
      <c r="AC105" s="125">
        <f>Y105/($Y$4)*100</f>
        <v>25.455729166666668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1117</v>
      </c>
      <c r="Y106" s="125">
        <v>1315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228</v>
      </c>
      <c r="Y108" s="125">
        <v>287</v>
      </c>
      <c r="Z108" s="125"/>
      <c r="AA108" s="125" t="str">
        <f>TEXT(Y108,"###,###")</f>
        <v>287</v>
      </c>
      <c r="AB108" s="125"/>
      <c r="AC108" s="125">
        <f>Y108/($Y$4)*100</f>
        <v>18.684895833333336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177</v>
      </c>
      <c r="Y109" s="125">
        <v>222</v>
      </c>
      <c r="Z109" s="125"/>
      <c r="AA109" s="125" t="str">
        <f>TEXT(Y109,"###,###")</f>
        <v>222</v>
      </c>
      <c r="AB109" s="125"/>
      <c r="AC109" s="125">
        <f t="shared" ref="AC109:AC111" si="3">Y109/($Y$4)*100</f>
        <v>14.453125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438</v>
      </c>
      <c r="Y110" s="125">
        <v>435</v>
      </c>
      <c r="Z110" s="125"/>
      <c r="AA110" s="125" t="str">
        <f>TEXT(Y110,"###,###")</f>
        <v>435</v>
      </c>
      <c r="AB110" s="125"/>
      <c r="AC110" s="125">
        <f t="shared" si="3"/>
        <v>28.3203125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276</v>
      </c>
      <c r="Y111" s="125">
        <v>371</v>
      </c>
      <c r="Z111" s="125"/>
      <c r="AA111" s="125" t="str">
        <f>TEXT(Y111,"###,###")</f>
        <v>371</v>
      </c>
      <c r="AB111" s="125"/>
      <c r="AC111" s="125">
        <f t="shared" si="3"/>
        <v>24.153645833333336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1374</v>
      </c>
      <c r="Y112" s="125">
        <v>1536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77</v>
      </c>
      <c r="U114" s="125">
        <v>72</v>
      </c>
      <c r="V114" s="125">
        <v>77</v>
      </c>
      <c r="W114" s="125">
        <v>64</v>
      </c>
      <c r="X114" s="125">
        <v>61</v>
      </c>
      <c r="Y114" s="125">
        <v>63</v>
      </c>
      <c r="Z114" s="125"/>
      <c r="AA114" s="125" t="str">
        <f>TEXT(Y114,"###,###")</f>
        <v>63</v>
      </c>
      <c r="AB114" s="125"/>
      <c r="AC114" s="125">
        <f>Y114/X114-1</f>
        <v>3.2786885245901676E-2</v>
      </c>
      <c r="AD114" s="125"/>
      <c r="AE114" s="125">
        <f>Y114/T114-1</f>
        <v>-0.18181818181818177</v>
      </c>
      <c r="AF114" s="125"/>
    </row>
    <row r="115" spans="19:32" x14ac:dyDescent="0.25">
      <c r="S115" s="125" t="s">
        <v>104</v>
      </c>
      <c r="T115" s="125">
        <v>89</v>
      </c>
      <c r="U115" s="125">
        <v>83</v>
      </c>
      <c r="V115" s="125">
        <v>141</v>
      </c>
      <c r="W115" s="125">
        <v>85</v>
      </c>
      <c r="X115" s="125">
        <v>69</v>
      </c>
      <c r="Y115" s="125">
        <v>87</v>
      </c>
      <c r="Z115" s="125"/>
      <c r="AA115" s="125" t="str">
        <f>TEXT(Y115,"###,###")</f>
        <v>87</v>
      </c>
      <c r="AB115" s="125"/>
      <c r="AC115" s="125">
        <f>Y115/X115-1</f>
        <v>0.26086956521739135</v>
      </c>
      <c r="AD115" s="125"/>
      <c r="AE115" s="125">
        <f>Y115/T115-1</f>
        <v>-2.2471910112359605E-2</v>
      </c>
      <c r="AF115" s="125"/>
    </row>
    <row r="116" spans="19:32" x14ac:dyDescent="0.25">
      <c r="S116" s="125" t="s">
        <v>56</v>
      </c>
      <c r="T116" s="125">
        <v>166</v>
      </c>
      <c r="U116" s="125">
        <v>155</v>
      </c>
      <c r="V116" s="125">
        <v>218</v>
      </c>
      <c r="W116" s="125">
        <v>149</v>
      </c>
      <c r="X116" s="125">
        <v>130</v>
      </c>
      <c r="Y116" s="125">
        <v>150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46.93</v>
      </c>
      <c r="V118" s="125">
        <v>49.94</v>
      </c>
      <c r="W118" s="125">
        <v>49.41</v>
      </c>
      <c r="X118" s="125">
        <v>47.95</v>
      </c>
      <c r="Y118" s="125">
        <v>47.07</v>
      </c>
      <c r="Z118" s="125"/>
      <c r="AA118" s="125" t="str">
        <f>TEXT(Y118,"##.0")</f>
        <v>47.1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751</v>
      </c>
      <c r="V120" s="125">
        <v>757</v>
      </c>
      <c r="W120" s="125">
        <v>743</v>
      </c>
      <c r="X120" s="125">
        <v>730</v>
      </c>
      <c r="Y120" s="125">
        <v>790</v>
      </c>
      <c r="Z120" s="125"/>
      <c r="AA120" s="125" t="str">
        <f>TEXT(Y120,"###,###")</f>
        <v>790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206</v>
      </c>
      <c r="V121" s="125">
        <v>192</v>
      </c>
      <c r="W121" s="125">
        <v>199</v>
      </c>
      <c r="X121" s="125">
        <v>182</v>
      </c>
      <c r="Y121" s="125">
        <v>199</v>
      </c>
      <c r="Z121" s="125"/>
      <c r="AA121" s="125" t="str">
        <f t="shared" ref="AA121:AA128" si="4">TEXT(Y121,"###,###")</f>
        <v>199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117</v>
      </c>
      <c r="V122" s="125">
        <v>129</v>
      </c>
      <c r="W122" s="125">
        <v>105</v>
      </c>
      <c r="X122" s="125">
        <v>112</v>
      </c>
      <c r="Y122" s="125">
        <v>112</v>
      </c>
      <c r="Z122" s="125"/>
      <c r="AA122" s="125" t="str">
        <f t="shared" si="4"/>
        <v>112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868</v>
      </c>
      <c r="V124" s="125">
        <v>886</v>
      </c>
      <c r="W124" s="125">
        <v>848</v>
      </c>
      <c r="X124" s="125">
        <v>842</v>
      </c>
      <c r="Y124" s="125">
        <v>902</v>
      </c>
      <c r="Z124" s="125"/>
      <c r="AA124" s="125" t="str">
        <f t="shared" si="4"/>
        <v>902</v>
      </c>
      <c r="AB124" s="125"/>
      <c r="AC124" s="125">
        <f>Y124/$Y$7*100</f>
        <v>81.925522252497728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323</v>
      </c>
      <c r="V125" s="125">
        <v>321</v>
      </c>
      <c r="W125" s="125">
        <v>304</v>
      </c>
      <c r="X125" s="125">
        <v>294</v>
      </c>
      <c r="Y125" s="125">
        <v>311</v>
      </c>
      <c r="Z125" s="125"/>
      <c r="AA125" s="125" t="str">
        <f t="shared" si="4"/>
        <v>311</v>
      </c>
      <c r="AB125" s="125"/>
      <c r="AC125" s="125">
        <f>Y125/$Y$7*100</f>
        <v>28.247048138056314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565</v>
      </c>
      <c r="V127" s="125">
        <v>556</v>
      </c>
      <c r="W127" s="125">
        <v>541</v>
      </c>
      <c r="X127" s="125">
        <v>516</v>
      </c>
      <c r="Y127" s="125">
        <v>551</v>
      </c>
      <c r="Z127" s="125"/>
      <c r="AA127" s="125" t="str">
        <f t="shared" si="4"/>
        <v>551</v>
      </c>
      <c r="AB127" s="125"/>
      <c r="AC127" s="125">
        <f>Y127/$Y$7*100</f>
        <v>50.045413260672113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506</v>
      </c>
      <c r="V128" s="125">
        <v>514</v>
      </c>
      <c r="W128" s="125">
        <v>504</v>
      </c>
      <c r="X128" s="125">
        <v>512</v>
      </c>
      <c r="Y128" s="125">
        <v>550</v>
      </c>
      <c r="Z128" s="125"/>
      <c r="AA128" s="125" t="str">
        <f t="shared" si="4"/>
        <v>550</v>
      </c>
      <c r="AB128" s="125"/>
      <c r="AC128" s="125">
        <f>Y128/$Y$7*100</f>
        <v>49.95458673932788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6276499-7595-40B3-9D20-37A2BF469B2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0966D7EB-B721-4815-967B-92CCF0C65A5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624841AD-8B1E-4770-A6A8-2617530A279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431724C6-9F8B-44FE-9D10-ED2FA16BE80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8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Waratah/Wynyard</v>
      </c>
      <c r="T1" s="125"/>
      <c r="U1" s="125"/>
      <c r="V1" s="125"/>
      <c r="W1" s="125"/>
      <c r="X1" s="125"/>
      <c r="Y1" s="125" t="str">
        <f>Y3</f>
        <v>12.27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157</v>
      </c>
      <c r="V3" s="125"/>
      <c r="W3" s="125"/>
      <c r="X3" s="125"/>
      <c r="Y3" s="125" t="s">
        <v>185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12.27'!$Y$3&amp;" "&amp;'Table 12.27'!$U$3&amp;", "&amp;'State data for spotlight'!$C$3&amp;", "&amp;'Table 12.27'!$Y$2</f>
        <v>Table 12.27 Waratah/Wynyard,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9011</v>
      </c>
      <c r="U4" s="127">
        <v>8878</v>
      </c>
      <c r="V4" s="127">
        <v>8794</v>
      </c>
      <c r="W4" s="127">
        <v>8797</v>
      </c>
      <c r="X4" s="127">
        <v>9000</v>
      </c>
      <c r="Y4" s="127">
        <v>9217</v>
      </c>
      <c r="Z4" s="125"/>
      <c r="AA4" s="125" t="str">
        <f>TEXT(Y4,"###,###")</f>
        <v>9,217</v>
      </c>
      <c r="AB4" s="125"/>
      <c r="AC4" s="125">
        <f t="shared" ref="AC4:AC9" si="0">Y4/X4-1</f>
        <v>2.4111111111111194E-2</v>
      </c>
      <c r="AD4" s="125"/>
      <c r="AE4" s="125">
        <f>Y4/T4-1</f>
        <v>2.2860947730551473E-2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4714</v>
      </c>
      <c r="U5" s="127">
        <v>4751</v>
      </c>
      <c r="V5" s="127">
        <v>4564</v>
      </c>
      <c r="W5" s="127">
        <v>4534</v>
      </c>
      <c r="X5" s="127">
        <v>4715</v>
      </c>
      <c r="Y5" s="127">
        <v>4759</v>
      </c>
      <c r="Z5" s="125"/>
      <c r="AA5" s="125" t="str">
        <f>TEXT(Y5,"###,###")</f>
        <v>4,759</v>
      </c>
      <c r="AB5" s="125"/>
      <c r="AC5" s="125">
        <f t="shared" si="0"/>
        <v>9.331919406150524E-3</v>
      </c>
      <c r="AD5" s="125"/>
      <c r="AE5" s="125">
        <f t="shared" ref="AE5:AE9" si="1">Y5/T5-1</f>
        <v>9.5460330929146853E-3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4298</v>
      </c>
      <c r="U6" s="127">
        <v>4122</v>
      </c>
      <c r="V6" s="127">
        <v>4227</v>
      </c>
      <c r="W6" s="127">
        <v>4265</v>
      </c>
      <c r="X6" s="127">
        <v>4287</v>
      </c>
      <c r="Y6" s="127">
        <v>4458</v>
      </c>
      <c r="Z6" s="125"/>
      <c r="AA6" s="125" t="str">
        <f>TEXT(Y6,"###,###")</f>
        <v>4,458</v>
      </c>
      <c r="AB6" s="125"/>
      <c r="AC6" s="125">
        <f t="shared" si="0"/>
        <v>3.9888033589922989E-2</v>
      </c>
      <c r="AD6" s="125"/>
      <c r="AE6" s="125">
        <f t="shared" si="1"/>
        <v>3.7226617031177245E-2</v>
      </c>
      <c r="AF6" s="125"/>
    </row>
    <row r="7" spans="1:32" ht="16.5" customHeight="1" thickBot="1" x14ac:dyDescent="0.3">
      <c r="A7" s="44" t="str">
        <f>"QUICK STATS for "&amp;'Table 12.27'!Y2&amp;"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6667</v>
      </c>
      <c r="U7" s="127">
        <v>6541</v>
      </c>
      <c r="V7" s="127">
        <v>6548</v>
      </c>
      <c r="W7" s="127">
        <v>6613</v>
      </c>
      <c r="X7" s="127">
        <v>6608</v>
      </c>
      <c r="Y7" s="127">
        <v>6670</v>
      </c>
      <c r="Z7" s="125"/>
      <c r="AA7" s="125" t="str">
        <f>TEXT(Y7,"###,###")</f>
        <v>6,670</v>
      </c>
      <c r="AB7" s="125"/>
      <c r="AC7" s="125">
        <f t="shared" si="0"/>
        <v>9.3825665859563756E-3</v>
      </c>
      <c r="AD7" s="125"/>
      <c r="AE7" s="125">
        <f t="shared" si="1"/>
        <v>4.4997750112485413E-4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9,217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12.27'!AA7</f>
        <v>6,670</v>
      </c>
      <c r="P8" s="49"/>
      <c r="S8" s="125" t="s">
        <v>96</v>
      </c>
      <c r="T8" s="125">
        <v>34996.5</v>
      </c>
      <c r="U8" s="125">
        <v>35797.93</v>
      </c>
      <c r="V8" s="125">
        <v>35243</v>
      </c>
      <c r="W8" s="125">
        <v>37268.35</v>
      </c>
      <c r="X8" s="125">
        <v>38170.639999999999</v>
      </c>
      <c r="Y8" s="125">
        <v>38007</v>
      </c>
      <c r="Z8" s="125"/>
      <c r="AA8" s="125" t="str">
        <f>TEXT(Y8,"$###,###")</f>
        <v>$38,007</v>
      </c>
      <c r="AB8" s="125"/>
      <c r="AC8" s="125">
        <f t="shared" si="0"/>
        <v>-4.2870646130114265E-3</v>
      </c>
      <c r="AD8" s="125"/>
      <c r="AE8" s="125">
        <f t="shared" si="1"/>
        <v>8.6022888003085995E-2</v>
      </c>
      <c r="AF8" s="125"/>
    </row>
    <row r="9" spans="1:32" x14ac:dyDescent="0.25">
      <c r="A9" s="53" t="s">
        <v>17</v>
      </c>
      <c r="B9" s="54"/>
      <c r="C9" s="55"/>
      <c r="D9" s="56">
        <f>'Table 12.27'!AC104</f>
        <v>73.39698383421937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51.724137931034484</v>
      </c>
      <c r="P9" s="57" t="s">
        <v>97</v>
      </c>
      <c r="S9" s="125" t="s">
        <v>9</v>
      </c>
      <c r="T9" s="125">
        <v>288263323</v>
      </c>
      <c r="U9" s="125">
        <v>289213244</v>
      </c>
      <c r="V9" s="125">
        <v>297336117</v>
      </c>
      <c r="W9" s="125">
        <v>311544617</v>
      </c>
      <c r="X9" s="125">
        <v>315599642</v>
      </c>
      <c r="Y9" s="125">
        <v>323441018</v>
      </c>
      <c r="Z9" s="125"/>
      <c r="AA9" s="125" t="str">
        <f>TEXT(Y9/1000000,"$#,###.0")&amp;" mil"</f>
        <v>$323.4 mil</v>
      </c>
      <c r="AB9" s="125"/>
      <c r="AC9" s="125">
        <f t="shared" si="0"/>
        <v>2.4845959742882062E-2</v>
      </c>
      <c r="AD9" s="125"/>
      <c r="AE9" s="125">
        <f t="shared" si="1"/>
        <v>0.12203319740402763</v>
      </c>
      <c r="AF9" s="125"/>
    </row>
    <row r="10" spans="1:32" x14ac:dyDescent="0.25">
      <c r="A10" s="53" t="s">
        <v>20</v>
      </c>
      <c r="B10" s="54"/>
      <c r="C10" s="55"/>
      <c r="D10" s="56">
        <f>'Table 12.27'!AC105</f>
        <v>17.858305305413911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48.275862068965516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91.334332833583204</v>
      </c>
      <c r="P11" s="57" t="s">
        <v>97</v>
      </c>
      <c r="S11" s="125" t="s">
        <v>32</v>
      </c>
      <c r="T11" s="127">
        <v>7872</v>
      </c>
      <c r="U11" s="127">
        <v>7795</v>
      </c>
      <c r="V11" s="127">
        <v>7775</v>
      </c>
      <c r="W11" s="127">
        <v>7803</v>
      </c>
      <c r="X11" s="127">
        <v>7924</v>
      </c>
      <c r="Y11" s="127">
        <v>8168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12.27'!AC108</f>
        <v>13.268959531300858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15.727136431784109</v>
      </c>
      <c r="P12" s="57" t="s">
        <v>97</v>
      </c>
      <c r="S12" s="125" t="s">
        <v>33</v>
      </c>
      <c r="T12" s="127">
        <v>1140</v>
      </c>
      <c r="U12" s="127">
        <v>1084</v>
      </c>
      <c r="V12" s="127">
        <v>1020</v>
      </c>
      <c r="W12" s="127">
        <v>996</v>
      </c>
      <c r="X12" s="127">
        <v>1076</v>
      </c>
      <c r="Y12" s="127">
        <v>1049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12.27'!AC109</f>
        <v>18.346533579255723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12.27'!AA118</f>
        <v>43.2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12.27'!AC110</f>
        <v>23.174568731691441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16.701649175412296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12.27'!AC111</f>
        <v>36.465227297385269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83.298350824587715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862</v>
      </c>
      <c r="Z15" s="125"/>
      <c r="AA15" s="128">
        <f t="shared" ref="AA15:AA34" si="2">IF(Y15="np",0,Y15/$Y$34)</f>
        <v>9.3522838233698599E-2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282</v>
      </c>
      <c r="Z16" s="125"/>
      <c r="AA16" s="128">
        <f t="shared" si="2"/>
        <v>3.0595638494087012E-2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701</v>
      </c>
      <c r="Z17" s="125"/>
      <c r="AA17" s="128">
        <f t="shared" si="2"/>
        <v>7.6055115547358138E-2</v>
      </c>
      <c r="AB17" s="125"/>
      <c r="AC17" s="125"/>
      <c r="AD17" s="125"/>
      <c r="AE17" s="125"/>
      <c r="AF17" s="125"/>
    </row>
    <row r="18" spans="1:32" x14ac:dyDescent="0.25">
      <c r="A18" s="83" t="str">
        <f>'Table 12.27'!$S$1&amp;" ("&amp;'Table 12.27'!$T$2&amp;" to "&amp;'Table 12.27'!$Y$2&amp;")"</f>
        <v>Waratah/Wynyard (2011-12 to 2016-17)</v>
      </c>
      <c r="B18" s="83"/>
      <c r="C18" s="83"/>
      <c r="D18" s="83"/>
      <c r="E18" s="83"/>
      <c r="F18" s="83"/>
      <c r="G18" s="83" t="str">
        <f>'Table 12.27'!$S$1&amp;" ("&amp;'Table 12.27'!$T$2&amp;" to "&amp;'Table 12.27'!$Y$2&amp;")"</f>
        <v>Waratah/Wynyard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41</v>
      </c>
      <c r="Z18" s="125"/>
      <c r="AA18" s="128">
        <f t="shared" si="2"/>
        <v>4.4483020505587502E-3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499</v>
      </c>
      <c r="Z19" s="125"/>
      <c r="AA19" s="128">
        <f t="shared" si="2"/>
        <v>5.4139090810458937E-2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303</v>
      </c>
      <c r="Z20" s="125"/>
      <c r="AA20" s="128">
        <f t="shared" si="2"/>
        <v>3.2874037105348815E-2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802</v>
      </c>
      <c r="Z21" s="125"/>
      <c r="AA21" s="128">
        <f t="shared" si="2"/>
        <v>8.7013127915807745E-2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489</v>
      </c>
      <c r="Z22" s="125"/>
      <c r="AA22" s="128">
        <f t="shared" si="2"/>
        <v>5.3054139090810457E-2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421</v>
      </c>
      <c r="Z23" s="125"/>
      <c r="AA23" s="128">
        <f t="shared" si="2"/>
        <v>4.5676467397200826E-2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27</v>
      </c>
      <c r="Z24" s="125"/>
      <c r="AA24" s="128">
        <f t="shared" si="2"/>
        <v>2.9293696430508841E-3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201</v>
      </c>
      <c r="Z25" s="125"/>
      <c r="AA25" s="128">
        <f t="shared" si="2"/>
        <v>2.1807529564934359E-2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148</v>
      </c>
      <c r="Z26" s="125"/>
      <c r="AA26" s="128">
        <f t="shared" si="2"/>
        <v>1.6057285450797439E-2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287</v>
      </c>
      <c r="Z27" s="125"/>
      <c r="AA27" s="128">
        <f t="shared" si="2"/>
        <v>3.1138114353911252E-2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610</v>
      </c>
      <c r="Z28" s="125"/>
      <c r="AA28" s="128">
        <f t="shared" si="2"/>
        <v>6.6182054898557011E-2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538</v>
      </c>
      <c r="Z29" s="125"/>
      <c r="AA29" s="128">
        <f t="shared" si="2"/>
        <v>5.8370402517087992E-2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640</v>
      </c>
      <c r="Z30" s="125"/>
      <c r="AA30" s="128">
        <f t="shared" si="2"/>
        <v>6.9436910057502438E-2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12.27'!Y2&amp;")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1192</v>
      </c>
      <c r="Z31" s="125"/>
      <c r="AA31" s="128">
        <f t="shared" si="2"/>
        <v>0.1293262449820983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62</v>
      </c>
      <c r="Z32" s="125"/>
      <c r="AA32" s="128">
        <f t="shared" si="2"/>
        <v>6.7267006618205493E-3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264</v>
      </c>
      <c r="Z33" s="125"/>
      <c r="AA33" s="128">
        <f t="shared" si="2"/>
        <v>2.8642725398719756E-2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9217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5720</v>
      </c>
      <c r="U37" s="125">
        <v>5543</v>
      </c>
      <c r="V37" s="125">
        <v>5575</v>
      </c>
      <c r="W37" s="125">
        <v>5640</v>
      </c>
      <c r="X37" s="125">
        <v>5648</v>
      </c>
      <c r="Y37" s="125">
        <v>5556</v>
      </c>
      <c r="Z37" s="125"/>
      <c r="AA37" s="125" t="str">
        <f>TEXT(Y37,"###,###")</f>
        <v>5,556</v>
      </c>
      <c r="AB37" s="125"/>
      <c r="AC37" s="125">
        <f>Y37/X37-1</f>
        <v>-1.6288951841359811E-2</v>
      </c>
      <c r="AD37" s="125"/>
      <c r="AE37" s="125">
        <f>Y37/T37-1</f>
        <v>-2.8671328671328711E-2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947</v>
      </c>
      <c r="U38" s="125">
        <v>999</v>
      </c>
      <c r="V38" s="125">
        <v>972</v>
      </c>
      <c r="W38" s="125">
        <v>979</v>
      </c>
      <c r="X38" s="125">
        <v>966</v>
      </c>
      <c r="Y38" s="125">
        <v>1114</v>
      </c>
      <c r="Z38" s="125"/>
      <c r="AA38" s="125" t="str">
        <f>TEXT(Y38,"###,###")</f>
        <v>1,114</v>
      </c>
      <c r="AB38" s="125"/>
      <c r="AC38" s="125">
        <f>Y38/X38-1</f>
        <v>0.15320910973084878</v>
      </c>
      <c r="AD38" s="125"/>
      <c r="AE38" s="125">
        <f>Y38/T38-1</f>
        <v>0.17634635691657863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6667</v>
      </c>
      <c r="U40" s="125">
        <v>6542</v>
      </c>
      <c r="V40" s="125">
        <v>6547</v>
      </c>
      <c r="W40" s="125">
        <v>6619</v>
      </c>
      <c r="X40" s="125">
        <v>6614</v>
      </c>
      <c r="Y40" s="125">
        <v>6670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83.298350824587715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16.701649175412296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4</v>
      </c>
      <c r="Y44" s="127">
        <v>3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100</v>
      </c>
      <c r="Y45" s="127">
        <v>95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319</v>
      </c>
      <c r="Y46" s="127">
        <v>297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400</v>
      </c>
      <c r="Y47" s="127">
        <v>399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456</v>
      </c>
      <c r="Y48" s="127">
        <v>462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12.27'!S1&amp;" ("&amp;'Table 12.27'!Y2&amp;") *"</f>
        <v>Number of jobs by age and sex of job holders in Waratah/Wynyard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438</v>
      </c>
      <c r="Y49" s="127">
        <v>468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379</v>
      </c>
      <c r="Y50" s="127">
        <v>405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435</v>
      </c>
      <c r="Y51" s="127">
        <v>437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461</v>
      </c>
      <c r="Y52" s="127">
        <v>436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558</v>
      </c>
      <c r="Y53" s="127">
        <v>517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504</v>
      </c>
      <c r="Y54" s="127">
        <v>534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390</v>
      </c>
      <c r="Y55" s="127">
        <v>396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160</v>
      </c>
      <c r="Y56" s="127">
        <v>182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70</v>
      </c>
      <c r="Y57" s="127">
        <v>81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26</v>
      </c>
      <c r="Y58" s="127">
        <v>27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11</v>
      </c>
      <c r="Y59" s="127">
        <v>10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4</v>
      </c>
      <c r="Y60" s="127">
        <v>6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4716</v>
      </c>
      <c r="Y61" s="127">
        <v>4759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11</v>
      </c>
      <c r="Y63" s="127">
        <v>17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12.27'!S1&amp;" ("&amp;'Table 12.27'!Y2&amp;") *"</f>
        <v>Number of employed persons per occupation of main job by sex in Waratah/Wynyard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131</v>
      </c>
      <c r="Y64" s="127">
        <v>125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286</v>
      </c>
      <c r="Y65" s="127">
        <v>305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402</v>
      </c>
      <c r="Y66" s="127">
        <v>370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350</v>
      </c>
      <c r="Y67" s="127">
        <v>356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356</v>
      </c>
      <c r="Y68" s="127">
        <v>416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334</v>
      </c>
      <c r="Y69" s="127">
        <v>344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371</v>
      </c>
      <c r="Y70" s="127">
        <v>379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526</v>
      </c>
      <c r="Y71" s="127">
        <v>526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551</v>
      </c>
      <c r="Y72" s="127">
        <v>510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469</v>
      </c>
      <c r="Y73" s="127">
        <v>521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307</v>
      </c>
      <c r="Y74" s="127">
        <v>362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107</v>
      </c>
      <c r="Y75" s="127">
        <v>118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45</v>
      </c>
      <c r="Y76" s="127">
        <v>56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26</v>
      </c>
      <c r="Y77" s="127">
        <v>28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9</v>
      </c>
      <c r="Y78" s="127">
        <v>10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14</v>
      </c>
      <c r="Y79" s="127">
        <v>15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4284</v>
      </c>
      <c r="Y80" s="127">
        <v>4458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12.27'!S1</f>
        <v>Waratah/Wynyard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278</v>
      </c>
      <c r="Y83" s="127">
        <v>276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301</v>
      </c>
      <c r="Y84" s="127">
        <v>293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12.27'!AA4</f>
        <v>9,217</v>
      </c>
      <c r="D85" s="97">
        <f>'Table 12.27'!AC4</f>
        <v>2.4111111111111194E-2</v>
      </c>
      <c r="E85" s="98">
        <f>'Table 12.27'!AC4</f>
        <v>2.4111111111111194E-2</v>
      </c>
      <c r="F85" s="97">
        <f>'Table 12.27'!AE4</f>
        <v>2.2860947730551473E-2</v>
      </c>
      <c r="G85" s="98">
        <f>'Table 12.27'!AE4</f>
        <v>2.2860947730551473E-2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758</v>
      </c>
      <c r="Y85" s="127">
        <v>748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12.27'!AA5</f>
        <v>4,759</v>
      </c>
      <c r="D86" s="97">
        <f>'Table 12.27'!AC5</f>
        <v>9.331919406150524E-3</v>
      </c>
      <c r="E86" s="98">
        <f>'Table 12.27'!AC5</f>
        <v>9.331919406150524E-3</v>
      </c>
      <c r="F86" s="97">
        <f>'Table 12.27'!AE5</f>
        <v>9.5460330929146853E-3</v>
      </c>
      <c r="G86" s="98">
        <f>'Table 12.27'!AE5</f>
        <v>9.5460330929146853E-3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165</v>
      </c>
      <c r="Y86" s="127">
        <v>165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12.27'!AA6</f>
        <v>4,458</v>
      </c>
      <c r="D87" s="97">
        <f>'Table 12.27'!AC6</f>
        <v>3.9888033589922989E-2</v>
      </c>
      <c r="E87" s="98">
        <f>'Table 12.27'!AC6</f>
        <v>3.9888033589922989E-2</v>
      </c>
      <c r="F87" s="97">
        <f>'Table 12.27'!AE6</f>
        <v>3.7226617031177245E-2</v>
      </c>
      <c r="G87" s="98">
        <f>'Table 12.27'!AE6</f>
        <v>3.7226617031177245E-2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113</v>
      </c>
      <c r="Y87" s="127">
        <v>113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12.27'!AA7</f>
        <v>6,670</v>
      </c>
      <c r="D88" s="97">
        <f>'Table 12.27'!AC7</f>
        <v>9.3825665859563756E-3</v>
      </c>
      <c r="E88" s="98">
        <f>'Table 12.27'!AC7</f>
        <v>9.3825665859563756E-3</v>
      </c>
      <c r="F88" s="97">
        <f>'Table 12.27'!AE7</f>
        <v>4.4997750112485413E-4</v>
      </c>
      <c r="G88" s="98">
        <f>'Table 12.27'!AE7</f>
        <v>4.4997750112485413E-4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121</v>
      </c>
      <c r="Y88" s="127">
        <v>127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12.27'!AA37</f>
        <v>5,556</v>
      </c>
      <c r="D89" s="97">
        <f>'Table 12.27'!AC37</f>
        <v>-1.6288951841359811E-2</v>
      </c>
      <c r="E89" s="98">
        <f>'Table 12.27'!AC37</f>
        <v>-1.6288951841359811E-2</v>
      </c>
      <c r="F89" s="97">
        <f>'Table 12.27'!AE37</f>
        <v>-2.8671328671328711E-2</v>
      </c>
      <c r="G89" s="98">
        <f>'Table 12.27'!AE37</f>
        <v>-2.8671328671328711E-2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445</v>
      </c>
      <c r="Y89" s="127">
        <v>467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12.27'!AA38</f>
        <v>1,114</v>
      </c>
      <c r="D90" s="97">
        <f>'Table 12.27'!AC38</f>
        <v>0.15320910973084878</v>
      </c>
      <c r="E90" s="98">
        <f>'Table 12.27'!AC38</f>
        <v>0.15320910973084878</v>
      </c>
      <c r="F90" s="97">
        <f>'Table 12.27'!AE38</f>
        <v>0.17634635691657863</v>
      </c>
      <c r="G90" s="98">
        <f>'Table 12.27'!AE38</f>
        <v>0.17634635691657863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562</v>
      </c>
      <c r="Y90" s="127">
        <v>571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12.27'!AA114</f>
        <v>534</v>
      </c>
      <c r="D91" s="97">
        <f>'Table 12.27'!AC114</f>
        <v>0.15334773218142539</v>
      </c>
      <c r="E91" s="98">
        <f>'Table 12.27'!AC114</f>
        <v>0.15334773218142539</v>
      </c>
      <c r="F91" s="97">
        <f>'Table 12.27'!AE114</f>
        <v>0.23611111111111116</v>
      </c>
      <c r="G91" s="98">
        <f>'Table 12.27'!AE114</f>
        <v>0.23611111111111116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3453</v>
      </c>
      <c r="Y91" s="127">
        <v>3450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12.27'!AA115</f>
        <v>580</v>
      </c>
      <c r="D92" s="97">
        <f>'Table 12.27'!AC115</f>
        <v>0.15999999999999992</v>
      </c>
      <c r="E92" s="98">
        <f>'Table 12.27'!AC115</f>
        <v>0.15999999999999992</v>
      </c>
      <c r="F92" s="97">
        <f>'Table 12.27'!AE115</f>
        <v>0.13060428849902528</v>
      </c>
      <c r="G92" s="98">
        <f>'Table 12.27'!AE115</f>
        <v>0.13060428849902528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12.27'!AA8</f>
        <v>$38,007</v>
      </c>
      <c r="D93" s="97">
        <f>'Table 12.27'!AC8</f>
        <v>-4.2870646130114265E-3</v>
      </c>
      <c r="E93" s="98">
        <f>'Table 12.27'!AC8</f>
        <v>-4.2870646130114265E-3</v>
      </c>
      <c r="F93" s="97">
        <f>'Table 12.27'!AE8</f>
        <v>8.6022888003085995E-2</v>
      </c>
      <c r="G93" s="98">
        <f>'Table 12.27'!AE8</f>
        <v>8.6022888003085995E-2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156</v>
      </c>
      <c r="Y93" s="127">
        <v>164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12.27'!AA9</f>
        <v>$323.4 mil</v>
      </c>
      <c r="D94" s="97">
        <f>'Table 12.27'!AC9</f>
        <v>2.4845959742882062E-2</v>
      </c>
      <c r="E94" s="98">
        <f>'Table 12.27'!AC9</f>
        <v>2.4845959742882062E-2</v>
      </c>
      <c r="F94" s="97">
        <f>'Table 12.27'!AE9</f>
        <v>0.12203319740402763</v>
      </c>
      <c r="G94" s="98">
        <f>'Table 12.27'!AE9</f>
        <v>0.12203319740402763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540</v>
      </c>
      <c r="Y94" s="127">
        <v>564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117</v>
      </c>
      <c r="Y95" s="127">
        <v>117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513</v>
      </c>
      <c r="Y96" s="127">
        <v>529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483</v>
      </c>
      <c r="Y97" s="127">
        <v>542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383</v>
      </c>
      <c r="Y98" s="127">
        <v>380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30</v>
      </c>
      <c r="Y99" s="127">
        <v>31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322</v>
      </c>
      <c r="Y100" s="127">
        <v>328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3158</v>
      </c>
      <c r="Y101" s="127">
        <v>3220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6545</v>
      </c>
      <c r="Y104" s="125">
        <v>6765</v>
      </c>
      <c r="Z104" s="125"/>
      <c r="AA104" s="125" t="str">
        <f>TEXT(Y104,"###,###")</f>
        <v>6,765</v>
      </c>
      <c r="AB104" s="125"/>
      <c r="AC104" s="125">
        <f>Y104/($Y$4)*100</f>
        <v>73.39698383421937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1514</v>
      </c>
      <c r="Y105" s="125">
        <v>1646</v>
      </c>
      <c r="Z105" s="125"/>
      <c r="AA105" s="125" t="str">
        <f>TEXT(Y105,"###,###")</f>
        <v>1,646</v>
      </c>
      <c r="AB105" s="125"/>
      <c r="AC105" s="125">
        <f>Y105/($Y$4)*100</f>
        <v>17.858305305413911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8059</v>
      </c>
      <c r="Y106" s="125">
        <v>8411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1156</v>
      </c>
      <c r="Y108" s="125">
        <v>1223</v>
      </c>
      <c r="Z108" s="125"/>
      <c r="AA108" s="125" t="str">
        <f>TEXT(Y108,"###,###")</f>
        <v>1,223</v>
      </c>
      <c r="AB108" s="125"/>
      <c r="AC108" s="125">
        <f>Y108/($Y$4)*100</f>
        <v>13.268959531300858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1582</v>
      </c>
      <c r="Y109" s="125">
        <v>1691</v>
      </c>
      <c r="Z109" s="125"/>
      <c r="AA109" s="125" t="str">
        <f>TEXT(Y109,"###,###")</f>
        <v>1,691</v>
      </c>
      <c r="AB109" s="125"/>
      <c r="AC109" s="125">
        <f t="shared" ref="AC109:AC111" si="3">Y109/($Y$4)*100</f>
        <v>18.346533579255723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2038</v>
      </c>
      <c r="Y110" s="125">
        <v>2136</v>
      </c>
      <c r="Z110" s="125"/>
      <c r="AA110" s="125" t="str">
        <f>TEXT(Y110,"###,###")</f>
        <v>2,136</v>
      </c>
      <c r="AB110" s="125"/>
      <c r="AC110" s="125">
        <f t="shared" si="3"/>
        <v>23.174568731691441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3280</v>
      </c>
      <c r="Y111" s="125">
        <v>3361</v>
      </c>
      <c r="Z111" s="125"/>
      <c r="AA111" s="125" t="str">
        <f>TEXT(Y111,"###,###")</f>
        <v>3,361</v>
      </c>
      <c r="AB111" s="125"/>
      <c r="AC111" s="125">
        <f t="shared" si="3"/>
        <v>36.465227297385269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8997</v>
      </c>
      <c r="Y112" s="125">
        <v>9217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432</v>
      </c>
      <c r="U114" s="125">
        <v>473</v>
      </c>
      <c r="V114" s="125">
        <v>443</v>
      </c>
      <c r="W114" s="125">
        <v>439</v>
      </c>
      <c r="X114" s="125">
        <v>463</v>
      </c>
      <c r="Y114" s="125">
        <v>534</v>
      </c>
      <c r="Z114" s="125"/>
      <c r="AA114" s="125" t="str">
        <f>TEXT(Y114,"###,###")</f>
        <v>534</v>
      </c>
      <c r="AB114" s="125"/>
      <c r="AC114" s="125">
        <f>Y114/X114-1</f>
        <v>0.15334773218142539</v>
      </c>
      <c r="AD114" s="125"/>
      <c r="AE114" s="125">
        <f>Y114/T114-1</f>
        <v>0.23611111111111116</v>
      </c>
      <c r="AF114" s="125"/>
    </row>
    <row r="115" spans="19:32" x14ac:dyDescent="0.25">
      <c r="S115" s="125" t="s">
        <v>104</v>
      </c>
      <c r="T115" s="125">
        <v>513</v>
      </c>
      <c r="U115" s="125">
        <v>528</v>
      </c>
      <c r="V115" s="125">
        <v>532</v>
      </c>
      <c r="W115" s="125">
        <v>540</v>
      </c>
      <c r="X115" s="125">
        <v>500</v>
      </c>
      <c r="Y115" s="125">
        <v>580</v>
      </c>
      <c r="Z115" s="125"/>
      <c r="AA115" s="125" t="str">
        <f>TEXT(Y115,"###,###")</f>
        <v>580</v>
      </c>
      <c r="AB115" s="125"/>
      <c r="AC115" s="125">
        <f>Y115/X115-1</f>
        <v>0.15999999999999992</v>
      </c>
      <c r="AD115" s="125"/>
      <c r="AE115" s="125">
        <f>Y115/T115-1</f>
        <v>0.13060428849902528</v>
      </c>
      <c r="AF115" s="125"/>
    </row>
    <row r="116" spans="19:32" x14ac:dyDescent="0.25">
      <c r="S116" s="125" t="s">
        <v>56</v>
      </c>
      <c r="T116" s="125">
        <v>945</v>
      </c>
      <c r="U116" s="125">
        <v>1001</v>
      </c>
      <c r="V116" s="125">
        <v>975</v>
      </c>
      <c r="W116" s="125">
        <v>979</v>
      </c>
      <c r="X116" s="125">
        <v>963</v>
      </c>
      <c r="Y116" s="125">
        <v>1114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44.39</v>
      </c>
      <c r="V118" s="125">
        <v>43.58</v>
      </c>
      <c r="W118" s="125">
        <v>44.65</v>
      </c>
      <c r="X118" s="125">
        <v>41.9</v>
      </c>
      <c r="Y118" s="125">
        <v>43.15</v>
      </c>
      <c r="Z118" s="125"/>
      <c r="AA118" s="125" t="str">
        <f>TEXT(Y118,"##.0")</f>
        <v>43.2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5457</v>
      </c>
      <c r="V120" s="125">
        <v>5530</v>
      </c>
      <c r="W120" s="125">
        <v>5614</v>
      </c>
      <c r="X120" s="125">
        <v>5537</v>
      </c>
      <c r="Y120" s="125">
        <v>5621</v>
      </c>
      <c r="Z120" s="125"/>
      <c r="AA120" s="125" t="str">
        <f>TEXT(Y120,"###,###")</f>
        <v>5,621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598</v>
      </c>
      <c r="V121" s="125">
        <v>583</v>
      </c>
      <c r="W121" s="125">
        <v>579</v>
      </c>
      <c r="X121" s="125">
        <v>586</v>
      </c>
      <c r="Y121" s="125">
        <v>578</v>
      </c>
      <c r="Z121" s="125"/>
      <c r="AA121" s="125" t="str">
        <f t="shared" ref="AA121:AA128" si="4">TEXT(Y121,"###,###")</f>
        <v>578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486</v>
      </c>
      <c r="V122" s="125">
        <v>434</v>
      </c>
      <c r="W122" s="125">
        <v>422</v>
      </c>
      <c r="X122" s="125">
        <v>489</v>
      </c>
      <c r="Y122" s="125">
        <v>471</v>
      </c>
      <c r="Z122" s="125"/>
      <c r="AA122" s="125" t="str">
        <f t="shared" si="4"/>
        <v>471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5943</v>
      </c>
      <c r="V124" s="125">
        <v>5964</v>
      </c>
      <c r="W124" s="125">
        <v>6036</v>
      </c>
      <c r="X124" s="125">
        <v>6026</v>
      </c>
      <c r="Y124" s="125">
        <v>6092</v>
      </c>
      <c r="Z124" s="125"/>
      <c r="AA124" s="125" t="str">
        <f t="shared" si="4"/>
        <v>6,092</v>
      </c>
      <c r="AB124" s="125"/>
      <c r="AC124" s="125">
        <f>Y124/$Y$7*100</f>
        <v>91.334332833583204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1084</v>
      </c>
      <c r="V125" s="125">
        <v>1017</v>
      </c>
      <c r="W125" s="125">
        <v>1001</v>
      </c>
      <c r="X125" s="125">
        <v>1075</v>
      </c>
      <c r="Y125" s="125">
        <v>1049</v>
      </c>
      <c r="Z125" s="125"/>
      <c r="AA125" s="125" t="str">
        <f t="shared" si="4"/>
        <v>1,049</v>
      </c>
      <c r="AB125" s="125"/>
      <c r="AC125" s="125">
        <f>Y125/$Y$7*100</f>
        <v>15.727136431784109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3493</v>
      </c>
      <c r="V127" s="125">
        <v>3429</v>
      </c>
      <c r="W127" s="125">
        <v>3444</v>
      </c>
      <c r="X127" s="125">
        <v>3454</v>
      </c>
      <c r="Y127" s="125">
        <v>3450</v>
      </c>
      <c r="Z127" s="125"/>
      <c r="AA127" s="125" t="str">
        <f t="shared" si="4"/>
        <v>3,450</v>
      </c>
      <c r="AB127" s="125"/>
      <c r="AC127" s="125">
        <f>Y127/$Y$7*100</f>
        <v>51.724137931034484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3048</v>
      </c>
      <c r="V128" s="125">
        <v>3119</v>
      </c>
      <c r="W128" s="125">
        <v>3174</v>
      </c>
      <c r="X128" s="125">
        <v>3154</v>
      </c>
      <c r="Y128" s="125">
        <v>3220</v>
      </c>
      <c r="Z128" s="125"/>
      <c r="AA128" s="125" t="str">
        <f t="shared" si="4"/>
        <v>3,220</v>
      </c>
      <c r="AB128" s="125"/>
      <c r="AC128" s="125">
        <f>Y128/$Y$7*100</f>
        <v>48.275862068965516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F477C8E-240C-4BC3-BE4A-50211478A20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39F3C9AB-3449-46F5-B5DA-DC38630FFB4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961BB907-FFB5-492C-8F17-CE8A5571B44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07307710-0E66-4C20-A751-1D5D9B68B84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9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West Coast</v>
      </c>
      <c r="T1" s="125"/>
      <c r="U1" s="125"/>
      <c r="V1" s="125"/>
      <c r="W1" s="125"/>
      <c r="X1" s="125"/>
      <c r="Y1" s="125" t="str">
        <f>Y3</f>
        <v>12.28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158</v>
      </c>
      <c r="V3" s="125"/>
      <c r="W3" s="125"/>
      <c r="X3" s="125"/>
      <c r="Y3" s="125" t="s">
        <v>186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12.28'!$Y$3&amp;" "&amp;'Table 12.28'!$U$3&amp;", "&amp;'State data for spotlight'!$C$3&amp;", "&amp;'Table 12.28'!$Y$2</f>
        <v>Table 12.28 West Coast,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2826</v>
      </c>
      <c r="U4" s="127">
        <v>2703</v>
      </c>
      <c r="V4" s="127">
        <v>2822</v>
      </c>
      <c r="W4" s="127">
        <v>2724</v>
      </c>
      <c r="X4" s="127">
        <v>2561</v>
      </c>
      <c r="Y4" s="127">
        <v>2684</v>
      </c>
      <c r="Z4" s="125"/>
      <c r="AA4" s="125" t="str">
        <f>TEXT(Y4,"###,###")</f>
        <v>2,684</v>
      </c>
      <c r="AB4" s="125"/>
      <c r="AC4" s="125">
        <f t="shared" ref="AC4:AC9" si="0">Y4/X4-1</f>
        <v>4.8028114017961698E-2</v>
      </c>
      <c r="AD4" s="125"/>
      <c r="AE4" s="125">
        <f>Y4/T4-1</f>
        <v>-5.0247699929228617E-2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1599</v>
      </c>
      <c r="U5" s="127">
        <v>1524</v>
      </c>
      <c r="V5" s="127">
        <v>1593</v>
      </c>
      <c r="W5" s="127">
        <v>1519</v>
      </c>
      <c r="X5" s="127">
        <v>1411</v>
      </c>
      <c r="Y5" s="127">
        <v>1449</v>
      </c>
      <c r="Z5" s="125"/>
      <c r="AA5" s="125" t="str">
        <f>TEXT(Y5,"###,###")</f>
        <v>1,449</v>
      </c>
      <c r="AB5" s="125"/>
      <c r="AC5" s="125">
        <f t="shared" si="0"/>
        <v>2.6931254429482632E-2</v>
      </c>
      <c r="AD5" s="125"/>
      <c r="AE5" s="125">
        <f t="shared" ref="AE5:AE9" si="1">Y5/T5-1</f>
        <v>-9.3808630393996228E-2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1225</v>
      </c>
      <c r="U6" s="127">
        <v>1177</v>
      </c>
      <c r="V6" s="127">
        <v>1234</v>
      </c>
      <c r="W6" s="127">
        <v>1205</v>
      </c>
      <c r="X6" s="127">
        <v>1157</v>
      </c>
      <c r="Y6" s="127">
        <v>1235</v>
      </c>
      <c r="Z6" s="125"/>
      <c r="AA6" s="125" t="str">
        <f>TEXT(Y6,"###,###")</f>
        <v>1,235</v>
      </c>
      <c r="AB6" s="125"/>
      <c r="AC6" s="125">
        <f t="shared" si="0"/>
        <v>6.7415730337078594E-2</v>
      </c>
      <c r="AD6" s="125"/>
      <c r="AE6" s="125">
        <f t="shared" si="1"/>
        <v>8.1632653061225469E-3</v>
      </c>
      <c r="AF6" s="125"/>
    </row>
    <row r="7" spans="1:32" ht="16.5" customHeight="1" thickBot="1" x14ac:dyDescent="0.3">
      <c r="A7" s="44" t="str">
        <f>"QUICK STATS for "&amp;'Table 12.28'!Y2&amp;"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2209</v>
      </c>
      <c r="U7" s="127">
        <v>2133</v>
      </c>
      <c r="V7" s="127">
        <v>2072</v>
      </c>
      <c r="W7" s="127">
        <v>1963</v>
      </c>
      <c r="X7" s="127">
        <v>1911</v>
      </c>
      <c r="Y7" s="127">
        <v>1922</v>
      </c>
      <c r="Z7" s="125"/>
      <c r="AA7" s="125" t="str">
        <f>TEXT(Y7,"###,###")</f>
        <v>1,922</v>
      </c>
      <c r="AB7" s="125"/>
      <c r="AC7" s="125">
        <f t="shared" si="0"/>
        <v>5.7561486132915451E-3</v>
      </c>
      <c r="AD7" s="125"/>
      <c r="AE7" s="125">
        <f t="shared" si="1"/>
        <v>-0.12992304210049799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2,684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12.28'!AA7</f>
        <v>1,922</v>
      </c>
      <c r="P8" s="49"/>
      <c r="S8" s="125" t="s">
        <v>96</v>
      </c>
      <c r="T8" s="125">
        <v>42032.6</v>
      </c>
      <c r="U8" s="125">
        <v>45928.91</v>
      </c>
      <c r="V8" s="125">
        <v>41698.54</v>
      </c>
      <c r="W8" s="125">
        <v>39586.58</v>
      </c>
      <c r="X8" s="125">
        <v>43433.67</v>
      </c>
      <c r="Y8" s="125">
        <v>40475.129999999997</v>
      </c>
      <c r="Z8" s="125"/>
      <c r="AA8" s="125" t="str">
        <f>TEXT(Y8,"$###,###")</f>
        <v>$40,475</v>
      </c>
      <c r="AB8" s="125"/>
      <c r="AC8" s="125">
        <f t="shared" si="0"/>
        <v>-6.8116279374964228E-2</v>
      </c>
      <c r="AD8" s="125"/>
      <c r="AE8" s="125">
        <f t="shared" si="1"/>
        <v>-3.7053858195781442E-2</v>
      </c>
      <c r="AF8" s="125"/>
    </row>
    <row r="9" spans="1:32" x14ac:dyDescent="0.25">
      <c r="A9" s="53" t="s">
        <v>17</v>
      </c>
      <c r="B9" s="54"/>
      <c r="C9" s="55"/>
      <c r="D9" s="56">
        <f>'Table 12.28'!AC104</f>
        <v>74.627421758569298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54.578563995837669</v>
      </c>
      <c r="P9" s="57" t="s">
        <v>97</v>
      </c>
      <c r="S9" s="125" t="s">
        <v>9</v>
      </c>
      <c r="T9" s="125">
        <v>123742336</v>
      </c>
      <c r="U9" s="125">
        <v>123746106</v>
      </c>
      <c r="V9" s="125">
        <v>117809058</v>
      </c>
      <c r="W9" s="125">
        <v>106519190</v>
      </c>
      <c r="X9" s="125">
        <v>103628838</v>
      </c>
      <c r="Y9" s="125">
        <v>104280133</v>
      </c>
      <c r="Z9" s="125"/>
      <c r="AA9" s="125" t="str">
        <f>TEXT(Y9/1000000,"$#,###.0")&amp;" mil"</f>
        <v>$104.3 mil</v>
      </c>
      <c r="AB9" s="125"/>
      <c r="AC9" s="125">
        <f t="shared" si="0"/>
        <v>6.2848818202516643E-3</v>
      </c>
      <c r="AD9" s="125"/>
      <c r="AE9" s="125">
        <f t="shared" si="1"/>
        <v>-0.15728006783385762</v>
      </c>
      <c r="AF9" s="125"/>
    </row>
    <row r="10" spans="1:32" x14ac:dyDescent="0.25">
      <c r="A10" s="53" t="s">
        <v>20</v>
      </c>
      <c r="B10" s="54"/>
      <c r="C10" s="55"/>
      <c r="D10" s="56">
        <f>'Table 12.28'!AC105</f>
        <v>19.076005961251862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45.421436004162331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94.953173777315286</v>
      </c>
      <c r="P11" s="57" t="s">
        <v>97</v>
      </c>
      <c r="S11" s="125" t="s">
        <v>32</v>
      </c>
      <c r="T11" s="127">
        <v>2641</v>
      </c>
      <c r="U11" s="127">
        <v>2537</v>
      </c>
      <c r="V11" s="127">
        <v>2664</v>
      </c>
      <c r="W11" s="127">
        <v>2562</v>
      </c>
      <c r="X11" s="127">
        <v>2389</v>
      </c>
      <c r="Y11" s="127">
        <v>2495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12.28'!AC108</f>
        <v>11.997019374068554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9.8335067637877209</v>
      </c>
      <c r="P12" s="57" t="s">
        <v>97</v>
      </c>
      <c r="S12" s="125" t="s">
        <v>33</v>
      </c>
      <c r="T12" s="127">
        <v>184</v>
      </c>
      <c r="U12" s="127">
        <v>164</v>
      </c>
      <c r="V12" s="127">
        <v>160</v>
      </c>
      <c r="W12" s="127">
        <v>168</v>
      </c>
      <c r="X12" s="127">
        <v>172</v>
      </c>
      <c r="Y12" s="127">
        <v>189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12.28'!AC109</f>
        <v>18.81520119225037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12.28'!AA118</f>
        <v>42.4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12.28'!AC110</f>
        <v>28.763040238450078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16.909469302809573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12.28'!AC111</f>
        <v>34.128166915052162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83.090530697190417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148</v>
      </c>
      <c r="Z15" s="125"/>
      <c r="AA15" s="128">
        <f t="shared" ref="AA15:AA34" si="2">IF(Y15="np",0,Y15/$Y$34)</f>
        <v>5.5141579731743669E-2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455</v>
      </c>
      <c r="Z16" s="125"/>
      <c r="AA16" s="128">
        <f t="shared" si="2"/>
        <v>0.16952309985096869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97</v>
      </c>
      <c r="Z17" s="125"/>
      <c r="AA17" s="128">
        <f t="shared" si="2"/>
        <v>3.6140089418777943E-2</v>
      </c>
      <c r="AB17" s="125"/>
      <c r="AC17" s="125"/>
      <c r="AD17" s="125"/>
      <c r="AE17" s="125"/>
      <c r="AF17" s="125"/>
    </row>
    <row r="18" spans="1:32" x14ac:dyDescent="0.25">
      <c r="A18" s="83" t="str">
        <f>'Table 12.28'!$S$1&amp;" ("&amp;'Table 12.28'!$T$2&amp;" to "&amp;'Table 12.28'!$Y$2&amp;")"</f>
        <v>West Coast (2011-12 to 2016-17)</v>
      </c>
      <c r="B18" s="83"/>
      <c r="C18" s="83"/>
      <c r="D18" s="83"/>
      <c r="E18" s="83"/>
      <c r="F18" s="83"/>
      <c r="G18" s="83" t="str">
        <f>'Table 12.28'!$S$1&amp;" ("&amp;'Table 12.28'!$T$2&amp;" to "&amp;'Table 12.28'!$Y$2&amp;")"</f>
        <v>West Coast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30</v>
      </c>
      <c r="Z18" s="125"/>
      <c r="AA18" s="128">
        <f t="shared" si="2"/>
        <v>1.1177347242921014E-2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136</v>
      </c>
      <c r="Z19" s="125"/>
      <c r="AA19" s="128">
        <f t="shared" si="2"/>
        <v>5.0670640834575259E-2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11</v>
      </c>
      <c r="Z20" s="125"/>
      <c r="AA20" s="128">
        <f t="shared" si="2"/>
        <v>4.0983606557377051E-3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198</v>
      </c>
      <c r="Z21" s="125"/>
      <c r="AA21" s="128">
        <f t="shared" si="2"/>
        <v>7.3770491803278687E-2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401</v>
      </c>
      <c r="Z22" s="125"/>
      <c r="AA22" s="128">
        <f t="shared" si="2"/>
        <v>0.14940387481371087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120</v>
      </c>
      <c r="Z23" s="125"/>
      <c r="AA23" s="128">
        <f t="shared" si="2"/>
        <v>4.4709388971684055E-2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11</v>
      </c>
      <c r="Z24" s="125"/>
      <c r="AA24" s="128">
        <f t="shared" si="2"/>
        <v>4.0983606557377051E-3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37</v>
      </c>
      <c r="Z25" s="125"/>
      <c r="AA25" s="128">
        <f t="shared" si="2"/>
        <v>1.3785394932935917E-2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52</v>
      </c>
      <c r="Z26" s="125"/>
      <c r="AA26" s="128">
        <f t="shared" si="2"/>
        <v>1.9374068554396422E-2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86</v>
      </c>
      <c r="Z27" s="125"/>
      <c r="AA27" s="128">
        <f t="shared" si="2"/>
        <v>3.2041728763040241E-2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158</v>
      </c>
      <c r="Z28" s="125"/>
      <c r="AA28" s="128">
        <f t="shared" si="2"/>
        <v>5.8867362146050671E-2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171</v>
      </c>
      <c r="Z29" s="125"/>
      <c r="AA29" s="128">
        <f t="shared" si="2"/>
        <v>6.3710879284649774E-2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146</v>
      </c>
      <c r="Z30" s="125"/>
      <c r="AA30" s="128">
        <f t="shared" si="2"/>
        <v>5.4396423248882268E-2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12.28'!Y2&amp;")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170</v>
      </c>
      <c r="Z31" s="125"/>
      <c r="AA31" s="128">
        <f t="shared" si="2"/>
        <v>6.3338301043219081E-2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11</v>
      </c>
      <c r="Z32" s="125"/>
      <c r="AA32" s="128">
        <f t="shared" si="2"/>
        <v>4.0983606557377051E-3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68</v>
      </c>
      <c r="Z33" s="125"/>
      <c r="AA33" s="128">
        <f t="shared" si="2"/>
        <v>2.533532041728763E-2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2684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1947</v>
      </c>
      <c r="U37" s="125">
        <v>1900</v>
      </c>
      <c r="V37" s="125">
        <v>1714</v>
      </c>
      <c r="W37" s="125">
        <v>1633</v>
      </c>
      <c r="X37" s="125">
        <v>1631</v>
      </c>
      <c r="Y37" s="125">
        <v>1597</v>
      </c>
      <c r="Z37" s="125"/>
      <c r="AA37" s="125" t="str">
        <f>TEXT(Y37,"###,###")</f>
        <v>1,597</v>
      </c>
      <c r="AB37" s="125"/>
      <c r="AC37" s="125">
        <f>Y37/X37-1</f>
        <v>-2.0846106683016563E-2</v>
      </c>
      <c r="AD37" s="125"/>
      <c r="AE37" s="125">
        <f>Y37/T37-1</f>
        <v>-0.17976373908577303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262</v>
      </c>
      <c r="U38" s="125">
        <v>225</v>
      </c>
      <c r="V38" s="125">
        <v>354</v>
      </c>
      <c r="W38" s="125">
        <v>330</v>
      </c>
      <c r="X38" s="125">
        <v>280</v>
      </c>
      <c r="Y38" s="125">
        <v>325</v>
      </c>
      <c r="Z38" s="125"/>
      <c r="AA38" s="125" t="str">
        <f>TEXT(Y38,"###,###")</f>
        <v>325</v>
      </c>
      <c r="AB38" s="125"/>
      <c r="AC38" s="125">
        <f>Y38/X38-1</f>
        <v>0.16071428571428581</v>
      </c>
      <c r="AD38" s="125"/>
      <c r="AE38" s="125">
        <f>Y38/T38-1</f>
        <v>0.24045801526717558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2209</v>
      </c>
      <c r="U40" s="125">
        <v>2125</v>
      </c>
      <c r="V40" s="125">
        <v>2068</v>
      </c>
      <c r="W40" s="125">
        <v>1963</v>
      </c>
      <c r="X40" s="125">
        <v>1911</v>
      </c>
      <c r="Y40" s="125">
        <v>1922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83.090530697190417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16.909469302809573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7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22</v>
      </c>
      <c r="Y45" s="127">
        <v>21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53</v>
      </c>
      <c r="Y46" s="127">
        <v>58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117</v>
      </c>
      <c r="Y47" s="127">
        <v>150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159</v>
      </c>
      <c r="Y48" s="127">
        <v>152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12.28'!S1&amp;" ("&amp;'Table 12.28'!Y2&amp;") *"</f>
        <v>Number of jobs by age and sex of job holders in West Coast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141</v>
      </c>
      <c r="Y49" s="127">
        <v>130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132</v>
      </c>
      <c r="Y50" s="127">
        <v>143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150</v>
      </c>
      <c r="Y51" s="127">
        <v>130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168</v>
      </c>
      <c r="Y52" s="127">
        <v>181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172</v>
      </c>
      <c r="Y53" s="127">
        <v>153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127</v>
      </c>
      <c r="Y54" s="127">
        <v>148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113</v>
      </c>
      <c r="Y55" s="127">
        <v>122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29</v>
      </c>
      <c r="Y56" s="127">
        <v>34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6</v>
      </c>
      <c r="Y57" s="127">
        <v>15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6</v>
      </c>
      <c r="Y58" s="127">
        <v>9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0</v>
      </c>
      <c r="Y59" s="127">
        <v>0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0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1409</v>
      </c>
      <c r="Y61" s="127">
        <v>1449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5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12.28'!S1&amp;" ("&amp;'Table 12.28'!Y2&amp;") *"</f>
        <v>Number of employed persons per occupation of main job by sex in West Coast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30</v>
      </c>
      <c r="Y64" s="127">
        <v>27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66</v>
      </c>
      <c r="Y65" s="127">
        <v>64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98</v>
      </c>
      <c r="Y66" s="127">
        <v>102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137</v>
      </c>
      <c r="Y67" s="127">
        <v>124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110</v>
      </c>
      <c r="Y68" s="127">
        <v>113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104</v>
      </c>
      <c r="Y69" s="127">
        <v>119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112</v>
      </c>
      <c r="Y70" s="127">
        <v>113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132</v>
      </c>
      <c r="Y71" s="127">
        <v>155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131</v>
      </c>
      <c r="Y72" s="127">
        <v>137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121</v>
      </c>
      <c r="Y73" s="127">
        <v>148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68</v>
      </c>
      <c r="Y74" s="127">
        <v>73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33</v>
      </c>
      <c r="Y75" s="127">
        <v>38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9</v>
      </c>
      <c r="Y76" s="127">
        <v>11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4</v>
      </c>
      <c r="Y77" s="127">
        <v>0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0</v>
      </c>
      <c r="Y78" s="127">
        <v>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0</v>
      </c>
      <c r="Y79" s="127">
        <v>0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1155</v>
      </c>
      <c r="Y80" s="127">
        <v>1235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12.28'!S1</f>
        <v>West Coast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69</v>
      </c>
      <c r="Y83" s="127">
        <v>62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65</v>
      </c>
      <c r="Y84" s="127">
        <v>70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12.28'!AA4</f>
        <v>2,684</v>
      </c>
      <c r="D85" s="97">
        <f>'Table 12.28'!AC4</f>
        <v>4.8028114017961698E-2</v>
      </c>
      <c r="E85" s="98">
        <f>'Table 12.28'!AC4</f>
        <v>4.8028114017961698E-2</v>
      </c>
      <c r="F85" s="97">
        <f>'Table 12.28'!AE4</f>
        <v>-5.0247699929228617E-2</v>
      </c>
      <c r="G85" s="98">
        <f>'Table 12.28'!AE4</f>
        <v>-5.0247699929228617E-2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215</v>
      </c>
      <c r="Y85" s="127">
        <v>209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12.28'!AA5</f>
        <v>1,449</v>
      </c>
      <c r="D86" s="97">
        <f>'Table 12.28'!AC5</f>
        <v>2.6931254429482632E-2</v>
      </c>
      <c r="E86" s="98">
        <f>'Table 12.28'!AC5</f>
        <v>2.6931254429482632E-2</v>
      </c>
      <c r="F86" s="97">
        <f>'Table 12.28'!AE5</f>
        <v>-9.3808630393996228E-2</v>
      </c>
      <c r="G86" s="98">
        <f>'Table 12.28'!AE5</f>
        <v>-9.3808630393996228E-2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48</v>
      </c>
      <c r="Y86" s="127">
        <v>43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12.28'!AA6</f>
        <v>1,235</v>
      </c>
      <c r="D87" s="97">
        <f>'Table 12.28'!AC6</f>
        <v>6.7415730337078594E-2</v>
      </c>
      <c r="E87" s="98">
        <f>'Table 12.28'!AC6</f>
        <v>6.7415730337078594E-2</v>
      </c>
      <c r="F87" s="97">
        <f>'Table 12.28'!AE6</f>
        <v>8.1632653061225469E-3</v>
      </c>
      <c r="G87" s="98">
        <f>'Table 12.28'!AE6</f>
        <v>8.1632653061225469E-3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15</v>
      </c>
      <c r="Y87" s="127">
        <v>18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12.28'!AA7</f>
        <v>1,922</v>
      </c>
      <c r="D88" s="97">
        <f>'Table 12.28'!AC7</f>
        <v>5.7561486132915451E-3</v>
      </c>
      <c r="E88" s="98">
        <f>'Table 12.28'!AC7</f>
        <v>5.7561486132915451E-3</v>
      </c>
      <c r="F88" s="97">
        <f>'Table 12.28'!AE7</f>
        <v>-0.12992304210049799</v>
      </c>
      <c r="G88" s="98">
        <f>'Table 12.28'!AE7</f>
        <v>-0.12992304210049799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16</v>
      </c>
      <c r="Y88" s="127">
        <v>30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12.28'!AA37</f>
        <v>1,597</v>
      </c>
      <c r="D89" s="97">
        <f>'Table 12.28'!AC37</f>
        <v>-2.0846106683016563E-2</v>
      </c>
      <c r="E89" s="98">
        <f>'Table 12.28'!AC37</f>
        <v>-2.0846106683016563E-2</v>
      </c>
      <c r="F89" s="97">
        <f>'Table 12.28'!AE37</f>
        <v>-0.17976373908577303</v>
      </c>
      <c r="G89" s="98">
        <f>'Table 12.28'!AE37</f>
        <v>-0.17976373908577303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255</v>
      </c>
      <c r="Y89" s="127">
        <v>247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12.28'!AA38</f>
        <v>325</v>
      </c>
      <c r="D90" s="97">
        <f>'Table 12.28'!AC38</f>
        <v>0.16071428571428581</v>
      </c>
      <c r="E90" s="98">
        <f>'Table 12.28'!AC38</f>
        <v>0.16071428571428581</v>
      </c>
      <c r="F90" s="97">
        <f>'Table 12.28'!AE38</f>
        <v>0.24045801526717558</v>
      </c>
      <c r="G90" s="98">
        <f>'Table 12.28'!AE38</f>
        <v>0.24045801526717558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183</v>
      </c>
      <c r="Y90" s="127">
        <v>202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12.28'!AA114</f>
        <v>150</v>
      </c>
      <c r="D91" s="97">
        <f>'Table 12.28'!AC114</f>
        <v>0.14503816793893121</v>
      </c>
      <c r="E91" s="98">
        <f>'Table 12.28'!AC114</f>
        <v>0.14503816793893121</v>
      </c>
      <c r="F91" s="97">
        <f>'Table 12.28'!AE114</f>
        <v>0.22950819672131151</v>
      </c>
      <c r="G91" s="98">
        <f>'Table 12.28'!AE114</f>
        <v>0.22950819672131151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1046</v>
      </c>
      <c r="Y91" s="127">
        <v>1049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12.28'!AA115</f>
        <v>175</v>
      </c>
      <c r="D92" s="97">
        <f>'Table 12.28'!AC115</f>
        <v>0.21527777777777768</v>
      </c>
      <c r="E92" s="98">
        <f>'Table 12.28'!AC115</f>
        <v>0.21527777777777768</v>
      </c>
      <c r="F92" s="97">
        <f>'Table 12.28'!AE115</f>
        <v>0.25899280575539563</v>
      </c>
      <c r="G92" s="98">
        <f>'Table 12.28'!AE115</f>
        <v>0.25899280575539563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12.28'!AA8</f>
        <v>$40,475</v>
      </c>
      <c r="D93" s="97">
        <f>'Table 12.28'!AC8</f>
        <v>-6.8116279374964228E-2</v>
      </c>
      <c r="E93" s="98">
        <f>'Table 12.28'!AC8</f>
        <v>-6.8116279374964228E-2</v>
      </c>
      <c r="F93" s="97">
        <f>'Table 12.28'!AE8</f>
        <v>-3.7053858195781442E-2</v>
      </c>
      <c r="G93" s="98">
        <f>'Table 12.28'!AE8</f>
        <v>-3.7053858195781442E-2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62</v>
      </c>
      <c r="Y93" s="127">
        <v>61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12.28'!AA9</f>
        <v>$104.3 mil</v>
      </c>
      <c r="D94" s="97">
        <f>'Table 12.28'!AC9</f>
        <v>6.2848818202516643E-3</v>
      </c>
      <c r="E94" s="98">
        <f>'Table 12.28'!AC9</f>
        <v>6.2848818202516643E-3</v>
      </c>
      <c r="F94" s="97">
        <f>'Table 12.28'!AE9</f>
        <v>-0.15728006783385762</v>
      </c>
      <c r="G94" s="98">
        <f>'Table 12.28'!AE9</f>
        <v>-0.15728006783385762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86</v>
      </c>
      <c r="Y94" s="127">
        <v>85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48</v>
      </c>
      <c r="Y95" s="127">
        <v>45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153</v>
      </c>
      <c r="Y96" s="127">
        <v>156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116</v>
      </c>
      <c r="Y97" s="127">
        <v>111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95</v>
      </c>
      <c r="Y98" s="127">
        <v>102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15</v>
      </c>
      <c r="Y99" s="127">
        <v>12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145</v>
      </c>
      <c r="Y100" s="127">
        <v>155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869</v>
      </c>
      <c r="Y101" s="127">
        <v>873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1942</v>
      </c>
      <c r="Y104" s="125">
        <v>2003</v>
      </c>
      <c r="Z104" s="125"/>
      <c r="AA104" s="125" t="str">
        <f>TEXT(Y104,"###,###")</f>
        <v>2,003</v>
      </c>
      <c r="AB104" s="125"/>
      <c r="AC104" s="125">
        <f>Y104/($Y$4)*100</f>
        <v>74.627421758569298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456</v>
      </c>
      <c r="Y105" s="125">
        <v>512</v>
      </c>
      <c r="Z105" s="125"/>
      <c r="AA105" s="125" t="str">
        <f>TEXT(Y105,"###,###")</f>
        <v>512</v>
      </c>
      <c r="AB105" s="125"/>
      <c r="AC105" s="125">
        <f>Y105/($Y$4)*100</f>
        <v>19.076005961251862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2398</v>
      </c>
      <c r="Y106" s="125">
        <v>2515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303</v>
      </c>
      <c r="Y108" s="125">
        <v>322</v>
      </c>
      <c r="Z108" s="125"/>
      <c r="AA108" s="125" t="str">
        <f>TEXT(Y108,"###,###")</f>
        <v>322</v>
      </c>
      <c r="AB108" s="125"/>
      <c r="AC108" s="125">
        <f>Y108/($Y$4)*100</f>
        <v>11.997019374068554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473</v>
      </c>
      <c r="Y109" s="125">
        <v>505</v>
      </c>
      <c r="Z109" s="125"/>
      <c r="AA109" s="125" t="str">
        <f>TEXT(Y109,"###,###")</f>
        <v>505</v>
      </c>
      <c r="AB109" s="125"/>
      <c r="AC109" s="125">
        <f t="shared" ref="AC109:AC111" si="3">Y109/($Y$4)*100</f>
        <v>18.81520119225037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719</v>
      </c>
      <c r="Y110" s="125">
        <v>772</v>
      </c>
      <c r="Z110" s="125"/>
      <c r="AA110" s="125" t="str">
        <f>TEXT(Y110,"###,###")</f>
        <v>772</v>
      </c>
      <c r="AB110" s="125"/>
      <c r="AC110" s="125">
        <f t="shared" si="3"/>
        <v>28.763040238450078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901</v>
      </c>
      <c r="Y111" s="125">
        <v>916</v>
      </c>
      <c r="Z111" s="125"/>
      <c r="AA111" s="125" t="str">
        <f>TEXT(Y111,"###,###")</f>
        <v>916</v>
      </c>
      <c r="AB111" s="125"/>
      <c r="AC111" s="125">
        <f t="shared" si="3"/>
        <v>34.128166915052162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2559</v>
      </c>
      <c r="Y112" s="125">
        <v>2684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122</v>
      </c>
      <c r="U114" s="125">
        <v>88</v>
      </c>
      <c r="V114" s="125">
        <v>171</v>
      </c>
      <c r="W114" s="125">
        <v>155</v>
      </c>
      <c r="X114" s="125">
        <v>131</v>
      </c>
      <c r="Y114" s="125">
        <v>150</v>
      </c>
      <c r="Z114" s="125"/>
      <c r="AA114" s="125" t="str">
        <f>TEXT(Y114,"###,###")</f>
        <v>150</v>
      </c>
      <c r="AB114" s="125"/>
      <c r="AC114" s="125">
        <f>Y114/X114-1</f>
        <v>0.14503816793893121</v>
      </c>
      <c r="AD114" s="125"/>
      <c r="AE114" s="125">
        <f>Y114/T114-1</f>
        <v>0.22950819672131151</v>
      </c>
      <c r="AF114" s="125"/>
    </row>
    <row r="115" spans="19:32" x14ac:dyDescent="0.25">
      <c r="S115" s="125" t="s">
        <v>104</v>
      </c>
      <c r="T115" s="125">
        <v>139</v>
      </c>
      <c r="U115" s="125">
        <v>138</v>
      </c>
      <c r="V115" s="125">
        <v>181</v>
      </c>
      <c r="W115" s="125">
        <v>174</v>
      </c>
      <c r="X115" s="125">
        <v>144</v>
      </c>
      <c r="Y115" s="125">
        <v>175</v>
      </c>
      <c r="Z115" s="125"/>
      <c r="AA115" s="125" t="str">
        <f>TEXT(Y115,"###,###")</f>
        <v>175</v>
      </c>
      <c r="AB115" s="125"/>
      <c r="AC115" s="125">
        <f>Y115/X115-1</f>
        <v>0.21527777777777768</v>
      </c>
      <c r="AD115" s="125"/>
      <c r="AE115" s="125">
        <f>Y115/T115-1</f>
        <v>0.25899280575539563</v>
      </c>
      <c r="AF115" s="125"/>
    </row>
    <row r="116" spans="19:32" x14ac:dyDescent="0.25">
      <c r="S116" s="125" t="s">
        <v>56</v>
      </c>
      <c r="T116" s="125">
        <v>261</v>
      </c>
      <c r="U116" s="125">
        <v>226</v>
      </c>
      <c r="V116" s="125">
        <v>352</v>
      </c>
      <c r="W116" s="125">
        <v>329</v>
      </c>
      <c r="X116" s="125">
        <v>275</v>
      </c>
      <c r="Y116" s="125">
        <v>325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41.01</v>
      </c>
      <c r="V118" s="125">
        <v>41.39</v>
      </c>
      <c r="W118" s="125">
        <v>43.8</v>
      </c>
      <c r="X118" s="125">
        <v>40.99</v>
      </c>
      <c r="Y118" s="125">
        <v>42.4</v>
      </c>
      <c r="Z118" s="125"/>
      <c r="AA118" s="125" t="str">
        <f>TEXT(Y118,"##.0")</f>
        <v>42.4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1965</v>
      </c>
      <c r="V120" s="125">
        <v>1917</v>
      </c>
      <c r="W120" s="125">
        <v>1799</v>
      </c>
      <c r="X120" s="125">
        <v>1735</v>
      </c>
      <c r="Y120" s="125">
        <v>1733</v>
      </c>
      <c r="Z120" s="125"/>
      <c r="AA120" s="125" t="str">
        <f>TEXT(Y120,"###,###")</f>
        <v>1,733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85</v>
      </c>
      <c r="V121" s="125">
        <v>92</v>
      </c>
      <c r="W121" s="125">
        <v>84</v>
      </c>
      <c r="X121" s="125">
        <v>100</v>
      </c>
      <c r="Y121" s="125">
        <v>97</v>
      </c>
      <c r="Z121" s="125"/>
      <c r="AA121" s="125" t="str">
        <f t="shared" ref="AA121:AA128" si="4">TEXT(Y121,"###,###")</f>
        <v>97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77</v>
      </c>
      <c r="V122" s="125">
        <v>65</v>
      </c>
      <c r="W122" s="125">
        <v>77</v>
      </c>
      <c r="X122" s="125">
        <v>76</v>
      </c>
      <c r="Y122" s="125">
        <v>92</v>
      </c>
      <c r="Z122" s="125"/>
      <c r="AA122" s="125" t="str">
        <f t="shared" si="4"/>
        <v>92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2042</v>
      </c>
      <c r="V124" s="125">
        <v>1982</v>
      </c>
      <c r="W124" s="125">
        <v>1876</v>
      </c>
      <c r="X124" s="125">
        <v>1811</v>
      </c>
      <c r="Y124" s="125">
        <v>1825</v>
      </c>
      <c r="Z124" s="125"/>
      <c r="AA124" s="125" t="str">
        <f t="shared" si="4"/>
        <v>1,825</v>
      </c>
      <c r="AB124" s="125"/>
      <c r="AC124" s="125">
        <f>Y124/$Y$7*100</f>
        <v>94.953173777315286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162</v>
      </c>
      <c r="V125" s="125">
        <v>157</v>
      </c>
      <c r="W125" s="125">
        <v>161</v>
      </c>
      <c r="X125" s="125">
        <v>176</v>
      </c>
      <c r="Y125" s="125">
        <v>189</v>
      </c>
      <c r="Z125" s="125"/>
      <c r="AA125" s="125" t="str">
        <f t="shared" si="4"/>
        <v>189</v>
      </c>
      <c r="AB125" s="125"/>
      <c r="AC125" s="125">
        <f>Y125/$Y$7*100</f>
        <v>9.8335067637877209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1231</v>
      </c>
      <c r="V127" s="125">
        <v>1170</v>
      </c>
      <c r="W127" s="125">
        <v>1098</v>
      </c>
      <c r="X127" s="125">
        <v>1044</v>
      </c>
      <c r="Y127" s="125">
        <v>1049</v>
      </c>
      <c r="Z127" s="125"/>
      <c r="AA127" s="125" t="str">
        <f t="shared" si="4"/>
        <v>1,049</v>
      </c>
      <c r="AB127" s="125"/>
      <c r="AC127" s="125">
        <f>Y127/$Y$7*100</f>
        <v>54.578563995837669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897</v>
      </c>
      <c r="V128" s="125">
        <v>903</v>
      </c>
      <c r="W128" s="125">
        <v>862</v>
      </c>
      <c r="X128" s="125">
        <v>864</v>
      </c>
      <c r="Y128" s="125">
        <v>873</v>
      </c>
      <c r="Z128" s="125"/>
      <c r="AA128" s="125" t="str">
        <f t="shared" si="4"/>
        <v>873</v>
      </c>
      <c r="AB128" s="125"/>
      <c r="AC128" s="125">
        <f>Y128/$Y$7*100</f>
        <v>45.421436004162331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4118317-21ED-48A9-9F0D-A1AFDE0BCAD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A2ECDD6E-C20B-400F-9375-02A7C1FA408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781345DA-6316-4CC4-9CE0-00B6B34E053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8589579B-D2B1-4A22-A3D4-7F4A1C33F4B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3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Brighton</v>
      </c>
      <c r="T1" s="125"/>
      <c r="U1" s="125"/>
      <c r="V1" s="125"/>
      <c r="W1" s="125"/>
      <c r="X1" s="125"/>
      <c r="Y1" s="125" t="str">
        <f>Y3</f>
        <v>12.2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134</v>
      </c>
      <c r="V3" s="125"/>
      <c r="W3" s="125"/>
      <c r="X3" s="125"/>
      <c r="Y3" s="125" t="s">
        <v>162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12.2'!$Y$3&amp;" "&amp;'Table 12.2'!$U$3&amp;", "&amp;'State data for spotlight'!$C$3&amp;", "&amp;'Table 12.2'!$Y$2</f>
        <v>Table 12.2 Brighton,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9781</v>
      </c>
      <c r="U4" s="127">
        <v>9727</v>
      </c>
      <c r="V4" s="127">
        <v>9991</v>
      </c>
      <c r="W4" s="127">
        <v>10251</v>
      </c>
      <c r="X4" s="127">
        <v>10467</v>
      </c>
      <c r="Y4" s="127">
        <v>10960</v>
      </c>
      <c r="Z4" s="125"/>
      <c r="AA4" s="125" t="str">
        <f>TEXT(Y4,"###,###")</f>
        <v>10,960</v>
      </c>
      <c r="AB4" s="125"/>
      <c r="AC4" s="125">
        <f t="shared" ref="AC4:AC9" si="0">Y4/X4-1</f>
        <v>4.7100410814942206E-2</v>
      </c>
      <c r="AD4" s="125"/>
      <c r="AE4" s="125">
        <f>Y4/T4-1</f>
        <v>0.12053982210407943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5026</v>
      </c>
      <c r="U5" s="127">
        <v>5015</v>
      </c>
      <c r="V5" s="127">
        <v>5078</v>
      </c>
      <c r="W5" s="127">
        <v>5231</v>
      </c>
      <c r="X5" s="127">
        <v>5325</v>
      </c>
      <c r="Y5" s="127">
        <v>5558</v>
      </c>
      <c r="Z5" s="125"/>
      <c r="AA5" s="125" t="str">
        <f>TEXT(Y5,"###,###")</f>
        <v>5,558</v>
      </c>
      <c r="AB5" s="125"/>
      <c r="AC5" s="125">
        <f t="shared" si="0"/>
        <v>4.3755868544600895E-2</v>
      </c>
      <c r="AD5" s="125"/>
      <c r="AE5" s="125">
        <f t="shared" ref="AE5:AE9" si="1">Y5/T5-1</f>
        <v>0.10584958217270191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4752</v>
      </c>
      <c r="U6" s="127">
        <v>4710</v>
      </c>
      <c r="V6" s="127">
        <v>4906</v>
      </c>
      <c r="W6" s="127">
        <v>5019</v>
      </c>
      <c r="X6" s="127">
        <v>5143</v>
      </c>
      <c r="Y6" s="127">
        <v>5402</v>
      </c>
      <c r="Z6" s="125"/>
      <c r="AA6" s="125" t="str">
        <f>TEXT(Y6,"###,###")</f>
        <v>5,402</v>
      </c>
      <c r="AB6" s="125"/>
      <c r="AC6" s="125">
        <f t="shared" si="0"/>
        <v>5.0359712230215736E-2</v>
      </c>
      <c r="AD6" s="125"/>
      <c r="AE6" s="125">
        <f t="shared" si="1"/>
        <v>0.13678451178451168</v>
      </c>
      <c r="AF6" s="125"/>
    </row>
    <row r="7" spans="1:32" ht="16.5" customHeight="1" thickBot="1" x14ac:dyDescent="0.3">
      <c r="A7" s="44" t="str">
        <f>"QUICK STATS for "&amp;'Table 12.2'!Y2&amp;"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7351</v>
      </c>
      <c r="U7" s="127">
        <v>7325</v>
      </c>
      <c r="V7" s="127">
        <v>7520</v>
      </c>
      <c r="W7" s="127">
        <v>7619</v>
      </c>
      <c r="X7" s="127">
        <v>7884</v>
      </c>
      <c r="Y7" s="127">
        <v>8221</v>
      </c>
      <c r="Z7" s="125"/>
      <c r="AA7" s="125" t="str">
        <f>TEXT(Y7,"###,###")</f>
        <v>8,221</v>
      </c>
      <c r="AB7" s="125"/>
      <c r="AC7" s="125">
        <f t="shared" si="0"/>
        <v>4.2744799594114591E-2</v>
      </c>
      <c r="AD7" s="125"/>
      <c r="AE7" s="125">
        <f t="shared" si="1"/>
        <v>0.11835124472860836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10,960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12.2'!AA7</f>
        <v>8,221</v>
      </c>
      <c r="P8" s="49"/>
      <c r="S8" s="125" t="s">
        <v>96</v>
      </c>
      <c r="T8" s="125">
        <v>35971.5</v>
      </c>
      <c r="U8" s="125">
        <v>36790.74</v>
      </c>
      <c r="V8" s="125">
        <v>36851</v>
      </c>
      <c r="W8" s="125">
        <v>38492</v>
      </c>
      <c r="X8" s="125">
        <v>40007.68</v>
      </c>
      <c r="Y8" s="125">
        <v>40810</v>
      </c>
      <c r="Z8" s="125"/>
      <c r="AA8" s="125" t="str">
        <f>TEXT(Y8,"$###,###")</f>
        <v>$40,810</v>
      </c>
      <c r="AB8" s="125"/>
      <c r="AC8" s="125">
        <f t="shared" si="0"/>
        <v>2.0054149603276228E-2</v>
      </c>
      <c r="AD8" s="125"/>
      <c r="AE8" s="125">
        <f t="shared" si="1"/>
        <v>0.13450926427866516</v>
      </c>
      <c r="AF8" s="125"/>
    </row>
    <row r="9" spans="1:32" x14ac:dyDescent="0.25">
      <c r="A9" s="53" t="s">
        <v>17</v>
      </c>
      <c r="B9" s="54"/>
      <c r="C9" s="55"/>
      <c r="D9" s="56">
        <f>'Table 12.2'!AC104</f>
        <v>76.870437956204384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51.185987106191469</v>
      </c>
      <c r="P9" s="57" t="s">
        <v>97</v>
      </c>
      <c r="S9" s="125" t="s">
        <v>9</v>
      </c>
      <c r="T9" s="125">
        <v>302359494</v>
      </c>
      <c r="U9" s="125">
        <v>313606128</v>
      </c>
      <c r="V9" s="125">
        <v>324930361</v>
      </c>
      <c r="W9" s="125">
        <v>342131381</v>
      </c>
      <c r="X9" s="125">
        <v>364305172</v>
      </c>
      <c r="Y9" s="125">
        <v>385912546</v>
      </c>
      <c r="Z9" s="125"/>
      <c r="AA9" s="125" t="str">
        <f>TEXT(Y9/1000000,"$#,###.0")&amp;" mil"</f>
        <v>$385.9 mil</v>
      </c>
      <c r="AB9" s="125"/>
      <c r="AC9" s="125">
        <f t="shared" si="0"/>
        <v>5.9311191991531675E-2</v>
      </c>
      <c r="AD9" s="125"/>
      <c r="AE9" s="125">
        <f t="shared" si="1"/>
        <v>0.27633679000666667</v>
      </c>
      <c r="AF9" s="125"/>
    </row>
    <row r="10" spans="1:32" x14ac:dyDescent="0.25">
      <c r="A10" s="53" t="s">
        <v>20</v>
      </c>
      <c r="B10" s="54"/>
      <c r="C10" s="55"/>
      <c r="D10" s="56">
        <f>'Table 12.2'!AC105</f>
        <v>16.897810218978101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48.814012893808538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94.441065563800024</v>
      </c>
      <c r="P11" s="57" t="s">
        <v>97</v>
      </c>
      <c r="S11" s="125" t="s">
        <v>32</v>
      </c>
      <c r="T11" s="127">
        <v>8918</v>
      </c>
      <c r="U11" s="127">
        <v>8889</v>
      </c>
      <c r="V11" s="127">
        <v>9159</v>
      </c>
      <c r="W11" s="127">
        <v>9412</v>
      </c>
      <c r="X11" s="127">
        <v>9619</v>
      </c>
      <c r="Y11" s="127">
        <v>10104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12.2'!AC108</f>
        <v>10.985401459854014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10.412358593845031</v>
      </c>
      <c r="P12" s="57" t="s">
        <v>97</v>
      </c>
      <c r="S12" s="125" t="s">
        <v>33</v>
      </c>
      <c r="T12" s="127">
        <v>862</v>
      </c>
      <c r="U12" s="127">
        <v>835</v>
      </c>
      <c r="V12" s="127">
        <v>828</v>
      </c>
      <c r="W12" s="127">
        <v>834</v>
      </c>
      <c r="X12" s="127">
        <v>854</v>
      </c>
      <c r="Y12" s="127">
        <v>856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12.2'!AC109</f>
        <v>15.072992700729927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12.2'!AA118</f>
        <v>40.2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12.2'!AC110</f>
        <v>23.42153284671533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13.745286461501033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12.2'!AC111</f>
        <v>44.288321167883211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86.254713538498962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282</v>
      </c>
      <c r="Z15" s="125"/>
      <c r="AA15" s="128">
        <f t="shared" ref="AA15:AA34" si="2">IF(Y15="np",0,Y15/$Y$34)</f>
        <v>2.5729927007299268E-2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31</v>
      </c>
      <c r="Z16" s="125"/>
      <c r="AA16" s="128">
        <f t="shared" si="2"/>
        <v>2.8284671532846717E-3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795</v>
      </c>
      <c r="Z17" s="125"/>
      <c r="AA17" s="128">
        <f t="shared" si="2"/>
        <v>7.2536496350364965E-2</v>
      </c>
      <c r="AB17" s="125"/>
      <c r="AC17" s="125"/>
      <c r="AD17" s="125"/>
      <c r="AE17" s="125"/>
      <c r="AF17" s="125"/>
    </row>
    <row r="18" spans="1:32" x14ac:dyDescent="0.25">
      <c r="A18" s="83" t="str">
        <f>'Table 12.2'!$S$1&amp;" ("&amp;'Table 12.2'!$T$2&amp;" to "&amp;'Table 12.2'!$Y$2&amp;")"</f>
        <v>Brighton (2011-12 to 2016-17)</v>
      </c>
      <c r="B18" s="83"/>
      <c r="C18" s="83"/>
      <c r="D18" s="83"/>
      <c r="E18" s="83"/>
      <c r="F18" s="83"/>
      <c r="G18" s="83" t="str">
        <f>'Table 12.2'!$S$1&amp;" ("&amp;'Table 12.2'!$T$2&amp;" to "&amp;'Table 12.2'!$Y$2&amp;")"</f>
        <v>Brighton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170</v>
      </c>
      <c r="Z18" s="125"/>
      <c r="AA18" s="128">
        <f t="shared" si="2"/>
        <v>1.5510948905109489E-2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763</v>
      </c>
      <c r="Z19" s="125"/>
      <c r="AA19" s="128">
        <f t="shared" si="2"/>
        <v>6.9616788321167883E-2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363</v>
      </c>
      <c r="Z20" s="125"/>
      <c r="AA20" s="128">
        <f t="shared" si="2"/>
        <v>3.3120437956204382E-2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1322</v>
      </c>
      <c r="Z21" s="125"/>
      <c r="AA21" s="128">
        <f t="shared" si="2"/>
        <v>0.12062043795620438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842</v>
      </c>
      <c r="Z22" s="125"/>
      <c r="AA22" s="128">
        <f t="shared" si="2"/>
        <v>7.682481751824817E-2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524</v>
      </c>
      <c r="Z23" s="125"/>
      <c r="AA23" s="128">
        <f t="shared" si="2"/>
        <v>4.7810218978102191E-2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118</v>
      </c>
      <c r="Z24" s="125"/>
      <c r="AA24" s="128">
        <f t="shared" si="2"/>
        <v>1.0766423357664234E-2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286</v>
      </c>
      <c r="Z25" s="125"/>
      <c r="AA25" s="128">
        <f t="shared" si="2"/>
        <v>2.6094890510948904E-2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148</v>
      </c>
      <c r="Z26" s="125"/>
      <c r="AA26" s="128">
        <f t="shared" si="2"/>
        <v>1.3503649635036497E-2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347</v>
      </c>
      <c r="Z27" s="125"/>
      <c r="AA27" s="128">
        <f t="shared" si="2"/>
        <v>3.1660583941605841E-2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885</v>
      </c>
      <c r="Z28" s="125"/>
      <c r="AA28" s="128">
        <f t="shared" si="2"/>
        <v>8.0748175182481757E-2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723</v>
      </c>
      <c r="Z29" s="125"/>
      <c r="AA29" s="128">
        <f t="shared" si="2"/>
        <v>6.5967153284671537E-2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594</v>
      </c>
      <c r="Z30" s="125"/>
      <c r="AA30" s="128">
        <f t="shared" si="2"/>
        <v>5.4197080291970803E-2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1437</v>
      </c>
      <c r="Z31" s="125"/>
      <c r="AA31" s="128">
        <f t="shared" si="2"/>
        <v>0.13111313868613139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186</v>
      </c>
      <c r="Z32" s="125"/>
      <c r="AA32" s="128">
        <f t="shared" si="2"/>
        <v>1.6970802919708029E-2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438</v>
      </c>
      <c r="Z33" s="125"/>
      <c r="AA33" s="128">
        <f t="shared" si="2"/>
        <v>3.9963503649635038E-2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10960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6385</v>
      </c>
      <c r="U37" s="125">
        <v>6319</v>
      </c>
      <c r="V37" s="125">
        <v>6476</v>
      </c>
      <c r="W37" s="125">
        <v>6523</v>
      </c>
      <c r="X37" s="125">
        <v>6819</v>
      </c>
      <c r="Y37" s="125">
        <v>7091</v>
      </c>
      <c r="Z37" s="125"/>
      <c r="AA37" s="125" t="str">
        <f>TEXT(Y37,"###,###")</f>
        <v>7,091</v>
      </c>
      <c r="AB37" s="125"/>
      <c r="AC37" s="125">
        <f>Y37/X37-1</f>
        <v>3.9888546707728345E-2</v>
      </c>
      <c r="AD37" s="125"/>
      <c r="AE37" s="125">
        <f>Y37/T37-1</f>
        <v>0.11057165231010191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972</v>
      </c>
      <c r="U38" s="125">
        <v>1007</v>
      </c>
      <c r="V38" s="125">
        <v>1041</v>
      </c>
      <c r="W38" s="125">
        <v>1098</v>
      </c>
      <c r="X38" s="125">
        <v>1064</v>
      </c>
      <c r="Y38" s="125">
        <v>1130</v>
      </c>
      <c r="Z38" s="125"/>
      <c r="AA38" s="125" t="str">
        <f>TEXT(Y38,"###,###")</f>
        <v>1,130</v>
      </c>
      <c r="AB38" s="125"/>
      <c r="AC38" s="125">
        <f>Y38/X38-1</f>
        <v>6.203007518796988E-2</v>
      </c>
      <c r="AD38" s="125"/>
      <c r="AE38" s="125">
        <f>Y38/T38-1</f>
        <v>0.16255144032921809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7357</v>
      </c>
      <c r="U40" s="125">
        <v>7326</v>
      </c>
      <c r="V40" s="125">
        <v>7517</v>
      </c>
      <c r="W40" s="125">
        <v>7621</v>
      </c>
      <c r="X40" s="125">
        <v>7883</v>
      </c>
      <c r="Y40" s="125">
        <v>8221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86.254713538498962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13.745286461501033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8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101</v>
      </c>
      <c r="Y45" s="127">
        <v>117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352</v>
      </c>
      <c r="Y46" s="127">
        <v>328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498</v>
      </c>
      <c r="Y47" s="127">
        <v>502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586</v>
      </c>
      <c r="Y48" s="127">
        <v>665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12.2'!S1&amp;" ("&amp;'Table 12.2'!Y2&amp;") *"</f>
        <v>Number of jobs by age and sex of job holders in Brighton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619</v>
      </c>
      <c r="Y49" s="127">
        <v>644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598</v>
      </c>
      <c r="Y50" s="127">
        <v>601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587</v>
      </c>
      <c r="Y51" s="127">
        <v>590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550</v>
      </c>
      <c r="Y52" s="127">
        <v>590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479</v>
      </c>
      <c r="Y53" s="127">
        <v>474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433</v>
      </c>
      <c r="Y54" s="127">
        <v>466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324</v>
      </c>
      <c r="Y55" s="127">
        <v>346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136</v>
      </c>
      <c r="Y56" s="127">
        <v>162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48</v>
      </c>
      <c r="Y57" s="127">
        <v>38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18</v>
      </c>
      <c r="Y58" s="127">
        <v>22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0</v>
      </c>
      <c r="Y59" s="127">
        <v>8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0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5325</v>
      </c>
      <c r="Y61" s="127">
        <v>5558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8</v>
      </c>
      <c r="Y63" s="127">
        <v>13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12.2'!S1&amp;" ("&amp;'Table 12.2'!Y2&amp;") *"</f>
        <v>Number of employed persons per occupation of main job by sex in Brighton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176</v>
      </c>
      <c r="Y64" s="127">
        <v>144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366</v>
      </c>
      <c r="Y65" s="127">
        <v>382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537</v>
      </c>
      <c r="Y66" s="127">
        <v>544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570</v>
      </c>
      <c r="Y67" s="127">
        <v>644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579</v>
      </c>
      <c r="Y68" s="127">
        <v>610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498</v>
      </c>
      <c r="Y69" s="127">
        <v>507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620</v>
      </c>
      <c r="Y70" s="127">
        <v>622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518</v>
      </c>
      <c r="Y71" s="127">
        <v>552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480</v>
      </c>
      <c r="Y72" s="127">
        <v>488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422</v>
      </c>
      <c r="Y73" s="127">
        <v>452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270</v>
      </c>
      <c r="Y74" s="127">
        <v>293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67</v>
      </c>
      <c r="Y75" s="127">
        <v>105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16</v>
      </c>
      <c r="Y76" s="127">
        <v>27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8</v>
      </c>
      <c r="Y77" s="127">
        <v>10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9</v>
      </c>
      <c r="Y78" s="127">
        <v>6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6</v>
      </c>
      <c r="Y79" s="127">
        <v>3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5146</v>
      </c>
      <c r="Y80" s="127">
        <v>5402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12.2'!S1</f>
        <v>Brighton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342</v>
      </c>
      <c r="Y83" s="127">
        <v>367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220</v>
      </c>
      <c r="Y84" s="127">
        <v>225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12.2'!AA4</f>
        <v>10,960</v>
      </c>
      <c r="D85" s="97">
        <f>'Table 12.2'!AC4</f>
        <v>4.7100410814942206E-2</v>
      </c>
      <c r="E85" s="98">
        <f>'Table 12.2'!AC4</f>
        <v>4.7100410814942206E-2</v>
      </c>
      <c r="F85" s="97">
        <f>'Table 12.2'!AE4</f>
        <v>0.12053982210407943</v>
      </c>
      <c r="G85" s="98">
        <f>'Table 12.2'!AE4</f>
        <v>0.12053982210407943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881</v>
      </c>
      <c r="Y85" s="127">
        <v>918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12.2'!AA5</f>
        <v>5,558</v>
      </c>
      <c r="D86" s="97">
        <f>'Table 12.2'!AC5</f>
        <v>4.3755868544600895E-2</v>
      </c>
      <c r="E86" s="98">
        <f>'Table 12.2'!AC5</f>
        <v>4.3755868544600895E-2</v>
      </c>
      <c r="F86" s="97">
        <f>'Table 12.2'!AE5</f>
        <v>0.10584958217270191</v>
      </c>
      <c r="G86" s="98">
        <f>'Table 12.2'!AE5</f>
        <v>0.10584958217270191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210</v>
      </c>
      <c r="Y86" s="127">
        <v>235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12.2'!AA6</f>
        <v>5,402</v>
      </c>
      <c r="D87" s="97">
        <f>'Table 12.2'!AC6</f>
        <v>5.0359712230215736E-2</v>
      </c>
      <c r="E87" s="98">
        <f>'Table 12.2'!AC6</f>
        <v>5.0359712230215736E-2</v>
      </c>
      <c r="F87" s="97">
        <f>'Table 12.2'!AE6</f>
        <v>0.13678451178451168</v>
      </c>
      <c r="G87" s="98">
        <f>'Table 12.2'!AE6</f>
        <v>0.13678451178451168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204</v>
      </c>
      <c r="Y87" s="127">
        <v>218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12.2'!AA7</f>
        <v>8,221</v>
      </c>
      <c r="D88" s="97">
        <f>'Table 12.2'!AC7</f>
        <v>4.2744799594114591E-2</v>
      </c>
      <c r="E88" s="98">
        <f>'Table 12.2'!AC7</f>
        <v>4.2744799594114591E-2</v>
      </c>
      <c r="F88" s="97">
        <f>'Table 12.2'!AE7</f>
        <v>0.11835124472860836</v>
      </c>
      <c r="G88" s="98">
        <f>'Table 12.2'!AE7</f>
        <v>0.11835124472860836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226</v>
      </c>
      <c r="Y88" s="127">
        <v>243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12.2'!AA37</f>
        <v>7,091</v>
      </c>
      <c r="D89" s="97">
        <f>'Table 12.2'!AC37</f>
        <v>3.9888546707728345E-2</v>
      </c>
      <c r="E89" s="98">
        <f>'Table 12.2'!AC37</f>
        <v>3.9888546707728345E-2</v>
      </c>
      <c r="F89" s="97">
        <f>'Table 12.2'!AE37</f>
        <v>0.11057165231010191</v>
      </c>
      <c r="G89" s="98">
        <f>'Table 12.2'!AE37</f>
        <v>0.11057165231010191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526</v>
      </c>
      <c r="Y89" s="127">
        <v>555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12.2'!AA38</f>
        <v>1,130</v>
      </c>
      <c r="D90" s="97">
        <f>'Table 12.2'!AC38</f>
        <v>6.203007518796988E-2</v>
      </c>
      <c r="E90" s="98">
        <f>'Table 12.2'!AC38</f>
        <v>6.203007518796988E-2</v>
      </c>
      <c r="F90" s="97">
        <f>'Table 12.2'!AE38</f>
        <v>0.16255144032921809</v>
      </c>
      <c r="G90" s="98">
        <f>'Table 12.2'!AE38</f>
        <v>0.16255144032921809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640</v>
      </c>
      <c r="Y90" s="127">
        <v>683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12.2'!AA114</f>
        <v>512</v>
      </c>
      <c r="D91" s="97">
        <f>'Table 12.2'!AC114</f>
        <v>8.2452431289640638E-2</v>
      </c>
      <c r="E91" s="98">
        <f>'Table 12.2'!AC114</f>
        <v>8.2452431289640638E-2</v>
      </c>
      <c r="F91" s="97">
        <f>'Table 12.2'!AE114</f>
        <v>0.17431192660550465</v>
      </c>
      <c r="G91" s="98">
        <f>'Table 12.2'!AE114</f>
        <v>0.17431192660550465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4007</v>
      </c>
      <c r="Y91" s="127">
        <v>4208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12.2'!AA115</f>
        <v>618</v>
      </c>
      <c r="D92" s="97">
        <f>'Table 12.2'!AC115</f>
        <v>5.2810902896081702E-2</v>
      </c>
      <c r="E92" s="98">
        <f>'Table 12.2'!AC115</f>
        <v>5.2810902896081702E-2</v>
      </c>
      <c r="F92" s="97">
        <f>'Table 12.2'!AE115</f>
        <v>0.14869888475836435</v>
      </c>
      <c r="G92" s="98">
        <f>'Table 12.2'!AE115</f>
        <v>0.14869888475836435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12.2'!AA8</f>
        <v>$40,810</v>
      </c>
      <c r="D93" s="97">
        <f>'Table 12.2'!AC8</f>
        <v>2.0054149603276228E-2</v>
      </c>
      <c r="E93" s="98">
        <f>'Table 12.2'!AC8</f>
        <v>2.0054149603276228E-2</v>
      </c>
      <c r="F93" s="97">
        <f>'Table 12.2'!AE8</f>
        <v>0.13450926427866516</v>
      </c>
      <c r="G93" s="98">
        <f>'Table 12.2'!AE8</f>
        <v>0.13450926427866516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283</v>
      </c>
      <c r="Y93" s="127">
        <v>317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12.2'!AA9</f>
        <v>$385.9 mil</v>
      </c>
      <c r="D94" s="97">
        <f>'Table 12.2'!AC9</f>
        <v>5.9311191991531675E-2</v>
      </c>
      <c r="E94" s="98">
        <f>'Table 12.2'!AC9</f>
        <v>5.9311191991531675E-2</v>
      </c>
      <c r="F94" s="97">
        <f>'Table 12.2'!AE9</f>
        <v>0.27633679000666667</v>
      </c>
      <c r="G94" s="98">
        <f>'Table 12.2'!AE9</f>
        <v>0.27633679000666667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341</v>
      </c>
      <c r="Y94" s="127">
        <v>363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144</v>
      </c>
      <c r="Y95" s="127">
        <v>141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767</v>
      </c>
      <c r="Y96" s="127">
        <v>829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692</v>
      </c>
      <c r="Y97" s="127">
        <v>779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497</v>
      </c>
      <c r="Y98" s="127">
        <v>517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38</v>
      </c>
      <c r="Y99" s="127">
        <v>43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448</v>
      </c>
      <c r="Y100" s="127">
        <v>471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3878</v>
      </c>
      <c r="Y101" s="127">
        <v>4013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7807</v>
      </c>
      <c r="Y104" s="125">
        <v>8425</v>
      </c>
      <c r="Z104" s="125"/>
      <c r="AA104" s="125" t="str">
        <f>TEXT(Y104,"###,###")</f>
        <v>8,425</v>
      </c>
      <c r="AB104" s="125"/>
      <c r="AC104" s="125">
        <f>Y104/($Y$4)*100</f>
        <v>76.870437956204384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1815</v>
      </c>
      <c r="Y105" s="125">
        <v>1852</v>
      </c>
      <c r="Z105" s="125"/>
      <c r="AA105" s="125" t="str">
        <f>TEXT(Y105,"###,###")</f>
        <v>1,852</v>
      </c>
      <c r="AB105" s="125"/>
      <c r="AC105" s="125">
        <f>Y105/($Y$4)*100</f>
        <v>16.897810218978101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9622</v>
      </c>
      <c r="Y106" s="125">
        <v>10277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1077</v>
      </c>
      <c r="Y108" s="125">
        <v>1204</v>
      </c>
      <c r="Z108" s="125"/>
      <c r="AA108" s="125" t="str">
        <f>TEXT(Y108,"###,###")</f>
        <v>1,204</v>
      </c>
      <c r="AB108" s="125"/>
      <c r="AC108" s="125">
        <f>Y108/($Y$4)*100</f>
        <v>10.985401459854014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1638</v>
      </c>
      <c r="Y109" s="125">
        <v>1652</v>
      </c>
      <c r="Z109" s="125"/>
      <c r="AA109" s="125" t="str">
        <f>TEXT(Y109,"###,###")</f>
        <v>1,652</v>
      </c>
      <c r="AB109" s="125"/>
      <c r="AC109" s="125">
        <f t="shared" ref="AC109:AC111" si="3">Y109/($Y$4)*100</f>
        <v>15.072992700729927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2389</v>
      </c>
      <c r="Y110" s="125">
        <v>2567</v>
      </c>
      <c r="Z110" s="125"/>
      <c r="AA110" s="125" t="str">
        <f>TEXT(Y110,"###,###")</f>
        <v>2,567</v>
      </c>
      <c r="AB110" s="125"/>
      <c r="AC110" s="125">
        <f t="shared" si="3"/>
        <v>23.42153284671533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4526</v>
      </c>
      <c r="Y111" s="125">
        <v>4854</v>
      </c>
      <c r="Z111" s="125"/>
      <c r="AA111" s="125" t="str">
        <f>TEXT(Y111,"###,###")</f>
        <v>4,854</v>
      </c>
      <c r="AB111" s="125"/>
      <c r="AC111" s="125">
        <f t="shared" si="3"/>
        <v>44.288321167883211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10467</v>
      </c>
      <c r="Y112" s="125">
        <v>10960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436</v>
      </c>
      <c r="U114" s="125">
        <v>451</v>
      </c>
      <c r="V114" s="125">
        <v>477</v>
      </c>
      <c r="W114" s="125">
        <v>495</v>
      </c>
      <c r="X114" s="125">
        <v>473</v>
      </c>
      <c r="Y114" s="125">
        <v>512</v>
      </c>
      <c r="Z114" s="125"/>
      <c r="AA114" s="125" t="str">
        <f>TEXT(Y114,"###,###")</f>
        <v>512</v>
      </c>
      <c r="AB114" s="125"/>
      <c r="AC114" s="125">
        <f>Y114/X114-1</f>
        <v>8.2452431289640638E-2</v>
      </c>
      <c r="AD114" s="125"/>
      <c r="AE114" s="125">
        <f>Y114/T114-1</f>
        <v>0.17431192660550465</v>
      </c>
      <c r="AF114" s="125"/>
    </row>
    <row r="115" spans="19:32" x14ac:dyDescent="0.25">
      <c r="S115" s="125" t="s">
        <v>104</v>
      </c>
      <c r="T115" s="125">
        <v>538</v>
      </c>
      <c r="U115" s="125">
        <v>557</v>
      </c>
      <c r="V115" s="125">
        <v>567</v>
      </c>
      <c r="W115" s="125">
        <v>605</v>
      </c>
      <c r="X115" s="125">
        <v>587</v>
      </c>
      <c r="Y115" s="125">
        <v>618</v>
      </c>
      <c r="Z115" s="125"/>
      <c r="AA115" s="125" t="str">
        <f>TEXT(Y115,"###,###")</f>
        <v>618</v>
      </c>
      <c r="AB115" s="125"/>
      <c r="AC115" s="125">
        <f>Y115/X115-1</f>
        <v>5.2810902896081702E-2</v>
      </c>
      <c r="AD115" s="125"/>
      <c r="AE115" s="125">
        <f>Y115/T115-1</f>
        <v>0.14869888475836435</v>
      </c>
      <c r="AF115" s="125"/>
    </row>
    <row r="116" spans="19:32" x14ac:dyDescent="0.25">
      <c r="S116" s="125" t="s">
        <v>56</v>
      </c>
      <c r="T116" s="125">
        <v>974</v>
      </c>
      <c r="U116" s="125">
        <v>1008</v>
      </c>
      <c r="V116" s="125">
        <v>1044</v>
      </c>
      <c r="W116" s="125">
        <v>1100</v>
      </c>
      <c r="X116" s="125">
        <v>1060</v>
      </c>
      <c r="Y116" s="125">
        <v>1130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39.770000000000003</v>
      </c>
      <c r="V118" s="125">
        <v>42.78</v>
      </c>
      <c r="W118" s="125">
        <v>36.94</v>
      </c>
      <c r="X118" s="125">
        <v>38.94</v>
      </c>
      <c r="Y118" s="125">
        <v>40.17</v>
      </c>
      <c r="Z118" s="125"/>
      <c r="AA118" s="125" t="str">
        <f>TEXT(Y118,"##.0")</f>
        <v>40.2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6484</v>
      </c>
      <c r="V120" s="125">
        <v>6688</v>
      </c>
      <c r="W120" s="125">
        <v>6785</v>
      </c>
      <c r="X120" s="125">
        <v>7035</v>
      </c>
      <c r="Y120" s="125">
        <v>7365</v>
      </c>
      <c r="Z120" s="125"/>
      <c r="AA120" s="125" t="str">
        <f>TEXT(Y120,"###,###")</f>
        <v>7,365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417</v>
      </c>
      <c r="V121" s="125">
        <v>432</v>
      </c>
      <c r="W121" s="125">
        <v>422</v>
      </c>
      <c r="X121" s="125">
        <v>429</v>
      </c>
      <c r="Y121" s="125">
        <v>457</v>
      </c>
      <c r="Z121" s="125"/>
      <c r="AA121" s="125" t="str">
        <f t="shared" ref="AA121:AA128" si="4">TEXT(Y121,"###,###")</f>
        <v>457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416</v>
      </c>
      <c r="V122" s="125">
        <v>397</v>
      </c>
      <c r="W122" s="125">
        <v>416</v>
      </c>
      <c r="X122" s="125">
        <v>423</v>
      </c>
      <c r="Y122" s="125">
        <v>399</v>
      </c>
      <c r="Z122" s="125"/>
      <c r="AA122" s="125" t="str">
        <f t="shared" si="4"/>
        <v>399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6900</v>
      </c>
      <c r="V124" s="125">
        <v>7085</v>
      </c>
      <c r="W124" s="125">
        <v>7201</v>
      </c>
      <c r="X124" s="125">
        <v>7458</v>
      </c>
      <c r="Y124" s="125">
        <v>7764</v>
      </c>
      <c r="Z124" s="125"/>
      <c r="AA124" s="125" t="str">
        <f t="shared" si="4"/>
        <v>7,764</v>
      </c>
      <c r="AB124" s="125"/>
      <c r="AC124" s="125">
        <f>Y124/$Y$7*100</f>
        <v>94.441065563800024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833</v>
      </c>
      <c r="V125" s="125">
        <v>829</v>
      </c>
      <c r="W125" s="125">
        <v>838</v>
      </c>
      <c r="X125" s="125">
        <v>852</v>
      </c>
      <c r="Y125" s="125">
        <v>856</v>
      </c>
      <c r="Z125" s="125"/>
      <c r="AA125" s="125" t="str">
        <f t="shared" si="4"/>
        <v>856</v>
      </c>
      <c r="AB125" s="125"/>
      <c r="AC125" s="125">
        <f>Y125/$Y$7*100</f>
        <v>10.412358593845031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3790</v>
      </c>
      <c r="V127" s="125">
        <v>3869</v>
      </c>
      <c r="W127" s="125">
        <v>3893</v>
      </c>
      <c r="X127" s="125">
        <v>4008</v>
      </c>
      <c r="Y127" s="125">
        <v>4208</v>
      </c>
      <c r="Z127" s="125"/>
      <c r="AA127" s="125" t="str">
        <f t="shared" si="4"/>
        <v>4,208</v>
      </c>
      <c r="AB127" s="125"/>
      <c r="AC127" s="125">
        <f>Y127/$Y$7*100</f>
        <v>51.185987106191469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3530</v>
      </c>
      <c r="V128" s="125">
        <v>3654</v>
      </c>
      <c r="W128" s="125">
        <v>3726</v>
      </c>
      <c r="X128" s="125">
        <v>3876</v>
      </c>
      <c r="Y128" s="125">
        <v>4013</v>
      </c>
      <c r="Z128" s="125"/>
      <c r="AA128" s="125" t="str">
        <f t="shared" si="4"/>
        <v>4,013</v>
      </c>
      <c r="AB128" s="125"/>
      <c r="AC128" s="125">
        <f>Y128/$Y$7*100</f>
        <v>48.814012893808538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2A9E19F-5287-4B27-8DF1-57B79B35CA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51D5C043-530A-4044-9729-36148130664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8B197B64-A6CD-4F47-B19F-A9D110DB425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E4656A57-0167-404F-8F5C-913C670292E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0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West Tamar</v>
      </c>
      <c r="T1" s="125"/>
      <c r="U1" s="125"/>
      <c r="V1" s="125"/>
      <c r="W1" s="125"/>
      <c r="X1" s="125"/>
      <c r="Y1" s="125" t="str">
        <f>Y3</f>
        <v>12.29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159</v>
      </c>
      <c r="V3" s="125"/>
      <c r="W3" s="125"/>
      <c r="X3" s="125"/>
      <c r="Y3" s="125" t="s">
        <v>187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12.29'!$Y$3&amp;" "&amp;'Table 12.29'!$U$3&amp;", "&amp;'State data for spotlight'!$C$3&amp;", "&amp;'Table 12.29'!$Y$2</f>
        <v>Table 12.29 West Tamar,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16446</v>
      </c>
      <c r="U4" s="127">
        <v>16223</v>
      </c>
      <c r="V4" s="127">
        <v>16478</v>
      </c>
      <c r="W4" s="127">
        <v>16553</v>
      </c>
      <c r="X4" s="127">
        <v>16481</v>
      </c>
      <c r="Y4" s="127">
        <v>17038</v>
      </c>
      <c r="Z4" s="125"/>
      <c r="AA4" s="125" t="str">
        <f>TEXT(Y4,"###,###")</f>
        <v>17,038</v>
      </c>
      <c r="AB4" s="125"/>
      <c r="AC4" s="125">
        <f t="shared" ref="AC4:AC9" si="0">Y4/X4-1</f>
        <v>3.3796492931254196E-2</v>
      </c>
      <c r="AD4" s="125"/>
      <c r="AE4" s="125">
        <f>Y4/T4-1</f>
        <v>3.5996594916697155E-2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8497</v>
      </c>
      <c r="U5" s="127">
        <v>8395</v>
      </c>
      <c r="V5" s="127">
        <v>8406</v>
      </c>
      <c r="W5" s="127">
        <v>8358</v>
      </c>
      <c r="X5" s="127">
        <v>8313</v>
      </c>
      <c r="Y5" s="127">
        <v>8614</v>
      </c>
      <c r="Z5" s="125"/>
      <c r="AA5" s="125" t="str">
        <f>TEXT(Y5,"###,###")</f>
        <v>8,614</v>
      </c>
      <c r="AB5" s="125"/>
      <c r="AC5" s="125">
        <f t="shared" si="0"/>
        <v>3.6208348370022847E-2</v>
      </c>
      <c r="AD5" s="125"/>
      <c r="AE5" s="125">
        <f t="shared" ref="AE5:AE9" si="1">Y5/T5-1</f>
        <v>1.3769565729080835E-2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7949</v>
      </c>
      <c r="U6" s="127">
        <v>7827</v>
      </c>
      <c r="V6" s="127">
        <v>8072</v>
      </c>
      <c r="W6" s="127">
        <v>8194</v>
      </c>
      <c r="X6" s="127">
        <v>8168</v>
      </c>
      <c r="Y6" s="127">
        <v>8424</v>
      </c>
      <c r="Z6" s="125"/>
      <c r="AA6" s="125" t="str">
        <f>TEXT(Y6,"###,###")</f>
        <v>8,424</v>
      </c>
      <c r="AB6" s="125"/>
      <c r="AC6" s="125">
        <f t="shared" si="0"/>
        <v>3.1341821743388731E-2</v>
      </c>
      <c r="AD6" s="125"/>
      <c r="AE6" s="125">
        <f t="shared" si="1"/>
        <v>5.9755944143917494E-2</v>
      </c>
      <c r="AF6" s="125"/>
    </row>
    <row r="7" spans="1:32" ht="16.5" customHeight="1" thickBot="1" x14ac:dyDescent="0.3">
      <c r="A7" s="44" t="str">
        <f>"QUICK STATS for "&amp;'Table 12.29'!Y2&amp;"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11896</v>
      </c>
      <c r="U7" s="127">
        <v>11779</v>
      </c>
      <c r="V7" s="127">
        <v>11813</v>
      </c>
      <c r="W7" s="127">
        <v>11927</v>
      </c>
      <c r="X7" s="127">
        <v>11973</v>
      </c>
      <c r="Y7" s="127">
        <v>12191</v>
      </c>
      <c r="Z7" s="125"/>
      <c r="AA7" s="125" t="str">
        <f>TEXT(Y7,"###,###")</f>
        <v>12,191</v>
      </c>
      <c r="AB7" s="125"/>
      <c r="AC7" s="125">
        <f t="shared" si="0"/>
        <v>1.8207633842812987E-2</v>
      </c>
      <c r="AD7" s="125"/>
      <c r="AE7" s="125">
        <f t="shared" si="1"/>
        <v>2.4798251513113545E-2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17,038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12.29'!AA7</f>
        <v>12,191</v>
      </c>
      <c r="P8" s="49"/>
      <c r="S8" s="125" t="s">
        <v>96</v>
      </c>
      <c r="T8" s="125">
        <v>34317</v>
      </c>
      <c r="U8" s="125">
        <v>35154</v>
      </c>
      <c r="V8" s="125">
        <v>34628.5</v>
      </c>
      <c r="W8" s="125">
        <v>35395.18</v>
      </c>
      <c r="X8" s="125">
        <v>37551.15</v>
      </c>
      <c r="Y8" s="125">
        <v>37438.57</v>
      </c>
      <c r="Z8" s="125"/>
      <c r="AA8" s="125" t="str">
        <f>TEXT(Y8,"$###,###")</f>
        <v>$37,439</v>
      </c>
      <c r="AB8" s="125"/>
      <c r="AC8" s="125">
        <f t="shared" si="0"/>
        <v>-2.9980440013155363E-3</v>
      </c>
      <c r="AD8" s="125"/>
      <c r="AE8" s="125">
        <f t="shared" si="1"/>
        <v>9.0962788122504801E-2</v>
      </c>
      <c r="AF8" s="125"/>
    </row>
    <row r="9" spans="1:32" x14ac:dyDescent="0.25">
      <c r="A9" s="53" t="s">
        <v>17</v>
      </c>
      <c r="B9" s="54"/>
      <c r="C9" s="55"/>
      <c r="D9" s="56">
        <f>'Table 12.29'!AC104</f>
        <v>70.806432679892012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50.963825773111317</v>
      </c>
      <c r="P9" s="57" t="s">
        <v>97</v>
      </c>
      <c r="S9" s="125" t="s">
        <v>9</v>
      </c>
      <c r="T9" s="125">
        <v>526217933</v>
      </c>
      <c r="U9" s="125">
        <v>538678549</v>
      </c>
      <c r="V9" s="125">
        <v>551084825</v>
      </c>
      <c r="W9" s="125">
        <v>576314874</v>
      </c>
      <c r="X9" s="125">
        <v>593359386</v>
      </c>
      <c r="Y9" s="125">
        <v>612246740</v>
      </c>
      <c r="Z9" s="125"/>
      <c r="AA9" s="125" t="str">
        <f>TEXT(Y9/1000000,"$#,###.0")&amp;" mil"</f>
        <v>$612.2 mil</v>
      </c>
      <c r="AB9" s="125"/>
      <c r="AC9" s="125">
        <f t="shared" si="0"/>
        <v>3.1831221424379663E-2</v>
      </c>
      <c r="AD9" s="125"/>
      <c r="AE9" s="125">
        <f t="shared" si="1"/>
        <v>0.16348512964874584</v>
      </c>
      <c r="AF9" s="125"/>
    </row>
    <row r="10" spans="1:32" x14ac:dyDescent="0.25">
      <c r="A10" s="53" t="s">
        <v>20</v>
      </c>
      <c r="B10" s="54"/>
      <c r="C10" s="55"/>
      <c r="D10" s="56">
        <f>'Table 12.29'!AC105</f>
        <v>20.917948115976053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49.03617422688869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91.961282913624814</v>
      </c>
      <c r="P11" s="57" t="s">
        <v>97</v>
      </c>
      <c r="S11" s="125" t="s">
        <v>32</v>
      </c>
      <c r="T11" s="127">
        <v>14277</v>
      </c>
      <c r="U11" s="127">
        <v>14102</v>
      </c>
      <c r="V11" s="127">
        <v>14499</v>
      </c>
      <c r="W11" s="127">
        <v>14654</v>
      </c>
      <c r="X11" s="127">
        <v>14611</v>
      </c>
      <c r="Y11" s="127">
        <v>15138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12.29'!AC108</f>
        <v>14.866768400046954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15.585267820523338</v>
      </c>
      <c r="P12" s="57" t="s">
        <v>97</v>
      </c>
      <c r="S12" s="125" t="s">
        <v>33</v>
      </c>
      <c r="T12" s="127">
        <v>2166</v>
      </c>
      <c r="U12" s="127">
        <v>2122</v>
      </c>
      <c r="V12" s="127">
        <v>1978</v>
      </c>
      <c r="W12" s="127">
        <v>1898</v>
      </c>
      <c r="X12" s="127">
        <v>1869</v>
      </c>
      <c r="Y12" s="127">
        <v>1900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12.29'!AC109</f>
        <v>16.322338302617677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12.29'!AA118</f>
        <v>43.2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12.29'!AC110</f>
        <v>22.391125718981101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17.332458370929373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12.29'!AC111</f>
        <v>38.144148374222326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82.667541629070627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832</v>
      </c>
      <c r="Z15" s="125"/>
      <c r="AA15" s="128">
        <f t="shared" ref="AA15:AA34" si="2">IF(Y15="np",0,Y15/$Y$34)</f>
        <v>4.8832022537856554E-2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238</v>
      </c>
      <c r="Z16" s="125"/>
      <c r="AA16" s="128">
        <f t="shared" si="2"/>
        <v>1.3968775677896467E-2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892</v>
      </c>
      <c r="Z17" s="125"/>
      <c r="AA17" s="128">
        <f t="shared" si="2"/>
        <v>5.2353562624721212E-2</v>
      </c>
      <c r="AB17" s="125"/>
      <c r="AC17" s="125"/>
      <c r="AD17" s="125"/>
      <c r="AE17" s="125"/>
      <c r="AF17" s="125"/>
    </row>
    <row r="18" spans="1:32" x14ac:dyDescent="0.25">
      <c r="A18" s="83" t="str">
        <f>'Table 12.29'!$S$1&amp;" ("&amp;'Table 12.29'!$T$2&amp;" to "&amp;'Table 12.29'!$Y$2&amp;")"</f>
        <v>West Tamar (2011-12 to 2016-17)</v>
      </c>
      <c r="B18" s="83"/>
      <c r="C18" s="83"/>
      <c r="D18" s="83"/>
      <c r="E18" s="83"/>
      <c r="F18" s="83"/>
      <c r="G18" s="83" t="str">
        <f>'Table 12.29'!$S$1&amp;" ("&amp;'Table 12.29'!$T$2&amp;" to "&amp;'Table 12.29'!$Y$2&amp;")"</f>
        <v>West Tamar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148</v>
      </c>
      <c r="Z18" s="125"/>
      <c r="AA18" s="128">
        <f t="shared" si="2"/>
        <v>8.686465547599484E-3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1076</v>
      </c>
      <c r="Z19" s="125"/>
      <c r="AA19" s="128">
        <f t="shared" si="2"/>
        <v>6.3152952224439493E-2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538</v>
      </c>
      <c r="Z20" s="125"/>
      <c r="AA20" s="128">
        <f t="shared" si="2"/>
        <v>3.1576476112219747E-2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1545</v>
      </c>
      <c r="Z21" s="125"/>
      <c r="AA21" s="128">
        <f t="shared" si="2"/>
        <v>9.0679657236764882E-2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1268</v>
      </c>
      <c r="Z22" s="125"/>
      <c r="AA22" s="128">
        <f t="shared" si="2"/>
        <v>7.442188050240639E-2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600</v>
      </c>
      <c r="Z23" s="125"/>
      <c r="AA23" s="128">
        <f t="shared" si="2"/>
        <v>3.5215400868646551E-2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132</v>
      </c>
      <c r="Z24" s="125"/>
      <c r="AA24" s="128">
        <f t="shared" si="2"/>
        <v>7.7473881911022417E-3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563</v>
      </c>
      <c r="Z25" s="125"/>
      <c r="AA25" s="128">
        <f t="shared" si="2"/>
        <v>3.3043784481746684E-2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332</v>
      </c>
      <c r="Z26" s="125"/>
      <c r="AA26" s="128">
        <f t="shared" si="2"/>
        <v>1.9485855147317762E-2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936</v>
      </c>
      <c r="Z27" s="125"/>
      <c r="AA27" s="128">
        <f t="shared" si="2"/>
        <v>5.4936025355088625E-2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906</v>
      </c>
      <c r="Z28" s="125"/>
      <c r="AA28" s="128">
        <f t="shared" si="2"/>
        <v>5.3175255311656296E-2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879</v>
      </c>
      <c r="Z29" s="125"/>
      <c r="AA29" s="128">
        <f t="shared" si="2"/>
        <v>5.1590562272567204E-2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1601</v>
      </c>
      <c r="Z30" s="125"/>
      <c r="AA30" s="128">
        <f t="shared" si="2"/>
        <v>9.3966427984505219E-2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12.29'!Y2&amp;")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2156</v>
      </c>
      <c r="Z31" s="125"/>
      <c r="AA31" s="128">
        <f t="shared" si="2"/>
        <v>0.12654067378800329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297</v>
      </c>
      <c r="Z32" s="125"/>
      <c r="AA32" s="128">
        <f t="shared" si="2"/>
        <v>1.7431623429980045E-2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616</v>
      </c>
      <c r="Z33" s="125"/>
      <c r="AA33" s="128">
        <f t="shared" si="2"/>
        <v>3.6154478225143796E-2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17038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10034</v>
      </c>
      <c r="U37" s="125">
        <v>9960</v>
      </c>
      <c r="V37" s="125">
        <v>9805</v>
      </c>
      <c r="W37" s="125">
        <v>9894</v>
      </c>
      <c r="X37" s="125">
        <v>10135</v>
      </c>
      <c r="Y37" s="125">
        <v>10078</v>
      </c>
      <c r="Z37" s="125"/>
      <c r="AA37" s="125" t="str">
        <f>TEXT(Y37,"###,###")</f>
        <v>10,078</v>
      </c>
      <c r="AB37" s="125"/>
      <c r="AC37" s="125">
        <f>Y37/X37-1</f>
        <v>-5.6240749876664831E-3</v>
      </c>
      <c r="AD37" s="125"/>
      <c r="AE37" s="125">
        <f>Y37/T37-1</f>
        <v>4.3850906916484966E-3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1862</v>
      </c>
      <c r="U38" s="125">
        <v>1815</v>
      </c>
      <c r="V38" s="125">
        <v>2012</v>
      </c>
      <c r="W38" s="125">
        <v>2029</v>
      </c>
      <c r="X38" s="125">
        <v>1840</v>
      </c>
      <c r="Y38" s="125">
        <v>2113</v>
      </c>
      <c r="Z38" s="125"/>
      <c r="AA38" s="125" t="str">
        <f>TEXT(Y38,"###,###")</f>
        <v>2,113</v>
      </c>
      <c r="AB38" s="125"/>
      <c r="AC38" s="125">
        <f>Y38/X38-1</f>
        <v>0.14836956521739131</v>
      </c>
      <c r="AD38" s="125"/>
      <c r="AE38" s="125">
        <f>Y38/T38-1</f>
        <v>0.13480128893662724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11896</v>
      </c>
      <c r="U40" s="125">
        <v>11775</v>
      </c>
      <c r="V40" s="125">
        <v>11817</v>
      </c>
      <c r="W40" s="125">
        <v>11923</v>
      </c>
      <c r="X40" s="125">
        <v>11975</v>
      </c>
      <c r="Y40" s="125">
        <v>12191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82.667541629070627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17.332458370929373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12</v>
      </c>
      <c r="Y44" s="127">
        <v>10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218</v>
      </c>
      <c r="Y45" s="127">
        <v>183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489</v>
      </c>
      <c r="Y46" s="127">
        <v>514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764</v>
      </c>
      <c r="Y47" s="127">
        <v>747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812</v>
      </c>
      <c r="Y48" s="127">
        <v>897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12.29'!S1&amp;" ("&amp;'Table 12.29'!Y2&amp;") *"</f>
        <v>Number of jobs by age and sex of job holders in West Tamar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705</v>
      </c>
      <c r="Y49" s="127">
        <v>737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718</v>
      </c>
      <c r="Y50" s="127">
        <v>745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710</v>
      </c>
      <c r="Y51" s="127">
        <v>799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925</v>
      </c>
      <c r="Y52" s="127">
        <v>925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843</v>
      </c>
      <c r="Y53" s="127">
        <v>895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853</v>
      </c>
      <c r="Y54" s="127">
        <v>849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674</v>
      </c>
      <c r="Y55" s="127">
        <v>704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342</v>
      </c>
      <c r="Y56" s="127">
        <v>358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147</v>
      </c>
      <c r="Y57" s="127">
        <v>154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64</v>
      </c>
      <c r="Y58" s="127">
        <v>70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18</v>
      </c>
      <c r="Y59" s="127">
        <v>22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14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8314</v>
      </c>
      <c r="Y61" s="127">
        <v>8614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11</v>
      </c>
      <c r="Y63" s="127">
        <v>11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12.29'!S1&amp;" ("&amp;'Table 12.29'!Y2&amp;") *"</f>
        <v>Number of employed persons per occupation of main job by sex in West Tamar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222</v>
      </c>
      <c r="Y64" s="127">
        <v>222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543</v>
      </c>
      <c r="Y65" s="127">
        <v>574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699</v>
      </c>
      <c r="Y66" s="127">
        <v>733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741</v>
      </c>
      <c r="Y67" s="127">
        <v>791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666</v>
      </c>
      <c r="Y68" s="127">
        <v>689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675</v>
      </c>
      <c r="Y69" s="127">
        <v>697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864</v>
      </c>
      <c r="Y70" s="127">
        <v>812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927</v>
      </c>
      <c r="Y71" s="127">
        <v>983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941</v>
      </c>
      <c r="Y72" s="127">
        <v>913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883</v>
      </c>
      <c r="Y73" s="127">
        <v>895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590</v>
      </c>
      <c r="Y74" s="127">
        <v>645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236</v>
      </c>
      <c r="Y75" s="127">
        <v>279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76</v>
      </c>
      <c r="Y76" s="127">
        <v>91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39</v>
      </c>
      <c r="Y77" s="127">
        <v>44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23</v>
      </c>
      <c r="Y78" s="127">
        <v>28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20</v>
      </c>
      <c r="Y79" s="127">
        <v>17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8171</v>
      </c>
      <c r="Y80" s="127">
        <v>8424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12.29'!S1</f>
        <v>West Tamar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632</v>
      </c>
      <c r="Y83" s="127">
        <v>662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892</v>
      </c>
      <c r="Y84" s="127">
        <v>898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12.29'!AA4</f>
        <v>17,038</v>
      </c>
      <c r="D85" s="97">
        <f>'Table 12.29'!AC4</f>
        <v>3.3796492931254196E-2</v>
      </c>
      <c r="E85" s="98">
        <f>'Table 12.29'!AC4</f>
        <v>3.3796492931254196E-2</v>
      </c>
      <c r="F85" s="97">
        <f>'Table 12.29'!AE4</f>
        <v>3.5996594916697155E-2</v>
      </c>
      <c r="G85" s="98">
        <f>'Table 12.29'!AE4</f>
        <v>3.5996594916697155E-2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1087</v>
      </c>
      <c r="Y85" s="127">
        <v>1151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12.29'!AA5</f>
        <v>8,614</v>
      </c>
      <c r="D86" s="97">
        <f>'Table 12.29'!AC5</f>
        <v>3.6208348370022847E-2</v>
      </c>
      <c r="E86" s="98">
        <f>'Table 12.29'!AC5</f>
        <v>3.6208348370022847E-2</v>
      </c>
      <c r="F86" s="97">
        <f>'Table 12.29'!AE5</f>
        <v>1.3769565729080835E-2</v>
      </c>
      <c r="G86" s="98">
        <f>'Table 12.29'!AE5</f>
        <v>1.3769565729080835E-2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321</v>
      </c>
      <c r="Y86" s="127">
        <v>341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12.29'!AA6</f>
        <v>8,424</v>
      </c>
      <c r="D87" s="97">
        <f>'Table 12.29'!AC6</f>
        <v>3.1341821743388731E-2</v>
      </c>
      <c r="E87" s="98">
        <f>'Table 12.29'!AC6</f>
        <v>3.1341821743388731E-2</v>
      </c>
      <c r="F87" s="97">
        <f>'Table 12.29'!AE6</f>
        <v>5.9755944143917494E-2</v>
      </c>
      <c r="G87" s="98">
        <f>'Table 12.29'!AE6</f>
        <v>5.9755944143917494E-2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263</v>
      </c>
      <c r="Y87" s="127">
        <v>262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12.29'!AA7</f>
        <v>12,191</v>
      </c>
      <c r="D88" s="97">
        <f>'Table 12.29'!AC7</f>
        <v>1.8207633842812987E-2</v>
      </c>
      <c r="E88" s="98">
        <f>'Table 12.29'!AC7</f>
        <v>1.8207633842812987E-2</v>
      </c>
      <c r="F88" s="97">
        <f>'Table 12.29'!AE7</f>
        <v>2.4798251513113545E-2</v>
      </c>
      <c r="G88" s="98">
        <f>'Table 12.29'!AE7</f>
        <v>2.4798251513113545E-2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333</v>
      </c>
      <c r="Y88" s="127">
        <v>297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12.29'!AA37</f>
        <v>10,078</v>
      </c>
      <c r="D89" s="97">
        <f>'Table 12.29'!AC37</f>
        <v>-5.6240749876664831E-3</v>
      </c>
      <c r="E89" s="98">
        <f>'Table 12.29'!AC37</f>
        <v>-5.6240749876664831E-3</v>
      </c>
      <c r="F89" s="97">
        <f>'Table 12.29'!AE37</f>
        <v>4.3850906916484966E-3</v>
      </c>
      <c r="G89" s="98">
        <f>'Table 12.29'!AE37</f>
        <v>4.3850906916484966E-3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537</v>
      </c>
      <c r="Y89" s="127">
        <v>536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12.29'!AA38</f>
        <v>2,113</v>
      </c>
      <c r="D90" s="97">
        <f>'Table 12.29'!AC38</f>
        <v>0.14836956521739131</v>
      </c>
      <c r="E90" s="98">
        <f>'Table 12.29'!AC38</f>
        <v>0.14836956521739131</v>
      </c>
      <c r="F90" s="97">
        <f>'Table 12.29'!AE38</f>
        <v>0.13480128893662724</v>
      </c>
      <c r="G90" s="98">
        <f>'Table 12.29'!AE38</f>
        <v>0.13480128893662724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726</v>
      </c>
      <c r="Y90" s="127">
        <v>749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12.29'!AA114</f>
        <v>960</v>
      </c>
      <c r="D91" s="97">
        <f>'Table 12.29'!AC114</f>
        <v>0.19700748129675816</v>
      </c>
      <c r="E91" s="98">
        <f>'Table 12.29'!AC114</f>
        <v>0.19700748129675816</v>
      </c>
      <c r="F91" s="97">
        <f>'Table 12.29'!AE114</f>
        <v>0.17647058823529416</v>
      </c>
      <c r="G91" s="98">
        <f>'Table 12.29'!AE114</f>
        <v>0.17647058823529416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6102</v>
      </c>
      <c r="Y91" s="127">
        <v>6213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12.29'!AA115</f>
        <v>1,153</v>
      </c>
      <c r="D92" s="97">
        <f>'Table 12.29'!AC115</f>
        <v>0.10972088546679504</v>
      </c>
      <c r="E92" s="98">
        <f>'Table 12.29'!AC115</f>
        <v>0.10972088546679504</v>
      </c>
      <c r="F92" s="97">
        <f>'Table 12.29'!AE115</f>
        <v>9.8095238095238013E-2</v>
      </c>
      <c r="G92" s="98">
        <f>'Table 12.29'!AE115</f>
        <v>9.8095238095238013E-2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12.29'!AA8</f>
        <v>$37,439</v>
      </c>
      <c r="D93" s="97">
        <f>'Table 12.29'!AC8</f>
        <v>-2.9980440013155363E-3</v>
      </c>
      <c r="E93" s="98">
        <f>'Table 12.29'!AC8</f>
        <v>-2.9980440013155363E-3</v>
      </c>
      <c r="F93" s="97">
        <f>'Table 12.29'!AE8</f>
        <v>9.0962788122504801E-2</v>
      </c>
      <c r="G93" s="98">
        <f>'Table 12.29'!AE8</f>
        <v>9.0962788122504801E-2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351</v>
      </c>
      <c r="Y93" s="127">
        <v>402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12.29'!AA9</f>
        <v>$612.2 mil</v>
      </c>
      <c r="D94" s="97">
        <f>'Table 12.29'!AC9</f>
        <v>3.1831221424379663E-2</v>
      </c>
      <c r="E94" s="98">
        <f>'Table 12.29'!AC9</f>
        <v>3.1831221424379663E-2</v>
      </c>
      <c r="F94" s="97">
        <f>'Table 12.29'!AE9</f>
        <v>0.16348512964874584</v>
      </c>
      <c r="G94" s="98">
        <f>'Table 12.29'!AE9</f>
        <v>0.16348512964874584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1295</v>
      </c>
      <c r="Y94" s="127">
        <v>1318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219</v>
      </c>
      <c r="Y95" s="127">
        <v>223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878</v>
      </c>
      <c r="Y96" s="127">
        <v>918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976</v>
      </c>
      <c r="Y97" s="127">
        <v>1061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622</v>
      </c>
      <c r="Y98" s="127">
        <v>624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36</v>
      </c>
      <c r="Y99" s="127">
        <v>36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358</v>
      </c>
      <c r="Y100" s="127">
        <v>385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5876</v>
      </c>
      <c r="Y101" s="127">
        <v>5978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11404</v>
      </c>
      <c r="Y104" s="125">
        <v>12064</v>
      </c>
      <c r="Z104" s="125"/>
      <c r="AA104" s="125" t="str">
        <f>TEXT(Y104,"###,###")</f>
        <v>12,064</v>
      </c>
      <c r="AB104" s="125"/>
      <c r="AC104" s="125">
        <f>Y104/($Y$4)*100</f>
        <v>70.806432679892012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3409</v>
      </c>
      <c r="Y105" s="125">
        <v>3564</v>
      </c>
      <c r="Z105" s="125"/>
      <c r="AA105" s="125" t="str">
        <f>TEXT(Y105,"###,###")</f>
        <v>3,564</v>
      </c>
      <c r="AB105" s="125"/>
      <c r="AC105" s="125">
        <f>Y105/($Y$4)*100</f>
        <v>20.917948115976053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14813</v>
      </c>
      <c r="Y106" s="125">
        <v>15628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2300</v>
      </c>
      <c r="Y108" s="125">
        <v>2533</v>
      </c>
      <c r="Z108" s="125"/>
      <c r="AA108" s="125" t="str">
        <f>TEXT(Y108,"###,###")</f>
        <v>2,533</v>
      </c>
      <c r="AB108" s="125"/>
      <c r="AC108" s="125">
        <f>Y108/($Y$4)*100</f>
        <v>14.866768400046954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2718</v>
      </c>
      <c r="Y109" s="125">
        <v>2781</v>
      </c>
      <c r="Z109" s="125"/>
      <c r="AA109" s="125" t="str">
        <f>TEXT(Y109,"###,###")</f>
        <v>2,781</v>
      </c>
      <c r="AB109" s="125"/>
      <c r="AC109" s="125">
        <f t="shared" ref="AC109:AC111" si="3">Y109/($Y$4)*100</f>
        <v>16.322338302617677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3606</v>
      </c>
      <c r="Y110" s="125">
        <v>3815</v>
      </c>
      <c r="Z110" s="125"/>
      <c r="AA110" s="125" t="str">
        <f>TEXT(Y110,"###,###")</f>
        <v>3,815</v>
      </c>
      <c r="AB110" s="125"/>
      <c r="AC110" s="125">
        <f t="shared" si="3"/>
        <v>22.391125718981101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6195</v>
      </c>
      <c r="Y111" s="125">
        <v>6499</v>
      </c>
      <c r="Z111" s="125"/>
      <c r="AA111" s="125" t="str">
        <f>TEXT(Y111,"###,###")</f>
        <v>6,499</v>
      </c>
      <c r="AB111" s="125"/>
      <c r="AC111" s="125">
        <f t="shared" si="3"/>
        <v>38.144148374222326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16481</v>
      </c>
      <c r="Y112" s="125">
        <v>17038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816</v>
      </c>
      <c r="U114" s="125">
        <v>828</v>
      </c>
      <c r="V114" s="125">
        <v>882</v>
      </c>
      <c r="W114" s="125">
        <v>853</v>
      </c>
      <c r="X114" s="125">
        <v>802</v>
      </c>
      <c r="Y114" s="125">
        <v>960</v>
      </c>
      <c r="Z114" s="125"/>
      <c r="AA114" s="125" t="str">
        <f>TEXT(Y114,"###,###")</f>
        <v>960</v>
      </c>
      <c r="AB114" s="125"/>
      <c r="AC114" s="125">
        <f>Y114/X114-1</f>
        <v>0.19700748129675816</v>
      </c>
      <c r="AD114" s="125"/>
      <c r="AE114" s="125">
        <f>Y114/T114-1</f>
        <v>0.17647058823529416</v>
      </c>
      <c r="AF114" s="125"/>
    </row>
    <row r="115" spans="19:32" x14ac:dyDescent="0.25">
      <c r="S115" s="125" t="s">
        <v>104</v>
      </c>
      <c r="T115" s="125">
        <v>1050</v>
      </c>
      <c r="U115" s="125">
        <v>994</v>
      </c>
      <c r="V115" s="125">
        <v>1124</v>
      </c>
      <c r="W115" s="125">
        <v>1179</v>
      </c>
      <c r="X115" s="125">
        <v>1039</v>
      </c>
      <c r="Y115" s="125">
        <v>1153</v>
      </c>
      <c r="Z115" s="125"/>
      <c r="AA115" s="125" t="str">
        <f>TEXT(Y115,"###,###")</f>
        <v>1,153</v>
      </c>
      <c r="AB115" s="125"/>
      <c r="AC115" s="125">
        <f>Y115/X115-1</f>
        <v>0.10972088546679504</v>
      </c>
      <c r="AD115" s="125"/>
      <c r="AE115" s="125">
        <f>Y115/T115-1</f>
        <v>9.8095238095238013E-2</v>
      </c>
      <c r="AF115" s="125"/>
    </row>
    <row r="116" spans="19:32" x14ac:dyDescent="0.25">
      <c r="S116" s="125" t="s">
        <v>56</v>
      </c>
      <c r="T116" s="125">
        <v>1866</v>
      </c>
      <c r="U116" s="125">
        <v>1822</v>
      </c>
      <c r="V116" s="125">
        <v>2006</v>
      </c>
      <c r="W116" s="125">
        <v>2032</v>
      </c>
      <c r="X116" s="125">
        <v>1841</v>
      </c>
      <c r="Y116" s="125">
        <v>2113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42.31</v>
      </c>
      <c r="V118" s="125">
        <v>42.3</v>
      </c>
      <c r="W118" s="125">
        <v>44.17</v>
      </c>
      <c r="X118" s="125">
        <v>42.1</v>
      </c>
      <c r="Y118" s="125">
        <v>43.23</v>
      </c>
      <c r="Z118" s="125"/>
      <c r="AA118" s="125" t="str">
        <f>TEXT(Y118,"##.0")</f>
        <v>43.2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9659</v>
      </c>
      <c r="V120" s="125">
        <v>9831</v>
      </c>
      <c r="W120" s="125">
        <v>10028</v>
      </c>
      <c r="X120" s="125">
        <v>10103</v>
      </c>
      <c r="Y120" s="125">
        <v>10291</v>
      </c>
      <c r="Z120" s="125"/>
      <c r="AA120" s="125" t="str">
        <f>TEXT(Y120,"###,###")</f>
        <v>10,291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1091</v>
      </c>
      <c r="V121" s="125">
        <v>1028</v>
      </c>
      <c r="W121" s="125">
        <v>998</v>
      </c>
      <c r="X121" s="125">
        <v>956</v>
      </c>
      <c r="Y121" s="125">
        <v>980</v>
      </c>
      <c r="Z121" s="125"/>
      <c r="AA121" s="125" t="str">
        <f t="shared" ref="AA121:AA128" si="4">TEXT(Y121,"###,###")</f>
        <v>980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1030</v>
      </c>
      <c r="V122" s="125">
        <v>951</v>
      </c>
      <c r="W122" s="125">
        <v>906</v>
      </c>
      <c r="X122" s="125">
        <v>914</v>
      </c>
      <c r="Y122" s="125">
        <v>920</v>
      </c>
      <c r="Z122" s="125"/>
      <c r="AA122" s="125" t="str">
        <f t="shared" si="4"/>
        <v>920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10689</v>
      </c>
      <c r="V124" s="125">
        <v>10782</v>
      </c>
      <c r="W124" s="125">
        <v>10934</v>
      </c>
      <c r="X124" s="125">
        <v>11017</v>
      </c>
      <c r="Y124" s="125">
        <v>11211</v>
      </c>
      <c r="Z124" s="125"/>
      <c r="AA124" s="125" t="str">
        <f t="shared" si="4"/>
        <v>11,211</v>
      </c>
      <c r="AB124" s="125"/>
      <c r="AC124" s="125">
        <f>Y124/$Y$7*100</f>
        <v>91.961282913624814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2121</v>
      </c>
      <c r="V125" s="125">
        <v>1979</v>
      </c>
      <c r="W125" s="125">
        <v>1904</v>
      </c>
      <c r="X125" s="125">
        <v>1870</v>
      </c>
      <c r="Y125" s="125">
        <v>1900</v>
      </c>
      <c r="Z125" s="125"/>
      <c r="AA125" s="125" t="str">
        <f t="shared" si="4"/>
        <v>1,900</v>
      </c>
      <c r="AB125" s="125"/>
      <c r="AC125" s="125">
        <f>Y125/$Y$7*100</f>
        <v>15.585267820523338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6104</v>
      </c>
      <c r="V127" s="125">
        <v>6094</v>
      </c>
      <c r="W127" s="125">
        <v>6131</v>
      </c>
      <c r="X127" s="125">
        <v>6102</v>
      </c>
      <c r="Y127" s="125">
        <v>6213</v>
      </c>
      <c r="Z127" s="125"/>
      <c r="AA127" s="125" t="str">
        <f t="shared" si="4"/>
        <v>6,213</v>
      </c>
      <c r="AB127" s="125"/>
      <c r="AC127" s="125">
        <f>Y127/$Y$7*100</f>
        <v>50.963825773111317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5671</v>
      </c>
      <c r="V128" s="125">
        <v>5717</v>
      </c>
      <c r="W128" s="125">
        <v>5791</v>
      </c>
      <c r="X128" s="125">
        <v>5874</v>
      </c>
      <c r="Y128" s="125">
        <v>5978</v>
      </c>
      <c r="Z128" s="125"/>
      <c r="AA128" s="125" t="str">
        <f t="shared" si="4"/>
        <v>5,978</v>
      </c>
      <c r="AB128" s="125"/>
      <c r="AC128" s="125">
        <f>Y128/$Y$7*100</f>
        <v>49.03617422688869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E8686DF-7D18-4459-85CB-D8BBB34ACE3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AAB329A7-362A-4F84-9A52-D9DC92D672C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BDE0D54F-A55F-4706-9C37-A841030112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EDF77010-EA9A-4663-BE5A-03668A20C6A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3" tint="0.39997558519241921"/>
  </sheetPr>
  <dimension ref="A1:M58"/>
  <sheetViews>
    <sheetView workbookViewId="0"/>
  </sheetViews>
  <sheetFormatPr defaultRowHeight="15" x14ac:dyDescent="0.25"/>
  <cols>
    <col min="1" max="1" width="43.140625" style="24" bestFit="1" customWidth="1"/>
    <col min="2" max="2" width="14.85546875" style="24" bestFit="1" customWidth="1"/>
    <col min="3" max="3" width="16.7109375" style="24" bestFit="1" customWidth="1"/>
    <col min="4" max="7" width="14.85546875" style="24" bestFit="1" customWidth="1"/>
    <col min="8" max="8" width="7.85546875" style="24" customWidth="1"/>
    <col min="9" max="9" width="11.5703125" style="24" bestFit="1" customWidth="1"/>
    <col min="10" max="10" width="5.28515625" style="24" customWidth="1"/>
    <col min="11" max="11" width="9.140625" style="24"/>
    <col min="12" max="12" width="4.28515625" style="24" customWidth="1"/>
    <col min="13" max="16384" width="9.140625" style="24"/>
  </cols>
  <sheetData>
    <row r="1" spans="1:13" ht="18" thickBot="1" x14ac:dyDescent="0.35">
      <c r="A1" s="102" t="str">
        <f>C3</f>
        <v>Tasmania</v>
      </c>
      <c r="B1" s="102"/>
      <c r="C1" s="102"/>
      <c r="D1" s="102"/>
      <c r="E1" s="102"/>
      <c r="F1" s="102"/>
      <c r="G1" s="103">
        <f>G3</f>
        <v>6</v>
      </c>
      <c r="I1" s="124" t="s">
        <v>26</v>
      </c>
      <c r="J1" s="124"/>
      <c r="K1" s="124"/>
      <c r="L1" s="124"/>
      <c r="M1" s="124"/>
    </row>
    <row r="2" spans="1:13" ht="18.75" thickTop="1" thickBot="1" x14ac:dyDescent="0.35">
      <c r="A2" s="102"/>
      <c r="B2" s="104" t="s">
        <v>115</v>
      </c>
      <c r="C2" s="104" t="s">
        <v>68</v>
      </c>
      <c r="D2" s="104" t="s">
        <v>69</v>
      </c>
      <c r="E2" s="104" t="s">
        <v>70</v>
      </c>
      <c r="F2" s="104" t="s">
        <v>67</v>
      </c>
      <c r="G2" s="104" t="s">
        <v>105</v>
      </c>
      <c r="I2" s="124" t="s">
        <v>105</v>
      </c>
      <c r="J2" s="124"/>
      <c r="K2" s="124"/>
      <c r="L2" s="124"/>
      <c r="M2" s="124"/>
    </row>
    <row r="3" spans="1:13" ht="16.5" thickTop="1" thickBot="1" x14ac:dyDescent="0.3">
      <c r="C3" s="24" t="s">
        <v>188</v>
      </c>
      <c r="G3" s="7">
        <v>6</v>
      </c>
      <c r="I3" s="34" t="s">
        <v>27</v>
      </c>
      <c r="K3" s="35" t="s">
        <v>28</v>
      </c>
      <c r="M3" s="35" t="s">
        <v>112</v>
      </c>
    </row>
    <row r="4" spans="1:13" x14ac:dyDescent="0.25">
      <c r="A4" s="38" t="s">
        <v>30</v>
      </c>
      <c r="B4" s="66">
        <v>375288</v>
      </c>
      <c r="C4" s="66">
        <v>369330</v>
      </c>
      <c r="D4" s="66">
        <v>371215</v>
      </c>
      <c r="E4" s="66">
        <v>373259</v>
      </c>
      <c r="F4" s="66">
        <v>374748</v>
      </c>
      <c r="G4" s="66">
        <v>387015</v>
      </c>
      <c r="I4" s="39" t="str">
        <f>TEXT(G4,"#,###,###")</f>
        <v>387,015</v>
      </c>
      <c r="K4" s="40">
        <f t="shared" ref="K4:K9" si="0">G4/F4-1</f>
        <v>3.2733997246149338E-2</v>
      </c>
      <c r="M4" s="40">
        <f t="shared" ref="M4:M9" si="1">G4/B4-1</f>
        <v>3.1248001534821324E-2</v>
      </c>
    </row>
    <row r="5" spans="1:13" x14ac:dyDescent="0.25">
      <c r="A5" s="42" t="s">
        <v>6</v>
      </c>
      <c r="B5" s="66">
        <v>193696</v>
      </c>
      <c r="C5" s="66">
        <v>190643</v>
      </c>
      <c r="D5" s="66">
        <v>189569</v>
      </c>
      <c r="E5" s="66">
        <v>190996</v>
      </c>
      <c r="F5" s="66">
        <v>190776</v>
      </c>
      <c r="G5" s="66">
        <v>195986</v>
      </c>
      <c r="I5" s="39" t="str">
        <f>TEXT(G5,"#,###,###")</f>
        <v>195,986</v>
      </c>
      <c r="K5" s="40">
        <f t="shared" si="0"/>
        <v>2.7309514823667502E-2</v>
      </c>
      <c r="M5" s="40">
        <f t="shared" si="1"/>
        <v>1.1822649925656625E-2</v>
      </c>
    </row>
    <row r="6" spans="1:13" x14ac:dyDescent="0.25">
      <c r="A6" s="42" t="s">
        <v>7</v>
      </c>
      <c r="B6" s="66">
        <v>181592</v>
      </c>
      <c r="C6" s="66">
        <v>178684</v>
      </c>
      <c r="D6" s="66">
        <v>181646</v>
      </c>
      <c r="E6" s="66">
        <v>182260</v>
      </c>
      <c r="F6" s="66">
        <v>183970</v>
      </c>
      <c r="G6" s="66">
        <v>191029</v>
      </c>
      <c r="I6" s="39" t="str">
        <f>TEXT(G6,"#,###,###")</f>
        <v>191,029</v>
      </c>
      <c r="K6" s="40">
        <f t="shared" si="0"/>
        <v>3.837038647605584E-2</v>
      </c>
      <c r="M6" s="40">
        <f t="shared" si="1"/>
        <v>5.196814837658037E-2</v>
      </c>
    </row>
    <row r="7" spans="1:13" x14ac:dyDescent="0.25">
      <c r="A7" s="38" t="s">
        <v>8</v>
      </c>
      <c r="B7" s="66">
        <v>269895</v>
      </c>
      <c r="C7" s="66">
        <v>266724</v>
      </c>
      <c r="D7" s="66">
        <v>266669</v>
      </c>
      <c r="E7" s="66">
        <v>267639</v>
      </c>
      <c r="F7" s="66">
        <v>269858</v>
      </c>
      <c r="G7" s="66">
        <v>275106</v>
      </c>
      <c r="I7" s="39" t="str">
        <f>TEXT(G7,"#,###,###")</f>
        <v>275,106</v>
      </c>
      <c r="K7" s="40">
        <f t="shared" si="0"/>
        <v>1.9447264857814117E-2</v>
      </c>
      <c r="M7" s="40">
        <f t="shared" si="1"/>
        <v>1.930750847551832E-2</v>
      </c>
    </row>
    <row r="8" spans="1:13" x14ac:dyDescent="0.25">
      <c r="A8" s="38" t="s">
        <v>31</v>
      </c>
      <c r="B8" s="66">
        <v>33656</v>
      </c>
      <c r="C8" s="66">
        <v>34772</v>
      </c>
      <c r="D8" s="66">
        <v>34486.1</v>
      </c>
      <c r="E8" s="66">
        <v>35879</v>
      </c>
      <c r="F8" s="66">
        <v>37410.43</v>
      </c>
      <c r="G8" s="66">
        <v>37219</v>
      </c>
      <c r="I8" s="39" t="str">
        <f>TEXT(G8,"$###,###")</f>
        <v>$37,219</v>
      </c>
      <c r="K8" s="40">
        <f t="shared" si="0"/>
        <v>-5.1170221780396652E-3</v>
      </c>
      <c r="M8" s="40">
        <f t="shared" si="1"/>
        <v>0.10586522462562398</v>
      </c>
    </row>
    <row r="9" spans="1:13" x14ac:dyDescent="0.25">
      <c r="A9" s="38" t="s">
        <v>9</v>
      </c>
      <c r="B9" s="66">
        <v>11808668055</v>
      </c>
      <c r="C9" s="66">
        <v>11993733196</v>
      </c>
      <c r="D9" s="66">
        <v>12370352934</v>
      </c>
      <c r="E9" s="66">
        <v>12776965634</v>
      </c>
      <c r="F9" s="66">
        <v>13194024855</v>
      </c>
      <c r="G9" s="66">
        <v>13635748831</v>
      </c>
      <c r="I9" s="39" t="str">
        <f>TEXT(G9/1000000000,"$#,###.0")&amp;" bil"</f>
        <v>$13.6 bil</v>
      </c>
      <c r="K9" s="40">
        <f t="shared" si="0"/>
        <v>3.3479092305378266E-2</v>
      </c>
      <c r="M9" s="40">
        <f t="shared" si="1"/>
        <v>0.15472369682086051</v>
      </c>
    </row>
    <row r="10" spans="1:13" x14ac:dyDescent="0.25">
      <c r="A10" s="38"/>
    </row>
    <row r="11" spans="1:13" x14ac:dyDescent="0.25">
      <c r="A11" s="38" t="s">
        <v>32</v>
      </c>
      <c r="B11" s="66">
        <v>328484</v>
      </c>
      <c r="C11" s="66">
        <v>323920</v>
      </c>
      <c r="D11" s="66">
        <v>327105</v>
      </c>
      <c r="E11" s="66">
        <v>330446</v>
      </c>
      <c r="F11" s="66">
        <v>331630</v>
      </c>
      <c r="G11" s="66">
        <v>343389</v>
      </c>
    </row>
    <row r="12" spans="1:13" x14ac:dyDescent="0.25">
      <c r="A12" s="38" t="s">
        <v>33</v>
      </c>
      <c r="B12" s="66">
        <v>46804</v>
      </c>
      <c r="C12" s="66">
        <v>45410</v>
      </c>
      <c r="D12" s="66">
        <v>44110</v>
      </c>
      <c r="E12" s="66">
        <v>42813</v>
      </c>
      <c r="F12" s="66">
        <v>43118</v>
      </c>
      <c r="G12" s="66">
        <v>43626</v>
      </c>
    </row>
    <row r="13" spans="1:13" x14ac:dyDescent="0.25">
      <c r="A13" s="38"/>
      <c r="B13" s="38"/>
    </row>
    <row r="14" spans="1:13" ht="15.75" thickBot="1" x14ac:dyDescent="0.3">
      <c r="A14" s="71" t="s">
        <v>34</v>
      </c>
      <c r="B14" s="71"/>
      <c r="C14" s="72"/>
      <c r="D14" s="34"/>
      <c r="E14" s="34"/>
      <c r="F14" s="34"/>
      <c r="G14" s="34"/>
      <c r="I14" s="71" t="s">
        <v>35</v>
      </c>
    </row>
    <row r="15" spans="1:13" x14ac:dyDescent="0.25">
      <c r="A15" s="80" t="s">
        <v>71</v>
      </c>
      <c r="B15" s="80"/>
      <c r="C15" s="81"/>
      <c r="D15" s="81"/>
      <c r="E15" s="81"/>
      <c r="F15" s="81"/>
      <c r="G15" s="66">
        <v>25070</v>
      </c>
      <c r="I15" s="105">
        <f t="shared" ref="I15:I34" si="2">IF(G15="np",0,G15/$G$34)</f>
        <v>6.4777850987687818E-2</v>
      </c>
    </row>
    <row r="16" spans="1:13" x14ac:dyDescent="0.25">
      <c r="A16" s="80" t="s">
        <v>72</v>
      </c>
      <c r="B16" s="80"/>
      <c r="C16" s="81"/>
      <c r="D16" s="81"/>
      <c r="E16" s="81"/>
      <c r="F16" s="81"/>
      <c r="G16" s="66">
        <v>3202</v>
      </c>
      <c r="I16" s="105">
        <f t="shared" si="2"/>
        <v>8.2735811273464861E-3</v>
      </c>
    </row>
    <row r="17" spans="1:9" x14ac:dyDescent="0.25">
      <c r="A17" s="80" t="s">
        <v>73</v>
      </c>
      <c r="B17" s="80"/>
      <c r="C17" s="81"/>
      <c r="D17" s="81"/>
      <c r="E17" s="81"/>
      <c r="F17" s="81"/>
      <c r="G17" s="66">
        <v>22104</v>
      </c>
      <c r="I17" s="105">
        <f t="shared" si="2"/>
        <v>5.7114065346304407E-2</v>
      </c>
    </row>
    <row r="18" spans="1:9" x14ac:dyDescent="0.25">
      <c r="A18" s="80" t="s">
        <v>74</v>
      </c>
      <c r="B18" s="80"/>
      <c r="C18" s="81"/>
      <c r="D18" s="81"/>
      <c r="E18" s="81"/>
      <c r="F18" s="81"/>
      <c r="G18" s="66">
        <v>4185</v>
      </c>
      <c r="I18" s="105">
        <f t="shared" si="2"/>
        <v>1.0813534359133367E-2</v>
      </c>
    </row>
    <row r="19" spans="1:9" x14ac:dyDescent="0.25">
      <c r="A19" s="80" t="s">
        <v>75</v>
      </c>
      <c r="B19" s="80"/>
      <c r="C19" s="81"/>
      <c r="D19" s="81"/>
      <c r="E19" s="81"/>
      <c r="F19" s="81"/>
      <c r="G19" s="66">
        <v>21216</v>
      </c>
      <c r="I19" s="105">
        <f t="shared" si="2"/>
        <v>5.4819580636409439E-2</v>
      </c>
    </row>
    <row r="20" spans="1:9" x14ac:dyDescent="0.25">
      <c r="A20" s="80" t="s">
        <v>76</v>
      </c>
      <c r="B20" s="80"/>
      <c r="C20" s="81"/>
      <c r="D20" s="81"/>
      <c r="E20" s="81"/>
      <c r="F20" s="81"/>
      <c r="G20" s="66">
        <v>10748</v>
      </c>
      <c r="I20" s="105">
        <f t="shared" si="2"/>
        <v>2.777153340309807E-2</v>
      </c>
    </row>
    <row r="21" spans="1:9" x14ac:dyDescent="0.25">
      <c r="A21" s="80" t="s">
        <v>77</v>
      </c>
      <c r="B21" s="80"/>
      <c r="C21" s="81"/>
      <c r="D21" s="81"/>
      <c r="E21" s="81"/>
      <c r="F21" s="81"/>
      <c r="G21" s="66">
        <v>35202</v>
      </c>
      <c r="I21" s="105">
        <f t="shared" si="2"/>
        <v>9.0957714817255148E-2</v>
      </c>
    </row>
    <row r="22" spans="1:9" x14ac:dyDescent="0.25">
      <c r="A22" s="80" t="s">
        <v>78</v>
      </c>
      <c r="B22" s="80"/>
      <c r="C22" s="81"/>
      <c r="D22" s="81"/>
      <c r="E22" s="81"/>
      <c r="F22" s="81"/>
      <c r="G22" s="66">
        <v>30685</v>
      </c>
      <c r="I22" s="105">
        <f t="shared" si="2"/>
        <v>7.9286332571088983E-2</v>
      </c>
    </row>
    <row r="23" spans="1:9" x14ac:dyDescent="0.25">
      <c r="A23" s="80" t="s">
        <v>79</v>
      </c>
      <c r="B23" s="80"/>
      <c r="C23" s="81"/>
      <c r="D23" s="81"/>
      <c r="E23" s="81"/>
      <c r="F23" s="81"/>
      <c r="G23" s="66">
        <v>14285</v>
      </c>
      <c r="I23" s="105">
        <f t="shared" si="2"/>
        <v>3.6910714055010785E-2</v>
      </c>
    </row>
    <row r="24" spans="1:9" x14ac:dyDescent="0.25">
      <c r="A24" s="80" t="s">
        <v>80</v>
      </c>
      <c r="B24" s="80"/>
      <c r="C24" s="81"/>
      <c r="D24" s="81"/>
      <c r="E24" s="81"/>
      <c r="F24" s="81"/>
      <c r="G24" s="66">
        <v>3718</v>
      </c>
      <c r="I24" s="105">
        <f t="shared" si="2"/>
        <v>9.6068627830962622E-3</v>
      </c>
    </row>
    <row r="25" spans="1:9" x14ac:dyDescent="0.25">
      <c r="A25" s="80" t="s">
        <v>81</v>
      </c>
      <c r="B25" s="80"/>
      <c r="C25" s="81"/>
      <c r="D25" s="81"/>
      <c r="E25" s="81"/>
      <c r="F25" s="81"/>
      <c r="G25" s="66">
        <v>10474</v>
      </c>
      <c r="I25" s="105">
        <f t="shared" si="2"/>
        <v>2.7063550508378227E-2</v>
      </c>
    </row>
    <row r="26" spans="1:9" x14ac:dyDescent="0.25">
      <c r="A26" s="80" t="s">
        <v>82</v>
      </c>
      <c r="B26" s="80"/>
      <c r="C26" s="81"/>
      <c r="D26" s="81"/>
      <c r="E26" s="81"/>
      <c r="F26" s="81"/>
      <c r="G26" s="66">
        <v>6689</v>
      </c>
      <c r="I26" s="105">
        <f t="shared" si="2"/>
        <v>1.7283567820368721E-2</v>
      </c>
    </row>
    <row r="27" spans="1:9" x14ac:dyDescent="0.25">
      <c r="A27" s="80" t="s">
        <v>83</v>
      </c>
      <c r="B27" s="80"/>
      <c r="C27" s="81"/>
      <c r="D27" s="81"/>
      <c r="E27" s="81"/>
      <c r="F27" s="81"/>
      <c r="G27" s="66">
        <v>18050</v>
      </c>
      <c r="I27" s="105">
        <f t="shared" si="2"/>
        <v>4.6639019159464105E-2</v>
      </c>
    </row>
    <row r="28" spans="1:9" x14ac:dyDescent="0.25">
      <c r="A28" s="80" t="s">
        <v>84</v>
      </c>
      <c r="B28" s="80"/>
      <c r="C28" s="81"/>
      <c r="D28" s="81"/>
      <c r="E28" s="81"/>
      <c r="F28" s="81"/>
      <c r="G28" s="66">
        <v>23786</v>
      </c>
      <c r="I28" s="105">
        <f t="shared" si="2"/>
        <v>6.1460150123380228E-2</v>
      </c>
    </row>
    <row r="29" spans="1:9" x14ac:dyDescent="0.25">
      <c r="A29" s="80" t="s">
        <v>85</v>
      </c>
      <c r="B29" s="80"/>
      <c r="C29" s="81"/>
      <c r="D29" s="81"/>
      <c r="E29" s="81"/>
      <c r="F29" s="81"/>
      <c r="G29" s="66">
        <v>24245</v>
      </c>
      <c r="I29" s="105">
        <f t="shared" si="2"/>
        <v>6.2646150665994854E-2</v>
      </c>
    </row>
    <row r="30" spans="1:9" x14ac:dyDescent="0.25">
      <c r="A30" s="80" t="s">
        <v>86</v>
      </c>
      <c r="B30" s="80"/>
      <c r="C30" s="81"/>
      <c r="D30" s="81"/>
      <c r="E30" s="81"/>
      <c r="F30" s="81"/>
      <c r="G30" s="66">
        <v>32450</v>
      </c>
      <c r="I30" s="105">
        <f t="shared" si="2"/>
        <v>8.3846879319923004E-2</v>
      </c>
    </row>
    <row r="31" spans="1:9" x14ac:dyDescent="0.25">
      <c r="A31" s="80" t="s">
        <v>87</v>
      </c>
      <c r="B31" s="80"/>
      <c r="C31" s="81"/>
      <c r="D31" s="81"/>
      <c r="E31" s="81"/>
      <c r="F31" s="81"/>
      <c r="G31" s="66">
        <v>47278</v>
      </c>
      <c r="I31" s="105">
        <f t="shared" si="2"/>
        <v>0.12216063976848443</v>
      </c>
    </row>
    <row r="32" spans="1:9" x14ac:dyDescent="0.25">
      <c r="A32" s="80" t="s">
        <v>88</v>
      </c>
      <c r="B32" s="80"/>
      <c r="C32" s="81"/>
      <c r="D32" s="81"/>
      <c r="E32" s="81"/>
      <c r="F32" s="81"/>
      <c r="G32" s="66">
        <v>6554</v>
      </c>
      <c r="I32" s="105">
        <f t="shared" si="2"/>
        <v>1.6934744131364417E-2</v>
      </c>
    </row>
    <row r="33" spans="1:13" x14ac:dyDescent="0.25">
      <c r="A33" s="80" t="s">
        <v>89</v>
      </c>
      <c r="B33" s="80"/>
      <c r="C33" s="81"/>
      <c r="D33" s="81"/>
      <c r="E33" s="81"/>
      <c r="F33" s="81"/>
      <c r="G33" s="66">
        <v>12987</v>
      </c>
      <c r="I33" s="105">
        <f t="shared" si="2"/>
        <v>3.355683888221387E-2</v>
      </c>
    </row>
    <row r="34" spans="1:13" ht="15.75" thickBot="1" x14ac:dyDescent="0.3">
      <c r="A34" s="84" t="s">
        <v>90</v>
      </c>
      <c r="B34" s="84"/>
      <c r="C34" s="85"/>
      <c r="D34" s="85"/>
      <c r="E34" s="85"/>
      <c r="F34" s="85"/>
      <c r="G34" s="86">
        <v>387015</v>
      </c>
      <c r="I34" s="87">
        <f t="shared" si="2"/>
        <v>1</v>
      </c>
    </row>
    <row r="35" spans="1:13" ht="15.75" thickTop="1" x14ac:dyDescent="0.25">
      <c r="G35" s="88"/>
      <c r="I35" s="92"/>
      <c r="J35" s="92"/>
      <c r="K35" s="92"/>
      <c r="L35" s="92"/>
      <c r="M35" s="92"/>
    </row>
    <row r="36" spans="1:13" ht="15.75" thickBot="1" x14ac:dyDescent="0.3">
      <c r="I36" s="34" t="s">
        <v>27</v>
      </c>
      <c r="K36" s="35" t="s">
        <v>28</v>
      </c>
      <c r="M36" s="35" t="s">
        <v>112</v>
      </c>
    </row>
    <row r="37" spans="1:13" x14ac:dyDescent="0.25">
      <c r="A37" s="38" t="s">
        <v>12</v>
      </c>
      <c r="B37" s="66">
        <v>228187</v>
      </c>
      <c r="C37" s="66">
        <v>224626</v>
      </c>
      <c r="D37" s="66">
        <v>223057</v>
      </c>
      <c r="E37" s="66">
        <v>223861</v>
      </c>
      <c r="F37" s="66">
        <v>227375</v>
      </c>
      <c r="G37" s="66">
        <v>228690</v>
      </c>
      <c r="I37" s="39" t="str">
        <f>TEXT(G37,"#,###,###")</f>
        <v>228,690</v>
      </c>
      <c r="K37" s="40">
        <f>G37/F37-1</f>
        <v>5.7833974711380964E-3</v>
      </c>
      <c r="M37" s="40">
        <f>G37/B37-1</f>
        <v>2.2043324115748053E-3</v>
      </c>
    </row>
    <row r="38" spans="1:13" x14ac:dyDescent="0.25">
      <c r="A38" s="38" t="s">
        <v>13</v>
      </c>
      <c r="B38" s="66">
        <v>41708</v>
      </c>
      <c r="C38" s="66">
        <v>42098</v>
      </c>
      <c r="D38" s="66">
        <v>43612</v>
      </c>
      <c r="E38" s="66">
        <v>43778</v>
      </c>
      <c r="F38" s="66">
        <v>42483</v>
      </c>
      <c r="G38" s="66">
        <v>46416</v>
      </c>
      <c r="I38" s="39" t="str">
        <f>TEXT(G38,"#,###,###")</f>
        <v>46,416</v>
      </c>
      <c r="K38" s="40">
        <f>G38/F38-1</f>
        <v>9.2578207753689634E-2</v>
      </c>
      <c r="M38" s="40">
        <f>G38/B38-1</f>
        <v>0.11288002301716693</v>
      </c>
    </row>
    <row r="39" spans="1:13" x14ac:dyDescent="0.25">
      <c r="A39" s="38" t="s">
        <v>14</v>
      </c>
      <c r="B39" s="38"/>
      <c r="G39" s="66"/>
      <c r="I39" s="39" t="str">
        <f>TEXT(G39,"#,###,###")</f>
        <v/>
      </c>
      <c r="K39" s="82"/>
      <c r="M39" s="39"/>
    </row>
    <row r="40" spans="1:13" x14ac:dyDescent="0.25">
      <c r="A40" s="38" t="s">
        <v>36</v>
      </c>
      <c r="B40" s="66">
        <v>269895</v>
      </c>
      <c r="C40" s="66">
        <v>266724</v>
      </c>
      <c r="D40" s="66">
        <v>266669</v>
      </c>
      <c r="E40" s="66">
        <v>267639</v>
      </c>
      <c r="F40" s="66">
        <v>269858</v>
      </c>
      <c r="G40" s="66">
        <v>275106</v>
      </c>
      <c r="I40" s="39"/>
    </row>
    <row r="42" spans="1:13" x14ac:dyDescent="0.25">
      <c r="A42" s="80"/>
      <c r="B42" s="80"/>
      <c r="G42" s="88"/>
      <c r="I42" s="92"/>
      <c r="J42" s="92"/>
      <c r="K42" s="92"/>
      <c r="L42" s="92"/>
      <c r="M42" s="92"/>
    </row>
    <row r="43" spans="1:13" ht="15.75" thickBot="1" x14ac:dyDescent="0.3">
      <c r="A43" s="91" t="s">
        <v>16</v>
      </c>
      <c r="B43" s="91"/>
      <c r="I43" s="89" t="s">
        <v>27</v>
      </c>
      <c r="J43" s="34"/>
      <c r="K43" s="34" t="s">
        <v>29</v>
      </c>
      <c r="L43" s="34"/>
      <c r="M43" s="34" t="s">
        <v>27</v>
      </c>
    </row>
    <row r="44" spans="1:13" x14ac:dyDescent="0.25">
      <c r="A44" s="80" t="s">
        <v>17</v>
      </c>
      <c r="B44" s="80"/>
      <c r="C44" s="66"/>
      <c r="D44" s="66"/>
      <c r="E44" s="66"/>
      <c r="F44" s="66"/>
      <c r="G44" s="66"/>
      <c r="I44" s="39" t="str">
        <f>TEXT(G44,"#,###,###")</f>
        <v/>
      </c>
      <c r="K44" s="82"/>
      <c r="M44" s="39"/>
    </row>
    <row r="45" spans="1:13" x14ac:dyDescent="0.25">
      <c r="A45" s="106" t="s">
        <v>18</v>
      </c>
      <c r="B45" s="106"/>
      <c r="C45" s="66"/>
      <c r="D45" s="66"/>
      <c r="E45" s="66"/>
      <c r="F45" s="66"/>
      <c r="G45" s="66"/>
      <c r="I45" s="39" t="str">
        <f>TEXT(G45,"#,###,###")</f>
        <v/>
      </c>
      <c r="K45" s="82"/>
      <c r="M45" s="39"/>
    </row>
    <row r="46" spans="1:13" x14ac:dyDescent="0.25">
      <c r="A46" s="106" t="s">
        <v>19</v>
      </c>
      <c r="B46" s="106"/>
      <c r="C46" s="66"/>
      <c r="D46" s="66"/>
      <c r="E46" s="66"/>
      <c r="F46" s="66"/>
      <c r="G46" s="66"/>
      <c r="I46" s="39" t="str">
        <f>TEXT(G46,"#,###,###")</f>
        <v/>
      </c>
      <c r="K46" s="82"/>
      <c r="M46" s="39"/>
    </row>
    <row r="47" spans="1:13" x14ac:dyDescent="0.25">
      <c r="A47" s="80" t="s">
        <v>20</v>
      </c>
      <c r="B47" s="80"/>
      <c r="C47" s="66"/>
      <c r="D47" s="66"/>
      <c r="E47" s="66"/>
      <c r="F47" s="66"/>
      <c r="G47" s="66"/>
      <c r="I47" s="39" t="str">
        <f>TEXT(G47,"#,###,###")</f>
        <v/>
      </c>
      <c r="K47" s="82"/>
      <c r="M47" s="39"/>
    </row>
    <row r="48" spans="1:13" ht="15.75" thickBot="1" x14ac:dyDescent="0.3">
      <c r="A48" s="91" t="s">
        <v>21</v>
      </c>
      <c r="B48" s="91"/>
      <c r="C48" s="66"/>
      <c r="D48" s="66"/>
      <c r="E48" s="66"/>
      <c r="F48" s="66"/>
      <c r="G48" s="66"/>
    </row>
    <row r="49" spans="1:13" x14ac:dyDescent="0.25">
      <c r="A49" s="80" t="s">
        <v>22</v>
      </c>
      <c r="B49" s="80"/>
      <c r="C49" s="66"/>
      <c r="D49" s="66"/>
      <c r="E49" s="66"/>
      <c r="F49" s="66"/>
      <c r="G49" s="66"/>
      <c r="I49" s="39" t="str">
        <f>TEXT(G49,"#,###,###")</f>
        <v/>
      </c>
      <c r="K49" s="82"/>
      <c r="M49" s="39"/>
    </row>
    <row r="50" spans="1:13" x14ac:dyDescent="0.25">
      <c r="A50" s="80" t="s">
        <v>23</v>
      </c>
      <c r="B50" s="80"/>
      <c r="C50" s="66"/>
      <c r="D50" s="66"/>
      <c r="E50" s="66"/>
      <c r="F50" s="66"/>
      <c r="G50" s="66"/>
      <c r="I50" s="39" t="str">
        <f>TEXT(G50,"#,###,###")</f>
        <v/>
      </c>
      <c r="K50" s="82"/>
      <c r="M50" s="39"/>
    </row>
    <row r="51" spans="1:13" x14ac:dyDescent="0.25">
      <c r="A51" s="80" t="s">
        <v>24</v>
      </c>
      <c r="B51" s="80"/>
      <c r="C51" s="66"/>
      <c r="D51" s="66"/>
      <c r="E51" s="66"/>
      <c r="F51" s="66"/>
      <c r="G51" s="66"/>
      <c r="I51" s="39" t="str">
        <f>TEXT(G51,"#,###,###")</f>
        <v/>
      </c>
      <c r="K51" s="82"/>
      <c r="M51" s="39"/>
    </row>
    <row r="52" spans="1:13" x14ac:dyDescent="0.25">
      <c r="A52" s="80" t="s">
        <v>25</v>
      </c>
      <c r="B52" s="80"/>
      <c r="C52" s="66"/>
      <c r="D52" s="66"/>
      <c r="E52" s="66"/>
      <c r="F52" s="66"/>
      <c r="G52" s="66"/>
      <c r="I52" s="39" t="str">
        <f>TEXT(G52,"#,###,###")</f>
        <v/>
      </c>
      <c r="K52" s="82"/>
      <c r="M52" s="39"/>
    </row>
    <row r="54" spans="1:13" ht="15.75" thickBot="1" x14ac:dyDescent="0.3">
      <c r="I54" s="34" t="s">
        <v>27</v>
      </c>
      <c r="K54" s="35" t="s">
        <v>28</v>
      </c>
      <c r="M54" s="35" t="s">
        <v>112</v>
      </c>
    </row>
    <row r="55" spans="1:13" x14ac:dyDescent="0.25">
      <c r="A55" s="80" t="s">
        <v>103</v>
      </c>
      <c r="B55" s="66">
        <v>18940</v>
      </c>
      <c r="C55" s="66">
        <v>19120</v>
      </c>
      <c r="D55" s="66">
        <v>19434</v>
      </c>
      <c r="E55" s="66">
        <v>19837</v>
      </c>
      <c r="F55" s="66">
        <v>19010</v>
      </c>
      <c r="G55" s="66">
        <v>20931</v>
      </c>
      <c r="I55" s="39" t="str">
        <f>TEXT(G55,"#,###,###")</f>
        <v>20,931</v>
      </c>
      <c r="K55" s="40">
        <f>G55/F55-1</f>
        <v>0.10105207785376114</v>
      </c>
      <c r="M55" s="40">
        <f>G55/B55-1</f>
        <v>0.10512143611404445</v>
      </c>
    </row>
    <row r="56" spans="1:13" x14ac:dyDescent="0.25">
      <c r="A56" s="80" t="s">
        <v>104</v>
      </c>
      <c r="B56" s="66">
        <v>22768</v>
      </c>
      <c r="C56" s="66">
        <v>22978</v>
      </c>
      <c r="D56" s="66">
        <v>24178</v>
      </c>
      <c r="E56" s="66">
        <v>23940</v>
      </c>
      <c r="F56" s="66">
        <v>23473</v>
      </c>
      <c r="G56" s="66">
        <v>25485</v>
      </c>
      <c r="I56" s="39" t="str">
        <f>TEXT(G56,"#,###,###")</f>
        <v>25,485</v>
      </c>
      <c r="K56" s="40">
        <f>G56/F56-1</f>
        <v>8.5715502918246589E-2</v>
      </c>
      <c r="M56" s="40">
        <f>G56/B56-1</f>
        <v>0.11933415319747009</v>
      </c>
    </row>
    <row r="57" spans="1:13" ht="15.75" thickBot="1" x14ac:dyDescent="0.3">
      <c r="A57" s="84" t="s">
        <v>56</v>
      </c>
      <c r="B57" s="86">
        <v>41708</v>
      </c>
      <c r="C57" s="86">
        <v>42098</v>
      </c>
      <c r="D57" s="86">
        <v>43612</v>
      </c>
      <c r="E57" s="86">
        <v>43777</v>
      </c>
      <c r="F57" s="86">
        <v>42483</v>
      </c>
      <c r="G57" s="86">
        <v>46416</v>
      </c>
    </row>
    <row r="58" spans="1:13" ht="15.75" thickTop="1" x14ac:dyDescent="0.25"/>
  </sheetData>
  <mergeCells count="2">
    <mergeCell ref="I1:M1"/>
    <mergeCell ref="I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4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Burnie</v>
      </c>
      <c r="T1" s="125"/>
      <c r="U1" s="125"/>
      <c r="V1" s="125"/>
      <c r="W1" s="125"/>
      <c r="X1" s="125"/>
      <c r="Y1" s="125" t="str">
        <f>Y3</f>
        <v>12.3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135</v>
      </c>
      <c r="V3" s="125"/>
      <c r="W3" s="125"/>
      <c r="X3" s="125"/>
      <c r="Y3" s="125" t="s">
        <v>163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12.3'!$Y$3&amp;" "&amp;'Table 12.3'!$U$3&amp;", "&amp;'State data for spotlight'!$C$3&amp;", "&amp;'Table 12.3'!$Y$2</f>
        <v>Table 12.3 Burnie,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13131</v>
      </c>
      <c r="U4" s="127">
        <v>12735</v>
      </c>
      <c r="V4" s="127">
        <v>12528</v>
      </c>
      <c r="W4" s="127">
        <v>12442</v>
      </c>
      <c r="X4" s="127">
        <v>12626</v>
      </c>
      <c r="Y4" s="127">
        <v>13002</v>
      </c>
      <c r="Z4" s="125"/>
      <c r="AA4" s="125" t="str">
        <f>TEXT(Y4,"###,###")</f>
        <v>13,002</v>
      </c>
      <c r="AB4" s="125"/>
      <c r="AC4" s="125">
        <f t="shared" ref="AC4:AC9" si="0">Y4/X4-1</f>
        <v>2.977981942024388E-2</v>
      </c>
      <c r="AD4" s="125"/>
      <c r="AE4" s="125">
        <f>Y4/T4-1</f>
        <v>-9.8240804203792997E-3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7022</v>
      </c>
      <c r="U5" s="127">
        <v>6764</v>
      </c>
      <c r="V5" s="127">
        <v>6613</v>
      </c>
      <c r="W5" s="127">
        <v>6515</v>
      </c>
      <c r="X5" s="127">
        <v>6684</v>
      </c>
      <c r="Y5" s="127">
        <v>6764</v>
      </c>
      <c r="Z5" s="125"/>
      <c r="AA5" s="125" t="str">
        <f>TEXT(Y5,"###,###")</f>
        <v>6,764</v>
      </c>
      <c r="AB5" s="125"/>
      <c r="AC5" s="125">
        <f t="shared" si="0"/>
        <v>1.1968880909634994E-2</v>
      </c>
      <c r="AD5" s="125"/>
      <c r="AE5" s="125">
        <f t="shared" ref="AE5:AE9" si="1">Y5/T5-1</f>
        <v>-3.6741669040159519E-2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6114</v>
      </c>
      <c r="U6" s="127">
        <v>5972</v>
      </c>
      <c r="V6" s="127">
        <v>5919</v>
      </c>
      <c r="W6" s="127">
        <v>5929</v>
      </c>
      <c r="X6" s="127">
        <v>5946</v>
      </c>
      <c r="Y6" s="127">
        <v>6238</v>
      </c>
      <c r="Z6" s="125"/>
      <c r="AA6" s="125" t="str">
        <f>TEXT(Y6,"###,###")</f>
        <v>6,238</v>
      </c>
      <c r="AB6" s="125"/>
      <c r="AC6" s="125">
        <f t="shared" si="0"/>
        <v>4.9108644466868467E-2</v>
      </c>
      <c r="AD6" s="125"/>
      <c r="AE6" s="125">
        <f t="shared" si="1"/>
        <v>2.0281321557082066E-2</v>
      </c>
      <c r="AF6" s="125"/>
    </row>
    <row r="7" spans="1:32" ht="16.5" customHeight="1" thickBot="1" x14ac:dyDescent="0.3">
      <c r="A7" s="44" t="str">
        <f>"QUICK STATS for "&amp;'Table 12.3'!Y2&amp;"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9618</v>
      </c>
      <c r="U7" s="127">
        <v>9392</v>
      </c>
      <c r="V7" s="127">
        <v>9362</v>
      </c>
      <c r="W7" s="127">
        <v>9336</v>
      </c>
      <c r="X7" s="127">
        <v>9406</v>
      </c>
      <c r="Y7" s="127">
        <v>9560</v>
      </c>
      <c r="Z7" s="125"/>
      <c r="AA7" s="125" t="str">
        <f>TEXT(Y7,"###,###")</f>
        <v>9,560</v>
      </c>
      <c r="AB7" s="125"/>
      <c r="AC7" s="125">
        <f t="shared" si="0"/>
        <v>1.6372528173506318E-2</v>
      </c>
      <c r="AD7" s="125"/>
      <c r="AE7" s="125">
        <f t="shared" si="1"/>
        <v>-6.0303597421501598E-3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13,002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12.3'!AA7</f>
        <v>9,560</v>
      </c>
      <c r="P8" s="49"/>
      <c r="S8" s="125" t="s">
        <v>96</v>
      </c>
      <c r="T8" s="125">
        <v>35596</v>
      </c>
      <c r="U8" s="125">
        <v>36457.97</v>
      </c>
      <c r="V8" s="125">
        <v>36939</v>
      </c>
      <c r="W8" s="125">
        <v>38186.42</v>
      </c>
      <c r="X8" s="125">
        <v>38803</v>
      </c>
      <c r="Y8" s="125">
        <v>38561</v>
      </c>
      <c r="Z8" s="125"/>
      <c r="AA8" s="125" t="str">
        <f>TEXT(Y8,"$###,###")</f>
        <v>$38,561</v>
      </c>
      <c r="AB8" s="125"/>
      <c r="AC8" s="125">
        <f t="shared" si="0"/>
        <v>-6.2366311883101933E-3</v>
      </c>
      <c r="AD8" s="125"/>
      <c r="AE8" s="125">
        <f t="shared" si="1"/>
        <v>8.329587594111687E-2</v>
      </c>
      <c r="AF8" s="125"/>
    </row>
    <row r="9" spans="1:32" x14ac:dyDescent="0.25">
      <c r="A9" s="53" t="s">
        <v>17</v>
      </c>
      <c r="B9" s="54"/>
      <c r="C9" s="55"/>
      <c r="D9" s="56">
        <f>'Table 12.3'!AC104</f>
        <v>75.48838640209199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52.112970711297066</v>
      </c>
      <c r="P9" s="57" t="s">
        <v>97</v>
      </c>
      <c r="S9" s="125" t="s">
        <v>9</v>
      </c>
      <c r="T9" s="125">
        <v>423092624</v>
      </c>
      <c r="U9" s="125">
        <v>431430255</v>
      </c>
      <c r="V9" s="125">
        <v>439759998</v>
      </c>
      <c r="W9" s="125">
        <v>449461682</v>
      </c>
      <c r="X9" s="125">
        <v>457911336</v>
      </c>
      <c r="Y9" s="125">
        <v>469146450</v>
      </c>
      <c r="Z9" s="125"/>
      <c r="AA9" s="125" t="str">
        <f>TEXT(Y9/1000000,"$#,###.0")&amp;" mil"</f>
        <v>$469.1 mil</v>
      </c>
      <c r="AB9" s="125"/>
      <c r="AC9" s="125">
        <f t="shared" si="0"/>
        <v>2.4535566422404509E-2</v>
      </c>
      <c r="AD9" s="125"/>
      <c r="AE9" s="125">
        <f t="shared" si="1"/>
        <v>0.10885045823913964</v>
      </c>
      <c r="AF9" s="125"/>
    </row>
    <row r="10" spans="1:32" x14ac:dyDescent="0.25">
      <c r="A10" s="53" t="s">
        <v>20</v>
      </c>
      <c r="B10" s="54"/>
      <c r="C10" s="55"/>
      <c r="D10" s="56">
        <f>'Table 12.3'!AC105</f>
        <v>17.689586217504999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47.887029288702934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94.63389121338912</v>
      </c>
      <c r="P11" s="57" t="s">
        <v>97</v>
      </c>
      <c r="S11" s="125" t="s">
        <v>32</v>
      </c>
      <c r="T11" s="127">
        <v>11918</v>
      </c>
      <c r="U11" s="127">
        <v>11582</v>
      </c>
      <c r="V11" s="127">
        <v>11462</v>
      </c>
      <c r="W11" s="127">
        <v>11421</v>
      </c>
      <c r="X11" s="127">
        <v>11561</v>
      </c>
      <c r="Y11" s="127">
        <v>11931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12.3'!AC108</f>
        <v>11.236732810336871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11.202928870292887</v>
      </c>
      <c r="P12" s="57" t="s">
        <v>97</v>
      </c>
      <c r="S12" s="125" t="s">
        <v>33</v>
      </c>
      <c r="T12" s="127">
        <v>1215</v>
      </c>
      <c r="U12" s="127">
        <v>1156</v>
      </c>
      <c r="V12" s="127">
        <v>1063</v>
      </c>
      <c r="W12" s="127">
        <v>1023</v>
      </c>
      <c r="X12" s="127">
        <v>1067</v>
      </c>
      <c r="Y12" s="127">
        <v>1071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12.3'!AC109</f>
        <v>18.28949392401169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12.3'!AA118</f>
        <v>41.1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12.3'!AC110</f>
        <v>21.60436855868328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16.129707112970713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12.3'!AC111</f>
        <v>42.047377326565147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83.870292887029279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721</v>
      </c>
      <c r="Z15" s="125"/>
      <c r="AA15" s="128">
        <f t="shared" ref="AA15:AA34" si="2">IF(Y15="np",0,Y15/$Y$34)</f>
        <v>5.5453007229656973E-2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344</v>
      </c>
      <c r="Z16" s="125"/>
      <c r="AA16" s="128">
        <f t="shared" si="2"/>
        <v>2.6457468081833566E-2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978</v>
      </c>
      <c r="Z17" s="125"/>
      <c r="AA17" s="128">
        <f t="shared" si="2"/>
        <v>7.5219197046608219E-2</v>
      </c>
      <c r="AB17" s="125"/>
      <c r="AC17" s="125"/>
      <c r="AD17" s="125"/>
      <c r="AE17" s="125"/>
      <c r="AF17" s="125"/>
    </row>
    <row r="18" spans="1:32" x14ac:dyDescent="0.25">
      <c r="A18" s="83" t="str">
        <f>'Table 12.3'!$S$1&amp;" ("&amp;'Table 12.3'!$T$2&amp;" to "&amp;'Table 12.3'!$Y$2&amp;")"</f>
        <v>Burnie (2011-12 to 2016-17)</v>
      </c>
      <c r="B18" s="83"/>
      <c r="C18" s="83"/>
      <c r="D18" s="83"/>
      <c r="E18" s="83"/>
      <c r="F18" s="83"/>
      <c r="G18" s="83" t="str">
        <f>'Table 12.3'!$S$1&amp;" ("&amp;'Table 12.3'!$T$2&amp;" to "&amp;'Table 12.3'!$Y$2&amp;")"</f>
        <v>Burnie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78</v>
      </c>
      <c r="Z18" s="125"/>
      <c r="AA18" s="128">
        <f t="shared" si="2"/>
        <v>5.999077065066913E-3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668</v>
      </c>
      <c r="Z19" s="125"/>
      <c r="AA19" s="128">
        <f t="shared" si="2"/>
        <v>5.1376711275188433E-2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333</v>
      </c>
      <c r="Z20" s="125"/>
      <c r="AA20" s="128">
        <f t="shared" si="2"/>
        <v>2.5611444393170282E-2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1424</v>
      </c>
      <c r="Z21" s="125"/>
      <c r="AA21" s="128">
        <f t="shared" si="2"/>
        <v>0.10952161205968312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965</v>
      </c>
      <c r="Z22" s="125"/>
      <c r="AA22" s="128">
        <f t="shared" si="2"/>
        <v>7.4219350869097062E-2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613</v>
      </c>
      <c r="Z23" s="125"/>
      <c r="AA23" s="128">
        <f t="shared" si="2"/>
        <v>4.7146592831872017E-2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77</v>
      </c>
      <c r="Z24" s="125"/>
      <c r="AA24" s="128">
        <f t="shared" si="2"/>
        <v>5.9221658206429781E-3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253</v>
      </c>
      <c r="Z25" s="125"/>
      <c r="AA25" s="128">
        <f t="shared" si="2"/>
        <v>1.94585448392555E-2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246</v>
      </c>
      <c r="Z26" s="125"/>
      <c r="AA26" s="128">
        <f t="shared" si="2"/>
        <v>1.8920166128287955E-2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407</v>
      </c>
      <c r="Z27" s="125"/>
      <c r="AA27" s="128">
        <f t="shared" si="2"/>
        <v>3.1302876480541454E-2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997</v>
      </c>
      <c r="Z28" s="125"/>
      <c r="AA28" s="128">
        <f t="shared" si="2"/>
        <v>7.6680510690662979E-2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825</v>
      </c>
      <c r="Z29" s="125"/>
      <c r="AA29" s="128">
        <f t="shared" si="2"/>
        <v>6.3451776649746189E-2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821</v>
      </c>
      <c r="Z30" s="125"/>
      <c r="AA30" s="128">
        <f t="shared" si="2"/>
        <v>6.3144131672050449E-2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12.3'!Y2&amp;")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1709</v>
      </c>
      <c r="Z31" s="125"/>
      <c r="AA31" s="128">
        <f t="shared" si="2"/>
        <v>0.13144131672050455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131</v>
      </c>
      <c r="Z32" s="125"/>
      <c r="AA32" s="128">
        <f t="shared" si="2"/>
        <v>1.0075373019535457E-2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449</v>
      </c>
      <c r="Z33" s="125"/>
      <c r="AA33" s="128">
        <f t="shared" si="2"/>
        <v>3.4533148746346713E-2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13002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8220</v>
      </c>
      <c r="U37" s="125">
        <v>7962</v>
      </c>
      <c r="V37" s="125">
        <v>7987</v>
      </c>
      <c r="W37" s="125">
        <v>7964</v>
      </c>
      <c r="X37" s="125">
        <v>8024</v>
      </c>
      <c r="Y37" s="125">
        <v>8018</v>
      </c>
      <c r="Z37" s="125"/>
      <c r="AA37" s="125" t="str">
        <f>TEXT(Y37,"###,###")</f>
        <v>8,018</v>
      </c>
      <c r="AB37" s="125"/>
      <c r="AC37" s="125">
        <f>Y37/X37-1</f>
        <v>-7.4775672981053365E-4</v>
      </c>
      <c r="AD37" s="125"/>
      <c r="AE37" s="125">
        <f>Y37/T37-1</f>
        <v>-2.4574209245742051E-2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1396</v>
      </c>
      <c r="U38" s="125">
        <v>1428</v>
      </c>
      <c r="V38" s="125">
        <v>1378</v>
      </c>
      <c r="W38" s="125">
        <v>1376</v>
      </c>
      <c r="X38" s="125">
        <v>1390</v>
      </c>
      <c r="Y38" s="125">
        <v>1542</v>
      </c>
      <c r="Z38" s="125"/>
      <c r="AA38" s="125" t="str">
        <f>TEXT(Y38,"###,###")</f>
        <v>1,542</v>
      </c>
      <c r="AB38" s="125"/>
      <c r="AC38" s="125">
        <f>Y38/X38-1</f>
        <v>0.10935251798561141</v>
      </c>
      <c r="AD38" s="125"/>
      <c r="AE38" s="125">
        <f>Y38/T38-1</f>
        <v>0.10458452722063027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9616</v>
      </c>
      <c r="U40" s="125">
        <v>9390</v>
      </c>
      <c r="V40" s="125">
        <v>9365</v>
      </c>
      <c r="W40" s="125">
        <v>9340</v>
      </c>
      <c r="X40" s="125">
        <v>9414</v>
      </c>
      <c r="Y40" s="125">
        <v>9560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83.870292887029279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16.129707112970713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5</v>
      </c>
      <c r="Y44" s="127">
        <v>5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184</v>
      </c>
      <c r="Y45" s="127">
        <v>158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419</v>
      </c>
      <c r="Y46" s="127">
        <v>429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638</v>
      </c>
      <c r="Y47" s="127">
        <v>681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785</v>
      </c>
      <c r="Y48" s="127">
        <v>778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12.3'!S1&amp;" ("&amp;'Table 12.3'!Y2&amp;") *"</f>
        <v>Number of jobs by age and sex of job holders in Burnie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684</v>
      </c>
      <c r="Y49" s="127">
        <v>685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568</v>
      </c>
      <c r="Y50" s="127">
        <v>584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625</v>
      </c>
      <c r="Y51" s="127">
        <v>616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710</v>
      </c>
      <c r="Y52" s="127">
        <v>695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676</v>
      </c>
      <c r="Y53" s="127">
        <v>703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589</v>
      </c>
      <c r="Y54" s="127">
        <v>620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479</v>
      </c>
      <c r="Y55" s="127">
        <v>458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196</v>
      </c>
      <c r="Y56" s="127">
        <v>217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73</v>
      </c>
      <c r="Y57" s="127">
        <v>84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37</v>
      </c>
      <c r="Y58" s="127">
        <v>32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14</v>
      </c>
      <c r="Y59" s="127">
        <v>10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14</v>
      </c>
      <c r="Y60" s="127">
        <v>7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6683</v>
      </c>
      <c r="Y61" s="127">
        <v>6764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5</v>
      </c>
      <c r="Y63" s="127">
        <v>12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12.3'!S1&amp;" ("&amp;'Table 12.3'!Y2&amp;") *"</f>
        <v>Number of employed persons per occupation of main job by sex in Burnie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231</v>
      </c>
      <c r="Y64" s="127">
        <v>216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444</v>
      </c>
      <c r="Y65" s="127">
        <v>491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616</v>
      </c>
      <c r="Y66" s="127">
        <v>618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599</v>
      </c>
      <c r="Y67" s="127">
        <v>643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553</v>
      </c>
      <c r="Y68" s="127">
        <v>571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499</v>
      </c>
      <c r="Y69" s="127">
        <v>523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568</v>
      </c>
      <c r="Y70" s="127">
        <v>561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631</v>
      </c>
      <c r="Y71" s="127">
        <v>704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656</v>
      </c>
      <c r="Y72" s="127">
        <v>664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586</v>
      </c>
      <c r="Y73" s="127">
        <v>600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331</v>
      </c>
      <c r="Y74" s="127">
        <v>390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129</v>
      </c>
      <c r="Y75" s="127">
        <v>142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51</v>
      </c>
      <c r="Y76" s="127">
        <v>46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23</v>
      </c>
      <c r="Y77" s="127">
        <v>28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21</v>
      </c>
      <c r="Y78" s="127">
        <v>17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16</v>
      </c>
      <c r="Y79" s="127">
        <v>12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5943</v>
      </c>
      <c r="Y80" s="127">
        <v>6238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12.3'!S1</f>
        <v>Burnie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427</v>
      </c>
      <c r="Y83" s="127">
        <v>434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496</v>
      </c>
      <c r="Y84" s="127">
        <v>519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12.3'!AA4</f>
        <v>13,002</v>
      </c>
      <c r="D85" s="97">
        <f>'Table 12.3'!AC4</f>
        <v>2.977981942024388E-2</v>
      </c>
      <c r="E85" s="98">
        <f>'Table 12.3'!AC4</f>
        <v>2.977981942024388E-2</v>
      </c>
      <c r="F85" s="97">
        <f>'Table 12.3'!AE4</f>
        <v>-9.8240804203792997E-3</v>
      </c>
      <c r="G85" s="98">
        <f>'Table 12.3'!AE4</f>
        <v>-9.8240804203792997E-3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1086</v>
      </c>
      <c r="Y85" s="127">
        <v>1048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12.3'!AA5</f>
        <v>6,764</v>
      </c>
      <c r="D86" s="97">
        <f>'Table 12.3'!AC5</f>
        <v>1.1968880909634994E-2</v>
      </c>
      <c r="E86" s="98">
        <f>'Table 12.3'!AC5</f>
        <v>1.1968880909634994E-2</v>
      </c>
      <c r="F86" s="97">
        <f>'Table 12.3'!AE5</f>
        <v>-3.6741669040159519E-2</v>
      </c>
      <c r="G86" s="98">
        <f>'Table 12.3'!AE5</f>
        <v>-3.6741669040159519E-2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281</v>
      </c>
      <c r="Y86" s="127">
        <v>296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12.3'!AA6</f>
        <v>6,238</v>
      </c>
      <c r="D87" s="97">
        <f>'Table 12.3'!AC6</f>
        <v>4.9108644466868467E-2</v>
      </c>
      <c r="E87" s="98">
        <f>'Table 12.3'!AC6</f>
        <v>4.9108644466868467E-2</v>
      </c>
      <c r="F87" s="97">
        <f>'Table 12.3'!AE6</f>
        <v>2.0281321557082066E-2</v>
      </c>
      <c r="G87" s="98">
        <f>'Table 12.3'!AE6</f>
        <v>2.0281321557082066E-2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217</v>
      </c>
      <c r="Y87" s="127">
        <v>230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12.3'!AA7</f>
        <v>9,560</v>
      </c>
      <c r="D88" s="97">
        <f>'Table 12.3'!AC7</f>
        <v>1.6372528173506318E-2</v>
      </c>
      <c r="E88" s="98">
        <f>'Table 12.3'!AC7</f>
        <v>1.6372528173506318E-2</v>
      </c>
      <c r="F88" s="97">
        <f>'Table 12.3'!AE7</f>
        <v>-6.0303597421501598E-3</v>
      </c>
      <c r="G88" s="98">
        <f>'Table 12.3'!AE7</f>
        <v>-6.0303597421501598E-3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273</v>
      </c>
      <c r="Y88" s="127">
        <v>281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12.3'!AA37</f>
        <v>8,018</v>
      </c>
      <c r="D89" s="97">
        <f>'Table 12.3'!AC37</f>
        <v>-7.4775672981053365E-4</v>
      </c>
      <c r="E89" s="98">
        <f>'Table 12.3'!AC37</f>
        <v>-7.4775672981053365E-4</v>
      </c>
      <c r="F89" s="97">
        <f>'Table 12.3'!AE37</f>
        <v>-2.4574209245742051E-2</v>
      </c>
      <c r="G89" s="98">
        <f>'Table 12.3'!AE37</f>
        <v>-2.4574209245742051E-2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642</v>
      </c>
      <c r="Y89" s="127">
        <v>646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12.3'!AA38</f>
        <v>1,542</v>
      </c>
      <c r="D90" s="97">
        <f>'Table 12.3'!AC38</f>
        <v>0.10935251798561141</v>
      </c>
      <c r="E90" s="98">
        <f>'Table 12.3'!AC38</f>
        <v>0.10935251798561141</v>
      </c>
      <c r="F90" s="97">
        <f>'Table 12.3'!AE38</f>
        <v>0.10458452722063027</v>
      </c>
      <c r="G90" s="98">
        <f>'Table 12.3'!AE38</f>
        <v>0.10458452722063027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735</v>
      </c>
      <c r="Y90" s="127">
        <v>795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12.3'!AA114</f>
        <v>711</v>
      </c>
      <c r="D91" s="97">
        <f>'Table 12.3'!AC114</f>
        <v>3.4934497816593968E-2</v>
      </c>
      <c r="E91" s="98">
        <f>'Table 12.3'!AC114</f>
        <v>3.4934497816593968E-2</v>
      </c>
      <c r="F91" s="97">
        <f>'Table 12.3'!AE114</f>
        <v>6.7567567567567544E-2</v>
      </c>
      <c r="G91" s="98">
        <f>'Table 12.3'!AE114</f>
        <v>6.7567567567567544E-2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4917</v>
      </c>
      <c r="Y91" s="127">
        <v>4982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12.3'!AA115</f>
        <v>831</v>
      </c>
      <c r="D92" s="97">
        <f>'Table 12.3'!AC115</f>
        <v>0.18884120171673824</v>
      </c>
      <c r="E92" s="98">
        <f>'Table 12.3'!AC115</f>
        <v>0.18884120171673824</v>
      </c>
      <c r="F92" s="97">
        <f>'Table 12.3'!AE115</f>
        <v>0.13679890560875507</v>
      </c>
      <c r="G92" s="98">
        <f>'Table 12.3'!AE115</f>
        <v>0.13679890560875507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12.3'!AA8</f>
        <v>$38,561</v>
      </c>
      <c r="D93" s="97">
        <f>'Table 12.3'!AC8</f>
        <v>-6.2366311883101933E-3</v>
      </c>
      <c r="E93" s="98">
        <f>'Table 12.3'!AC8</f>
        <v>-6.2366311883101933E-3</v>
      </c>
      <c r="F93" s="97">
        <f>'Table 12.3'!AE8</f>
        <v>8.329587594111687E-2</v>
      </c>
      <c r="G93" s="98">
        <f>'Table 12.3'!AE8</f>
        <v>8.329587594111687E-2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279</v>
      </c>
      <c r="Y93" s="127">
        <v>285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12.3'!AA9</f>
        <v>$469.1 mil</v>
      </c>
      <c r="D94" s="97">
        <f>'Table 12.3'!AC9</f>
        <v>2.4535566422404509E-2</v>
      </c>
      <c r="E94" s="98">
        <f>'Table 12.3'!AC9</f>
        <v>2.4535566422404509E-2</v>
      </c>
      <c r="F94" s="97">
        <f>'Table 12.3'!AE9</f>
        <v>0.10885045823913964</v>
      </c>
      <c r="G94" s="98">
        <f>'Table 12.3'!AE9</f>
        <v>0.10885045823913964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691</v>
      </c>
      <c r="Y94" s="127">
        <v>731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174</v>
      </c>
      <c r="Y95" s="127">
        <v>205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747</v>
      </c>
      <c r="Y96" s="127">
        <v>789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757</v>
      </c>
      <c r="Y97" s="127">
        <v>811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597</v>
      </c>
      <c r="Y98" s="127">
        <v>613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28</v>
      </c>
      <c r="Y99" s="127">
        <v>34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438</v>
      </c>
      <c r="Y100" s="127">
        <v>450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4490</v>
      </c>
      <c r="Y101" s="127">
        <v>4578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9397</v>
      </c>
      <c r="Y104" s="125">
        <v>9815</v>
      </c>
      <c r="Z104" s="125"/>
      <c r="AA104" s="125" t="str">
        <f>TEXT(Y104,"###,###")</f>
        <v>9,815</v>
      </c>
      <c r="AB104" s="125"/>
      <c r="AC104" s="125">
        <f>Y104/($Y$4)*100</f>
        <v>75.48838640209199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2149</v>
      </c>
      <c r="Y105" s="125">
        <v>2300</v>
      </c>
      <c r="Z105" s="125"/>
      <c r="AA105" s="125" t="str">
        <f>TEXT(Y105,"###,###")</f>
        <v>2,300</v>
      </c>
      <c r="AB105" s="125"/>
      <c r="AC105" s="125">
        <f>Y105/($Y$4)*100</f>
        <v>17.689586217504999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11546</v>
      </c>
      <c r="Y106" s="125">
        <v>12115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1470</v>
      </c>
      <c r="Y108" s="125">
        <v>1461</v>
      </c>
      <c r="Z108" s="125"/>
      <c r="AA108" s="125" t="str">
        <f>TEXT(Y108,"###,###")</f>
        <v>1,461</v>
      </c>
      <c r="AB108" s="125"/>
      <c r="AC108" s="125">
        <f>Y108/($Y$4)*100</f>
        <v>11.236732810336871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2310</v>
      </c>
      <c r="Y109" s="125">
        <v>2378</v>
      </c>
      <c r="Z109" s="125"/>
      <c r="AA109" s="125" t="str">
        <f>TEXT(Y109,"###,###")</f>
        <v>2,378</v>
      </c>
      <c r="AB109" s="125"/>
      <c r="AC109" s="125">
        <f t="shared" ref="AC109:AC111" si="3">Y109/($Y$4)*100</f>
        <v>18.28949392401169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2515</v>
      </c>
      <c r="Y110" s="125">
        <v>2809</v>
      </c>
      <c r="Z110" s="125"/>
      <c r="AA110" s="125" t="str">
        <f>TEXT(Y110,"###,###")</f>
        <v>2,809</v>
      </c>
      <c r="AB110" s="125"/>
      <c r="AC110" s="125">
        <f t="shared" si="3"/>
        <v>21.60436855868328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5251</v>
      </c>
      <c r="Y111" s="125">
        <v>5467</v>
      </c>
      <c r="Z111" s="125"/>
      <c r="AA111" s="125" t="str">
        <f>TEXT(Y111,"###,###")</f>
        <v>5,467</v>
      </c>
      <c r="AB111" s="125"/>
      <c r="AC111" s="125">
        <f t="shared" si="3"/>
        <v>42.047377326565147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12626</v>
      </c>
      <c r="Y112" s="125">
        <v>13002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666</v>
      </c>
      <c r="U114" s="125">
        <v>687</v>
      </c>
      <c r="V114" s="125">
        <v>657</v>
      </c>
      <c r="W114" s="125">
        <v>632</v>
      </c>
      <c r="X114" s="125">
        <v>687</v>
      </c>
      <c r="Y114" s="125">
        <v>711</v>
      </c>
      <c r="Z114" s="125"/>
      <c r="AA114" s="125" t="str">
        <f>TEXT(Y114,"###,###")</f>
        <v>711</v>
      </c>
      <c r="AB114" s="125"/>
      <c r="AC114" s="125">
        <f>Y114/X114-1</f>
        <v>3.4934497816593968E-2</v>
      </c>
      <c r="AD114" s="125"/>
      <c r="AE114" s="125">
        <f>Y114/T114-1</f>
        <v>6.7567567567567544E-2</v>
      </c>
      <c r="AF114" s="125"/>
    </row>
    <row r="115" spans="19:32" x14ac:dyDescent="0.25">
      <c r="S115" s="125" t="s">
        <v>104</v>
      </c>
      <c r="T115" s="125">
        <v>731</v>
      </c>
      <c r="U115" s="125">
        <v>742</v>
      </c>
      <c r="V115" s="125">
        <v>719</v>
      </c>
      <c r="W115" s="125">
        <v>745</v>
      </c>
      <c r="X115" s="125">
        <v>699</v>
      </c>
      <c r="Y115" s="125">
        <v>831</v>
      </c>
      <c r="Z115" s="125"/>
      <c r="AA115" s="125" t="str">
        <f>TEXT(Y115,"###,###")</f>
        <v>831</v>
      </c>
      <c r="AB115" s="125"/>
      <c r="AC115" s="125">
        <f>Y115/X115-1</f>
        <v>0.18884120171673824</v>
      </c>
      <c r="AD115" s="125"/>
      <c r="AE115" s="125">
        <f>Y115/T115-1</f>
        <v>0.13679890560875507</v>
      </c>
      <c r="AF115" s="125"/>
    </row>
    <row r="116" spans="19:32" x14ac:dyDescent="0.25">
      <c r="S116" s="125" t="s">
        <v>56</v>
      </c>
      <c r="T116" s="125">
        <v>1397</v>
      </c>
      <c r="U116" s="125">
        <v>1429</v>
      </c>
      <c r="V116" s="125">
        <v>1376</v>
      </c>
      <c r="W116" s="125">
        <v>1377</v>
      </c>
      <c r="X116" s="125">
        <v>1386</v>
      </c>
      <c r="Y116" s="125">
        <v>1542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37.68</v>
      </c>
      <c r="V118" s="125">
        <v>43.83</v>
      </c>
      <c r="W118" s="125">
        <v>38.07</v>
      </c>
      <c r="X118" s="125">
        <v>41.93</v>
      </c>
      <c r="Y118" s="125">
        <v>41.1</v>
      </c>
      <c r="Z118" s="125"/>
      <c r="AA118" s="125" t="str">
        <f>TEXT(Y118,"##.0")</f>
        <v>41.1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8247</v>
      </c>
      <c r="V120" s="125">
        <v>8297</v>
      </c>
      <c r="W120" s="125">
        <v>8316</v>
      </c>
      <c r="X120" s="125">
        <v>8344</v>
      </c>
      <c r="Y120" s="125">
        <v>8489</v>
      </c>
      <c r="Z120" s="125"/>
      <c r="AA120" s="125" t="str">
        <f>TEXT(Y120,"###,###")</f>
        <v>8,489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573</v>
      </c>
      <c r="V121" s="125">
        <v>537</v>
      </c>
      <c r="W121" s="125">
        <v>507</v>
      </c>
      <c r="X121" s="125">
        <v>508</v>
      </c>
      <c r="Y121" s="125">
        <v>513</v>
      </c>
      <c r="Z121" s="125"/>
      <c r="AA121" s="125" t="str">
        <f t="shared" ref="AA121:AA128" si="4">TEXT(Y121,"###,###")</f>
        <v>513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579</v>
      </c>
      <c r="V122" s="125">
        <v>529</v>
      </c>
      <c r="W122" s="125">
        <v>513</v>
      </c>
      <c r="X122" s="125">
        <v>557</v>
      </c>
      <c r="Y122" s="125">
        <v>558</v>
      </c>
      <c r="Z122" s="125"/>
      <c r="AA122" s="125" t="str">
        <f t="shared" si="4"/>
        <v>558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8826</v>
      </c>
      <c r="V124" s="125">
        <v>8826</v>
      </c>
      <c r="W124" s="125">
        <v>8829</v>
      </c>
      <c r="X124" s="125">
        <v>8901</v>
      </c>
      <c r="Y124" s="125">
        <v>9047</v>
      </c>
      <c r="Z124" s="125"/>
      <c r="AA124" s="125" t="str">
        <f t="shared" si="4"/>
        <v>9,047</v>
      </c>
      <c r="AB124" s="125"/>
      <c r="AC124" s="125">
        <f>Y124/$Y$7*100</f>
        <v>94.63389121338912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1152</v>
      </c>
      <c r="V125" s="125">
        <v>1066</v>
      </c>
      <c r="W125" s="125">
        <v>1020</v>
      </c>
      <c r="X125" s="125">
        <v>1065</v>
      </c>
      <c r="Y125" s="125">
        <v>1071</v>
      </c>
      <c r="Z125" s="125"/>
      <c r="AA125" s="125" t="str">
        <f t="shared" si="4"/>
        <v>1,071</v>
      </c>
      <c r="AB125" s="125"/>
      <c r="AC125" s="125">
        <f>Y125/$Y$7*100</f>
        <v>11.202928870292887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4964</v>
      </c>
      <c r="V127" s="125">
        <v>4923</v>
      </c>
      <c r="W127" s="125">
        <v>4873</v>
      </c>
      <c r="X127" s="125">
        <v>4918</v>
      </c>
      <c r="Y127" s="125">
        <v>4982</v>
      </c>
      <c r="Z127" s="125"/>
      <c r="AA127" s="125" t="str">
        <f t="shared" si="4"/>
        <v>4,982</v>
      </c>
      <c r="AB127" s="125"/>
      <c r="AC127" s="125">
        <f>Y127/$Y$7*100</f>
        <v>52.112970711297066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4431</v>
      </c>
      <c r="V128" s="125">
        <v>4441</v>
      </c>
      <c r="W128" s="125">
        <v>4464</v>
      </c>
      <c r="X128" s="125">
        <v>4494</v>
      </c>
      <c r="Y128" s="125">
        <v>4578</v>
      </c>
      <c r="Z128" s="125"/>
      <c r="AA128" s="125" t="str">
        <f t="shared" si="4"/>
        <v>4,578</v>
      </c>
      <c r="AB128" s="125"/>
      <c r="AC128" s="125">
        <f>Y128/$Y$7*100</f>
        <v>47.887029288702934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9786341-19B5-4BC9-8CFC-FC1D0BBE167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DB16A912-6C87-4501-9878-3EA8885757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1467A0B5-5679-40AD-BD6B-4BC4DC07FB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4B15548D-E88E-40B3-8F82-3ADA78EDE5D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5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Central Coast</v>
      </c>
      <c r="T1" s="125"/>
      <c r="U1" s="125"/>
      <c r="V1" s="125"/>
      <c r="W1" s="125"/>
      <c r="X1" s="125"/>
      <c r="Y1" s="125" t="str">
        <f>Y3</f>
        <v>12.4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129</v>
      </c>
      <c r="V3" s="125"/>
      <c r="W3" s="125"/>
      <c r="X3" s="125"/>
      <c r="Y3" s="125" t="s">
        <v>164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12.4'!$Y$3&amp;" "&amp;'Table 12.4'!$U$3&amp;", "&amp;'State data for spotlight'!$C$3&amp;", "&amp;'Table 12.4'!$Y$2</f>
        <v>Table 12.4 Central Coast,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15195</v>
      </c>
      <c r="U4" s="127">
        <v>15142</v>
      </c>
      <c r="V4" s="127">
        <v>14944</v>
      </c>
      <c r="W4" s="127">
        <v>14816</v>
      </c>
      <c r="X4" s="127">
        <v>14984</v>
      </c>
      <c r="Y4" s="127">
        <v>15583</v>
      </c>
      <c r="Z4" s="125"/>
      <c r="AA4" s="125" t="str">
        <f>TEXT(Y4,"###,###")</f>
        <v>15,583</v>
      </c>
      <c r="AB4" s="125"/>
      <c r="AC4" s="125">
        <f t="shared" ref="AC4:AC9" si="0">Y4/X4-1</f>
        <v>3.9975974372664203E-2</v>
      </c>
      <c r="AD4" s="125"/>
      <c r="AE4" s="125">
        <f>Y4/T4-1</f>
        <v>2.5534715366896998E-2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8179</v>
      </c>
      <c r="U5" s="127">
        <v>8048</v>
      </c>
      <c r="V5" s="127">
        <v>7818</v>
      </c>
      <c r="W5" s="127">
        <v>7720</v>
      </c>
      <c r="X5" s="127">
        <v>7795</v>
      </c>
      <c r="Y5" s="127">
        <v>8075</v>
      </c>
      <c r="Z5" s="125"/>
      <c r="AA5" s="125" t="str">
        <f>TEXT(Y5,"###,###")</f>
        <v>8,075</v>
      </c>
      <c r="AB5" s="125"/>
      <c r="AC5" s="125">
        <f t="shared" si="0"/>
        <v>3.5920461834509254E-2</v>
      </c>
      <c r="AD5" s="125"/>
      <c r="AE5" s="125">
        <f t="shared" ref="AE5:AE9" si="1">Y5/T5-1</f>
        <v>-1.2715490891306969E-2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7019</v>
      </c>
      <c r="U6" s="127">
        <v>7090</v>
      </c>
      <c r="V6" s="127">
        <v>7123</v>
      </c>
      <c r="W6" s="127">
        <v>7094</v>
      </c>
      <c r="X6" s="127">
        <v>7189</v>
      </c>
      <c r="Y6" s="127">
        <v>7508</v>
      </c>
      <c r="Z6" s="125"/>
      <c r="AA6" s="125" t="str">
        <f>TEXT(Y6,"###,###")</f>
        <v>7,508</v>
      </c>
      <c r="AB6" s="125"/>
      <c r="AC6" s="125">
        <f t="shared" si="0"/>
        <v>4.4373348170816618E-2</v>
      </c>
      <c r="AD6" s="125"/>
      <c r="AE6" s="125">
        <f t="shared" si="1"/>
        <v>6.9668043880894759E-2</v>
      </c>
      <c r="AF6" s="125"/>
    </row>
    <row r="7" spans="1:32" ht="16.5" customHeight="1" thickBot="1" x14ac:dyDescent="0.3">
      <c r="A7" s="44" t="str">
        <f>"QUICK STATS for "&amp;'Table 12.4'!Y2&amp;"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10971</v>
      </c>
      <c r="U7" s="127">
        <v>10903</v>
      </c>
      <c r="V7" s="127">
        <v>10869</v>
      </c>
      <c r="W7" s="127">
        <v>10861</v>
      </c>
      <c r="X7" s="127">
        <v>10920</v>
      </c>
      <c r="Y7" s="127">
        <v>11167</v>
      </c>
      <c r="Z7" s="125"/>
      <c r="AA7" s="125" t="str">
        <f>TEXT(Y7,"###,###")</f>
        <v>11,167</v>
      </c>
      <c r="AB7" s="125"/>
      <c r="AC7" s="125">
        <f t="shared" si="0"/>
        <v>2.2619047619047539E-2</v>
      </c>
      <c r="AD7" s="125"/>
      <c r="AE7" s="125">
        <f t="shared" si="1"/>
        <v>1.7865281195880156E-2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15,583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12.4'!AA7</f>
        <v>11,167</v>
      </c>
      <c r="P8" s="49"/>
      <c r="S8" s="125" t="s">
        <v>96</v>
      </c>
      <c r="T8" s="125">
        <v>33530</v>
      </c>
      <c r="U8" s="125">
        <v>34037</v>
      </c>
      <c r="V8" s="125">
        <v>34225</v>
      </c>
      <c r="W8" s="125">
        <v>35747</v>
      </c>
      <c r="X8" s="125">
        <v>36649.5</v>
      </c>
      <c r="Y8" s="125">
        <v>36912.35</v>
      </c>
      <c r="Z8" s="125"/>
      <c r="AA8" s="125" t="str">
        <f>TEXT(Y8,"$###,###")</f>
        <v>$36,912</v>
      </c>
      <c r="AB8" s="125"/>
      <c r="AC8" s="125">
        <f t="shared" si="0"/>
        <v>7.1719941609025284E-3</v>
      </c>
      <c r="AD8" s="125"/>
      <c r="AE8" s="125">
        <f t="shared" si="1"/>
        <v>0.10087533552042949</v>
      </c>
      <c r="AF8" s="125"/>
    </row>
    <row r="9" spans="1:32" x14ac:dyDescent="0.25">
      <c r="A9" s="53" t="s">
        <v>17</v>
      </c>
      <c r="B9" s="54"/>
      <c r="C9" s="55"/>
      <c r="D9" s="56">
        <f>'Table 12.4'!AC104</f>
        <v>72.412244112173525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51.732784095997133</v>
      </c>
      <c r="P9" s="57" t="s">
        <v>97</v>
      </c>
      <c r="S9" s="125" t="s">
        <v>9</v>
      </c>
      <c r="T9" s="125">
        <v>466950003</v>
      </c>
      <c r="U9" s="125">
        <v>477539798</v>
      </c>
      <c r="V9" s="125">
        <v>487759015</v>
      </c>
      <c r="W9" s="125">
        <v>505383529</v>
      </c>
      <c r="X9" s="125">
        <v>522550417</v>
      </c>
      <c r="Y9" s="125">
        <v>538965952</v>
      </c>
      <c r="Z9" s="125"/>
      <c r="AA9" s="125" t="str">
        <f>TEXT(Y9/1000000,"$#,###.0")&amp;" mil"</f>
        <v>$539.0 mil</v>
      </c>
      <c r="AB9" s="125"/>
      <c r="AC9" s="125">
        <f t="shared" si="0"/>
        <v>3.1414260645399095E-2</v>
      </c>
      <c r="AD9" s="125"/>
      <c r="AE9" s="125">
        <f t="shared" si="1"/>
        <v>0.15422625235532972</v>
      </c>
      <c r="AF9" s="125"/>
    </row>
    <row r="10" spans="1:32" x14ac:dyDescent="0.25">
      <c r="A10" s="53" t="s">
        <v>20</v>
      </c>
      <c r="B10" s="54"/>
      <c r="C10" s="55"/>
      <c r="D10" s="56">
        <f>'Table 12.4'!AC105</f>
        <v>18.5201822498877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48.26721590400286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91.233097519477042</v>
      </c>
      <c r="P11" s="57" t="s">
        <v>97</v>
      </c>
      <c r="S11" s="125" t="s">
        <v>32</v>
      </c>
      <c r="T11" s="127">
        <v>13156</v>
      </c>
      <c r="U11" s="127">
        <v>13113</v>
      </c>
      <c r="V11" s="127">
        <v>13002</v>
      </c>
      <c r="W11" s="127">
        <v>12979</v>
      </c>
      <c r="X11" s="127">
        <v>13133</v>
      </c>
      <c r="Y11" s="127">
        <v>13732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12.4'!AC108</f>
        <v>13.578900083424244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16.57562460822065</v>
      </c>
      <c r="P12" s="57" t="s">
        <v>97</v>
      </c>
      <c r="S12" s="125" t="s">
        <v>33</v>
      </c>
      <c r="T12" s="127">
        <v>2040</v>
      </c>
      <c r="U12" s="127">
        <v>2029</v>
      </c>
      <c r="V12" s="127">
        <v>1940</v>
      </c>
      <c r="W12" s="127">
        <v>1839</v>
      </c>
      <c r="X12" s="127">
        <v>1849</v>
      </c>
      <c r="Y12" s="127">
        <v>1851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12.4'!AC109</f>
        <v>17.14689084258487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12.4'!AA118</f>
        <v>43.2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12.4'!AC110</f>
        <v>21.112751074889303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16.414435389988359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12.4'!AC111</f>
        <v>39.093884361162807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83.585564610011645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1262</v>
      </c>
      <c r="Z15" s="125"/>
      <c r="AA15" s="128">
        <f t="shared" ref="AA15:AA34" si="2">IF(Y15="np",0,Y15/$Y$34)</f>
        <v>8.0985689533465952E-2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249</v>
      </c>
      <c r="Z16" s="125"/>
      <c r="AA16" s="128">
        <f t="shared" si="2"/>
        <v>1.5978951421420778E-2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1225</v>
      </c>
      <c r="Z17" s="125"/>
      <c r="AA17" s="128">
        <f t="shared" si="2"/>
        <v>7.8611307193736768E-2</v>
      </c>
      <c r="AB17" s="125"/>
      <c r="AC17" s="125"/>
      <c r="AD17" s="125"/>
      <c r="AE17" s="125"/>
      <c r="AF17" s="125"/>
    </row>
    <row r="18" spans="1:32" x14ac:dyDescent="0.25">
      <c r="A18" s="83" t="str">
        <f>'Table 12.4'!$S$1&amp;" ("&amp;'Table 12.4'!$T$2&amp;" to "&amp;'Table 12.4'!$Y$2&amp;")"</f>
        <v>Central Coast (2011-12 to 2016-17)</v>
      </c>
      <c r="B18" s="83"/>
      <c r="C18" s="83"/>
      <c r="D18" s="83"/>
      <c r="E18" s="83"/>
      <c r="F18" s="83"/>
      <c r="G18" s="83" t="str">
        <f>'Table 12.4'!$S$1&amp;" ("&amp;'Table 12.4'!$T$2&amp;" to "&amp;'Table 12.4'!$Y$2&amp;")"</f>
        <v>Central Coast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139</v>
      </c>
      <c r="Z18" s="125"/>
      <c r="AA18" s="128">
        <f t="shared" si="2"/>
        <v>8.91997689790156E-3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978</v>
      </c>
      <c r="Z19" s="125"/>
      <c r="AA19" s="128">
        <f t="shared" si="2"/>
        <v>6.2760700763652699E-2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472</v>
      </c>
      <c r="Z20" s="125"/>
      <c r="AA20" s="128">
        <f t="shared" si="2"/>
        <v>3.0289417955464287E-2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1311</v>
      </c>
      <c r="Z21" s="125"/>
      <c r="AA21" s="128">
        <f t="shared" si="2"/>
        <v>8.4130141821215421E-2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872</v>
      </c>
      <c r="Z22" s="125"/>
      <c r="AA22" s="128">
        <f t="shared" si="2"/>
        <v>5.5958416222806902E-2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716</v>
      </c>
      <c r="Z23" s="125"/>
      <c r="AA23" s="128">
        <f t="shared" si="2"/>
        <v>4.5947506898543287E-2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61</v>
      </c>
      <c r="Z24" s="125"/>
      <c r="AA24" s="128">
        <f t="shared" si="2"/>
        <v>3.9145222357697494E-3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336</v>
      </c>
      <c r="Z25" s="125"/>
      <c r="AA25" s="128">
        <f t="shared" si="2"/>
        <v>2.15619585445678E-2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333</v>
      </c>
      <c r="Z26" s="125"/>
      <c r="AA26" s="128">
        <f t="shared" si="2"/>
        <v>2.1369441057562728E-2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512</v>
      </c>
      <c r="Z27" s="125"/>
      <c r="AA27" s="128">
        <f t="shared" si="2"/>
        <v>3.2856317782198552E-2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1008</v>
      </c>
      <c r="Z28" s="125"/>
      <c r="AA28" s="128">
        <f t="shared" si="2"/>
        <v>6.4685875633703399E-2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846</v>
      </c>
      <c r="Z29" s="125"/>
      <c r="AA29" s="128">
        <f t="shared" si="2"/>
        <v>5.4289931335429635E-2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1232</v>
      </c>
      <c r="Z30" s="125"/>
      <c r="AA30" s="128">
        <f t="shared" si="2"/>
        <v>7.9060514663415266E-2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12.4'!Y2&amp;")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1875</v>
      </c>
      <c r="Z31" s="125"/>
      <c r="AA31" s="128">
        <f t="shared" si="2"/>
        <v>0.12032342937816852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174</v>
      </c>
      <c r="Z32" s="125"/>
      <c r="AA32" s="128">
        <f t="shared" si="2"/>
        <v>1.1166014246294039E-2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507</v>
      </c>
      <c r="Z33" s="125"/>
      <c r="AA33" s="128">
        <f t="shared" si="2"/>
        <v>3.2535455303856764E-2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15583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9322</v>
      </c>
      <c r="U37" s="125">
        <v>9168</v>
      </c>
      <c r="V37" s="125">
        <v>9188</v>
      </c>
      <c r="W37" s="125">
        <v>9167</v>
      </c>
      <c r="X37" s="125">
        <v>9256</v>
      </c>
      <c r="Y37" s="125">
        <v>9334</v>
      </c>
      <c r="Z37" s="125"/>
      <c r="AA37" s="125" t="str">
        <f>TEXT(Y37,"###,###")</f>
        <v>9,334</v>
      </c>
      <c r="AB37" s="125"/>
      <c r="AC37" s="125">
        <f>Y37/X37-1</f>
        <v>8.4269662921347965E-3</v>
      </c>
      <c r="AD37" s="125"/>
      <c r="AE37" s="125">
        <f>Y37/T37-1</f>
        <v>1.2872774082814953E-3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1651</v>
      </c>
      <c r="U38" s="125">
        <v>1735</v>
      </c>
      <c r="V38" s="125">
        <v>1679</v>
      </c>
      <c r="W38" s="125">
        <v>1694</v>
      </c>
      <c r="X38" s="125">
        <v>1659</v>
      </c>
      <c r="Y38" s="125">
        <v>1833</v>
      </c>
      <c r="Z38" s="125"/>
      <c r="AA38" s="125" t="str">
        <f>TEXT(Y38,"###,###")</f>
        <v>1,833</v>
      </c>
      <c r="AB38" s="125"/>
      <c r="AC38" s="125">
        <f>Y38/X38-1</f>
        <v>0.10488245931283902</v>
      </c>
      <c r="AD38" s="125"/>
      <c r="AE38" s="125">
        <f>Y38/T38-1</f>
        <v>0.11023622047244097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10973</v>
      </c>
      <c r="U40" s="125">
        <v>10903</v>
      </c>
      <c r="V40" s="125">
        <v>10867</v>
      </c>
      <c r="W40" s="125">
        <v>10861</v>
      </c>
      <c r="X40" s="125">
        <v>10915</v>
      </c>
      <c r="Y40" s="125">
        <v>11167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83.585564610011645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16.414435389988359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9</v>
      </c>
      <c r="Y44" s="127">
        <v>8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198</v>
      </c>
      <c r="Y45" s="127">
        <v>186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472</v>
      </c>
      <c r="Y46" s="127">
        <v>472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716</v>
      </c>
      <c r="Y47" s="127">
        <v>746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744</v>
      </c>
      <c r="Y48" s="127">
        <v>810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12.4'!S1&amp;" ("&amp;'Table 12.4'!Y2&amp;") *"</f>
        <v>Number of jobs by age and sex of job holders in Central Coast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663</v>
      </c>
      <c r="Y49" s="127">
        <v>683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627</v>
      </c>
      <c r="Y50" s="127">
        <v>666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737</v>
      </c>
      <c r="Y51" s="127">
        <v>722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786</v>
      </c>
      <c r="Y52" s="127">
        <v>814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856</v>
      </c>
      <c r="Y53" s="127">
        <v>889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895</v>
      </c>
      <c r="Y54" s="127">
        <v>890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569</v>
      </c>
      <c r="Y55" s="127">
        <v>626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334</v>
      </c>
      <c r="Y56" s="127">
        <v>329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109</v>
      </c>
      <c r="Y57" s="127">
        <v>127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52</v>
      </c>
      <c r="Y58" s="127">
        <v>62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21</v>
      </c>
      <c r="Y59" s="127">
        <v>35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14</v>
      </c>
      <c r="Y60" s="127">
        <v>10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7793</v>
      </c>
      <c r="Y61" s="127">
        <v>8075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5</v>
      </c>
      <c r="Y63" s="127">
        <v>10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12.4'!S1&amp;" ("&amp;'Table 12.4'!Y2&amp;") *"</f>
        <v>Number of employed persons per occupation of main job by sex in Central Coast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221</v>
      </c>
      <c r="Y64" s="127">
        <v>211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497</v>
      </c>
      <c r="Y65" s="127">
        <v>512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614</v>
      </c>
      <c r="Y66" s="127">
        <v>639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633</v>
      </c>
      <c r="Y67" s="127">
        <v>697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600</v>
      </c>
      <c r="Y68" s="127">
        <v>632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549</v>
      </c>
      <c r="Y69" s="127">
        <v>606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740</v>
      </c>
      <c r="Y70" s="127">
        <v>716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885</v>
      </c>
      <c r="Y71" s="127">
        <v>885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872</v>
      </c>
      <c r="Y72" s="127">
        <v>899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788</v>
      </c>
      <c r="Y73" s="127">
        <v>849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452</v>
      </c>
      <c r="Y74" s="127">
        <v>500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178</v>
      </c>
      <c r="Y75" s="127">
        <v>188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71</v>
      </c>
      <c r="Y76" s="127">
        <v>86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40</v>
      </c>
      <c r="Y77" s="127">
        <v>40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18</v>
      </c>
      <c r="Y78" s="127">
        <v>22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14</v>
      </c>
      <c r="Y79" s="127">
        <v>16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7189</v>
      </c>
      <c r="Y80" s="127">
        <v>7508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12.4'!S1</f>
        <v>Central Coast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475</v>
      </c>
      <c r="Y83" s="127">
        <v>499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560</v>
      </c>
      <c r="Y84" s="127">
        <v>577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12.4'!AA4</f>
        <v>15,583</v>
      </c>
      <c r="D85" s="97">
        <f>'Table 12.4'!AC4</f>
        <v>3.9975974372664203E-2</v>
      </c>
      <c r="E85" s="98">
        <f>'Table 12.4'!AC4</f>
        <v>3.9975974372664203E-2</v>
      </c>
      <c r="F85" s="97">
        <f>'Table 12.4'!AE4</f>
        <v>2.5534715366896998E-2</v>
      </c>
      <c r="G85" s="98">
        <f>'Table 12.4'!AE4</f>
        <v>2.5534715366896998E-2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1262</v>
      </c>
      <c r="Y85" s="127">
        <v>1309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12.4'!AA5</f>
        <v>8,075</v>
      </c>
      <c r="D86" s="97">
        <f>'Table 12.4'!AC5</f>
        <v>3.5920461834509254E-2</v>
      </c>
      <c r="E86" s="98">
        <f>'Table 12.4'!AC5</f>
        <v>3.5920461834509254E-2</v>
      </c>
      <c r="F86" s="97">
        <f>'Table 12.4'!AE5</f>
        <v>-1.2715490891306969E-2</v>
      </c>
      <c r="G86" s="98">
        <f>'Table 12.4'!AE5</f>
        <v>-1.2715490891306969E-2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264</v>
      </c>
      <c r="Y86" s="127">
        <v>267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12.4'!AA6</f>
        <v>7,508</v>
      </c>
      <c r="D87" s="97">
        <f>'Table 12.4'!AC6</f>
        <v>4.4373348170816618E-2</v>
      </c>
      <c r="E87" s="98">
        <f>'Table 12.4'!AC6</f>
        <v>4.4373348170816618E-2</v>
      </c>
      <c r="F87" s="97">
        <f>'Table 12.4'!AE6</f>
        <v>6.9668043880894759E-2</v>
      </c>
      <c r="G87" s="98">
        <f>'Table 12.4'!AE6</f>
        <v>6.9668043880894759E-2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192</v>
      </c>
      <c r="Y87" s="127">
        <v>199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12.4'!AA7</f>
        <v>11,167</v>
      </c>
      <c r="D88" s="97">
        <f>'Table 12.4'!AC7</f>
        <v>2.2619047619047539E-2</v>
      </c>
      <c r="E88" s="98">
        <f>'Table 12.4'!AC7</f>
        <v>2.2619047619047539E-2</v>
      </c>
      <c r="F88" s="97">
        <f>'Table 12.4'!AE7</f>
        <v>1.7865281195880156E-2</v>
      </c>
      <c r="G88" s="98">
        <f>'Table 12.4'!AE7</f>
        <v>1.7865281195880156E-2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234</v>
      </c>
      <c r="Y88" s="127">
        <v>233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12.4'!AA37</f>
        <v>9,334</v>
      </c>
      <c r="D89" s="97">
        <f>'Table 12.4'!AC37</f>
        <v>8.4269662921347965E-3</v>
      </c>
      <c r="E89" s="98">
        <f>'Table 12.4'!AC37</f>
        <v>8.4269662921347965E-3</v>
      </c>
      <c r="F89" s="97">
        <f>'Table 12.4'!AE37</f>
        <v>1.2872774082814953E-3</v>
      </c>
      <c r="G89" s="98">
        <f>'Table 12.4'!AE37</f>
        <v>1.2872774082814953E-3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675</v>
      </c>
      <c r="Y89" s="127">
        <v>703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12.4'!AA38</f>
        <v>1,833</v>
      </c>
      <c r="D90" s="97">
        <f>'Table 12.4'!AC38</f>
        <v>0.10488245931283902</v>
      </c>
      <c r="E90" s="98">
        <f>'Table 12.4'!AC38</f>
        <v>0.10488245931283902</v>
      </c>
      <c r="F90" s="97">
        <f>'Table 12.4'!AE38</f>
        <v>0.11023622047244097</v>
      </c>
      <c r="G90" s="98">
        <f>'Table 12.4'!AE38</f>
        <v>0.11023622047244097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900</v>
      </c>
      <c r="Y90" s="127">
        <v>915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12.4'!AA114</f>
        <v>874</v>
      </c>
      <c r="D91" s="97">
        <f>'Table 12.4'!AC114</f>
        <v>9.6612296110414109E-2</v>
      </c>
      <c r="E91" s="98">
        <f>'Table 12.4'!AC114</f>
        <v>9.6612296110414109E-2</v>
      </c>
      <c r="F91" s="97">
        <f>'Table 12.4'!AE114</f>
        <v>1.8648018648018683E-2</v>
      </c>
      <c r="G91" s="98">
        <f>'Table 12.4'!AE114</f>
        <v>1.8648018648018683E-2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5664</v>
      </c>
      <c r="Y91" s="127">
        <v>5777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12.4'!AA115</f>
        <v>959</v>
      </c>
      <c r="D92" s="97">
        <f>'Table 12.4'!AC115</f>
        <v>0.1125290023201857</v>
      </c>
      <c r="E92" s="98">
        <f>'Table 12.4'!AC115</f>
        <v>0.1125290023201857</v>
      </c>
      <c r="F92" s="97">
        <f>'Table 12.4'!AE115</f>
        <v>0.21392405063291142</v>
      </c>
      <c r="G92" s="98">
        <f>'Table 12.4'!AE115</f>
        <v>0.21392405063291142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12.4'!AA8</f>
        <v>$36,912</v>
      </c>
      <c r="D93" s="97">
        <f>'Table 12.4'!AC8</f>
        <v>7.1719941609025284E-3</v>
      </c>
      <c r="E93" s="98">
        <f>'Table 12.4'!AC8</f>
        <v>7.1719941609025284E-3</v>
      </c>
      <c r="F93" s="97">
        <f>'Table 12.4'!AE8</f>
        <v>0.10087533552042949</v>
      </c>
      <c r="G93" s="98">
        <f>'Table 12.4'!AE8</f>
        <v>0.10087533552042949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281</v>
      </c>
      <c r="Y93" s="127">
        <v>323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12.4'!AA9</f>
        <v>$539.0 mil</v>
      </c>
      <c r="D94" s="97">
        <f>'Table 12.4'!AC9</f>
        <v>3.1414260645399095E-2</v>
      </c>
      <c r="E94" s="98">
        <f>'Table 12.4'!AC9</f>
        <v>3.1414260645399095E-2</v>
      </c>
      <c r="F94" s="97">
        <f>'Table 12.4'!AE9</f>
        <v>0.15422625235532972</v>
      </c>
      <c r="G94" s="98">
        <f>'Table 12.4'!AE9</f>
        <v>0.15422625235532972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929</v>
      </c>
      <c r="Y94" s="127">
        <v>984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192</v>
      </c>
      <c r="Y95" s="127">
        <v>199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866</v>
      </c>
      <c r="Y96" s="127">
        <v>899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757</v>
      </c>
      <c r="Y97" s="127">
        <v>807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629</v>
      </c>
      <c r="Y98" s="127">
        <v>633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48</v>
      </c>
      <c r="Y99" s="127">
        <v>59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565</v>
      </c>
      <c r="Y100" s="127">
        <v>594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5251</v>
      </c>
      <c r="Y101" s="127">
        <v>5390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10520</v>
      </c>
      <c r="Y104" s="125">
        <v>11284</v>
      </c>
      <c r="Z104" s="125"/>
      <c r="AA104" s="125" t="str">
        <f>TEXT(Y104,"###,###")</f>
        <v>11,284</v>
      </c>
      <c r="AB104" s="125"/>
      <c r="AC104" s="125">
        <f>Y104/($Y$4)*100</f>
        <v>72.412244112173525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2738</v>
      </c>
      <c r="Y105" s="125">
        <v>2886</v>
      </c>
      <c r="Z105" s="125"/>
      <c r="AA105" s="125" t="str">
        <f>TEXT(Y105,"###,###")</f>
        <v>2,886</v>
      </c>
      <c r="AB105" s="125"/>
      <c r="AC105" s="125">
        <f>Y105/($Y$4)*100</f>
        <v>18.5201822498877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13258</v>
      </c>
      <c r="Y106" s="125">
        <v>14170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1900</v>
      </c>
      <c r="Y108" s="125">
        <v>2116</v>
      </c>
      <c r="Z108" s="125"/>
      <c r="AA108" s="125" t="str">
        <f>TEXT(Y108,"###,###")</f>
        <v>2,116</v>
      </c>
      <c r="AB108" s="125"/>
      <c r="AC108" s="125">
        <f>Y108/($Y$4)*100</f>
        <v>13.578900083424244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2521</v>
      </c>
      <c r="Y109" s="125">
        <v>2672</v>
      </c>
      <c r="Z109" s="125"/>
      <c r="AA109" s="125" t="str">
        <f>TEXT(Y109,"###,###")</f>
        <v>2,672</v>
      </c>
      <c r="AB109" s="125"/>
      <c r="AC109" s="125">
        <f t="shared" ref="AC109:AC111" si="3">Y109/($Y$4)*100</f>
        <v>17.14689084258487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3092</v>
      </c>
      <c r="Y110" s="125">
        <v>3290</v>
      </c>
      <c r="Z110" s="125"/>
      <c r="AA110" s="125" t="str">
        <f>TEXT(Y110,"###,###")</f>
        <v>3,290</v>
      </c>
      <c r="AB110" s="125"/>
      <c r="AC110" s="125">
        <f t="shared" si="3"/>
        <v>21.112751074889303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5752</v>
      </c>
      <c r="Y111" s="125">
        <v>6092</v>
      </c>
      <c r="Z111" s="125"/>
      <c r="AA111" s="125" t="str">
        <f>TEXT(Y111,"###,###")</f>
        <v>6,092</v>
      </c>
      <c r="AB111" s="125"/>
      <c r="AC111" s="125">
        <f t="shared" si="3"/>
        <v>39.093884361162807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14984</v>
      </c>
      <c r="Y112" s="125">
        <v>15583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858</v>
      </c>
      <c r="U114" s="125">
        <v>831</v>
      </c>
      <c r="V114" s="125">
        <v>803</v>
      </c>
      <c r="W114" s="125">
        <v>806</v>
      </c>
      <c r="X114" s="125">
        <v>797</v>
      </c>
      <c r="Y114" s="125">
        <v>874</v>
      </c>
      <c r="Z114" s="125"/>
      <c r="AA114" s="125" t="str">
        <f>TEXT(Y114,"###,###")</f>
        <v>874</v>
      </c>
      <c r="AB114" s="125"/>
      <c r="AC114" s="125">
        <f>Y114/X114-1</f>
        <v>9.6612296110414109E-2</v>
      </c>
      <c r="AD114" s="125"/>
      <c r="AE114" s="125">
        <f>Y114/T114-1</f>
        <v>1.8648018648018683E-2</v>
      </c>
      <c r="AF114" s="125"/>
    </row>
    <row r="115" spans="19:32" x14ac:dyDescent="0.25">
      <c r="S115" s="125" t="s">
        <v>104</v>
      </c>
      <c r="T115" s="125">
        <v>790</v>
      </c>
      <c r="U115" s="125">
        <v>895</v>
      </c>
      <c r="V115" s="125">
        <v>880</v>
      </c>
      <c r="W115" s="125">
        <v>884</v>
      </c>
      <c r="X115" s="125">
        <v>862</v>
      </c>
      <c r="Y115" s="125">
        <v>959</v>
      </c>
      <c r="Z115" s="125"/>
      <c r="AA115" s="125" t="str">
        <f>TEXT(Y115,"###,###")</f>
        <v>959</v>
      </c>
      <c r="AB115" s="125"/>
      <c r="AC115" s="125">
        <f>Y115/X115-1</f>
        <v>0.1125290023201857</v>
      </c>
      <c r="AD115" s="125"/>
      <c r="AE115" s="125">
        <f>Y115/T115-1</f>
        <v>0.21392405063291142</v>
      </c>
      <c r="AF115" s="125"/>
    </row>
    <row r="116" spans="19:32" x14ac:dyDescent="0.25">
      <c r="S116" s="125" t="s">
        <v>56</v>
      </c>
      <c r="T116" s="125">
        <v>1648</v>
      </c>
      <c r="U116" s="125">
        <v>1726</v>
      </c>
      <c r="V116" s="125">
        <v>1683</v>
      </c>
      <c r="W116" s="125">
        <v>1690</v>
      </c>
      <c r="X116" s="125">
        <v>1659</v>
      </c>
      <c r="Y116" s="125">
        <v>1833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39.700000000000003</v>
      </c>
      <c r="V118" s="125">
        <v>40.9</v>
      </c>
      <c r="W118" s="125">
        <v>41.16</v>
      </c>
      <c r="X118" s="125">
        <v>42.16</v>
      </c>
      <c r="Y118" s="125">
        <v>43.23</v>
      </c>
      <c r="Z118" s="125"/>
      <c r="AA118" s="125" t="str">
        <f>TEXT(Y118,"##.0")</f>
        <v>43.2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8879</v>
      </c>
      <c r="V120" s="125">
        <v>8930</v>
      </c>
      <c r="W120" s="125">
        <v>9023</v>
      </c>
      <c r="X120" s="125">
        <v>9066</v>
      </c>
      <c r="Y120" s="125">
        <v>9316</v>
      </c>
      <c r="Z120" s="125"/>
      <c r="AA120" s="125" t="str">
        <f>TEXT(Y120,"###,###")</f>
        <v>9,316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1059</v>
      </c>
      <c r="V121" s="125">
        <v>1055</v>
      </c>
      <c r="W121" s="125">
        <v>1011</v>
      </c>
      <c r="X121" s="125">
        <v>976</v>
      </c>
      <c r="Y121" s="125">
        <v>979</v>
      </c>
      <c r="Z121" s="125"/>
      <c r="AA121" s="125" t="str">
        <f t="shared" ref="AA121:AA128" si="4">TEXT(Y121,"###,###")</f>
        <v>979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967</v>
      </c>
      <c r="V122" s="125">
        <v>885</v>
      </c>
      <c r="W122" s="125">
        <v>821</v>
      </c>
      <c r="X122" s="125">
        <v>876</v>
      </c>
      <c r="Y122" s="125">
        <v>872</v>
      </c>
      <c r="Z122" s="125"/>
      <c r="AA122" s="125" t="str">
        <f t="shared" si="4"/>
        <v>872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9846</v>
      </c>
      <c r="V124" s="125">
        <v>9815</v>
      </c>
      <c r="W124" s="125">
        <v>9844</v>
      </c>
      <c r="X124" s="125">
        <v>9942</v>
      </c>
      <c r="Y124" s="125">
        <v>10188</v>
      </c>
      <c r="Z124" s="125"/>
      <c r="AA124" s="125" t="str">
        <f t="shared" si="4"/>
        <v>10,188</v>
      </c>
      <c r="AB124" s="125"/>
      <c r="AC124" s="125">
        <f>Y124/$Y$7*100</f>
        <v>91.233097519477042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2026</v>
      </c>
      <c r="V125" s="125">
        <v>1940</v>
      </c>
      <c r="W125" s="125">
        <v>1832</v>
      </c>
      <c r="X125" s="125">
        <v>1852</v>
      </c>
      <c r="Y125" s="125">
        <v>1851</v>
      </c>
      <c r="Z125" s="125"/>
      <c r="AA125" s="125" t="str">
        <f t="shared" si="4"/>
        <v>1,851</v>
      </c>
      <c r="AB125" s="125"/>
      <c r="AC125" s="125">
        <f>Y125/$Y$7*100</f>
        <v>16.57562460822065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5774</v>
      </c>
      <c r="V127" s="125">
        <v>5714</v>
      </c>
      <c r="W127" s="125">
        <v>5680</v>
      </c>
      <c r="X127" s="125">
        <v>5667</v>
      </c>
      <c r="Y127" s="125">
        <v>5777</v>
      </c>
      <c r="Z127" s="125"/>
      <c r="AA127" s="125" t="str">
        <f t="shared" si="4"/>
        <v>5,777</v>
      </c>
      <c r="AB127" s="125"/>
      <c r="AC127" s="125">
        <f>Y127/$Y$7*100</f>
        <v>51.732784095997133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5132</v>
      </c>
      <c r="V128" s="125">
        <v>5155</v>
      </c>
      <c r="W128" s="125">
        <v>5180</v>
      </c>
      <c r="X128" s="125">
        <v>5255</v>
      </c>
      <c r="Y128" s="125">
        <v>5390</v>
      </c>
      <c r="Z128" s="125"/>
      <c r="AA128" s="125" t="str">
        <f t="shared" si="4"/>
        <v>5,390</v>
      </c>
      <c r="AB128" s="125"/>
      <c r="AC128" s="125">
        <f>Y128/$Y$7*100</f>
        <v>48.26721590400286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2F47763-A01F-48D0-9137-D2417BE7C69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8AF0D2E1-8234-4F9F-9B9C-6A4E29A0210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F37B4C7B-44E6-48F6-A758-AEA4502345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46EBD69B-82E1-4980-B032-138C96F0B37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6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Central Highlands</v>
      </c>
      <c r="T1" s="125"/>
      <c r="U1" s="125"/>
      <c r="V1" s="125"/>
      <c r="W1" s="125"/>
      <c r="X1" s="125"/>
      <c r="Y1" s="125" t="str">
        <f>Y3</f>
        <v>12.5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131</v>
      </c>
      <c r="V3" s="125"/>
      <c r="W3" s="125"/>
      <c r="X3" s="125"/>
      <c r="Y3" s="125" t="s">
        <v>165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12.5'!$Y$3&amp;" "&amp;'Table 12.5'!$U$3&amp;", "&amp;'State data for spotlight'!$C$3&amp;", "&amp;'Table 12.5'!$Y$2</f>
        <v>Table 12.5 Central Highlands,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1490</v>
      </c>
      <c r="U4" s="127">
        <v>1474</v>
      </c>
      <c r="V4" s="127">
        <v>1421</v>
      </c>
      <c r="W4" s="127">
        <v>1536</v>
      </c>
      <c r="X4" s="127">
        <v>1541</v>
      </c>
      <c r="Y4" s="127">
        <v>1615</v>
      </c>
      <c r="Z4" s="125"/>
      <c r="AA4" s="125" t="str">
        <f>TEXT(Y4,"###,###")</f>
        <v>1,615</v>
      </c>
      <c r="AB4" s="125"/>
      <c r="AC4" s="125">
        <f t="shared" ref="AC4:AC9" si="0">Y4/X4-1</f>
        <v>4.8020765736534798E-2</v>
      </c>
      <c r="AD4" s="125"/>
      <c r="AE4" s="125">
        <f>Y4/T4-1</f>
        <v>8.3892617449664364E-2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840</v>
      </c>
      <c r="U5" s="127">
        <v>848</v>
      </c>
      <c r="V5" s="127">
        <v>794</v>
      </c>
      <c r="W5" s="127">
        <v>845</v>
      </c>
      <c r="X5" s="127">
        <v>871</v>
      </c>
      <c r="Y5" s="127">
        <v>864</v>
      </c>
      <c r="Z5" s="125"/>
      <c r="AA5" s="125" t="str">
        <f>TEXT(Y5,"###,###")</f>
        <v>864</v>
      </c>
      <c r="AB5" s="125"/>
      <c r="AC5" s="125">
        <f t="shared" si="0"/>
        <v>-8.036739380022917E-3</v>
      </c>
      <c r="AD5" s="125"/>
      <c r="AE5" s="125">
        <f t="shared" ref="AE5:AE9" si="1">Y5/T5-1</f>
        <v>2.857142857142847E-2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654</v>
      </c>
      <c r="U6" s="127">
        <v>628</v>
      </c>
      <c r="V6" s="127">
        <v>623</v>
      </c>
      <c r="W6" s="127">
        <v>690</v>
      </c>
      <c r="X6" s="127">
        <v>672</v>
      </c>
      <c r="Y6" s="127">
        <v>751</v>
      </c>
      <c r="Z6" s="125"/>
      <c r="AA6" s="125" t="str">
        <f>TEXT(Y6,"###,###")</f>
        <v>751</v>
      </c>
      <c r="AB6" s="125"/>
      <c r="AC6" s="125">
        <f t="shared" si="0"/>
        <v>0.11755952380952372</v>
      </c>
      <c r="AD6" s="125"/>
      <c r="AE6" s="125">
        <f t="shared" si="1"/>
        <v>0.14831804281345562</v>
      </c>
      <c r="AF6" s="125"/>
    </row>
    <row r="7" spans="1:32" ht="16.5" customHeight="1" thickBot="1" x14ac:dyDescent="0.3">
      <c r="A7" s="44" t="str">
        <f>"QUICK STATS for "&amp;'Table 12.5'!Y2&amp;"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986</v>
      </c>
      <c r="U7" s="127">
        <v>990</v>
      </c>
      <c r="V7" s="127">
        <v>972</v>
      </c>
      <c r="W7" s="127">
        <v>1009</v>
      </c>
      <c r="X7" s="127">
        <v>989</v>
      </c>
      <c r="Y7" s="127">
        <v>1044</v>
      </c>
      <c r="Z7" s="125"/>
      <c r="AA7" s="125" t="str">
        <f>TEXT(Y7,"###,###")</f>
        <v>1,044</v>
      </c>
      <c r="AB7" s="125"/>
      <c r="AC7" s="125">
        <f t="shared" si="0"/>
        <v>5.5611729019211298E-2</v>
      </c>
      <c r="AD7" s="125"/>
      <c r="AE7" s="125">
        <f t="shared" si="1"/>
        <v>5.8823529411764719E-2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1,615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12.5'!AA7</f>
        <v>1,044</v>
      </c>
      <c r="P8" s="49"/>
      <c r="S8" s="125" t="s">
        <v>96</v>
      </c>
      <c r="T8" s="125">
        <v>21300</v>
      </c>
      <c r="U8" s="125">
        <v>23759.96</v>
      </c>
      <c r="V8" s="125">
        <v>22332</v>
      </c>
      <c r="W8" s="125">
        <v>23717.58</v>
      </c>
      <c r="X8" s="125">
        <v>27166</v>
      </c>
      <c r="Y8" s="125">
        <v>25726</v>
      </c>
      <c r="Z8" s="125"/>
      <c r="AA8" s="125" t="str">
        <f>TEXT(Y8,"$###,###")</f>
        <v>$25,726</v>
      </c>
      <c r="AB8" s="125"/>
      <c r="AC8" s="125">
        <f t="shared" si="0"/>
        <v>-5.3007435765294875E-2</v>
      </c>
      <c r="AD8" s="125"/>
      <c r="AE8" s="125">
        <f t="shared" si="1"/>
        <v>0.20779342723004701</v>
      </c>
      <c r="AF8" s="125"/>
    </row>
    <row r="9" spans="1:32" x14ac:dyDescent="0.25">
      <c r="A9" s="53" t="s">
        <v>17</v>
      </c>
      <c r="B9" s="54"/>
      <c r="C9" s="55"/>
      <c r="D9" s="56">
        <f>'Table 12.5'!AC104</f>
        <v>69.164086687306508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56.034482758620683</v>
      </c>
      <c r="P9" s="57" t="s">
        <v>97</v>
      </c>
      <c r="S9" s="125" t="s">
        <v>9</v>
      </c>
      <c r="T9" s="125">
        <v>32121703</v>
      </c>
      <c r="U9" s="125">
        <v>32364090</v>
      </c>
      <c r="V9" s="125">
        <v>34971869</v>
      </c>
      <c r="W9" s="125">
        <v>38650480</v>
      </c>
      <c r="X9" s="125">
        <v>38183262</v>
      </c>
      <c r="Y9" s="125">
        <v>42472157</v>
      </c>
      <c r="Z9" s="125"/>
      <c r="AA9" s="125" t="str">
        <f>TEXT(Y9/1000000,"$#,###.0")&amp;" mil"</f>
        <v>$42.5 mil</v>
      </c>
      <c r="AB9" s="125"/>
      <c r="AC9" s="125">
        <f t="shared" si="0"/>
        <v>0.11232395493082814</v>
      </c>
      <c r="AD9" s="125"/>
      <c r="AE9" s="125">
        <f t="shared" si="1"/>
        <v>0.32222619080937265</v>
      </c>
      <c r="AF9" s="125"/>
    </row>
    <row r="10" spans="1:32" x14ac:dyDescent="0.25">
      <c r="A10" s="53" t="s">
        <v>20</v>
      </c>
      <c r="B10" s="54"/>
      <c r="C10" s="55"/>
      <c r="D10" s="56">
        <f>'Table 12.5'!AC105</f>
        <v>14.303405572755418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43.96551724137931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86.973180076628353</v>
      </c>
      <c r="P11" s="57" t="s">
        <v>97</v>
      </c>
      <c r="S11" s="125" t="s">
        <v>32</v>
      </c>
      <c r="T11" s="127">
        <v>1254</v>
      </c>
      <c r="U11" s="127">
        <v>1227</v>
      </c>
      <c r="V11" s="127">
        <v>1174</v>
      </c>
      <c r="W11" s="127">
        <v>1296</v>
      </c>
      <c r="X11" s="127">
        <v>1316</v>
      </c>
      <c r="Y11" s="127">
        <v>1379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12.5'!AC108</f>
        <v>15.975232198142415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22.60536398467433</v>
      </c>
      <c r="P12" s="57" t="s">
        <v>97</v>
      </c>
      <c r="S12" s="125" t="s">
        <v>33</v>
      </c>
      <c r="T12" s="127">
        <v>241</v>
      </c>
      <c r="U12" s="127">
        <v>253</v>
      </c>
      <c r="V12" s="127">
        <v>245</v>
      </c>
      <c r="W12" s="127">
        <v>241</v>
      </c>
      <c r="X12" s="127">
        <v>223</v>
      </c>
      <c r="Y12" s="127">
        <v>236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12.5'!AC109</f>
        <v>18.452012383900929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12.5'!AA118</f>
        <v>43.9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12.5'!AC110</f>
        <v>27.306501547987615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19.923371647509576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12.5'!AC111</f>
        <v>21.733746130030958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80.076628352490417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399</v>
      </c>
      <c r="Z15" s="125"/>
      <c r="AA15" s="128">
        <f t="shared" ref="AA15:AA34" si="2">IF(Y15="np",0,Y15/$Y$34)</f>
        <v>0.24705882352941178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6</v>
      </c>
      <c r="Z16" s="125"/>
      <c r="AA16" s="128">
        <f t="shared" si="2"/>
        <v>3.7151702786377707E-3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61</v>
      </c>
      <c r="Z17" s="125"/>
      <c r="AA17" s="128">
        <f t="shared" si="2"/>
        <v>3.7770897832817341E-2</v>
      </c>
      <c r="AB17" s="125"/>
      <c r="AC17" s="125"/>
      <c r="AD17" s="125"/>
      <c r="AE17" s="125"/>
      <c r="AF17" s="125"/>
    </row>
    <row r="18" spans="1:32" x14ac:dyDescent="0.25">
      <c r="A18" s="83" t="str">
        <f>'Table 12.5'!$S$1&amp;" ("&amp;'Table 12.5'!$T$2&amp;" to "&amp;'Table 12.5'!$Y$2&amp;")"</f>
        <v>Central Highlands (2011-12 to 2016-17)</v>
      </c>
      <c r="B18" s="83"/>
      <c r="C18" s="83"/>
      <c r="D18" s="83"/>
      <c r="E18" s="83"/>
      <c r="F18" s="83"/>
      <c r="G18" s="83" t="str">
        <f>'Table 12.5'!$S$1&amp;" ("&amp;'Table 12.5'!$T$2&amp;" to "&amp;'Table 12.5'!$Y$2&amp;")"</f>
        <v>Central Highlands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21</v>
      </c>
      <c r="Z18" s="125"/>
      <c r="AA18" s="128">
        <f t="shared" si="2"/>
        <v>1.3003095975232198E-2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80</v>
      </c>
      <c r="Z19" s="125"/>
      <c r="AA19" s="128">
        <f t="shared" si="2"/>
        <v>4.9535603715170282E-2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25</v>
      </c>
      <c r="Z20" s="125"/>
      <c r="AA20" s="128">
        <f t="shared" si="2"/>
        <v>1.5479876160990712E-2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74</v>
      </c>
      <c r="Z21" s="125"/>
      <c r="AA21" s="128">
        <f t="shared" si="2"/>
        <v>4.5820433436532505E-2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138</v>
      </c>
      <c r="Z22" s="125"/>
      <c r="AA22" s="128">
        <f t="shared" si="2"/>
        <v>8.5448916408668737E-2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51</v>
      </c>
      <c r="Z23" s="125"/>
      <c r="AA23" s="128">
        <f t="shared" si="2"/>
        <v>3.1578947368421054E-2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8</v>
      </c>
      <c r="Z24" s="125"/>
      <c r="AA24" s="128">
        <f t="shared" si="2"/>
        <v>4.9535603715170282E-3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18</v>
      </c>
      <c r="Z25" s="125"/>
      <c r="AA25" s="128">
        <f t="shared" si="2"/>
        <v>1.1145510835913313E-2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26</v>
      </c>
      <c r="Z26" s="125"/>
      <c r="AA26" s="128">
        <f t="shared" si="2"/>
        <v>1.609907120743034E-2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71</v>
      </c>
      <c r="Z27" s="125"/>
      <c r="AA27" s="128">
        <f t="shared" si="2"/>
        <v>4.3962848297213621E-2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73</v>
      </c>
      <c r="Z28" s="125"/>
      <c r="AA28" s="128">
        <f t="shared" si="2"/>
        <v>4.5201238390092879E-2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93</v>
      </c>
      <c r="Z29" s="125"/>
      <c r="AA29" s="128">
        <f t="shared" si="2"/>
        <v>5.7585139318885446E-2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69</v>
      </c>
      <c r="Z30" s="125"/>
      <c r="AA30" s="128">
        <f t="shared" si="2"/>
        <v>4.2724458204334369E-2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12.5'!Y2&amp;")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109</v>
      </c>
      <c r="Z31" s="125"/>
      <c r="AA31" s="128">
        <f t="shared" si="2"/>
        <v>6.749226006191951E-2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13</v>
      </c>
      <c r="Z32" s="125"/>
      <c r="AA32" s="128">
        <f t="shared" si="2"/>
        <v>8.0495356037151699E-3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25</v>
      </c>
      <c r="Z33" s="125"/>
      <c r="AA33" s="128">
        <f t="shared" si="2"/>
        <v>1.5479876160990712E-2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1615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805</v>
      </c>
      <c r="U37" s="125">
        <v>814</v>
      </c>
      <c r="V37" s="125">
        <v>802</v>
      </c>
      <c r="W37" s="125">
        <v>819</v>
      </c>
      <c r="X37" s="125">
        <v>792</v>
      </c>
      <c r="Y37" s="125">
        <v>836</v>
      </c>
      <c r="Z37" s="125"/>
      <c r="AA37" s="125" t="str">
        <f>TEXT(Y37,"###,###")</f>
        <v>836</v>
      </c>
      <c r="AB37" s="125"/>
      <c r="AC37" s="125">
        <f>Y37/X37-1</f>
        <v>5.555555555555558E-2</v>
      </c>
      <c r="AD37" s="125"/>
      <c r="AE37" s="125">
        <f>Y37/T37-1</f>
        <v>3.850931677018643E-2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176</v>
      </c>
      <c r="U38" s="125">
        <v>177</v>
      </c>
      <c r="V38" s="125">
        <v>173</v>
      </c>
      <c r="W38" s="125">
        <v>192</v>
      </c>
      <c r="X38" s="125">
        <v>196</v>
      </c>
      <c r="Y38" s="125">
        <v>208</v>
      </c>
      <c r="Z38" s="125"/>
      <c r="AA38" s="125" t="str">
        <f>TEXT(Y38,"###,###")</f>
        <v>208</v>
      </c>
      <c r="AB38" s="125"/>
      <c r="AC38" s="125">
        <f>Y38/X38-1</f>
        <v>6.1224489795918435E-2</v>
      </c>
      <c r="AD38" s="125"/>
      <c r="AE38" s="125">
        <f>Y38/T38-1</f>
        <v>0.18181818181818188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981</v>
      </c>
      <c r="U40" s="125">
        <v>991</v>
      </c>
      <c r="V40" s="125">
        <v>975</v>
      </c>
      <c r="W40" s="125">
        <v>1011</v>
      </c>
      <c r="X40" s="125">
        <v>988</v>
      </c>
      <c r="Y40" s="125">
        <v>1044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80.076628352490417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19.923371647509576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0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21</v>
      </c>
      <c r="Y45" s="127">
        <v>9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51</v>
      </c>
      <c r="Y46" s="127">
        <v>54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48</v>
      </c>
      <c r="Y47" s="127">
        <v>44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117</v>
      </c>
      <c r="Y48" s="127">
        <v>97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12.5'!S1&amp;" ("&amp;'Table 12.5'!Y2&amp;") *"</f>
        <v>Number of jobs by age and sex of job holders in Central Highlands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93</v>
      </c>
      <c r="Y49" s="127">
        <v>86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88</v>
      </c>
      <c r="Y50" s="127">
        <v>93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75</v>
      </c>
      <c r="Y51" s="127">
        <v>55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88</v>
      </c>
      <c r="Y52" s="127">
        <v>108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95</v>
      </c>
      <c r="Y53" s="127">
        <v>87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55</v>
      </c>
      <c r="Y54" s="127">
        <v>82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77</v>
      </c>
      <c r="Y55" s="127">
        <v>71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35</v>
      </c>
      <c r="Y56" s="127">
        <v>54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17</v>
      </c>
      <c r="Y57" s="127">
        <v>14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0</v>
      </c>
      <c r="Y58" s="127">
        <v>6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6</v>
      </c>
      <c r="Y59" s="127">
        <v>5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0</v>
      </c>
      <c r="Y60" s="127">
        <v>0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872</v>
      </c>
      <c r="Y61" s="127">
        <v>864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0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12.5'!S1&amp;" ("&amp;'Table 12.5'!Y2&amp;") *"</f>
        <v>Number of employed persons per occupation of main job by sex in Central Highlands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24</v>
      </c>
      <c r="Y64" s="127">
        <v>19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47</v>
      </c>
      <c r="Y65" s="127">
        <v>50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51</v>
      </c>
      <c r="Y66" s="127">
        <v>65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87</v>
      </c>
      <c r="Y67" s="127">
        <v>80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62</v>
      </c>
      <c r="Y68" s="127">
        <v>86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64</v>
      </c>
      <c r="Y69" s="127">
        <v>77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44</v>
      </c>
      <c r="Y70" s="127">
        <v>56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72</v>
      </c>
      <c r="Y71" s="127">
        <v>57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70</v>
      </c>
      <c r="Y72" s="127">
        <v>67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52</v>
      </c>
      <c r="Y73" s="127">
        <v>78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47</v>
      </c>
      <c r="Y74" s="127">
        <v>56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28</v>
      </c>
      <c r="Y75" s="127">
        <v>33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13</v>
      </c>
      <c r="Y76" s="127">
        <v>19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0</v>
      </c>
      <c r="Y77" s="127">
        <v>4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0</v>
      </c>
      <c r="Y78" s="127">
        <v>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0</v>
      </c>
      <c r="Y79" s="127">
        <v>0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671</v>
      </c>
      <c r="Y80" s="127">
        <v>751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12.5'!S1</f>
        <v>Central Highlands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67</v>
      </c>
      <c r="Y83" s="127">
        <v>64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20</v>
      </c>
      <c r="Y84" s="127">
        <v>28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12.5'!AA4</f>
        <v>1,615</v>
      </c>
      <c r="D85" s="97">
        <f>'Table 12.5'!AC4</f>
        <v>4.8020765736534798E-2</v>
      </c>
      <c r="E85" s="98">
        <f>'Table 12.5'!AC4</f>
        <v>4.8020765736534798E-2</v>
      </c>
      <c r="F85" s="97">
        <f>'Table 12.5'!AE4</f>
        <v>8.3892617449664364E-2</v>
      </c>
      <c r="G85" s="98">
        <f>'Table 12.5'!AE4</f>
        <v>8.3892617449664364E-2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90</v>
      </c>
      <c r="Y85" s="127">
        <v>97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12.5'!AA5</f>
        <v>864</v>
      </c>
      <c r="D86" s="97">
        <f>'Table 12.5'!AC5</f>
        <v>-8.036739380022917E-3</v>
      </c>
      <c r="E86" s="98">
        <f>'Table 12.5'!AC5</f>
        <v>-8.036739380022917E-3</v>
      </c>
      <c r="F86" s="97">
        <f>'Table 12.5'!AE5</f>
        <v>2.857142857142847E-2</v>
      </c>
      <c r="G86" s="98">
        <f>'Table 12.5'!AE5</f>
        <v>2.857142857142847E-2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20</v>
      </c>
      <c r="Y86" s="127">
        <v>16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12.5'!AA6</f>
        <v>751</v>
      </c>
      <c r="D87" s="97">
        <f>'Table 12.5'!AC6</f>
        <v>0.11755952380952372</v>
      </c>
      <c r="E87" s="98">
        <f>'Table 12.5'!AC6</f>
        <v>0.11755952380952372</v>
      </c>
      <c r="F87" s="97">
        <f>'Table 12.5'!AE6</f>
        <v>0.14831804281345562</v>
      </c>
      <c r="G87" s="98">
        <f>'Table 12.5'!AE6</f>
        <v>0.14831804281345562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4</v>
      </c>
      <c r="Y87" s="127">
        <v>6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12.5'!AA7</f>
        <v>1,044</v>
      </c>
      <c r="D88" s="97">
        <f>'Table 12.5'!AC7</f>
        <v>5.5611729019211298E-2</v>
      </c>
      <c r="E88" s="98">
        <f>'Table 12.5'!AC7</f>
        <v>5.5611729019211298E-2</v>
      </c>
      <c r="F88" s="97">
        <f>'Table 12.5'!AE7</f>
        <v>5.8823529411764719E-2</v>
      </c>
      <c r="G88" s="98">
        <f>'Table 12.5'!AE7</f>
        <v>5.8823529411764719E-2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5</v>
      </c>
      <c r="Y88" s="127">
        <v>5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12.5'!AA37</f>
        <v>836</v>
      </c>
      <c r="D89" s="97">
        <f>'Table 12.5'!AC37</f>
        <v>5.555555555555558E-2</v>
      </c>
      <c r="E89" s="98">
        <f>'Table 12.5'!AC37</f>
        <v>5.555555555555558E-2</v>
      </c>
      <c r="F89" s="97">
        <f>'Table 12.5'!AE37</f>
        <v>3.850931677018643E-2</v>
      </c>
      <c r="G89" s="98">
        <f>'Table 12.5'!AE37</f>
        <v>3.850931677018643E-2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76</v>
      </c>
      <c r="Y89" s="127">
        <v>69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12.5'!AA38</f>
        <v>208</v>
      </c>
      <c r="D90" s="97">
        <f>'Table 12.5'!AC38</f>
        <v>6.1224489795918435E-2</v>
      </c>
      <c r="E90" s="98">
        <f>'Table 12.5'!AC38</f>
        <v>6.1224489795918435E-2</v>
      </c>
      <c r="F90" s="97">
        <f>'Table 12.5'!AE38</f>
        <v>0.18181818181818188</v>
      </c>
      <c r="G90" s="98">
        <f>'Table 12.5'!AE38</f>
        <v>0.18181818181818188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139</v>
      </c>
      <c r="Y90" s="127">
        <v>148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12.5'!AA114</f>
        <v>95</v>
      </c>
      <c r="D91" s="97">
        <f>'Table 12.5'!AC114</f>
        <v>-5.9405940594059459E-2</v>
      </c>
      <c r="E91" s="98">
        <f>'Table 12.5'!AC114</f>
        <v>-5.9405940594059459E-2</v>
      </c>
      <c r="F91" s="97">
        <f>'Table 12.5'!AE114</f>
        <v>3.2608695652173836E-2</v>
      </c>
      <c r="G91" s="98">
        <f>'Table 12.5'!AE114</f>
        <v>3.2608695652173836E-2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563</v>
      </c>
      <c r="Y91" s="127">
        <v>585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12.5'!AA115</f>
        <v>113</v>
      </c>
      <c r="D92" s="97">
        <f>'Table 12.5'!AC115</f>
        <v>0.17708333333333326</v>
      </c>
      <c r="E92" s="98">
        <f>'Table 12.5'!AC115</f>
        <v>0.17708333333333326</v>
      </c>
      <c r="F92" s="97">
        <f>'Table 12.5'!AE115</f>
        <v>0.34523809523809534</v>
      </c>
      <c r="G92" s="98">
        <f>'Table 12.5'!AE115</f>
        <v>0.34523809523809534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12.5'!AA8</f>
        <v>$25,726</v>
      </c>
      <c r="D93" s="97">
        <f>'Table 12.5'!AC8</f>
        <v>-5.3007435765294875E-2</v>
      </c>
      <c r="E93" s="98">
        <f>'Table 12.5'!AC8</f>
        <v>-5.3007435765294875E-2</v>
      </c>
      <c r="F93" s="97">
        <f>'Table 12.5'!AE8</f>
        <v>0.20779342723004701</v>
      </c>
      <c r="G93" s="98">
        <f>'Table 12.5'!AE8</f>
        <v>0.20779342723004701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31</v>
      </c>
      <c r="Y93" s="127">
        <v>34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12.5'!AA9</f>
        <v>$42.5 mil</v>
      </c>
      <c r="D94" s="97">
        <f>'Table 12.5'!AC9</f>
        <v>0.11232395493082814</v>
      </c>
      <c r="E94" s="98">
        <f>'Table 12.5'!AC9</f>
        <v>0.11232395493082814</v>
      </c>
      <c r="F94" s="97">
        <f>'Table 12.5'!AE9</f>
        <v>0.32222619080937265</v>
      </c>
      <c r="G94" s="98">
        <f>'Table 12.5'!AE9</f>
        <v>0.32222619080937265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38</v>
      </c>
      <c r="Y94" s="127">
        <v>44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27</v>
      </c>
      <c r="Y95" s="127">
        <v>25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64</v>
      </c>
      <c r="Y96" s="127">
        <v>75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37</v>
      </c>
      <c r="Y97" s="127">
        <v>55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26</v>
      </c>
      <c r="Y98" s="127">
        <v>33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8</v>
      </c>
      <c r="Y99" s="127">
        <v>9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75</v>
      </c>
      <c r="Y100" s="127">
        <v>73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423</v>
      </c>
      <c r="Y101" s="127">
        <v>459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1089</v>
      </c>
      <c r="Y104" s="125">
        <v>1117</v>
      </c>
      <c r="Z104" s="125"/>
      <c r="AA104" s="125" t="str">
        <f>TEXT(Y104,"###,###")</f>
        <v>1,117</v>
      </c>
      <c r="AB104" s="125"/>
      <c r="AC104" s="125">
        <f>Y104/($Y$4)*100</f>
        <v>69.164086687306508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195</v>
      </c>
      <c r="Y105" s="125">
        <v>231</v>
      </c>
      <c r="Z105" s="125"/>
      <c r="AA105" s="125" t="str">
        <f>TEXT(Y105,"###,###")</f>
        <v>231</v>
      </c>
      <c r="AB105" s="125"/>
      <c r="AC105" s="125">
        <f>Y105/($Y$4)*100</f>
        <v>14.303405572755418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1284</v>
      </c>
      <c r="Y106" s="125">
        <v>1348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249</v>
      </c>
      <c r="Y108" s="125">
        <v>258</v>
      </c>
      <c r="Z108" s="125"/>
      <c r="AA108" s="125" t="str">
        <f>TEXT(Y108,"###,###")</f>
        <v>258</v>
      </c>
      <c r="AB108" s="125"/>
      <c r="AC108" s="125">
        <f>Y108/($Y$4)*100</f>
        <v>15.975232198142415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306</v>
      </c>
      <c r="Y109" s="125">
        <v>298</v>
      </c>
      <c r="Z109" s="125"/>
      <c r="AA109" s="125" t="str">
        <f>TEXT(Y109,"###,###")</f>
        <v>298</v>
      </c>
      <c r="AB109" s="125"/>
      <c r="AC109" s="125">
        <f t="shared" ref="AC109:AC111" si="3">Y109/($Y$4)*100</f>
        <v>18.452012383900929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438</v>
      </c>
      <c r="Y110" s="125">
        <v>441</v>
      </c>
      <c r="Z110" s="125"/>
      <c r="AA110" s="125" t="str">
        <f>TEXT(Y110,"###,###")</f>
        <v>441</v>
      </c>
      <c r="AB110" s="125"/>
      <c r="AC110" s="125">
        <f t="shared" si="3"/>
        <v>27.306501547987615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283</v>
      </c>
      <c r="Y111" s="125">
        <v>351</v>
      </c>
      <c r="Z111" s="125"/>
      <c r="AA111" s="125" t="str">
        <f>TEXT(Y111,"###,###")</f>
        <v>351</v>
      </c>
      <c r="AB111" s="125"/>
      <c r="AC111" s="125">
        <f t="shared" si="3"/>
        <v>21.733746130030958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1541</v>
      </c>
      <c r="Y112" s="125">
        <v>1615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92</v>
      </c>
      <c r="U114" s="125">
        <v>94</v>
      </c>
      <c r="V114" s="125">
        <v>85</v>
      </c>
      <c r="W114" s="125">
        <v>94</v>
      </c>
      <c r="X114" s="125">
        <v>101</v>
      </c>
      <c r="Y114" s="125">
        <v>95</v>
      </c>
      <c r="Z114" s="125"/>
      <c r="AA114" s="125" t="str">
        <f>TEXT(Y114,"###,###")</f>
        <v>95</v>
      </c>
      <c r="AB114" s="125"/>
      <c r="AC114" s="125">
        <f>Y114/X114-1</f>
        <v>-5.9405940594059459E-2</v>
      </c>
      <c r="AD114" s="125"/>
      <c r="AE114" s="125">
        <f>Y114/T114-1</f>
        <v>3.2608695652173836E-2</v>
      </c>
      <c r="AF114" s="125"/>
    </row>
    <row r="115" spans="19:32" x14ac:dyDescent="0.25">
      <c r="S115" s="125" t="s">
        <v>104</v>
      </c>
      <c r="T115" s="125">
        <v>84</v>
      </c>
      <c r="U115" s="125">
        <v>86</v>
      </c>
      <c r="V115" s="125">
        <v>86</v>
      </c>
      <c r="W115" s="125">
        <v>101</v>
      </c>
      <c r="X115" s="125">
        <v>96</v>
      </c>
      <c r="Y115" s="125">
        <v>113</v>
      </c>
      <c r="Z115" s="125"/>
      <c r="AA115" s="125" t="str">
        <f>TEXT(Y115,"###,###")</f>
        <v>113</v>
      </c>
      <c r="AB115" s="125"/>
      <c r="AC115" s="125">
        <f>Y115/X115-1</f>
        <v>0.17708333333333326</v>
      </c>
      <c r="AD115" s="125"/>
      <c r="AE115" s="125">
        <f>Y115/T115-1</f>
        <v>0.34523809523809534</v>
      </c>
      <c r="AF115" s="125"/>
    </row>
    <row r="116" spans="19:32" x14ac:dyDescent="0.25">
      <c r="S116" s="125" t="s">
        <v>56</v>
      </c>
      <c r="T116" s="125">
        <v>176</v>
      </c>
      <c r="U116" s="125">
        <v>180</v>
      </c>
      <c r="V116" s="125">
        <v>171</v>
      </c>
      <c r="W116" s="125">
        <v>195</v>
      </c>
      <c r="X116" s="125">
        <v>197</v>
      </c>
      <c r="Y116" s="125">
        <v>208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45.24</v>
      </c>
      <c r="V118" s="125">
        <v>44.57</v>
      </c>
      <c r="W118" s="125">
        <v>44.9</v>
      </c>
      <c r="X118" s="125">
        <v>42.23</v>
      </c>
      <c r="Y118" s="125">
        <v>43.94</v>
      </c>
      <c r="Z118" s="125"/>
      <c r="AA118" s="125" t="str">
        <f>TEXT(Y118,"##.0")</f>
        <v>43.9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735</v>
      </c>
      <c r="V120" s="125">
        <v>726</v>
      </c>
      <c r="W120" s="125">
        <v>767</v>
      </c>
      <c r="X120" s="125">
        <v>768</v>
      </c>
      <c r="Y120" s="125">
        <v>808</v>
      </c>
      <c r="Z120" s="125"/>
      <c r="AA120" s="125" t="str">
        <f>TEXT(Y120,"###,###")</f>
        <v>808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155</v>
      </c>
      <c r="V121" s="125">
        <v>141</v>
      </c>
      <c r="W121" s="125">
        <v>140</v>
      </c>
      <c r="X121" s="125">
        <v>124</v>
      </c>
      <c r="Y121" s="125">
        <v>136</v>
      </c>
      <c r="Z121" s="125"/>
      <c r="AA121" s="125" t="str">
        <f t="shared" ref="AA121:AA128" si="4">TEXT(Y121,"###,###")</f>
        <v>136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102</v>
      </c>
      <c r="V122" s="125">
        <v>104</v>
      </c>
      <c r="W122" s="125">
        <v>103</v>
      </c>
      <c r="X122" s="125">
        <v>102</v>
      </c>
      <c r="Y122" s="125">
        <v>100</v>
      </c>
      <c r="Z122" s="125"/>
      <c r="AA122" s="125" t="str">
        <f t="shared" si="4"/>
        <v>100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837</v>
      </c>
      <c r="V124" s="125">
        <v>830</v>
      </c>
      <c r="W124" s="125">
        <v>870</v>
      </c>
      <c r="X124" s="125">
        <v>870</v>
      </c>
      <c r="Y124" s="125">
        <v>908</v>
      </c>
      <c r="Z124" s="125"/>
      <c r="AA124" s="125" t="str">
        <f t="shared" si="4"/>
        <v>908</v>
      </c>
      <c r="AB124" s="125"/>
      <c r="AC124" s="125">
        <f>Y124/$Y$7*100</f>
        <v>86.973180076628353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257</v>
      </c>
      <c r="V125" s="125">
        <v>245</v>
      </c>
      <c r="W125" s="125">
        <v>243</v>
      </c>
      <c r="X125" s="125">
        <v>226</v>
      </c>
      <c r="Y125" s="125">
        <v>236</v>
      </c>
      <c r="Z125" s="125"/>
      <c r="AA125" s="125" t="str">
        <f t="shared" si="4"/>
        <v>236</v>
      </c>
      <c r="AB125" s="125"/>
      <c r="AC125" s="125">
        <f>Y125/$Y$7*100</f>
        <v>22.60536398467433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564</v>
      </c>
      <c r="V127" s="125">
        <v>550</v>
      </c>
      <c r="W127" s="125">
        <v>570</v>
      </c>
      <c r="X127" s="125">
        <v>569</v>
      </c>
      <c r="Y127" s="125">
        <v>585</v>
      </c>
      <c r="Z127" s="125"/>
      <c r="AA127" s="125" t="str">
        <f t="shared" si="4"/>
        <v>585</v>
      </c>
      <c r="AB127" s="125"/>
      <c r="AC127" s="125">
        <f>Y127/$Y$7*100</f>
        <v>56.034482758620683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428</v>
      </c>
      <c r="V128" s="125">
        <v>418</v>
      </c>
      <c r="W128" s="125">
        <v>440</v>
      </c>
      <c r="X128" s="125">
        <v>420</v>
      </c>
      <c r="Y128" s="125">
        <v>459</v>
      </c>
      <c r="Z128" s="125"/>
      <c r="AA128" s="125" t="str">
        <f t="shared" si="4"/>
        <v>459</v>
      </c>
      <c r="AB128" s="125"/>
      <c r="AC128" s="125">
        <f>Y128/$Y$7*100</f>
        <v>43.96551724137931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DB158E2-B63E-4AC2-84B1-BFF8E65DE46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07C78D85-C1A2-40AB-B183-C35807E9EDD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F30D56A6-7F44-46D4-8E9C-AD5F562F369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131D30A1-4BBC-4933-86FD-2A0E1798163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7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Circular Head</v>
      </c>
      <c r="T1" s="125"/>
      <c r="U1" s="125"/>
      <c r="V1" s="125"/>
      <c r="W1" s="125"/>
      <c r="X1" s="125"/>
      <c r="Y1" s="125" t="str">
        <f>Y3</f>
        <v>12.6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136</v>
      </c>
      <c r="V3" s="125"/>
      <c r="W3" s="125"/>
      <c r="X3" s="125"/>
      <c r="Y3" s="125" t="s">
        <v>166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12.6'!$Y$3&amp;" "&amp;'Table 12.6'!$U$3&amp;", "&amp;'State data for spotlight'!$C$3&amp;", "&amp;'Table 12.6'!$Y$2</f>
        <v>Table 12.6 Circular Head,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6327</v>
      </c>
      <c r="U4" s="127">
        <v>6110</v>
      </c>
      <c r="V4" s="127">
        <v>6318</v>
      </c>
      <c r="W4" s="127">
        <v>6249</v>
      </c>
      <c r="X4" s="127">
        <v>6265</v>
      </c>
      <c r="Y4" s="127">
        <v>6288</v>
      </c>
      <c r="Z4" s="125"/>
      <c r="AA4" s="125" t="str">
        <f>TEXT(Y4,"###,###")</f>
        <v>6,288</v>
      </c>
      <c r="AB4" s="125"/>
      <c r="AC4" s="125">
        <f t="shared" ref="AC4:AC9" si="0">Y4/X4-1</f>
        <v>3.6711891460494694E-3</v>
      </c>
      <c r="AD4" s="125"/>
      <c r="AE4" s="125">
        <f>Y4/T4-1</f>
        <v>-6.1640587956377502E-3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3422</v>
      </c>
      <c r="U5" s="127">
        <v>3299</v>
      </c>
      <c r="V5" s="127">
        <v>3368</v>
      </c>
      <c r="W5" s="127">
        <v>3340</v>
      </c>
      <c r="X5" s="127">
        <v>3320</v>
      </c>
      <c r="Y5" s="127">
        <v>3253</v>
      </c>
      <c r="Z5" s="125"/>
      <c r="AA5" s="125" t="str">
        <f>TEXT(Y5,"###,###")</f>
        <v>3,253</v>
      </c>
      <c r="AB5" s="125"/>
      <c r="AC5" s="125">
        <f t="shared" si="0"/>
        <v>-2.018072289156625E-2</v>
      </c>
      <c r="AD5" s="125"/>
      <c r="AE5" s="125">
        <f t="shared" ref="AE5:AE9" si="1">Y5/T5-1</f>
        <v>-4.9386323787258934E-2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2909</v>
      </c>
      <c r="U6" s="127">
        <v>2811</v>
      </c>
      <c r="V6" s="127">
        <v>2958</v>
      </c>
      <c r="W6" s="127">
        <v>2914</v>
      </c>
      <c r="X6" s="127">
        <v>2943</v>
      </c>
      <c r="Y6" s="127">
        <v>3035</v>
      </c>
      <c r="Z6" s="125"/>
      <c r="AA6" s="125" t="str">
        <f>TEXT(Y6,"###,###")</f>
        <v>3,035</v>
      </c>
      <c r="AB6" s="125"/>
      <c r="AC6" s="125">
        <f t="shared" si="0"/>
        <v>3.1260618416581787E-2</v>
      </c>
      <c r="AD6" s="125"/>
      <c r="AE6" s="125">
        <f t="shared" si="1"/>
        <v>4.3313853557923609E-2</v>
      </c>
      <c r="AF6" s="125"/>
    </row>
    <row r="7" spans="1:32" ht="16.5" customHeight="1" thickBot="1" x14ac:dyDescent="0.3">
      <c r="A7" s="44" t="str">
        <f>"QUICK STATS for "&amp;'Table 12.6'!Y2&amp;"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4457</v>
      </c>
      <c r="U7" s="127">
        <v>4391</v>
      </c>
      <c r="V7" s="127">
        <v>4445</v>
      </c>
      <c r="W7" s="127">
        <v>4392</v>
      </c>
      <c r="X7" s="127">
        <v>4393</v>
      </c>
      <c r="Y7" s="127">
        <v>4416</v>
      </c>
      <c r="Z7" s="125"/>
      <c r="AA7" s="125" t="str">
        <f>TEXT(Y7,"###,###")</f>
        <v>4,416</v>
      </c>
      <c r="AB7" s="125"/>
      <c r="AC7" s="125">
        <f t="shared" si="0"/>
        <v>5.2356020942407877E-3</v>
      </c>
      <c r="AD7" s="125"/>
      <c r="AE7" s="125">
        <f t="shared" si="1"/>
        <v>-9.1990127888714746E-3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6,288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12.6'!AA7</f>
        <v>4,416</v>
      </c>
      <c r="P8" s="49"/>
      <c r="S8" s="125" t="s">
        <v>96</v>
      </c>
      <c r="T8" s="125">
        <v>32768.720000000001</v>
      </c>
      <c r="U8" s="125">
        <v>33955.5</v>
      </c>
      <c r="V8" s="125">
        <v>33783</v>
      </c>
      <c r="W8" s="125">
        <v>34337</v>
      </c>
      <c r="X8" s="125">
        <v>35121.21</v>
      </c>
      <c r="Y8" s="125">
        <v>33656.11</v>
      </c>
      <c r="Z8" s="125"/>
      <c r="AA8" s="125" t="str">
        <f>TEXT(Y8,"$###,###")</f>
        <v>$33,656</v>
      </c>
      <c r="AB8" s="125"/>
      <c r="AC8" s="125">
        <f t="shared" si="0"/>
        <v>-4.1715533149341955E-2</v>
      </c>
      <c r="AD8" s="125"/>
      <c r="AE8" s="125">
        <f t="shared" si="1"/>
        <v>2.7080398624053759E-2</v>
      </c>
      <c r="AF8" s="125"/>
    </row>
    <row r="9" spans="1:32" x14ac:dyDescent="0.25">
      <c r="A9" s="53" t="s">
        <v>17</v>
      </c>
      <c r="B9" s="54"/>
      <c r="C9" s="55"/>
      <c r="D9" s="56">
        <f>'Table 12.6'!AC104</f>
        <v>76.494910941475823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53.328804347826086</v>
      </c>
      <c r="P9" s="57" t="s">
        <v>97</v>
      </c>
      <c r="S9" s="125" t="s">
        <v>9</v>
      </c>
      <c r="T9" s="125">
        <v>177029977</v>
      </c>
      <c r="U9" s="125">
        <v>167458010</v>
      </c>
      <c r="V9" s="125">
        <v>189688858</v>
      </c>
      <c r="W9" s="125">
        <v>198812033</v>
      </c>
      <c r="X9" s="125">
        <v>195832244</v>
      </c>
      <c r="Y9" s="125">
        <v>192039223</v>
      </c>
      <c r="Z9" s="125"/>
      <c r="AA9" s="125" t="str">
        <f>TEXT(Y9/1000000,"$#,###.0")&amp;" mil"</f>
        <v>$192.0 mil</v>
      </c>
      <c r="AB9" s="125"/>
      <c r="AC9" s="125">
        <f t="shared" si="0"/>
        <v>-1.9368725611906945E-2</v>
      </c>
      <c r="AD9" s="125"/>
      <c r="AE9" s="125">
        <f t="shared" si="1"/>
        <v>8.4783640908454805E-2</v>
      </c>
      <c r="AF9" s="125"/>
    </row>
    <row r="10" spans="1:32" x14ac:dyDescent="0.25">
      <c r="A10" s="53" t="s">
        <v>20</v>
      </c>
      <c r="B10" s="54"/>
      <c r="C10" s="55"/>
      <c r="D10" s="56">
        <f>'Table 12.6'!AC105</f>
        <v>10.05089058524173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46.671195652173914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86.028079710144922</v>
      </c>
      <c r="P11" s="57" t="s">
        <v>97</v>
      </c>
      <c r="S11" s="125" t="s">
        <v>32</v>
      </c>
      <c r="T11" s="127">
        <v>5131</v>
      </c>
      <c r="U11" s="127">
        <v>4955</v>
      </c>
      <c r="V11" s="127">
        <v>5188</v>
      </c>
      <c r="W11" s="127">
        <v>5121</v>
      </c>
      <c r="X11" s="127">
        <v>5172</v>
      </c>
      <c r="Y11" s="127">
        <v>5169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12.6'!AC108</f>
        <v>18.956743002544528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25.339673913043477</v>
      </c>
      <c r="P12" s="57" t="s">
        <v>97</v>
      </c>
      <c r="S12" s="125" t="s">
        <v>33</v>
      </c>
      <c r="T12" s="127">
        <v>1197</v>
      </c>
      <c r="U12" s="127">
        <v>1155</v>
      </c>
      <c r="V12" s="127">
        <v>1133</v>
      </c>
      <c r="W12" s="127">
        <v>1127</v>
      </c>
      <c r="X12" s="127">
        <v>1096</v>
      </c>
      <c r="Y12" s="127">
        <v>1119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12.6'!AC109</f>
        <v>20.674300254452927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12.6'!AA118</f>
        <v>42.7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12.6'!AC110</f>
        <v>22.057888040712466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16.055253623188406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12.6'!AC111</f>
        <v>24.856870229007633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83.944746376811594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1374</v>
      </c>
      <c r="Z15" s="125"/>
      <c r="AA15" s="128">
        <f t="shared" ref="AA15:AA34" si="2">IF(Y15="np",0,Y15/$Y$34)</f>
        <v>0.21851145038167938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93</v>
      </c>
      <c r="Z16" s="125"/>
      <c r="AA16" s="128">
        <f t="shared" si="2"/>
        <v>1.4790076335877863E-2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813</v>
      </c>
      <c r="Z17" s="125"/>
      <c r="AA17" s="128">
        <f t="shared" si="2"/>
        <v>0.12929389312977099</v>
      </c>
      <c r="AB17" s="125"/>
      <c r="AC17" s="125"/>
      <c r="AD17" s="125"/>
      <c r="AE17" s="125"/>
      <c r="AF17" s="125"/>
    </row>
    <row r="18" spans="1:32" x14ac:dyDescent="0.25">
      <c r="A18" s="83" t="str">
        <f>'Table 12.6'!$S$1&amp;" ("&amp;'Table 12.6'!$T$2&amp;" to "&amp;'Table 12.6'!$Y$2&amp;")"</f>
        <v>Circular Head (2011-12 to 2016-17)</v>
      </c>
      <c r="B18" s="83"/>
      <c r="C18" s="83"/>
      <c r="D18" s="83"/>
      <c r="E18" s="83"/>
      <c r="F18" s="83"/>
      <c r="G18" s="83" t="str">
        <f>'Table 12.6'!$S$1&amp;" ("&amp;'Table 12.6'!$T$2&amp;" to "&amp;'Table 12.6'!$Y$2&amp;")"</f>
        <v>Circular Head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22</v>
      </c>
      <c r="Z18" s="125"/>
      <c r="AA18" s="128">
        <f t="shared" si="2"/>
        <v>3.4987277353689568E-3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244</v>
      </c>
      <c r="Z19" s="125"/>
      <c r="AA19" s="128">
        <f t="shared" si="2"/>
        <v>3.8804071246819338E-2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170</v>
      </c>
      <c r="Z20" s="125"/>
      <c r="AA20" s="128">
        <f t="shared" si="2"/>
        <v>2.703562340966921E-2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384</v>
      </c>
      <c r="Z21" s="125"/>
      <c r="AA21" s="128">
        <f t="shared" si="2"/>
        <v>6.1068702290076333E-2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356</v>
      </c>
      <c r="Z22" s="125"/>
      <c r="AA22" s="128">
        <f t="shared" si="2"/>
        <v>5.6615776081424936E-2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241</v>
      </c>
      <c r="Z23" s="125"/>
      <c r="AA23" s="128">
        <f t="shared" si="2"/>
        <v>3.8326972010178116E-2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22</v>
      </c>
      <c r="Z24" s="125"/>
      <c r="AA24" s="128">
        <f t="shared" si="2"/>
        <v>3.4987277353689568E-3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73</v>
      </c>
      <c r="Z25" s="125"/>
      <c r="AA25" s="128">
        <f t="shared" si="2"/>
        <v>1.160941475826972E-2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117</v>
      </c>
      <c r="Z26" s="125"/>
      <c r="AA26" s="128">
        <f t="shared" si="2"/>
        <v>1.8606870229007633E-2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101</v>
      </c>
      <c r="Z27" s="125"/>
      <c r="AA27" s="128">
        <f t="shared" si="2"/>
        <v>1.6062340966921121E-2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279</v>
      </c>
      <c r="Z28" s="125"/>
      <c r="AA28" s="128">
        <f t="shared" si="2"/>
        <v>4.4370229007633585E-2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216</v>
      </c>
      <c r="Z29" s="125"/>
      <c r="AA29" s="128">
        <f t="shared" si="2"/>
        <v>3.4351145038167941E-2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309</v>
      </c>
      <c r="Z30" s="125"/>
      <c r="AA30" s="128">
        <f t="shared" si="2"/>
        <v>4.91412213740458E-2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12.6'!Y2&amp;")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348</v>
      </c>
      <c r="Z31" s="125"/>
      <c r="AA31" s="128">
        <f t="shared" si="2"/>
        <v>5.5343511450381681E-2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25</v>
      </c>
      <c r="Z32" s="125"/>
      <c r="AA32" s="128">
        <f t="shared" si="2"/>
        <v>3.9758269720101781E-3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231</v>
      </c>
      <c r="Z33" s="125"/>
      <c r="AA33" s="128">
        <f t="shared" si="2"/>
        <v>3.6736641221374045E-2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6288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3798</v>
      </c>
      <c r="U37" s="125">
        <v>3798</v>
      </c>
      <c r="V37" s="125">
        <v>3724</v>
      </c>
      <c r="W37" s="125">
        <v>3668</v>
      </c>
      <c r="X37" s="125">
        <v>3714</v>
      </c>
      <c r="Y37" s="125">
        <v>3707</v>
      </c>
      <c r="Z37" s="125"/>
      <c r="AA37" s="125" t="str">
        <f>TEXT(Y37,"###,###")</f>
        <v>3,707</v>
      </c>
      <c r="AB37" s="125"/>
      <c r="AC37" s="125">
        <f>Y37/X37-1</f>
        <v>-1.8847603661820145E-3</v>
      </c>
      <c r="AD37" s="125"/>
      <c r="AE37" s="125">
        <f>Y37/T37-1</f>
        <v>-2.3959978936282211E-2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662</v>
      </c>
      <c r="U38" s="125">
        <v>589</v>
      </c>
      <c r="V38" s="125">
        <v>717</v>
      </c>
      <c r="W38" s="125">
        <v>720</v>
      </c>
      <c r="X38" s="125">
        <v>676</v>
      </c>
      <c r="Y38" s="125">
        <v>709</v>
      </c>
      <c r="Z38" s="125"/>
      <c r="AA38" s="125" t="str">
        <f>TEXT(Y38,"###,###")</f>
        <v>709</v>
      </c>
      <c r="AB38" s="125"/>
      <c r="AC38" s="125">
        <f>Y38/X38-1</f>
        <v>4.8816568047337361E-2</v>
      </c>
      <c r="AD38" s="125"/>
      <c r="AE38" s="125">
        <f>Y38/T38-1</f>
        <v>7.0996978851963766E-2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4460</v>
      </c>
      <c r="U40" s="125">
        <v>4387</v>
      </c>
      <c r="V40" s="125">
        <v>4441</v>
      </c>
      <c r="W40" s="125">
        <v>4388</v>
      </c>
      <c r="X40" s="125">
        <v>4390</v>
      </c>
      <c r="Y40" s="125">
        <v>4416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83.944746376811594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16.055253623188406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2</v>
      </c>
      <c r="Y44" s="127">
        <v>7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82</v>
      </c>
      <c r="Y45" s="127">
        <v>75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229</v>
      </c>
      <c r="Y46" s="127">
        <v>230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331</v>
      </c>
      <c r="Y47" s="127">
        <v>320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315</v>
      </c>
      <c r="Y48" s="127">
        <v>320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12.6'!S1&amp;" ("&amp;'Table 12.6'!Y2&amp;") *"</f>
        <v>Number of jobs by age and sex of job holders in Circular Head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335</v>
      </c>
      <c r="Y49" s="127">
        <v>302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288</v>
      </c>
      <c r="Y50" s="127">
        <v>270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308</v>
      </c>
      <c r="Y51" s="127">
        <v>284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293</v>
      </c>
      <c r="Y52" s="127">
        <v>294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328</v>
      </c>
      <c r="Y53" s="127">
        <v>309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317</v>
      </c>
      <c r="Y54" s="127">
        <v>343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242</v>
      </c>
      <c r="Y55" s="127">
        <v>233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139</v>
      </c>
      <c r="Y56" s="127">
        <v>154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66</v>
      </c>
      <c r="Y57" s="127">
        <v>68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26</v>
      </c>
      <c r="Y58" s="127">
        <v>22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17</v>
      </c>
      <c r="Y59" s="127">
        <v>17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2</v>
      </c>
      <c r="Y60" s="127">
        <v>3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3321</v>
      </c>
      <c r="Y61" s="127">
        <v>3253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9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12.6'!S1&amp;" ("&amp;'Table 12.6'!Y2&amp;") *"</f>
        <v>Number of employed persons per occupation of main job by sex in Circular Head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76</v>
      </c>
      <c r="Y64" s="127">
        <v>83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216</v>
      </c>
      <c r="Y65" s="127">
        <v>219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291</v>
      </c>
      <c r="Y66" s="127">
        <v>298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246</v>
      </c>
      <c r="Y67" s="127">
        <v>267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268</v>
      </c>
      <c r="Y68" s="127">
        <v>280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260</v>
      </c>
      <c r="Y69" s="127">
        <v>281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288</v>
      </c>
      <c r="Y70" s="127">
        <v>278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350</v>
      </c>
      <c r="Y71" s="127">
        <v>338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316</v>
      </c>
      <c r="Y72" s="127">
        <v>295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290</v>
      </c>
      <c r="Y73" s="127">
        <v>321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182</v>
      </c>
      <c r="Y74" s="127">
        <v>180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86</v>
      </c>
      <c r="Y75" s="127">
        <v>90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39</v>
      </c>
      <c r="Y76" s="127">
        <v>58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18</v>
      </c>
      <c r="Y77" s="127">
        <v>23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6</v>
      </c>
      <c r="Y78" s="127">
        <v>10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7</v>
      </c>
      <c r="Y79" s="127">
        <v>9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2946</v>
      </c>
      <c r="Y80" s="127">
        <v>3035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12.6'!S1</f>
        <v>Circular Head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226</v>
      </c>
      <c r="Y83" s="127">
        <v>231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103</v>
      </c>
      <c r="Y84" s="127">
        <v>101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12.6'!AA4</f>
        <v>6,288</v>
      </c>
      <c r="D85" s="97">
        <f>'Table 12.6'!AC4</f>
        <v>3.6711891460494694E-3</v>
      </c>
      <c r="E85" s="98">
        <f>'Table 12.6'!AC4</f>
        <v>3.6711891460494694E-3</v>
      </c>
      <c r="F85" s="97">
        <f>'Table 12.6'!AE4</f>
        <v>-6.1640587956377502E-3</v>
      </c>
      <c r="G85" s="98">
        <f>'Table 12.6'!AE4</f>
        <v>-6.1640587956377502E-3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314</v>
      </c>
      <c r="Y85" s="127">
        <v>303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12.6'!AA5</f>
        <v>3,253</v>
      </c>
      <c r="D86" s="97">
        <f>'Table 12.6'!AC5</f>
        <v>-2.018072289156625E-2</v>
      </c>
      <c r="E86" s="98">
        <f>'Table 12.6'!AC5</f>
        <v>-2.018072289156625E-2</v>
      </c>
      <c r="F86" s="97">
        <f>'Table 12.6'!AE5</f>
        <v>-4.9386323787258934E-2</v>
      </c>
      <c r="G86" s="98">
        <f>'Table 12.6'!AE5</f>
        <v>-4.9386323787258934E-2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36</v>
      </c>
      <c r="Y86" s="127">
        <v>62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12.6'!AA6</f>
        <v>3,035</v>
      </c>
      <c r="D87" s="97">
        <f>'Table 12.6'!AC6</f>
        <v>3.1260618416581787E-2</v>
      </c>
      <c r="E87" s="98">
        <f>'Table 12.6'!AC6</f>
        <v>3.1260618416581787E-2</v>
      </c>
      <c r="F87" s="97">
        <f>'Table 12.6'!AE6</f>
        <v>4.3313853557923609E-2</v>
      </c>
      <c r="G87" s="98">
        <f>'Table 12.6'!AE6</f>
        <v>4.3313853557923609E-2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44</v>
      </c>
      <c r="Y87" s="127">
        <v>42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12.6'!AA7</f>
        <v>4,416</v>
      </c>
      <c r="D88" s="97">
        <f>'Table 12.6'!AC7</f>
        <v>5.2356020942407877E-3</v>
      </c>
      <c r="E88" s="98">
        <f>'Table 12.6'!AC7</f>
        <v>5.2356020942407877E-3</v>
      </c>
      <c r="F88" s="97">
        <f>'Table 12.6'!AE7</f>
        <v>-9.1990127888714746E-3</v>
      </c>
      <c r="G88" s="98">
        <f>'Table 12.6'!AE7</f>
        <v>-9.1990127888714746E-3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53</v>
      </c>
      <c r="Y88" s="127">
        <v>53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12.6'!AA37</f>
        <v>3,707</v>
      </c>
      <c r="D89" s="97">
        <f>'Table 12.6'!AC37</f>
        <v>-1.8847603661820145E-3</v>
      </c>
      <c r="E89" s="98">
        <f>'Table 12.6'!AC37</f>
        <v>-1.8847603661820145E-3</v>
      </c>
      <c r="F89" s="97">
        <f>'Table 12.6'!AE37</f>
        <v>-2.3959978936282211E-2</v>
      </c>
      <c r="G89" s="98">
        <f>'Table 12.6'!AE37</f>
        <v>-2.3959978936282211E-2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283</v>
      </c>
      <c r="Y89" s="127">
        <v>289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12.6'!AA38</f>
        <v>709</v>
      </c>
      <c r="D90" s="97">
        <f>'Table 12.6'!AC38</f>
        <v>4.8816568047337361E-2</v>
      </c>
      <c r="E90" s="98">
        <f>'Table 12.6'!AC38</f>
        <v>4.8816568047337361E-2</v>
      </c>
      <c r="F90" s="97">
        <f>'Table 12.6'!AE38</f>
        <v>7.0996978851963766E-2</v>
      </c>
      <c r="G90" s="98">
        <f>'Table 12.6'!AE38</f>
        <v>7.0996978851963766E-2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731</v>
      </c>
      <c r="Y90" s="127">
        <v>712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12.6'!AA114</f>
        <v>303</v>
      </c>
      <c r="D91" s="97">
        <f>'Table 12.6'!AC114</f>
        <v>-6.5573770491803574E-3</v>
      </c>
      <c r="E91" s="98">
        <f>'Table 12.6'!AC114</f>
        <v>-6.5573770491803574E-3</v>
      </c>
      <c r="F91" s="97">
        <f>'Table 12.6'!AE114</f>
        <v>-1.3029315960912058E-2</v>
      </c>
      <c r="G91" s="98">
        <f>'Table 12.6'!AE114</f>
        <v>-1.3029315960912058E-2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2346</v>
      </c>
      <c r="Y91" s="127">
        <v>2355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12.6'!AA115</f>
        <v>406</v>
      </c>
      <c r="D92" s="97">
        <f>'Table 12.6'!AC115</f>
        <v>0.10326086956521729</v>
      </c>
      <c r="E92" s="98">
        <f>'Table 12.6'!AC115</f>
        <v>0.10326086956521729</v>
      </c>
      <c r="F92" s="97">
        <f>'Table 12.6'!AE115</f>
        <v>0.13407821229050287</v>
      </c>
      <c r="G92" s="98">
        <f>'Table 12.6'!AE115</f>
        <v>0.13407821229050287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12.6'!AA8</f>
        <v>$33,656</v>
      </c>
      <c r="D93" s="97">
        <f>'Table 12.6'!AC8</f>
        <v>-4.1715533149341955E-2</v>
      </c>
      <c r="E93" s="98">
        <f>'Table 12.6'!AC8</f>
        <v>-4.1715533149341955E-2</v>
      </c>
      <c r="F93" s="97">
        <f>'Table 12.6'!AE8</f>
        <v>2.7080398624053759E-2</v>
      </c>
      <c r="G93" s="98">
        <f>'Table 12.6'!AE8</f>
        <v>2.7080398624053759E-2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102</v>
      </c>
      <c r="Y93" s="127">
        <v>109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12.6'!AA9</f>
        <v>$192.0 mil</v>
      </c>
      <c r="D94" s="97">
        <f>'Table 12.6'!AC9</f>
        <v>-1.9368725611906945E-2</v>
      </c>
      <c r="E94" s="98">
        <f>'Table 12.6'!AC9</f>
        <v>-1.9368725611906945E-2</v>
      </c>
      <c r="F94" s="97">
        <f>'Table 12.6'!AE9</f>
        <v>8.4783640908454805E-2</v>
      </c>
      <c r="G94" s="98">
        <f>'Table 12.6'!AE9</f>
        <v>8.4783640908454805E-2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186</v>
      </c>
      <c r="Y94" s="127">
        <v>197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62</v>
      </c>
      <c r="Y95" s="127">
        <v>70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294</v>
      </c>
      <c r="Y96" s="127">
        <v>306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248</v>
      </c>
      <c r="Y97" s="127">
        <v>258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221</v>
      </c>
      <c r="Y98" s="127">
        <v>208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38</v>
      </c>
      <c r="Y99" s="127">
        <v>34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413</v>
      </c>
      <c r="Y100" s="127">
        <v>426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2040</v>
      </c>
      <c r="Y101" s="127">
        <v>2061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4726</v>
      </c>
      <c r="Y104" s="125">
        <v>4810</v>
      </c>
      <c r="Z104" s="125"/>
      <c r="AA104" s="125" t="str">
        <f>TEXT(Y104,"###,###")</f>
        <v>4,810</v>
      </c>
      <c r="AB104" s="125"/>
      <c r="AC104" s="125">
        <f>Y104/($Y$4)*100</f>
        <v>76.494910941475823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548</v>
      </c>
      <c r="Y105" s="125">
        <v>632</v>
      </c>
      <c r="Z105" s="125"/>
      <c r="AA105" s="125" t="str">
        <f>TEXT(Y105,"###,###")</f>
        <v>632</v>
      </c>
      <c r="AB105" s="125"/>
      <c r="AC105" s="125">
        <f>Y105/($Y$4)*100</f>
        <v>10.05089058524173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5274</v>
      </c>
      <c r="Y106" s="125">
        <v>5442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1155</v>
      </c>
      <c r="Y108" s="125">
        <v>1192</v>
      </c>
      <c r="Z108" s="125"/>
      <c r="AA108" s="125" t="str">
        <f>TEXT(Y108,"###,###")</f>
        <v>1,192</v>
      </c>
      <c r="AB108" s="125"/>
      <c r="AC108" s="125">
        <f>Y108/($Y$4)*100</f>
        <v>18.956743002544528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1204</v>
      </c>
      <c r="Y109" s="125">
        <v>1300</v>
      </c>
      <c r="Z109" s="125"/>
      <c r="AA109" s="125" t="str">
        <f>TEXT(Y109,"###,###")</f>
        <v>1,300</v>
      </c>
      <c r="AB109" s="125"/>
      <c r="AC109" s="125">
        <f t="shared" ref="AC109:AC111" si="3">Y109/($Y$4)*100</f>
        <v>20.674300254452927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1461</v>
      </c>
      <c r="Y110" s="125">
        <v>1387</v>
      </c>
      <c r="Z110" s="125"/>
      <c r="AA110" s="125" t="str">
        <f>TEXT(Y110,"###,###")</f>
        <v>1,387</v>
      </c>
      <c r="AB110" s="125"/>
      <c r="AC110" s="125">
        <f t="shared" si="3"/>
        <v>22.057888040712466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1458</v>
      </c>
      <c r="Y111" s="125">
        <v>1563</v>
      </c>
      <c r="Z111" s="125"/>
      <c r="AA111" s="125" t="str">
        <f>TEXT(Y111,"###,###")</f>
        <v>1,563</v>
      </c>
      <c r="AB111" s="125"/>
      <c r="AC111" s="125">
        <f t="shared" si="3"/>
        <v>24.856870229007633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6267</v>
      </c>
      <c r="Y112" s="125">
        <v>6288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307</v>
      </c>
      <c r="U114" s="125">
        <v>284</v>
      </c>
      <c r="V114" s="125">
        <v>337</v>
      </c>
      <c r="W114" s="125">
        <v>334</v>
      </c>
      <c r="X114" s="125">
        <v>305</v>
      </c>
      <c r="Y114" s="125">
        <v>303</v>
      </c>
      <c r="Z114" s="125"/>
      <c r="AA114" s="125" t="str">
        <f>TEXT(Y114,"###,###")</f>
        <v>303</v>
      </c>
      <c r="AB114" s="125"/>
      <c r="AC114" s="125">
        <f>Y114/X114-1</f>
        <v>-6.5573770491803574E-3</v>
      </c>
      <c r="AD114" s="125"/>
      <c r="AE114" s="125">
        <f>Y114/T114-1</f>
        <v>-1.3029315960912058E-2</v>
      </c>
      <c r="AF114" s="125"/>
    </row>
    <row r="115" spans="19:32" x14ac:dyDescent="0.25">
      <c r="S115" s="125" t="s">
        <v>104</v>
      </c>
      <c r="T115" s="125">
        <v>358</v>
      </c>
      <c r="U115" s="125">
        <v>303</v>
      </c>
      <c r="V115" s="125">
        <v>381</v>
      </c>
      <c r="W115" s="125">
        <v>388</v>
      </c>
      <c r="X115" s="125">
        <v>368</v>
      </c>
      <c r="Y115" s="125">
        <v>406</v>
      </c>
      <c r="Z115" s="125"/>
      <c r="AA115" s="125" t="str">
        <f>TEXT(Y115,"###,###")</f>
        <v>406</v>
      </c>
      <c r="AB115" s="125"/>
      <c r="AC115" s="125">
        <f>Y115/X115-1</f>
        <v>0.10326086956521729</v>
      </c>
      <c r="AD115" s="125"/>
      <c r="AE115" s="125">
        <f>Y115/T115-1</f>
        <v>0.13407821229050287</v>
      </c>
      <c r="AF115" s="125"/>
    </row>
    <row r="116" spans="19:32" x14ac:dyDescent="0.25">
      <c r="S116" s="125" t="s">
        <v>56</v>
      </c>
      <c r="T116" s="125">
        <v>665</v>
      </c>
      <c r="U116" s="125">
        <v>587</v>
      </c>
      <c r="V116" s="125">
        <v>718</v>
      </c>
      <c r="W116" s="125">
        <v>722</v>
      </c>
      <c r="X116" s="125">
        <v>673</v>
      </c>
      <c r="Y116" s="125">
        <v>709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42.92</v>
      </c>
      <c r="V118" s="125">
        <v>43.92</v>
      </c>
      <c r="W118" s="125">
        <v>43.2</v>
      </c>
      <c r="X118" s="125">
        <v>43.28</v>
      </c>
      <c r="Y118" s="125">
        <v>42.67</v>
      </c>
      <c r="Z118" s="125"/>
      <c r="AA118" s="125" t="str">
        <f>TEXT(Y118,"##.0")</f>
        <v>42.7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3231</v>
      </c>
      <c r="V120" s="125">
        <v>3309</v>
      </c>
      <c r="W120" s="125">
        <v>3259</v>
      </c>
      <c r="X120" s="125">
        <v>3298</v>
      </c>
      <c r="Y120" s="125">
        <v>3297</v>
      </c>
      <c r="Z120" s="125"/>
      <c r="AA120" s="125" t="str">
        <f>TEXT(Y120,"###,###")</f>
        <v>3,297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680</v>
      </c>
      <c r="V121" s="125">
        <v>649</v>
      </c>
      <c r="W121" s="125">
        <v>637</v>
      </c>
      <c r="X121" s="125">
        <v>618</v>
      </c>
      <c r="Y121" s="125">
        <v>617</v>
      </c>
      <c r="Z121" s="125"/>
      <c r="AA121" s="125" t="str">
        <f t="shared" ref="AA121:AA128" si="4">TEXT(Y121,"###,###")</f>
        <v>617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478</v>
      </c>
      <c r="V122" s="125">
        <v>483</v>
      </c>
      <c r="W122" s="125">
        <v>495</v>
      </c>
      <c r="X122" s="125">
        <v>479</v>
      </c>
      <c r="Y122" s="125">
        <v>502</v>
      </c>
      <c r="Z122" s="125"/>
      <c r="AA122" s="125" t="str">
        <f t="shared" si="4"/>
        <v>502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3709</v>
      </c>
      <c r="V124" s="125">
        <v>3792</v>
      </c>
      <c r="W124" s="125">
        <v>3754</v>
      </c>
      <c r="X124" s="125">
        <v>3777</v>
      </c>
      <c r="Y124" s="125">
        <v>3799</v>
      </c>
      <c r="Z124" s="125"/>
      <c r="AA124" s="125" t="str">
        <f t="shared" si="4"/>
        <v>3,799</v>
      </c>
      <c r="AB124" s="125"/>
      <c r="AC124" s="125">
        <f>Y124/$Y$7*100</f>
        <v>86.028079710144922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1158</v>
      </c>
      <c r="V125" s="125">
        <v>1132</v>
      </c>
      <c r="W125" s="125">
        <v>1132</v>
      </c>
      <c r="X125" s="125">
        <v>1097</v>
      </c>
      <c r="Y125" s="125">
        <v>1119</v>
      </c>
      <c r="Z125" s="125"/>
      <c r="AA125" s="125" t="str">
        <f t="shared" si="4"/>
        <v>1,119</v>
      </c>
      <c r="AB125" s="125"/>
      <c r="AC125" s="125">
        <f>Y125/$Y$7*100</f>
        <v>25.339673913043477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2387</v>
      </c>
      <c r="V127" s="125">
        <v>2398</v>
      </c>
      <c r="W127" s="125">
        <v>2378</v>
      </c>
      <c r="X127" s="125">
        <v>2347</v>
      </c>
      <c r="Y127" s="125">
        <v>2355</v>
      </c>
      <c r="Z127" s="125"/>
      <c r="AA127" s="125" t="str">
        <f t="shared" si="4"/>
        <v>2,355</v>
      </c>
      <c r="AB127" s="125"/>
      <c r="AC127" s="125">
        <f>Y127/$Y$7*100</f>
        <v>53.328804347826086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2001</v>
      </c>
      <c r="V128" s="125">
        <v>2044</v>
      </c>
      <c r="W128" s="125">
        <v>2014</v>
      </c>
      <c r="X128" s="125">
        <v>2045</v>
      </c>
      <c r="Y128" s="125">
        <v>2061</v>
      </c>
      <c r="Z128" s="125"/>
      <c r="AA128" s="125" t="str">
        <f t="shared" si="4"/>
        <v>2,061</v>
      </c>
      <c r="AB128" s="125"/>
      <c r="AC128" s="125">
        <f>Y128/$Y$7*100</f>
        <v>46.671195652173914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1040060-7DCA-472A-8586-5DA7C852CD9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39C91618-2344-4DF1-A87C-9F901165D76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789D4A84-4E13-4EE9-B375-060EFF511B8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1319CC71-9679-4F8F-B0FB-3803FBCBE7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8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Clarence</v>
      </c>
      <c r="T1" s="125"/>
      <c r="U1" s="125"/>
      <c r="V1" s="125"/>
      <c r="W1" s="125"/>
      <c r="X1" s="125"/>
      <c r="Y1" s="125" t="str">
        <f>Y3</f>
        <v>12.7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137</v>
      </c>
      <c r="V3" s="125"/>
      <c r="W3" s="125"/>
      <c r="X3" s="125"/>
      <c r="Y3" s="125" t="s">
        <v>167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12.7'!$Y$3&amp;" "&amp;'Table 12.7'!$U$3&amp;", "&amp;'State data for spotlight'!$C$3&amp;", "&amp;'Table 12.7'!$Y$2</f>
        <v>Table 12.7 Clarence,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38317</v>
      </c>
      <c r="U4" s="127">
        <v>38203</v>
      </c>
      <c r="V4" s="127">
        <v>38927</v>
      </c>
      <c r="W4" s="127">
        <v>39275</v>
      </c>
      <c r="X4" s="127">
        <v>39657</v>
      </c>
      <c r="Y4" s="127">
        <v>41445</v>
      </c>
      <c r="Z4" s="125"/>
      <c r="AA4" s="125" t="str">
        <f>TEXT(Y4,"###,###")</f>
        <v>41,445</v>
      </c>
      <c r="AB4" s="125"/>
      <c r="AC4" s="125">
        <f t="shared" ref="AC4:AC9" si="0">Y4/X4-1</f>
        <v>4.5086617747182034E-2</v>
      </c>
      <c r="AD4" s="125"/>
      <c r="AE4" s="125">
        <f>Y4/T4-1</f>
        <v>8.1634783516454812E-2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18862</v>
      </c>
      <c r="U5" s="127">
        <v>18844</v>
      </c>
      <c r="V5" s="127">
        <v>19019</v>
      </c>
      <c r="W5" s="127">
        <v>19245</v>
      </c>
      <c r="X5" s="127">
        <v>19260</v>
      </c>
      <c r="Y5" s="127">
        <v>20145</v>
      </c>
      <c r="Z5" s="125"/>
      <c r="AA5" s="125" t="str">
        <f>TEXT(Y5,"###,###")</f>
        <v>20,145</v>
      </c>
      <c r="AB5" s="125"/>
      <c r="AC5" s="125">
        <f t="shared" si="0"/>
        <v>4.5950155763239797E-2</v>
      </c>
      <c r="AD5" s="125"/>
      <c r="AE5" s="125">
        <f t="shared" ref="AE5:AE9" si="1">Y5/T5-1</f>
        <v>6.8020358392535174E-2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19455</v>
      </c>
      <c r="U6" s="127">
        <v>19359</v>
      </c>
      <c r="V6" s="127">
        <v>19908</v>
      </c>
      <c r="W6" s="127">
        <v>20030</v>
      </c>
      <c r="X6" s="127">
        <v>20397</v>
      </c>
      <c r="Y6" s="127">
        <v>21300</v>
      </c>
      <c r="Z6" s="125"/>
      <c r="AA6" s="125" t="str">
        <f>TEXT(Y6,"###,###")</f>
        <v>21,300</v>
      </c>
      <c r="AB6" s="125"/>
      <c r="AC6" s="125">
        <f t="shared" si="0"/>
        <v>4.4271216355346477E-2</v>
      </c>
      <c r="AD6" s="125"/>
      <c r="AE6" s="125">
        <f t="shared" si="1"/>
        <v>9.48342328450269E-2</v>
      </c>
      <c r="AF6" s="125"/>
    </row>
    <row r="7" spans="1:32" ht="16.5" customHeight="1" thickBot="1" x14ac:dyDescent="0.3">
      <c r="A7" s="44" t="str">
        <f>"QUICK STATS for "&amp;'Table 12.7'!Y2&amp;"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28456</v>
      </c>
      <c r="U7" s="127">
        <v>28321</v>
      </c>
      <c r="V7" s="127">
        <v>28534</v>
      </c>
      <c r="W7" s="127">
        <v>28775</v>
      </c>
      <c r="X7" s="127">
        <v>29060</v>
      </c>
      <c r="Y7" s="127">
        <v>30039</v>
      </c>
      <c r="Z7" s="125"/>
      <c r="AA7" s="125" t="str">
        <f>TEXT(Y7,"###,###")</f>
        <v>30,039</v>
      </c>
      <c r="AB7" s="125"/>
      <c r="AC7" s="125">
        <f t="shared" si="0"/>
        <v>3.3688919476944301E-2</v>
      </c>
      <c r="AD7" s="125"/>
      <c r="AE7" s="125">
        <f t="shared" si="1"/>
        <v>5.5629744166432404E-2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41,445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12.7'!AA7</f>
        <v>30,039</v>
      </c>
      <c r="P8" s="49"/>
      <c r="S8" s="125" t="s">
        <v>96</v>
      </c>
      <c r="T8" s="125">
        <v>37402</v>
      </c>
      <c r="U8" s="125">
        <v>38615</v>
      </c>
      <c r="V8" s="125">
        <v>38503.5</v>
      </c>
      <c r="W8" s="125">
        <v>40175</v>
      </c>
      <c r="X8" s="125">
        <v>42057.45</v>
      </c>
      <c r="Y8" s="125">
        <v>42477.97</v>
      </c>
      <c r="Z8" s="125"/>
      <c r="AA8" s="125" t="str">
        <f>TEXT(Y8,"$###,###")</f>
        <v>$42,478</v>
      </c>
      <c r="AB8" s="125"/>
      <c r="AC8" s="125">
        <f t="shared" si="0"/>
        <v>9.9987041534854715E-3</v>
      </c>
      <c r="AD8" s="125"/>
      <c r="AE8" s="125">
        <f t="shared" si="1"/>
        <v>0.13571386556868625</v>
      </c>
      <c r="AF8" s="125"/>
    </row>
    <row r="9" spans="1:32" x14ac:dyDescent="0.25">
      <c r="A9" s="53" t="s">
        <v>17</v>
      </c>
      <c r="B9" s="54"/>
      <c r="C9" s="55"/>
      <c r="D9" s="56">
        <f>'Table 12.7'!AC104</f>
        <v>67.745204487875498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49.339192383235122</v>
      </c>
      <c r="P9" s="57" t="s">
        <v>97</v>
      </c>
      <c r="S9" s="125" t="s">
        <v>9</v>
      </c>
      <c r="T9" s="125">
        <v>1363729497</v>
      </c>
      <c r="U9" s="125">
        <v>1388744535</v>
      </c>
      <c r="V9" s="125">
        <v>1438223670</v>
      </c>
      <c r="W9" s="125">
        <v>1489906138</v>
      </c>
      <c r="X9" s="125">
        <v>1554108732</v>
      </c>
      <c r="Y9" s="125">
        <v>1642833620</v>
      </c>
      <c r="Z9" s="125"/>
      <c r="AA9" s="125" t="str">
        <f>TEXT(Y9/1000000,"$#,###.0")&amp;" mil"</f>
        <v>$1,642.8 mil</v>
      </c>
      <c r="AB9" s="125"/>
      <c r="AC9" s="125">
        <f t="shared" si="0"/>
        <v>5.7090527948980174E-2</v>
      </c>
      <c r="AD9" s="125"/>
      <c r="AE9" s="125">
        <f t="shared" si="1"/>
        <v>0.20466237887644656</v>
      </c>
      <c r="AF9" s="125"/>
    </row>
    <row r="10" spans="1:32" x14ac:dyDescent="0.25">
      <c r="A10" s="53" t="s">
        <v>20</v>
      </c>
      <c r="B10" s="54"/>
      <c r="C10" s="55"/>
      <c r="D10" s="56">
        <f>'Table 12.7'!AC105</f>
        <v>25.448184340692482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50.66080761676487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92.979127134724862</v>
      </c>
      <c r="P11" s="57" t="s">
        <v>97</v>
      </c>
      <c r="S11" s="125" t="s">
        <v>32</v>
      </c>
      <c r="T11" s="127">
        <v>34054</v>
      </c>
      <c r="U11" s="127">
        <v>34027</v>
      </c>
      <c r="V11" s="127">
        <v>34777</v>
      </c>
      <c r="W11" s="127">
        <v>35260</v>
      </c>
      <c r="X11" s="127">
        <v>35590</v>
      </c>
      <c r="Y11" s="127">
        <v>37335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12.7'!AC108</f>
        <v>12.064181445288936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13.68221312294018</v>
      </c>
      <c r="P12" s="57" t="s">
        <v>97</v>
      </c>
      <c r="S12" s="125" t="s">
        <v>33</v>
      </c>
      <c r="T12" s="127">
        <v>4265</v>
      </c>
      <c r="U12" s="127">
        <v>4175</v>
      </c>
      <c r="V12" s="127">
        <v>4148</v>
      </c>
      <c r="W12" s="127">
        <v>4017</v>
      </c>
      <c r="X12" s="127">
        <v>4068</v>
      </c>
      <c r="Y12" s="127">
        <v>4110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12.7'!AC109</f>
        <v>14.419109663409339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12.7'!AA118</f>
        <v>42.5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12.7'!AC110</f>
        <v>23.317649897454455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16.049136123040046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12.7'!AC111</f>
        <v>43.392447822415249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83.950863876959943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979</v>
      </c>
      <c r="Z15" s="125"/>
      <c r="AA15" s="128">
        <f t="shared" ref="AA15:AA34" si="2">IF(Y15="np",0,Y15/$Y$34)</f>
        <v>2.3621667269875739E-2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64</v>
      </c>
      <c r="Z16" s="125"/>
      <c r="AA16" s="128">
        <f t="shared" si="2"/>
        <v>1.544215224996984E-3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1753</v>
      </c>
      <c r="Z17" s="125"/>
      <c r="AA17" s="128">
        <f t="shared" si="2"/>
        <v>4.2297020147183013E-2</v>
      </c>
      <c r="AB17" s="125"/>
      <c r="AC17" s="125"/>
      <c r="AD17" s="125"/>
      <c r="AE17" s="125"/>
      <c r="AF17" s="125"/>
    </row>
    <row r="18" spans="1:32" x14ac:dyDescent="0.25">
      <c r="A18" s="83" t="str">
        <f>'Table 12.7'!$S$1&amp;" ("&amp;'Table 12.7'!$T$2&amp;" to "&amp;'Table 12.7'!$Y$2&amp;")"</f>
        <v>Clarence (2011-12 to 2016-17)</v>
      </c>
      <c r="B18" s="83"/>
      <c r="C18" s="83"/>
      <c r="D18" s="83"/>
      <c r="E18" s="83"/>
      <c r="F18" s="83"/>
      <c r="G18" s="83" t="str">
        <f>'Table 12.7'!$S$1&amp;" ("&amp;'Table 12.7'!$T$2&amp;" to "&amp;'Table 12.7'!$Y$2&amp;")"</f>
        <v>Clarence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600</v>
      </c>
      <c r="Z18" s="125"/>
      <c r="AA18" s="128">
        <f t="shared" si="2"/>
        <v>1.4477017734346724E-2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2630</v>
      </c>
      <c r="Z19" s="125"/>
      <c r="AA19" s="128">
        <f t="shared" si="2"/>
        <v>6.3457594402219805E-2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1127</v>
      </c>
      <c r="Z20" s="125"/>
      <c r="AA20" s="128">
        <f t="shared" si="2"/>
        <v>2.7192664977681264E-2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3928</v>
      </c>
      <c r="Z21" s="125"/>
      <c r="AA21" s="128">
        <f t="shared" si="2"/>
        <v>9.4776209434189893E-2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2881</v>
      </c>
      <c r="Z22" s="125"/>
      <c r="AA22" s="128">
        <f t="shared" si="2"/>
        <v>6.9513813487754858E-2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1366</v>
      </c>
      <c r="Z23" s="125"/>
      <c r="AA23" s="128">
        <f t="shared" si="2"/>
        <v>3.2959343708529376E-2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510</v>
      </c>
      <c r="Z24" s="125"/>
      <c r="AA24" s="128">
        <f t="shared" si="2"/>
        <v>1.2305465074194716E-2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1457</v>
      </c>
      <c r="Z25" s="125"/>
      <c r="AA25" s="128">
        <f t="shared" si="2"/>
        <v>3.5155024731571963E-2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696</v>
      </c>
      <c r="Z26" s="125"/>
      <c r="AA26" s="128">
        <f t="shared" si="2"/>
        <v>1.6793340571842199E-2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2239</v>
      </c>
      <c r="Z27" s="125"/>
      <c r="AA27" s="128">
        <f t="shared" si="2"/>
        <v>5.402340451200386E-2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2567</v>
      </c>
      <c r="Z28" s="125"/>
      <c r="AA28" s="128">
        <f t="shared" si="2"/>
        <v>6.1937507540113401E-2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3724</v>
      </c>
      <c r="Z29" s="125"/>
      <c r="AA29" s="128">
        <f t="shared" si="2"/>
        <v>8.9854023404511998E-2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4170</v>
      </c>
      <c r="Z30" s="125"/>
      <c r="AA30" s="128">
        <f t="shared" si="2"/>
        <v>0.10061527325370974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12.7'!Y2&amp;")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5377</v>
      </c>
      <c r="Z31" s="125"/>
      <c r="AA31" s="128">
        <f t="shared" si="2"/>
        <v>0.12973820726263724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841</v>
      </c>
      <c r="Z32" s="125"/>
      <c r="AA32" s="128">
        <f t="shared" si="2"/>
        <v>2.0291953190975993E-2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1600</v>
      </c>
      <c r="Z33" s="125"/>
      <c r="AA33" s="128">
        <f t="shared" si="2"/>
        <v>3.86053806249246E-2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41445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24331</v>
      </c>
      <c r="U37" s="125">
        <v>23972</v>
      </c>
      <c r="V37" s="125">
        <v>24039</v>
      </c>
      <c r="W37" s="125">
        <v>24305</v>
      </c>
      <c r="X37" s="125">
        <v>24638</v>
      </c>
      <c r="Y37" s="125">
        <v>25218</v>
      </c>
      <c r="Z37" s="125"/>
      <c r="AA37" s="125" t="str">
        <f>TEXT(Y37,"###,###")</f>
        <v>25,218</v>
      </c>
      <c r="AB37" s="125"/>
      <c r="AC37" s="125">
        <f>Y37/X37-1</f>
        <v>2.3540871824011766E-2</v>
      </c>
      <c r="AD37" s="125"/>
      <c r="AE37" s="125">
        <f>Y37/T37-1</f>
        <v>3.6455550532242809E-2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4126</v>
      </c>
      <c r="U38" s="125">
        <v>4346</v>
      </c>
      <c r="V38" s="125">
        <v>4492</v>
      </c>
      <c r="W38" s="125">
        <v>4471</v>
      </c>
      <c r="X38" s="125">
        <v>4419</v>
      </c>
      <c r="Y38" s="125">
        <v>4821</v>
      </c>
      <c r="Z38" s="125"/>
      <c r="AA38" s="125" t="str">
        <f>TEXT(Y38,"###,###")</f>
        <v>4,821</v>
      </c>
      <c r="AB38" s="125"/>
      <c r="AC38" s="125">
        <f>Y38/X38-1</f>
        <v>9.0970807875084825E-2</v>
      </c>
      <c r="AD38" s="125"/>
      <c r="AE38" s="125">
        <f>Y38/T38-1</f>
        <v>0.16844401357246719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28457</v>
      </c>
      <c r="U40" s="125">
        <v>28318</v>
      </c>
      <c r="V40" s="125">
        <v>28531</v>
      </c>
      <c r="W40" s="125">
        <v>28776</v>
      </c>
      <c r="X40" s="125">
        <v>29057</v>
      </c>
      <c r="Y40" s="125">
        <v>30039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83.950863876959943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16.049136123040046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16</v>
      </c>
      <c r="Y44" s="127">
        <v>20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352</v>
      </c>
      <c r="Y45" s="127">
        <v>325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1117</v>
      </c>
      <c r="Y46" s="127">
        <v>1085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1583</v>
      </c>
      <c r="Y47" s="127">
        <v>1757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2050</v>
      </c>
      <c r="Y48" s="127">
        <v>2296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12.7'!S1&amp;" ("&amp;'Table 12.7'!Y2&amp;") *"</f>
        <v>Number of jobs by age and sex of job holders in Clarence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1989</v>
      </c>
      <c r="Y49" s="127">
        <v>2167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1912</v>
      </c>
      <c r="Y50" s="127">
        <v>1976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1980</v>
      </c>
      <c r="Y51" s="127">
        <v>1962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1968</v>
      </c>
      <c r="Y52" s="127">
        <v>2063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1941</v>
      </c>
      <c r="Y53" s="127">
        <v>1870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1899</v>
      </c>
      <c r="Y54" s="127">
        <v>1998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1281</v>
      </c>
      <c r="Y55" s="127">
        <v>1371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730</v>
      </c>
      <c r="Y56" s="127">
        <v>738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253</v>
      </c>
      <c r="Y57" s="127">
        <v>313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95</v>
      </c>
      <c r="Y58" s="127">
        <v>109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45</v>
      </c>
      <c r="Y59" s="127">
        <v>48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46</v>
      </c>
      <c r="Y60" s="127">
        <v>46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19260</v>
      </c>
      <c r="Y61" s="127">
        <v>20145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34</v>
      </c>
      <c r="Y63" s="127">
        <v>15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12.7'!S1&amp;" ("&amp;'Table 12.7'!Y2&amp;") *"</f>
        <v>Number of employed persons per occupation of main job by sex in Clarence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519</v>
      </c>
      <c r="Y64" s="127">
        <v>488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1326</v>
      </c>
      <c r="Y65" s="127">
        <v>1328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1626</v>
      </c>
      <c r="Y66" s="127">
        <v>1777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2099</v>
      </c>
      <c r="Y67" s="127">
        <v>2268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2113</v>
      </c>
      <c r="Y68" s="127">
        <v>2220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1937</v>
      </c>
      <c r="Y69" s="127">
        <v>2079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2122</v>
      </c>
      <c r="Y70" s="127">
        <v>2089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2089</v>
      </c>
      <c r="Y71" s="127">
        <v>2216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2167</v>
      </c>
      <c r="Y72" s="127">
        <v>2113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2050</v>
      </c>
      <c r="Y73" s="127">
        <v>2241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1343</v>
      </c>
      <c r="Y74" s="127">
        <v>1396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551</v>
      </c>
      <c r="Y75" s="127">
        <v>607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193</v>
      </c>
      <c r="Y76" s="127">
        <v>227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103</v>
      </c>
      <c r="Y77" s="127">
        <v>108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54</v>
      </c>
      <c r="Y78" s="127">
        <v>58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69</v>
      </c>
      <c r="Y79" s="127">
        <v>70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20397</v>
      </c>
      <c r="Y80" s="127">
        <v>21300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12.7'!S1</f>
        <v>Clarence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1852</v>
      </c>
      <c r="Y83" s="127">
        <v>1924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2168</v>
      </c>
      <c r="Y84" s="127">
        <v>2283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12.7'!AA4</f>
        <v>41,445</v>
      </c>
      <c r="D85" s="97">
        <f>'Table 12.7'!AC4</f>
        <v>4.5086617747182034E-2</v>
      </c>
      <c r="E85" s="98">
        <f>'Table 12.7'!AC4</f>
        <v>4.5086617747182034E-2</v>
      </c>
      <c r="F85" s="97">
        <f>'Table 12.7'!AE4</f>
        <v>8.1634783516454812E-2</v>
      </c>
      <c r="G85" s="98">
        <f>'Table 12.7'!AE4</f>
        <v>8.1634783516454812E-2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2536</v>
      </c>
      <c r="Y85" s="127">
        <v>2696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12.7'!AA5</f>
        <v>20,145</v>
      </c>
      <c r="D86" s="97">
        <f>'Table 12.7'!AC5</f>
        <v>4.5950155763239797E-2</v>
      </c>
      <c r="E86" s="98">
        <f>'Table 12.7'!AC5</f>
        <v>4.5950155763239797E-2</v>
      </c>
      <c r="F86" s="97">
        <f>'Table 12.7'!AE5</f>
        <v>6.8020358392535174E-2</v>
      </c>
      <c r="G86" s="98">
        <f>'Table 12.7'!AE5</f>
        <v>6.8020358392535174E-2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1046</v>
      </c>
      <c r="Y86" s="127">
        <v>1143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12.7'!AA6</f>
        <v>21,300</v>
      </c>
      <c r="D87" s="97">
        <f>'Table 12.7'!AC6</f>
        <v>4.4271216355346477E-2</v>
      </c>
      <c r="E87" s="98">
        <f>'Table 12.7'!AC6</f>
        <v>4.4271216355346477E-2</v>
      </c>
      <c r="F87" s="97">
        <f>'Table 12.7'!AE6</f>
        <v>9.48342328450269E-2</v>
      </c>
      <c r="G87" s="98">
        <f>'Table 12.7'!AE6</f>
        <v>9.48342328450269E-2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889</v>
      </c>
      <c r="Y87" s="127">
        <v>970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12.7'!AA7</f>
        <v>30,039</v>
      </c>
      <c r="D88" s="97">
        <f>'Table 12.7'!AC7</f>
        <v>3.3688919476944301E-2</v>
      </c>
      <c r="E88" s="98">
        <f>'Table 12.7'!AC7</f>
        <v>3.3688919476944301E-2</v>
      </c>
      <c r="F88" s="97">
        <f>'Table 12.7'!AE7</f>
        <v>5.5629744166432404E-2</v>
      </c>
      <c r="G88" s="98">
        <f>'Table 12.7'!AE7</f>
        <v>5.5629744166432404E-2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865</v>
      </c>
      <c r="Y88" s="127">
        <v>857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12.7'!AA37</f>
        <v>25,218</v>
      </c>
      <c r="D89" s="97">
        <f>'Table 12.7'!AC37</f>
        <v>2.3540871824011766E-2</v>
      </c>
      <c r="E89" s="98">
        <f>'Table 12.7'!AC37</f>
        <v>2.3540871824011766E-2</v>
      </c>
      <c r="F89" s="97">
        <f>'Table 12.7'!AE37</f>
        <v>3.6455550532242809E-2</v>
      </c>
      <c r="G89" s="98">
        <f>'Table 12.7'!AE37</f>
        <v>3.6455550532242809E-2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726</v>
      </c>
      <c r="Y89" s="127">
        <v>772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12.7'!AA38</f>
        <v>4,821</v>
      </c>
      <c r="D90" s="97">
        <f>'Table 12.7'!AC38</f>
        <v>9.0970807875084825E-2</v>
      </c>
      <c r="E90" s="98">
        <f>'Table 12.7'!AC38</f>
        <v>9.0970807875084825E-2</v>
      </c>
      <c r="F90" s="97">
        <f>'Table 12.7'!AE38</f>
        <v>0.16844401357246719</v>
      </c>
      <c r="G90" s="98">
        <f>'Table 12.7'!AE38</f>
        <v>0.16844401357246719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1239</v>
      </c>
      <c r="Y90" s="127">
        <v>1334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12.7'!AA114</f>
        <v>2,029</v>
      </c>
      <c r="D91" s="97">
        <f>'Table 12.7'!AC114</f>
        <v>0.11729074889867852</v>
      </c>
      <c r="E91" s="98">
        <f>'Table 12.7'!AC114</f>
        <v>0.11729074889867852</v>
      </c>
      <c r="F91" s="97">
        <f>'Table 12.7'!AE114</f>
        <v>0.21861861861861853</v>
      </c>
      <c r="G91" s="98">
        <f>'Table 12.7'!AE114</f>
        <v>0.21861861861861853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14300</v>
      </c>
      <c r="Y91" s="127">
        <v>14821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12.7'!AA115</f>
        <v>2,792</v>
      </c>
      <c r="D92" s="97">
        <f>'Table 12.7'!AC115</f>
        <v>7.0962792481779724E-2</v>
      </c>
      <c r="E92" s="98">
        <f>'Table 12.7'!AC115</f>
        <v>7.0962792481779724E-2</v>
      </c>
      <c r="F92" s="97">
        <f>'Table 12.7'!AE115</f>
        <v>0.1335769386926513</v>
      </c>
      <c r="G92" s="98">
        <f>'Table 12.7'!AE115</f>
        <v>0.1335769386926513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12.7'!AA8</f>
        <v>$42,478</v>
      </c>
      <c r="D93" s="97">
        <f>'Table 12.7'!AC8</f>
        <v>9.9987041534854715E-3</v>
      </c>
      <c r="E93" s="98">
        <f>'Table 12.7'!AC8</f>
        <v>9.9987041534854715E-3</v>
      </c>
      <c r="F93" s="97">
        <f>'Table 12.7'!AE8</f>
        <v>0.13571386556868625</v>
      </c>
      <c r="G93" s="98">
        <f>'Table 12.7'!AE8</f>
        <v>0.13571386556868625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1229</v>
      </c>
      <c r="Y93" s="127">
        <v>1308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12.7'!AA9</f>
        <v>$1,642.8 mil</v>
      </c>
      <c r="D94" s="97">
        <f>'Table 12.7'!AC9</f>
        <v>5.7090527948980174E-2</v>
      </c>
      <c r="E94" s="98">
        <f>'Table 12.7'!AC9</f>
        <v>5.7090527948980174E-2</v>
      </c>
      <c r="F94" s="97">
        <f>'Table 12.7'!AE9</f>
        <v>0.20466237887644656</v>
      </c>
      <c r="G94" s="98">
        <f>'Table 12.7'!AE9</f>
        <v>0.20466237887644656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3176</v>
      </c>
      <c r="Y94" s="127">
        <v>3395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443</v>
      </c>
      <c r="Y95" s="127">
        <v>457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2073</v>
      </c>
      <c r="Y96" s="127">
        <v>2253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2964</v>
      </c>
      <c r="Y97" s="127">
        <v>3229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1396</v>
      </c>
      <c r="Y98" s="127">
        <v>1456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85</v>
      </c>
      <c r="Y99" s="127">
        <v>82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762</v>
      </c>
      <c r="Y100" s="127">
        <v>792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14760</v>
      </c>
      <c r="Y101" s="127">
        <v>15218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25830</v>
      </c>
      <c r="Y104" s="125">
        <v>28077</v>
      </c>
      <c r="Z104" s="125"/>
      <c r="AA104" s="125" t="str">
        <f>TEXT(Y104,"###,###")</f>
        <v>28,077</v>
      </c>
      <c r="AB104" s="125"/>
      <c r="AC104" s="125">
        <f>Y104/($Y$4)*100</f>
        <v>67.745204487875498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10290</v>
      </c>
      <c r="Y105" s="125">
        <v>10547</v>
      </c>
      <c r="Z105" s="125"/>
      <c r="AA105" s="125" t="str">
        <f>TEXT(Y105,"###,###")</f>
        <v>10,547</v>
      </c>
      <c r="AB105" s="125"/>
      <c r="AC105" s="125">
        <f>Y105/($Y$4)*100</f>
        <v>25.448184340692482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36120</v>
      </c>
      <c r="Y106" s="125">
        <v>38624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4463</v>
      </c>
      <c r="Y108" s="125">
        <v>5000</v>
      </c>
      <c r="Z108" s="125"/>
      <c r="AA108" s="125" t="str">
        <f>TEXT(Y108,"###,###")</f>
        <v>5,000</v>
      </c>
      <c r="AB108" s="125"/>
      <c r="AC108" s="125">
        <f>Y108/($Y$4)*100</f>
        <v>12.064181445288936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5820</v>
      </c>
      <c r="Y109" s="125">
        <v>5976</v>
      </c>
      <c r="Z109" s="125"/>
      <c r="AA109" s="125" t="str">
        <f>TEXT(Y109,"###,###")</f>
        <v>5,976</v>
      </c>
      <c r="AB109" s="125"/>
      <c r="AC109" s="125">
        <f t="shared" ref="AC109:AC111" si="3">Y109/($Y$4)*100</f>
        <v>14.419109663409339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8937</v>
      </c>
      <c r="Y110" s="125">
        <v>9664</v>
      </c>
      <c r="Z110" s="125"/>
      <c r="AA110" s="125" t="str">
        <f>TEXT(Y110,"###,###")</f>
        <v>9,664</v>
      </c>
      <c r="AB110" s="125"/>
      <c r="AC110" s="125">
        <f t="shared" si="3"/>
        <v>23.317649897454455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16900</v>
      </c>
      <c r="Y111" s="125">
        <v>17984</v>
      </c>
      <c r="Z111" s="125"/>
      <c r="AA111" s="125" t="str">
        <f>TEXT(Y111,"###,###")</f>
        <v>17,984</v>
      </c>
      <c r="AB111" s="125"/>
      <c r="AC111" s="125">
        <f t="shared" si="3"/>
        <v>43.392447822415249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39657</v>
      </c>
      <c r="Y112" s="125">
        <v>41445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1665</v>
      </c>
      <c r="U114" s="125">
        <v>1822</v>
      </c>
      <c r="V114" s="125">
        <v>1842</v>
      </c>
      <c r="W114" s="125">
        <v>1896</v>
      </c>
      <c r="X114" s="125">
        <v>1816</v>
      </c>
      <c r="Y114" s="125">
        <v>2029</v>
      </c>
      <c r="Z114" s="125"/>
      <c r="AA114" s="125" t="str">
        <f>TEXT(Y114,"###,###")</f>
        <v>2,029</v>
      </c>
      <c r="AB114" s="125"/>
      <c r="AC114" s="125">
        <f>Y114/X114-1</f>
        <v>0.11729074889867852</v>
      </c>
      <c r="AD114" s="125"/>
      <c r="AE114" s="125">
        <f>Y114/T114-1</f>
        <v>0.21861861861861853</v>
      </c>
      <c r="AF114" s="125"/>
    </row>
    <row r="115" spans="19:32" x14ac:dyDescent="0.25">
      <c r="S115" s="125" t="s">
        <v>104</v>
      </c>
      <c r="T115" s="125">
        <v>2463</v>
      </c>
      <c r="U115" s="125">
        <v>2527</v>
      </c>
      <c r="V115" s="125">
        <v>2653</v>
      </c>
      <c r="W115" s="125">
        <v>2574</v>
      </c>
      <c r="X115" s="125">
        <v>2607</v>
      </c>
      <c r="Y115" s="125">
        <v>2792</v>
      </c>
      <c r="Z115" s="125"/>
      <c r="AA115" s="125" t="str">
        <f>TEXT(Y115,"###,###")</f>
        <v>2,792</v>
      </c>
      <c r="AB115" s="125"/>
      <c r="AC115" s="125">
        <f>Y115/X115-1</f>
        <v>7.0962792481779724E-2</v>
      </c>
      <c r="AD115" s="125"/>
      <c r="AE115" s="125">
        <f>Y115/T115-1</f>
        <v>0.1335769386926513</v>
      </c>
      <c r="AF115" s="125"/>
    </row>
    <row r="116" spans="19:32" x14ac:dyDescent="0.25">
      <c r="S116" s="125" t="s">
        <v>56</v>
      </c>
      <c r="T116" s="125">
        <v>4128</v>
      </c>
      <c r="U116" s="125">
        <v>4349</v>
      </c>
      <c r="V116" s="125">
        <v>4495</v>
      </c>
      <c r="W116" s="125">
        <v>4470</v>
      </c>
      <c r="X116" s="125">
        <v>4423</v>
      </c>
      <c r="Y116" s="125">
        <v>4821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42.46</v>
      </c>
      <c r="V118" s="125">
        <v>44.61</v>
      </c>
      <c r="W118" s="125">
        <v>44.57</v>
      </c>
      <c r="X118" s="125">
        <v>43.46</v>
      </c>
      <c r="Y118" s="125">
        <v>42.46</v>
      </c>
      <c r="Z118" s="125"/>
      <c r="AA118" s="125" t="str">
        <f>TEXT(Y118,"##.0")</f>
        <v>42.5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24149</v>
      </c>
      <c r="V120" s="125">
        <v>24384</v>
      </c>
      <c r="W120" s="125">
        <v>24760</v>
      </c>
      <c r="X120" s="125">
        <v>24993</v>
      </c>
      <c r="Y120" s="125">
        <v>25929</v>
      </c>
      <c r="Z120" s="125"/>
      <c r="AA120" s="125" t="str">
        <f>TEXT(Y120,"###,###")</f>
        <v>25,929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2245</v>
      </c>
      <c r="V121" s="125">
        <v>2209</v>
      </c>
      <c r="W121" s="125">
        <v>2082</v>
      </c>
      <c r="X121" s="125">
        <v>2113</v>
      </c>
      <c r="Y121" s="125">
        <v>2109</v>
      </c>
      <c r="Z121" s="125"/>
      <c r="AA121" s="125" t="str">
        <f t="shared" ref="AA121:AA128" si="4">TEXT(Y121,"###,###")</f>
        <v>2,109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1927</v>
      </c>
      <c r="V122" s="125">
        <v>1942</v>
      </c>
      <c r="W122" s="125">
        <v>1933</v>
      </c>
      <c r="X122" s="125">
        <v>1959</v>
      </c>
      <c r="Y122" s="125">
        <v>2001</v>
      </c>
      <c r="Z122" s="125"/>
      <c r="AA122" s="125" t="str">
        <f t="shared" si="4"/>
        <v>2,001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26076</v>
      </c>
      <c r="V124" s="125">
        <v>26326</v>
      </c>
      <c r="W124" s="125">
        <v>26693</v>
      </c>
      <c r="X124" s="125">
        <v>26952</v>
      </c>
      <c r="Y124" s="125">
        <v>27930</v>
      </c>
      <c r="Z124" s="125"/>
      <c r="AA124" s="125" t="str">
        <f t="shared" si="4"/>
        <v>27,930</v>
      </c>
      <c r="AB124" s="125"/>
      <c r="AC124" s="125">
        <f>Y124/$Y$7*100</f>
        <v>92.979127134724862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4172</v>
      </c>
      <c r="V125" s="125">
        <v>4151</v>
      </c>
      <c r="W125" s="125">
        <v>4015</v>
      </c>
      <c r="X125" s="125">
        <v>4072</v>
      </c>
      <c r="Y125" s="125">
        <v>4110</v>
      </c>
      <c r="Z125" s="125"/>
      <c r="AA125" s="125" t="str">
        <f t="shared" si="4"/>
        <v>4,110</v>
      </c>
      <c r="AB125" s="125"/>
      <c r="AC125" s="125">
        <f>Y125/$Y$7*100</f>
        <v>13.68221312294018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14178</v>
      </c>
      <c r="V127" s="125">
        <v>14207</v>
      </c>
      <c r="W127" s="125">
        <v>14258</v>
      </c>
      <c r="X127" s="125">
        <v>14300</v>
      </c>
      <c r="Y127" s="125">
        <v>14821</v>
      </c>
      <c r="Z127" s="125"/>
      <c r="AA127" s="125" t="str">
        <f t="shared" si="4"/>
        <v>14,821</v>
      </c>
      <c r="AB127" s="125"/>
      <c r="AC127" s="125">
        <f>Y127/$Y$7*100</f>
        <v>49.339192383235122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14143</v>
      </c>
      <c r="V128" s="125">
        <v>14327</v>
      </c>
      <c r="W128" s="125">
        <v>14517</v>
      </c>
      <c r="X128" s="125">
        <v>14760</v>
      </c>
      <c r="Y128" s="125">
        <v>15218</v>
      </c>
      <c r="Z128" s="125"/>
      <c r="AA128" s="125" t="str">
        <f t="shared" si="4"/>
        <v>15,218</v>
      </c>
      <c r="AB128" s="125"/>
      <c r="AC128" s="125">
        <f>Y128/$Y$7*100</f>
        <v>50.66080761676487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AB15FF9-84CB-4C8A-925A-9399597D811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91F75DE6-D6CD-44B5-8174-35A2675B0ED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64DBF2B9-C56D-438B-B42D-D506AA68777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97E54AC3-5DF4-47A4-B81D-913B91BD31D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9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08" customWidth="1"/>
    <col min="2" max="2" width="12.42578125" style="108" customWidth="1"/>
    <col min="3" max="3" width="11.7109375" style="108" customWidth="1"/>
    <col min="4" max="4" width="6.7109375" style="108" customWidth="1"/>
    <col min="5" max="5" width="5" style="108" customWidth="1"/>
    <col min="6" max="6" width="6.28515625" style="108" customWidth="1"/>
    <col min="7" max="8" width="4.28515625" style="108" customWidth="1"/>
    <col min="9" max="9" width="2.85546875" style="108" customWidth="1"/>
    <col min="10" max="10" width="5.28515625" style="108" bestFit="1" customWidth="1"/>
    <col min="11" max="11" width="3.7109375" style="108" customWidth="1"/>
    <col min="12" max="12" width="6" style="108" customWidth="1"/>
    <col min="13" max="13" width="3.85546875" style="108" customWidth="1"/>
    <col min="14" max="14" width="6" style="108" customWidth="1"/>
    <col min="15" max="15" width="4.7109375" style="108" customWidth="1"/>
    <col min="16" max="16" width="3.85546875" style="108" customWidth="1"/>
    <col min="17" max="18" width="6.140625" style="108" customWidth="1"/>
    <col min="19" max="19" width="43.140625" style="108" bestFit="1" customWidth="1"/>
    <col min="20" max="22" width="12.7109375" style="108" customWidth="1"/>
    <col min="23" max="25" width="12.7109375" style="108" bestFit="1" customWidth="1"/>
    <col min="26" max="26" width="4" style="108" customWidth="1"/>
    <col min="27" max="27" width="11.5703125" style="108" bestFit="1" customWidth="1"/>
    <col min="28" max="28" width="4.140625" style="108" customWidth="1"/>
    <col min="29" max="29" width="11.5703125" style="108" bestFit="1" customWidth="1"/>
    <col min="30" max="30" width="4.42578125" style="108" customWidth="1"/>
    <col min="31" max="31" width="10.28515625" style="108" bestFit="1" customWidth="1"/>
    <col min="32" max="32" width="4.85546875" style="108" customWidth="1"/>
    <col min="33" max="16384" width="9.140625" style="108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5" t="str">
        <f>U3</f>
        <v>Derwent Valley</v>
      </c>
      <c r="T1" s="125"/>
      <c r="U1" s="125"/>
      <c r="V1" s="125"/>
      <c r="W1" s="125"/>
      <c r="X1" s="125"/>
      <c r="Y1" s="125" t="str">
        <f>Y3</f>
        <v>12.8</v>
      </c>
      <c r="Z1" s="125"/>
      <c r="AA1" s="125"/>
      <c r="AB1" s="125"/>
      <c r="AC1" s="125"/>
      <c r="AD1" s="125"/>
      <c r="AE1" s="125"/>
      <c r="AF1" s="125"/>
    </row>
    <row r="2" spans="1:32" ht="19.5" customHeight="1" x14ac:dyDescent="0.3">
      <c r="A2" s="31" t="str">
        <f>"6160.0 "&amp;'State data for spotlight'!$C$3&amp;" Jobs in Australia Spotlights by LGA"</f>
        <v>6160.0 Tasmania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5"/>
      <c r="T2" s="125" t="s">
        <v>115</v>
      </c>
      <c r="U2" s="125" t="s">
        <v>68</v>
      </c>
      <c r="V2" s="125" t="s">
        <v>69</v>
      </c>
      <c r="W2" s="125" t="s">
        <v>70</v>
      </c>
      <c r="X2" s="125" t="s">
        <v>67</v>
      </c>
      <c r="Y2" s="125" t="s">
        <v>105</v>
      </c>
      <c r="Z2" s="125"/>
      <c r="AA2" s="126" t="s">
        <v>105</v>
      </c>
      <c r="AB2" s="126"/>
      <c r="AC2" s="126"/>
      <c r="AD2" s="126"/>
      <c r="AE2" s="126"/>
      <c r="AF2" s="125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5"/>
      <c r="T3" s="125"/>
      <c r="U3" s="125" t="s">
        <v>138</v>
      </c>
      <c r="V3" s="125"/>
      <c r="W3" s="125"/>
      <c r="X3" s="125"/>
      <c r="Y3" s="125" t="s">
        <v>168</v>
      </c>
      <c r="Z3" s="125"/>
      <c r="AA3" s="125" t="s">
        <v>27</v>
      </c>
      <c r="AB3" s="125"/>
      <c r="AC3" s="125" t="s">
        <v>28</v>
      </c>
      <c r="AD3" s="125"/>
      <c r="AE3" s="125" t="s">
        <v>112</v>
      </c>
      <c r="AF3" s="125"/>
    </row>
    <row r="4" spans="1:32" ht="15" customHeight="1" x14ac:dyDescent="0.25">
      <c r="A4" s="36" t="str">
        <f>"Table "&amp;'Table 12.8'!$Y$3&amp;" "&amp;'Table 12.8'!$U$3&amp;", "&amp;'State data for spotlight'!$C$3&amp;", "&amp;'Table 12.8'!$Y$2</f>
        <v>Table 12.8 Derwent Valley, Tasmania,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5" t="s">
        <v>30</v>
      </c>
      <c r="T4" s="127">
        <v>6420</v>
      </c>
      <c r="U4" s="127">
        <v>6340</v>
      </c>
      <c r="V4" s="127">
        <v>6298</v>
      </c>
      <c r="W4" s="127">
        <v>6686</v>
      </c>
      <c r="X4" s="127">
        <v>6436</v>
      </c>
      <c r="Y4" s="127">
        <v>6694</v>
      </c>
      <c r="Z4" s="125"/>
      <c r="AA4" s="125" t="str">
        <f>TEXT(Y4,"###,###")</f>
        <v>6,694</v>
      </c>
      <c r="AB4" s="125"/>
      <c r="AC4" s="125">
        <f t="shared" ref="AC4:AC9" si="0">Y4/X4-1</f>
        <v>4.0087010565568626E-2</v>
      </c>
      <c r="AD4" s="125"/>
      <c r="AE4" s="125">
        <f>Y4/T4-1</f>
        <v>4.2679127725856691E-2</v>
      </c>
      <c r="AF4" s="125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5" t="s">
        <v>93</v>
      </c>
      <c r="T5" s="127">
        <v>3462</v>
      </c>
      <c r="U5" s="127">
        <v>3412</v>
      </c>
      <c r="V5" s="127">
        <v>3333</v>
      </c>
      <c r="W5" s="127">
        <v>3523</v>
      </c>
      <c r="X5" s="127">
        <v>3378</v>
      </c>
      <c r="Y5" s="127">
        <v>3534</v>
      </c>
      <c r="Z5" s="125"/>
      <c r="AA5" s="125" t="str">
        <f>TEXT(Y5,"###,###")</f>
        <v>3,534</v>
      </c>
      <c r="AB5" s="125"/>
      <c r="AC5" s="125">
        <f t="shared" si="0"/>
        <v>4.6181172291296591E-2</v>
      </c>
      <c r="AD5" s="125"/>
      <c r="AE5" s="125">
        <f t="shared" ref="AE5:AE9" si="1">Y5/T5-1</f>
        <v>2.0797227036395194E-2</v>
      </c>
      <c r="AF5" s="125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5" t="s">
        <v>94</v>
      </c>
      <c r="T6" s="127">
        <v>2959</v>
      </c>
      <c r="U6" s="127">
        <v>2928</v>
      </c>
      <c r="V6" s="127">
        <v>2965</v>
      </c>
      <c r="W6" s="127">
        <v>3166</v>
      </c>
      <c r="X6" s="127">
        <v>3060</v>
      </c>
      <c r="Y6" s="127">
        <v>3160</v>
      </c>
      <c r="Z6" s="125"/>
      <c r="AA6" s="125" t="str">
        <f>TEXT(Y6,"###,###")</f>
        <v>3,160</v>
      </c>
      <c r="AB6" s="125"/>
      <c r="AC6" s="125">
        <f t="shared" si="0"/>
        <v>3.2679738562091609E-2</v>
      </c>
      <c r="AD6" s="125"/>
      <c r="AE6" s="125">
        <f t="shared" si="1"/>
        <v>6.7928354173707239E-2</v>
      </c>
      <c r="AF6" s="125"/>
    </row>
    <row r="7" spans="1:32" ht="16.5" customHeight="1" thickBot="1" x14ac:dyDescent="0.3">
      <c r="A7" s="44" t="str">
        <f>"QUICK STATS for "&amp;'Table 12.8'!Y2&amp;"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5" t="s">
        <v>8</v>
      </c>
      <c r="T7" s="127">
        <v>4786</v>
      </c>
      <c r="U7" s="127">
        <v>4753</v>
      </c>
      <c r="V7" s="127">
        <v>4738</v>
      </c>
      <c r="W7" s="127">
        <v>4838</v>
      </c>
      <c r="X7" s="127">
        <v>4832</v>
      </c>
      <c r="Y7" s="127">
        <v>4955</v>
      </c>
      <c r="Z7" s="125"/>
      <c r="AA7" s="125" t="str">
        <f>TEXT(Y7,"###,###")</f>
        <v>4,955</v>
      </c>
      <c r="AB7" s="125"/>
      <c r="AC7" s="125">
        <f t="shared" si="0"/>
        <v>2.5455298013244976E-2</v>
      </c>
      <c r="AD7" s="125"/>
      <c r="AE7" s="125">
        <f t="shared" si="1"/>
        <v>3.5311324697032909E-2</v>
      </c>
      <c r="AF7" s="125"/>
    </row>
    <row r="8" spans="1:32" ht="17.25" customHeight="1" x14ac:dyDescent="0.25">
      <c r="A8" s="45" t="s">
        <v>15</v>
      </c>
      <c r="B8" s="46"/>
      <c r="C8" s="47"/>
      <c r="D8" s="48" t="str">
        <f>AA4</f>
        <v>6,694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12.8'!AA7</f>
        <v>4,955</v>
      </c>
      <c r="P8" s="49"/>
      <c r="S8" s="125" t="s">
        <v>96</v>
      </c>
      <c r="T8" s="125">
        <v>33143</v>
      </c>
      <c r="U8" s="125">
        <v>35018.5</v>
      </c>
      <c r="V8" s="125">
        <v>35436</v>
      </c>
      <c r="W8" s="125">
        <v>35785</v>
      </c>
      <c r="X8" s="125">
        <v>38440</v>
      </c>
      <c r="Y8" s="125">
        <v>39211</v>
      </c>
      <c r="Z8" s="125"/>
      <c r="AA8" s="125" t="str">
        <f>TEXT(Y8,"$###,###")</f>
        <v>$39,211</v>
      </c>
      <c r="AB8" s="125"/>
      <c r="AC8" s="125">
        <f t="shared" si="0"/>
        <v>2.0057232049947915E-2</v>
      </c>
      <c r="AD8" s="125"/>
      <c r="AE8" s="125">
        <f t="shared" si="1"/>
        <v>0.18308541773526832</v>
      </c>
      <c r="AF8" s="125"/>
    </row>
    <row r="9" spans="1:32" x14ac:dyDescent="0.25">
      <c r="A9" s="53" t="s">
        <v>17</v>
      </c>
      <c r="B9" s="54"/>
      <c r="C9" s="55"/>
      <c r="D9" s="56">
        <f>'Table 12.8'!AC104</f>
        <v>74.096205557215427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53.178607467204841</v>
      </c>
      <c r="P9" s="57" t="s">
        <v>97</v>
      </c>
      <c r="S9" s="125" t="s">
        <v>9</v>
      </c>
      <c r="T9" s="125">
        <v>190612457</v>
      </c>
      <c r="U9" s="125">
        <v>197220629</v>
      </c>
      <c r="V9" s="125">
        <v>205420841</v>
      </c>
      <c r="W9" s="125">
        <v>212210569</v>
      </c>
      <c r="X9" s="125">
        <v>219041307</v>
      </c>
      <c r="Y9" s="125">
        <v>229650746</v>
      </c>
      <c r="Z9" s="125"/>
      <c r="AA9" s="125" t="str">
        <f>TEXT(Y9/1000000,"$#,###.0")&amp;" mil"</f>
        <v>$229.7 mil</v>
      </c>
      <c r="AB9" s="125"/>
      <c r="AC9" s="125">
        <f t="shared" si="0"/>
        <v>4.8435791154222807E-2</v>
      </c>
      <c r="AD9" s="125"/>
      <c r="AE9" s="125">
        <f t="shared" si="1"/>
        <v>0.20480450026411434</v>
      </c>
      <c r="AF9" s="125"/>
    </row>
    <row r="10" spans="1:32" x14ac:dyDescent="0.25">
      <c r="A10" s="53" t="s">
        <v>20</v>
      </c>
      <c r="B10" s="54"/>
      <c r="C10" s="55"/>
      <c r="D10" s="56">
        <f>'Table 12.8'!AC105</f>
        <v>17.299073797430534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46.821392532795159</v>
      </c>
      <c r="P10" s="57" t="s">
        <v>97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92.351160443995965</v>
      </c>
      <c r="P11" s="57" t="s">
        <v>97</v>
      </c>
      <c r="S11" s="125" t="s">
        <v>32</v>
      </c>
      <c r="T11" s="127">
        <v>5705</v>
      </c>
      <c r="U11" s="127">
        <v>5601</v>
      </c>
      <c r="V11" s="127">
        <v>5600</v>
      </c>
      <c r="W11" s="127">
        <v>5985</v>
      </c>
      <c r="X11" s="127">
        <v>5749</v>
      </c>
      <c r="Y11" s="127">
        <v>6005</v>
      </c>
      <c r="Z11" s="125"/>
      <c r="AA11" s="125"/>
      <c r="AB11" s="125"/>
      <c r="AC11" s="125"/>
      <c r="AD11" s="125"/>
      <c r="AE11" s="125"/>
      <c r="AF11" s="125"/>
    </row>
    <row r="12" spans="1:32" ht="28.5" customHeight="1" x14ac:dyDescent="0.25">
      <c r="A12" s="53" t="s">
        <v>22</v>
      </c>
      <c r="B12" s="55"/>
      <c r="C12" s="55"/>
      <c r="D12" s="56">
        <f>'Table 12.8'!AC108</f>
        <v>11.36838960262922</v>
      </c>
      <c r="E12" s="57" t="s">
        <v>97</v>
      </c>
      <c r="F12" s="37"/>
      <c r="G12" s="116" t="s">
        <v>99</v>
      </c>
      <c r="H12" s="117"/>
      <c r="I12" s="117"/>
      <c r="J12" s="117"/>
      <c r="K12" s="117"/>
      <c r="L12" s="117"/>
      <c r="M12" s="67"/>
      <c r="N12" s="55"/>
      <c r="O12" s="56">
        <f>AC125</f>
        <v>13.905146316851665</v>
      </c>
      <c r="P12" s="57" t="s">
        <v>97</v>
      </c>
      <c r="S12" s="125" t="s">
        <v>33</v>
      </c>
      <c r="T12" s="127">
        <v>716</v>
      </c>
      <c r="U12" s="127">
        <v>735</v>
      </c>
      <c r="V12" s="127">
        <v>699</v>
      </c>
      <c r="W12" s="127">
        <v>702</v>
      </c>
      <c r="X12" s="127">
        <v>688</v>
      </c>
      <c r="Y12" s="127">
        <v>689</v>
      </c>
      <c r="Z12" s="125"/>
      <c r="AA12" s="125"/>
      <c r="AB12" s="125"/>
      <c r="AC12" s="125"/>
      <c r="AD12" s="125"/>
      <c r="AE12" s="125"/>
      <c r="AF12" s="125"/>
    </row>
    <row r="13" spans="1:32" ht="15" customHeight="1" x14ac:dyDescent="0.25">
      <c r="A13" s="53" t="s">
        <v>23</v>
      </c>
      <c r="B13" s="55"/>
      <c r="C13" s="55"/>
      <c r="D13" s="56">
        <f>'Table 12.8'!AC109</f>
        <v>15.192709889453242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12.8'!AA118</f>
        <v>42.2</v>
      </c>
      <c r="P13" s="57" t="s">
        <v>116</v>
      </c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</row>
    <row r="14" spans="1:32" ht="15" customHeight="1" x14ac:dyDescent="0.25">
      <c r="A14" s="53" t="s">
        <v>24</v>
      </c>
      <c r="B14" s="55"/>
      <c r="C14" s="55"/>
      <c r="D14" s="56">
        <f>'Table 12.8'!AC110</f>
        <v>25.754406931580519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13.804238143289608</v>
      </c>
      <c r="P14" s="57" t="s">
        <v>97</v>
      </c>
      <c r="S14" s="125" t="s">
        <v>34</v>
      </c>
      <c r="T14" s="125"/>
      <c r="U14" s="125"/>
      <c r="V14" s="125"/>
      <c r="W14" s="125"/>
      <c r="X14" s="125"/>
      <c r="Y14" s="125"/>
      <c r="Z14" s="125"/>
      <c r="AA14" s="125" t="s">
        <v>35</v>
      </c>
      <c r="AB14" s="125"/>
      <c r="AC14" s="125"/>
      <c r="AD14" s="125"/>
      <c r="AE14" s="125"/>
      <c r="AF14" s="125"/>
    </row>
    <row r="15" spans="1:32" ht="15" customHeight="1" thickBot="1" x14ac:dyDescent="0.3">
      <c r="A15" s="73" t="s">
        <v>25</v>
      </c>
      <c r="B15" s="74"/>
      <c r="C15" s="74"/>
      <c r="D15" s="75">
        <f>'Table 12.8'!AC111</f>
        <v>39.079772930982969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86.195761856710391</v>
      </c>
      <c r="P15" s="79" t="s">
        <v>97</v>
      </c>
      <c r="S15" s="125" t="s">
        <v>71</v>
      </c>
      <c r="T15" s="125"/>
      <c r="U15" s="125"/>
      <c r="V15" s="125"/>
      <c r="W15" s="125"/>
      <c r="X15" s="125"/>
      <c r="Y15" s="125">
        <v>571</v>
      </c>
      <c r="Z15" s="125"/>
      <c r="AA15" s="128">
        <f t="shared" ref="AA15:AA34" si="2">IF(Y15="np",0,Y15/$Y$34)</f>
        <v>8.5300268897520168E-2</v>
      </c>
      <c r="AB15" s="125"/>
      <c r="AC15" s="125"/>
      <c r="AD15" s="125"/>
      <c r="AE15" s="125"/>
      <c r="AF15" s="125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5" t="s">
        <v>72</v>
      </c>
      <c r="T16" s="125"/>
      <c r="U16" s="125"/>
      <c r="V16" s="125"/>
      <c r="W16" s="125"/>
      <c r="X16" s="125"/>
      <c r="Y16" s="125">
        <v>20</v>
      </c>
      <c r="Z16" s="125"/>
      <c r="AA16" s="128">
        <f t="shared" si="2"/>
        <v>2.987750224081267E-3</v>
      </c>
      <c r="AB16" s="125"/>
      <c r="AC16" s="125"/>
      <c r="AD16" s="125"/>
      <c r="AE16" s="125"/>
      <c r="AF16" s="125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5" t="s">
        <v>73</v>
      </c>
      <c r="T17" s="125"/>
      <c r="U17" s="125"/>
      <c r="V17" s="125"/>
      <c r="W17" s="125"/>
      <c r="X17" s="125"/>
      <c r="Y17" s="125">
        <v>496</v>
      </c>
      <c r="Z17" s="125"/>
      <c r="AA17" s="128">
        <f t="shared" si="2"/>
        <v>7.4096205557215411E-2</v>
      </c>
      <c r="AB17" s="125"/>
      <c r="AC17" s="125"/>
      <c r="AD17" s="125"/>
      <c r="AE17" s="125"/>
      <c r="AF17" s="125"/>
    </row>
    <row r="18" spans="1:32" x14ac:dyDescent="0.25">
      <c r="A18" s="83" t="str">
        <f>'Table 12.8'!$S$1&amp;" ("&amp;'Table 12.8'!$T$2&amp;" to "&amp;'Table 12.8'!$Y$2&amp;")"</f>
        <v>Derwent Valley (2011-12 to 2016-17)</v>
      </c>
      <c r="B18" s="83"/>
      <c r="C18" s="83"/>
      <c r="D18" s="83"/>
      <c r="E18" s="83"/>
      <c r="F18" s="83"/>
      <c r="G18" s="83" t="str">
        <f>'Table 12.8'!$S$1&amp;" ("&amp;'Table 12.8'!$T$2&amp;" to "&amp;'Table 12.8'!$Y$2&amp;")"</f>
        <v>Derwent Valley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5" t="s">
        <v>74</v>
      </c>
      <c r="T18" s="125"/>
      <c r="U18" s="125"/>
      <c r="V18" s="125"/>
      <c r="W18" s="125"/>
      <c r="X18" s="125"/>
      <c r="Y18" s="125">
        <v>112</v>
      </c>
      <c r="Z18" s="125"/>
      <c r="AA18" s="128">
        <f t="shared" si="2"/>
        <v>1.6731401254855095E-2</v>
      </c>
      <c r="AB18" s="125"/>
      <c r="AC18" s="125"/>
      <c r="AD18" s="125"/>
      <c r="AE18" s="125"/>
      <c r="AF18" s="125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5" t="s">
        <v>75</v>
      </c>
      <c r="T19" s="125"/>
      <c r="U19" s="125"/>
      <c r="V19" s="125"/>
      <c r="W19" s="125"/>
      <c r="X19" s="125"/>
      <c r="Y19" s="125">
        <v>495</v>
      </c>
      <c r="Z19" s="125"/>
      <c r="AA19" s="128">
        <f t="shared" si="2"/>
        <v>7.3946818046011359E-2</v>
      </c>
      <c r="AB19" s="125"/>
      <c r="AC19" s="125"/>
      <c r="AD19" s="125"/>
      <c r="AE19" s="125"/>
      <c r="AF19" s="125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5" t="s">
        <v>76</v>
      </c>
      <c r="T20" s="125"/>
      <c r="U20" s="125"/>
      <c r="V20" s="125"/>
      <c r="W20" s="125"/>
      <c r="X20" s="125"/>
      <c r="Y20" s="125">
        <v>166</v>
      </c>
      <c r="Z20" s="125"/>
      <c r="AA20" s="128">
        <f t="shared" si="2"/>
        <v>2.4798326859874514E-2</v>
      </c>
      <c r="AB20" s="125"/>
      <c r="AC20" s="125"/>
      <c r="AD20" s="125"/>
      <c r="AE20" s="125"/>
      <c r="AF20" s="125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5" t="s">
        <v>77</v>
      </c>
      <c r="T21" s="125"/>
      <c r="U21" s="125"/>
      <c r="V21" s="125"/>
      <c r="W21" s="125"/>
      <c r="X21" s="125"/>
      <c r="Y21" s="125">
        <v>624</v>
      </c>
      <c r="Z21" s="125"/>
      <c r="AA21" s="128">
        <f t="shared" si="2"/>
        <v>9.3217806991335528E-2</v>
      </c>
      <c r="AB21" s="125"/>
      <c r="AC21" s="125"/>
      <c r="AD21" s="125"/>
      <c r="AE21" s="125"/>
      <c r="AF21" s="125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5" t="s">
        <v>78</v>
      </c>
      <c r="T22" s="125"/>
      <c r="U22" s="125"/>
      <c r="V22" s="125"/>
      <c r="W22" s="125"/>
      <c r="X22" s="125"/>
      <c r="Y22" s="125">
        <v>418</v>
      </c>
      <c r="Z22" s="125"/>
      <c r="AA22" s="128">
        <f t="shared" si="2"/>
        <v>6.2443979683298477E-2</v>
      </c>
      <c r="AB22" s="125"/>
      <c r="AC22" s="125"/>
      <c r="AD22" s="125"/>
      <c r="AE22" s="125"/>
      <c r="AF22" s="125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5" t="s">
        <v>79</v>
      </c>
      <c r="T23" s="125"/>
      <c r="U23" s="125"/>
      <c r="V23" s="125"/>
      <c r="W23" s="125"/>
      <c r="X23" s="125"/>
      <c r="Y23" s="125">
        <v>248</v>
      </c>
      <c r="Z23" s="125"/>
      <c r="AA23" s="128">
        <f t="shared" si="2"/>
        <v>3.7048102778607706E-2</v>
      </c>
      <c r="AB23" s="125"/>
      <c r="AC23" s="125"/>
      <c r="AD23" s="125"/>
      <c r="AE23" s="125"/>
      <c r="AF23" s="125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5" t="s">
        <v>80</v>
      </c>
      <c r="T24" s="125"/>
      <c r="U24" s="125"/>
      <c r="V24" s="125"/>
      <c r="W24" s="125"/>
      <c r="X24" s="125"/>
      <c r="Y24" s="125">
        <v>40</v>
      </c>
      <c r="Z24" s="125"/>
      <c r="AA24" s="128">
        <f t="shared" si="2"/>
        <v>5.9755004481625339E-3</v>
      </c>
      <c r="AB24" s="125"/>
      <c r="AC24" s="125"/>
      <c r="AD24" s="125"/>
      <c r="AE24" s="125"/>
      <c r="AF24" s="125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5" t="s">
        <v>81</v>
      </c>
      <c r="T25" s="125"/>
      <c r="U25" s="125"/>
      <c r="V25" s="125"/>
      <c r="W25" s="125"/>
      <c r="X25" s="125"/>
      <c r="Y25" s="125">
        <v>130</v>
      </c>
      <c r="Z25" s="125"/>
      <c r="AA25" s="128">
        <f t="shared" si="2"/>
        <v>1.9420376456528235E-2</v>
      </c>
      <c r="AB25" s="125"/>
      <c r="AC25" s="125"/>
      <c r="AD25" s="125"/>
      <c r="AE25" s="125"/>
      <c r="AF25" s="125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5" t="s">
        <v>82</v>
      </c>
      <c r="T26" s="125"/>
      <c r="U26" s="125"/>
      <c r="V26" s="125"/>
      <c r="W26" s="125"/>
      <c r="X26" s="125"/>
      <c r="Y26" s="125">
        <v>94</v>
      </c>
      <c r="Z26" s="125"/>
      <c r="AA26" s="128">
        <f t="shared" si="2"/>
        <v>1.4042426053181954E-2</v>
      </c>
      <c r="AB26" s="125"/>
      <c r="AC26" s="125"/>
      <c r="AD26" s="125"/>
      <c r="AE26" s="125"/>
      <c r="AF26" s="125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5" t="s">
        <v>83</v>
      </c>
      <c r="T27" s="125"/>
      <c r="U27" s="125"/>
      <c r="V27" s="125"/>
      <c r="W27" s="125"/>
      <c r="X27" s="125"/>
      <c r="Y27" s="125">
        <v>196</v>
      </c>
      <c r="Z27" s="125"/>
      <c r="AA27" s="128">
        <f t="shared" si="2"/>
        <v>2.9279952195996415E-2</v>
      </c>
      <c r="AB27" s="125"/>
      <c r="AC27" s="125"/>
      <c r="AD27" s="125"/>
      <c r="AE27" s="125"/>
      <c r="AF27" s="125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5" t="s">
        <v>84</v>
      </c>
      <c r="T28" s="125"/>
      <c r="U28" s="125"/>
      <c r="V28" s="125"/>
      <c r="W28" s="125"/>
      <c r="X28" s="125"/>
      <c r="Y28" s="125">
        <v>468</v>
      </c>
      <c r="Z28" s="125"/>
      <c r="AA28" s="128">
        <f t="shared" si="2"/>
        <v>6.9913355243501646E-2</v>
      </c>
      <c r="AB28" s="125"/>
      <c r="AC28" s="125"/>
      <c r="AD28" s="125"/>
      <c r="AE28" s="125"/>
      <c r="AF28" s="125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5" t="s">
        <v>85</v>
      </c>
      <c r="T29" s="125"/>
      <c r="U29" s="125"/>
      <c r="V29" s="125"/>
      <c r="W29" s="125"/>
      <c r="X29" s="125"/>
      <c r="Y29" s="125">
        <v>421</v>
      </c>
      <c r="Z29" s="125"/>
      <c r="AA29" s="128">
        <f t="shared" si="2"/>
        <v>6.2892142216910668E-2</v>
      </c>
      <c r="AB29" s="125"/>
      <c r="AC29" s="125"/>
      <c r="AD29" s="125"/>
      <c r="AE29" s="125"/>
      <c r="AF29" s="125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5" t="s">
        <v>86</v>
      </c>
      <c r="T30" s="125"/>
      <c r="U30" s="125"/>
      <c r="V30" s="125"/>
      <c r="W30" s="125"/>
      <c r="X30" s="125"/>
      <c r="Y30" s="125">
        <v>358</v>
      </c>
      <c r="Z30" s="125"/>
      <c r="AA30" s="128">
        <f t="shared" si="2"/>
        <v>5.3480729011054676E-2</v>
      </c>
      <c r="AB30" s="125"/>
      <c r="AC30" s="125"/>
      <c r="AD30" s="125"/>
      <c r="AE30" s="125"/>
      <c r="AF30" s="125"/>
    </row>
    <row r="31" spans="1:32" ht="15.75" customHeight="1" x14ac:dyDescent="0.25">
      <c r="A31" s="83" t="str">
        <f>"Distribution of employee jobs per industry "&amp;"("&amp;'Table 12.8'!Y2&amp;")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5" t="s">
        <v>87</v>
      </c>
      <c r="T31" s="125"/>
      <c r="U31" s="125"/>
      <c r="V31" s="125"/>
      <c r="W31" s="125"/>
      <c r="X31" s="125"/>
      <c r="Y31" s="125">
        <v>859</v>
      </c>
      <c r="Z31" s="125"/>
      <c r="AA31" s="128">
        <f t="shared" si="2"/>
        <v>0.12832387212429042</v>
      </c>
      <c r="AB31" s="125"/>
      <c r="AC31" s="125"/>
      <c r="AD31" s="125"/>
      <c r="AE31" s="125"/>
      <c r="AF31" s="125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5" t="s">
        <v>88</v>
      </c>
      <c r="T32" s="125"/>
      <c r="U32" s="125"/>
      <c r="V32" s="125"/>
      <c r="W32" s="125"/>
      <c r="X32" s="125"/>
      <c r="Y32" s="125">
        <v>74</v>
      </c>
      <c r="Z32" s="125"/>
      <c r="AA32" s="128">
        <f t="shared" si="2"/>
        <v>1.1054675829100687E-2</v>
      </c>
      <c r="AB32" s="125"/>
      <c r="AC32" s="125"/>
      <c r="AD32" s="125"/>
      <c r="AE32" s="125"/>
      <c r="AF32" s="125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5" t="s">
        <v>89</v>
      </c>
      <c r="T33" s="125"/>
      <c r="U33" s="125"/>
      <c r="V33" s="125"/>
      <c r="W33" s="125"/>
      <c r="X33" s="125"/>
      <c r="Y33" s="125">
        <v>291</v>
      </c>
      <c r="Z33" s="125"/>
      <c r="AA33" s="128">
        <f t="shared" si="2"/>
        <v>4.3471765760382433E-2</v>
      </c>
      <c r="AB33" s="125"/>
      <c r="AC33" s="125"/>
      <c r="AD33" s="125"/>
      <c r="AE33" s="125"/>
      <c r="AF33" s="125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5" t="s">
        <v>90</v>
      </c>
      <c r="T34" s="125"/>
      <c r="U34" s="125"/>
      <c r="V34" s="125"/>
      <c r="W34" s="125"/>
      <c r="X34" s="125"/>
      <c r="Y34" s="125">
        <v>6694</v>
      </c>
      <c r="Z34" s="125"/>
      <c r="AA34" s="129">
        <f t="shared" si="2"/>
        <v>1</v>
      </c>
      <c r="AB34" s="125"/>
      <c r="AC34" s="125"/>
      <c r="AD34" s="125"/>
      <c r="AE34" s="125"/>
      <c r="AF34" s="125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5" t="s">
        <v>102</v>
      </c>
      <c r="T36" s="125"/>
      <c r="U36" s="125"/>
      <c r="V36" s="125"/>
      <c r="W36" s="125"/>
      <c r="X36" s="125"/>
      <c r="Y36" s="125"/>
      <c r="Z36" s="125"/>
      <c r="AA36" s="125" t="s">
        <v>27</v>
      </c>
      <c r="AB36" s="125"/>
      <c r="AC36" s="125" t="s">
        <v>28</v>
      </c>
      <c r="AD36" s="125"/>
      <c r="AE36" s="125" t="s">
        <v>29</v>
      </c>
      <c r="AF36" s="125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5" t="s">
        <v>12</v>
      </c>
      <c r="T37" s="125">
        <v>4114</v>
      </c>
      <c r="U37" s="125">
        <v>4098</v>
      </c>
      <c r="V37" s="125">
        <v>4116</v>
      </c>
      <c r="W37" s="125">
        <v>4074</v>
      </c>
      <c r="X37" s="125">
        <v>4198</v>
      </c>
      <c r="Y37" s="125">
        <v>4271</v>
      </c>
      <c r="Z37" s="125"/>
      <c r="AA37" s="125" t="str">
        <f>TEXT(Y37,"###,###")</f>
        <v>4,271</v>
      </c>
      <c r="AB37" s="125"/>
      <c r="AC37" s="125">
        <f>Y37/X37-1</f>
        <v>1.7389232968080037E-2</v>
      </c>
      <c r="AD37" s="125"/>
      <c r="AE37" s="125">
        <f>Y37/T37-1</f>
        <v>3.8162372386971288E-2</v>
      </c>
      <c r="AF37" s="125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5" t="s">
        <v>13</v>
      </c>
      <c r="T38" s="125">
        <v>673</v>
      </c>
      <c r="U38" s="125">
        <v>659</v>
      </c>
      <c r="V38" s="125">
        <v>621</v>
      </c>
      <c r="W38" s="125">
        <v>762</v>
      </c>
      <c r="X38" s="125">
        <v>637</v>
      </c>
      <c r="Y38" s="125">
        <v>684</v>
      </c>
      <c r="Z38" s="125"/>
      <c r="AA38" s="125" t="str">
        <f>TEXT(Y38,"###,###")</f>
        <v>684</v>
      </c>
      <c r="AB38" s="125"/>
      <c r="AC38" s="125">
        <f>Y38/X38-1</f>
        <v>7.378335949764514E-2</v>
      </c>
      <c r="AD38" s="125"/>
      <c r="AE38" s="125">
        <f>Y38/T38-1</f>
        <v>1.634472511144125E-2</v>
      </c>
      <c r="AF38" s="125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5" t="s">
        <v>14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5" t="s">
        <v>36</v>
      </c>
      <c r="T40" s="125">
        <v>4787</v>
      </c>
      <c r="U40" s="125">
        <v>4757</v>
      </c>
      <c r="V40" s="125">
        <v>4737</v>
      </c>
      <c r="W40" s="125">
        <v>4836</v>
      </c>
      <c r="X40" s="125">
        <v>4835</v>
      </c>
      <c r="Y40" s="125">
        <v>4955</v>
      </c>
      <c r="Z40" s="125"/>
      <c r="AA40" s="125"/>
      <c r="AB40" s="125"/>
      <c r="AC40" s="125" t="s">
        <v>35</v>
      </c>
      <c r="AD40" s="125"/>
      <c r="AE40" s="125" t="s">
        <v>27</v>
      </c>
      <c r="AF40" s="12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5"/>
      <c r="T41" s="125"/>
      <c r="U41" s="125"/>
      <c r="V41" s="125"/>
      <c r="W41" s="125"/>
      <c r="X41" s="125"/>
      <c r="Y41" s="125"/>
      <c r="Z41" s="125"/>
      <c r="AA41" s="125" t="s">
        <v>127</v>
      </c>
      <c r="AB41" s="125"/>
      <c r="AC41" s="125">
        <f>Y37/($Y$37+$Y$38)*100</f>
        <v>86.195761856710391</v>
      </c>
      <c r="AD41" s="125"/>
      <c r="AE41" s="125"/>
      <c r="AF41" s="125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5" t="s">
        <v>37</v>
      </c>
      <c r="T42" s="125"/>
      <c r="U42" s="125"/>
      <c r="V42" s="125"/>
      <c r="W42" s="125"/>
      <c r="X42" s="125"/>
      <c r="Y42" s="125"/>
      <c r="Z42" s="125"/>
      <c r="AA42" s="125" t="s">
        <v>128</v>
      </c>
      <c r="AB42" s="125"/>
      <c r="AC42" s="125">
        <f>Y38/($Y$37+$Y$38)*100</f>
        <v>13.804238143289608</v>
      </c>
      <c r="AD42" s="125"/>
      <c r="AE42" s="125"/>
      <c r="AF42" s="125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5" t="s">
        <v>38</v>
      </c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5" t="s">
        <v>39</v>
      </c>
      <c r="T44" s="125"/>
      <c r="U44" s="125">
        <v>0</v>
      </c>
      <c r="V44" s="125">
        <v>0</v>
      </c>
      <c r="W44" s="125">
        <v>0</v>
      </c>
      <c r="X44" s="127">
        <v>0</v>
      </c>
      <c r="Y44" s="127">
        <v>5</v>
      </c>
      <c r="Z44" s="125"/>
      <c r="AA44" s="125"/>
      <c r="AB44" s="125"/>
      <c r="AC44" s="125"/>
      <c r="AD44" s="125"/>
      <c r="AE44" s="125"/>
      <c r="AF44" s="125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5" t="s">
        <v>40</v>
      </c>
      <c r="T45" s="125"/>
      <c r="U45" s="125">
        <v>0</v>
      </c>
      <c r="V45" s="125">
        <v>0</v>
      </c>
      <c r="W45" s="125">
        <v>0</v>
      </c>
      <c r="X45" s="127">
        <v>55</v>
      </c>
      <c r="Y45" s="127">
        <v>58</v>
      </c>
      <c r="Z45" s="125"/>
      <c r="AA45" s="125"/>
      <c r="AB45" s="125"/>
      <c r="AC45" s="125"/>
      <c r="AD45" s="125"/>
      <c r="AE45" s="125"/>
      <c r="AF45" s="125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5" t="s">
        <v>41</v>
      </c>
      <c r="T46" s="125"/>
      <c r="U46" s="125">
        <v>0</v>
      </c>
      <c r="V46" s="125">
        <v>0</v>
      </c>
      <c r="W46" s="125">
        <v>0</v>
      </c>
      <c r="X46" s="127">
        <v>217</v>
      </c>
      <c r="Y46" s="127">
        <v>194</v>
      </c>
      <c r="Z46" s="125"/>
      <c r="AA46" s="125"/>
      <c r="AB46" s="125"/>
      <c r="AC46" s="125"/>
      <c r="AD46" s="125"/>
      <c r="AE46" s="125"/>
      <c r="AF46" s="125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5" t="s">
        <v>42</v>
      </c>
      <c r="T47" s="125"/>
      <c r="U47" s="125">
        <v>0</v>
      </c>
      <c r="V47" s="125">
        <v>0</v>
      </c>
      <c r="W47" s="125">
        <v>0</v>
      </c>
      <c r="X47" s="127">
        <v>271</v>
      </c>
      <c r="Y47" s="127">
        <v>299</v>
      </c>
      <c r="Z47" s="125"/>
      <c r="AA47" s="125"/>
      <c r="AB47" s="125"/>
      <c r="AC47" s="125"/>
      <c r="AD47" s="125"/>
      <c r="AE47" s="125"/>
      <c r="AF47" s="125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5" t="s">
        <v>43</v>
      </c>
      <c r="T48" s="125"/>
      <c r="U48" s="125">
        <v>0</v>
      </c>
      <c r="V48" s="125">
        <v>0</v>
      </c>
      <c r="W48" s="125">
        <v>0</v>
      </c>
      <c r="X48" s="127">
        <v>342</v>
      </c>
      <c r="Y48" s="127">
        <v>365</v>
      </c>
      <c r="Z48" s="125"/>
      <c r="AA48" s="125"/>
      <c r="AB48" s="125"/>
      <c r="AC48" s="125"/>
      <c r="AD48" s="125"/>
      <c r="AE48" s="125"/>
      <c r="AF48" s="125"/>
    </row>
    <row r="49" spans="1:32" ht="15" customHeight="1" x14ac:dyDescent="0.25">
      <c r="A49" s="90" t="str">
        <f>"Number of jobs by age and sex of job holders in "&amp;'Table 12.8'!S1&amp;" ("&amp;'Table 12.8'!Y2&amp;") *"</f>
        <v>Number of jobs by age and sex of job holders in Derwent Valley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5" t="s">
        <v>44</v>
      </c>
      <c r="T49" s="125"/>
      <c r="U49" s="125">
        <v>0</v>
      </c>
      <c r="V49" s="125">
        <v>0</v>
      </c>
      <c r="W49" s="125">
        <v>0</v>
      </c>
      <c r="X49" s="127">
        <v>357</v>
      </c>
      <c r="Y49" s="127">
        <v>357</v>
      </c>
      <c r="Z49" s="125"/>
      <c r="AA49" s="125"/>
      <c r="AB49" s="125"/>
      <c r="AC49" s="125"/>
      <c r="AD49" s="125"/>
      <c r="AE49" s="125"/>
      <c r="AF49" s="125"/>
    </row>
    <row r="50" spans="1:32" ht="15" customHeight="1" x14ac:dyDescent="0.25">
      <c r="A50" s="5"/>
      <c r="S50" s="125" t="s">
        <v>45</v>
      </c>
      <c r="T50" s="125"/>
      <c r="U50" s="125">
        <v>0</v>
      </c>
      <c r="V50" s="125">
        <v>0</v>
      </c>
      <c r="W50" s="125">
        <v>0</v>
      </c>
      <c r="X50" s="127">
        <v>323</v>
      </c>
      <c r="Y50" s="127">
        <v>342</v>
      </c>
      <c r="Z50" s="125"/>
      <c r="AA50" s="125"/>
      <c r="AB50" s="125"/>
      <c r="AC50" s="125"/>
      <c r="AD50" s="125"/>
      <c r="AE50" s="125"/>
      <c r="AF50" s="125"/>
    </row>
    <row r="51" spans="1:32" ht="15" customHeight="1" x14ac:dyDescent="0.25">
      <c r="S51" s="125" t="s">
        <v>46</v>
      </c>
      <c r="T51" s="125"/>
      <c r="U51" s="125">
        <v>0</v>
      </c>
      <c r="V51" s="125">
        <v>0</v>
      </c>
      <c r="W51" s="125">
        <v>0</v>
      </c>
      <c r="X51" s="127">
        <v>358</v>
      </c>
      <c r="Y51" s="127">
        <v>388</v>
      </c>
      <c r="Z51" s="125"/>
      <c r="AA51" s="125"/>
      <c r="AB51" s="125"/>
      <c r="AC51" s="125"/>
      <c r="AD51" s="125"/>
      <c r="AE51" s="125"/>
      <c r="AF51" s="125"/>
    </row>
    <row r="52" spans="1:32" ht="15" customHeight="1" x14ac:dyDescent="0.25">
      <c r="A52" s="3"/>
      <c r="B52" s="3"/>
      <c r="C52" s="3"/>
      <c r="D52" s="4"/>
      <c r="E52" s="8"/>
      <c r="S52" s="125" t="s">
        <v>47</v>
      </c>
      <c r="T52" s="125"/>
      <c r="U52" s="125">
        <v>0</v>
      </c>
      <c r="V52" s="125">
        <v>0</v>
      </c>
      <c r="W52" s="125">
        <v>0</v>
      </c>
      <c r="X52" s="127">
        <v>321</v>
      </c>
      <c r="Y52" s="127">
        <v>367</v>
      </c>
      <c r="Z52" s="125"/>
      <c r="AA52" s="125"/>
      <c r="AB52" s="125"/>
      <c r="AC52" s="125"/>
      <c r="AD52" s="125"/>
      <c r="AE52" s="125"/>
      <c r="AF52" s="125"/>
    </row>
    <row r="53" spans="1:32" ht="15" customHeight="1" x14ac:dyDescent="0.25">
      <c r="A53" s="3"/>
      <c r="B53" s="3"/>
      <c r="C53" s="3"/>
      <c r="D53" s="4"/>
      <c r="E53" s="8"/>
      <c r="S53" s="125" t="s">
        <v>48</v>
      </c>
      <c r="T53" s="125"/>
      <c r="U53" s="125">
        <v>0</v>
      </c>
      <c r="V53" s="125">
        <v>0</v>
      </c>
      <c r="W53" s="125">
        <v>0</v>
      </c>
      <c r="X53" s="127">
        <v>380</v>
      </c>
      <c r="Y53" s="127">
        <v>338</v>
      </c>
      <c r="Z53" s="125"/>
      <c r="AA53" s="125"/>
      <c r="AB53" s="125"/>
      <c r="AC53" s="125"/>
      <c r="AD53" s="125"/>
      <c r="AE53" s="125"/>
      <c r="AF53" s="125"/>
    </row>
    <row r="54" spans="1:32" ht="15" customHeight="1" x14ac:dyDescent="0.25">
      <c r="A54" s="3"/>
      <c r="B54" s="3"/>
      <c r="C54" s="3"/>
      <c r="D54" s="4"/>
      <c r="E54" s="8"/>
      <c r="S54" s="125" t="s">
        <v>49</v>
      </c>
      <c r="T54" s="125"/>
      <c r="U54" s="125">
        <v>0</v>
      </c>
      <c r="V54" s="125">
        <v>0</v>
      </c>
      <c r="W54" s="125">
        <v>0</v>
      </c>
      <c r="X54" s="127">
        <v>367</v>
      </c>
      <c r="Y54" s="127">
        <v>418</v>
      </c>
      <c r="Z54" s="125"/>
      <c r="AA54" s="125"/>
      <c r="AB54" s="125"/>
      <c r="AC54" s="125"/>
      <c r="AD54" s="125"/>
      <c r="AE54" s="125"/>
      <c r="AF54" s="125"/>
    </row>
    <row r="55" spans="1:32" ht="15" customHeight="1" x14ac:dyDescent="0.25">
      <c r="A55" s="1"/>
      <c r="B55" s="1"/>
      <c r="C55" s="1"/>
      <c r="D55" s="1"/>
      <c r="E55" s="1"/>
      <c r="S55" s="125" t="s">
        <v>50</v>
      </c>
      <c r="T55" s="125"/>
      <c r="U55" s="125">
        <v>0</v>
      </c>
      <c r="V55" s="125">
        <v>0</v>
      </c>
      <c r="W55" s="125">
        <v>0</v>
      </c>
      <c r="X55" s="127">
        <v>221</v>
      </c>
      <c r="Y55" s="127">
        <v>208</v>
      </c>
      <c r="Z55" s="125"/>
      <c r="AA55" s="125"/>
      <c r="AB55" s="125"/>
      <c r="AC55" s="125"/>
      <c r="AD55" s="125"/>
      <c r="AE55" s="125"/>
      <c r="AF55" s="125"/>
    </row>
    <row r="56" spans="1:32" ht="15" customHeight="1" x14ac:dyDescent="0.25">
      <c r="A56" s="9"/>
      <c r="B56" s="3"/>
      <c r="C56" s="3"/>
      <c r="D56" s="3"/>
      <c r="E56" s="3"/>
      <c r="S56" s="125" t="s">
        <v>51</v>
      </c>
      <c r="T56" s="125"/>
      <c r="U56" s="125">
        <v>0</v>
      </c>
      <c r="V56" s="125">
        <v>0</v>
      </c>
      <c r="W56" s="125">
        <v>0</v>
      </c>
      <c r="X56" s="127">
        <v>91</v>
      </c>
      <c r="Y56" s="127">
        <v>126</v>
      </c>
      <c r="Z56" s="125"/>
      <c r="AA56" s="125"/>
      <c r="AB56" s="125"/>
      <c r="AC56" s="125"/>
      <c r="AD56" s="125"/>
      <c r="AE56" s="125"/>
      <c r="AF56" s="125"/>
    </row>
    <row r="57" spans="1:32" ht="15" customHeight="1" x14ac:dyDescent="0.25">
      <c r="A57" s="3"/>
      <c r="B57" s="3"/>
      <c r="C57" s="3"/>
      <c r="D57" s="3"/>
      <c r="E57" s="3"/>
      <c r="S57" s="125" t="s">
        <v>52</v>
      </c>
      <c r="T57" s="125"/>
      <c r="U57" s="125">
        <v>0</v>
      </c>
      <c r="V57" s="125">
        <v>0</v>
      </c>
      <c r="W57" s="125">
        <v>0</v>
      </c>
      <c r="X57" s="127">
        <v>50</v>
      </c>
      <c r="Y57" s="127">
        <v>44</v>
      </c>
      <c r="Z57" s="125"/>
      <c r="AA57" s="125"/>
      <c r="AB57" s="125"/>
      <c r="AC57" s="125"/>
      <c r="AD57" s="125"/>
      <c r="AE57" s="125"/>
      <c r="AF57" s="125"/>
    </row>
    <row r="58" spans="1:32" ht="15" customHeight="1" x14ac:dyDescent="0.25">
      <c r="A58" s="3"/>
      <c r="B58" s="3"/>
      <c r="C58" s="3"/>
      <c r="D58" s="10"/>
      <c r="E58" s="8"/>
      <c r="S58" s="125" t="s">
        <v>53</v>
      </c>
      <c r="T58" s="125"/>
      <c r="U58" s="125">
        <v>0</v>
      </c>
      <c r="V58" s="125">
        <v>0</v>
      </c>
      <c r="W58" s="125">
        <v>0</v>
      </c>
      <c r="X58" s="127">
        <v>13</v>
      </c>
      <c r="Y58" s="127">
        <v>17</v>
      </c>
      <c r="Z58" s="125"/>
      <c r="AA58" s="125"/>
      <c r="AB58" s="125"/>
      <c r="AC58" s="125"/>
      <c r="AD58" s="125"/>
      <c r="AE58" s="125"/>
      <c r="AF58" s="125"/>
    </row>
    <row r="59" spans="1:32" ht="15" customHeight="1" x14ac:dyDescent="0.25">
      <c r="A59" s="3"/>
      <c r="B59" s="3"/>
      <c r="C59" s="3"/>
      <c r="D59" s="10"/>
      <c r="E59" s="8"/>
      <c r="S59" s="125" t="s">
        <v>54</v>
      </c>
      <c r="T59" s="125"/>
      <c r="U59" s="125">
        <v>0</v>
      </c>
      <c r="V59" s="125">
        <v>0</v>
      </c>
      <c r="W59" s="125">
        <v>0</v>
      </c>
      <c r="X59" s="127">
        <v>7</v>
      </c>
      <c r="Y59" s="127">
        <v>8</v>
      </c>
      <c r="Z59" s="125"/>
      <c r="AA59" s="125"/>
      <c r="AB59" s="125"/>
      <c r="AC59" s="125"/>
      <c r="AD59" s="125"/>
      <c r="AE59" s="125"/>
      <c r="AF59" s="125"/>
    </row>
    <row r="60" spans="1:32" ht="15" customHeight="1" x14ac:dyDescent="0.25">
      <c r="A60" s="3"/>
      <c r="B60" s="3"/>
      <c r="C60" s="3"/>
      <c r="D60" s="10"/>
      <c r="E60" s="8"/>
      <c r="S60" s="125" t="s">
        <v>55</v>
      </c>
      <c r="T60" s="125"/>
      <c r="U60" s="125">
        <v>0</v>
      </c>
      <c r="V60" s="125">
        <v>0</v>
      </c>
      <c r="W60" s="125">
        <v>0</v>
      </c>
      <c r="X60" s="127">
        <v>0</v>
      </c>
      <c r="Y60" s="127">
        <v>7</v>
      </c>
      <c r="Z60" s="125"/>
      <c r="AA60" s="125"/>
      <c r="AB60" s="125"/>
      <c r="AC60" s="125"/>
      <c r="AD60" s="125"/>
      <c r="AE60" s="125"/>
      <c r="AF60" s="125"/>
    </row>
    <row r="61" spans="1:32" ht="15" customHeight="1" x14ac:dyDescent="0.25">
      <c r="S61" s="125" t="s">
        <v>56</v>
      </c>
      <c r="T61" s="125"/>
      <c r="U61" s="125">
        <v>0</v>
      </c>
      <c r="V61" s="125">
        <v>0</v>
      </c>
      <c r="W61" s="125">
        <v>0</v>
      </c>
      <c r="X61" s="127">
        <v>3375</v>
      </c>
      <c r="Y61" s="127">
        <v>3534</v>
      </c>
      <c r="Z61" s="125"/>
      <c r="AA61" s="125"/>
      <c r="AB61" s="125"/>
      <c r="AC61" s="125"/>
      <c r="AD61" s="125"/>
      <c r="AE61" s="125"/>
      <c r="AF61" s="125"/>
    </row>
    <row r="62" spans="1:32" x14ac:dyDescent="0.25">
      <c r="S62" s="125" t="s">
        <v>57</v>
      </c>
      <c r="T62" s="125"/>
      <c r="U62" s="125"/>
      <c r="V62" s="125"/>
      <c r="W62" s="125"/>
      <c r="X62" s="127"/>
      <c r="Y62" s="127"/>
      <c r="Z62" s="125"/>
      <c r="AA62" s="125"/>
      <c r="AB62" s="125"/>
      <c r="AC62" s="125"/>
      <c r="AD62" s="125"/>
      <c r="AE62" s="125"/>
      <c r="AF62" s="125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5" t="s">
        <v>39</v>
      </c>
      <c r="T63" s="125"/>
      <c r="U63" s="125">
        <v>0</v>
      </c>
      <c r="V63" s="125">
        <v>0</v>
      </c>
      <c r="W63" s="125">
        <v>0</v>
      </c>
      <c r="X63" s="127">
        <v>0</v>
      </c>
      <c r="Y63" s="127">
        <v>3</v>
      </c>
      <c r="Z63" s="125"/>
      <c r="AA63" s="125"/>
      <c r="AB63" s="125"/>
      <c r="AC63" s="125"/>
      <c r="AD63" s="125"/>
      <c r="AE63" s="125"/>
      <c r="AF63" s="125"/>
    </row>
    <row r="64" spans="1:32" ht="15.75" customHeight="1" x14ac:dyDescent="0.25">
      <c r="A64" s="90" t="str">
        <f>"Number of employed persons per occupation of main job by sex in "&amp;'Table 12.8'!S1&amp;" ("&amp;'Table 12.8'!Y2&amp;") *"</f>
        <v>Number of employed persons per occupation of main job by sex in Derwent Valley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5" t="s">
        <v>40</v>
      </c>
      <c r="T64" s="125"/>
      <c r="U64" s="125">
        <v>0</v>
      </c>
      <c r="V64" s="125">
        <v>0</v>
      </c>
      <c r="W64" s="125">
        <v>0</v>
      </c>
      <c r="X64" s="127">
        <v>76</v>
      </c>
      <c r="Y64" s="127">
        <v>64</v>
      </c>
      <c r="Z64" s="125"/>
      <c r="AA64" s="125"/>
      <c r="AB64" s="125"/>
      <c r="AC64" s="125"/>
      <c r="AD64" s="125"/>
      <c r="AE64" s="125"/>
      <c r="AF64" s="125"/>
    </row>
    <row r="65" spans="19:32" x14ac:dyDescent="0.25">
      <c r="S65" s="125" t="s">
        <v>41</v>
      </c>
      <c r="T65" s="125"/>
      <c r="U65" s="125">
        <v>0</v>
      </c>
      <c r="V65" s="125">
        <v>0</v>
      </c>
      <c r="W65" s="125">
        <v>0</v>
      </c>
      <c r="X65" s="127">
        <v>252</v>
      </c>
      <c r="Y65" s="127">
        <v>236</v>
      </c>
      <c r="Z65" s="125"/>
      <c r="AA65" s="125"/>
      <c r="AB65" s="125"/>
      <c r="AC65" s="125"/>
      <c r="AD65" s="125"/>
      <c r="AE65" s="125"/>
      <c r="AF65" s="125"/>
    </row>
    <row r="66" spans="19:32" x14ac:dyDescent="0.25">
      <c r="S66" s="125" t="s">
        <v>42</v>
      </c>
      <c r="T66" s="125"/>
      <c r="U66" s="125">
        <v>0</v>
      </c>
      <c r="V66" s="125">
        <v>0</v>
      </c>
      <c r="W66" s="125">
        <v>0</v>
      </c>
      <c r="X66" s="127">
        <v>241</v>
      </c>
      <c r="Y66" s="127">
        <v>248</v>
      </c>
      <c r="Z66" s="125"/>
      <c r="AA66" s="125"/>
      <c r="AB66" s="125"/>
      <c r="AC66" s="125"/>
      <c r="AD66" s="125"/>
      <c r="AE66" s="125"/>
      <c r="AF66" s="125"/>
    </row>
    <row r="67" spans="19:32" x14ac:dyDescent="0.25">
      <c r="S67" s="125" t="s">
        <v>43</v>
      </c>
      <c r="T67" s="125"/>
      <c r="U67" s="125">
        <v>0</v>
      </c>
      <c r="V67" s="125">
        <v>0</v>
      </c>
      <c r="W67" s="125">
        <v>0</v>
      </c>
      <c r="X67" s="127">
        <v>301</v>
      </c>
      <c r="Y67" s="127">
        <v>359</v>
      </c>
      <c r="Z67" s="125"/>
      <c r="AA67" s="125"/>
      <c r="AB67" s="125"/>
      <c r="AC67" s="125"/>
      <c r="AD67" s="125"/>
      <c r="AE67" s="125"/>
      <c r="AF67" s="125"/>
    </row>
    <row r="68" spans="19:32" x14ac:dyDescent="0.25">
      <c r="S68" s="125" t="s">
        <v>44</v>
      </c>
      <c r="T68" s="125"/>
      <c r="U68" s="125">
        <v>0</v>
      </c>
      <c r="V68" s="125">
        <v>0</v>
      </c>
      <c r="W68" s="125">
        <v>0</v>
      </c>
      <c r="X68" s="127">
        <v>269</v>
      </c>
      <c r="Y68" s="127">
        <v>276</v>
      </c>
      <c r="Z68" s="125"/>
      <c r="AA68" s="125"/>
      <c r="AB68" s="125"/>
      <c r="AC68" s="125"/>
      <c r="AD68" s="125"/>
      <c r="AE68" s="125"/>
      <c r="AF68" s="125"/>
    </row>
    <row r="69" spans="19:32" x14ac:dyDescent="0.25">
      <c r="S69" s="125" t="s">
        <v>45</v>
      </c>
      <c r="T69" s="125"/>
      <c r="U69" s="125">
        <v>0</v>
      </c>
      <c r="V69" s="125">
        <v>0</v>
      </c>
      <c r="W69" s="125">
        <v>0</v>
      </c>
      <c r="X69" s="127">
        <v>302</v>
      </c>
      <c r="Y69" s="127">
        <v>299</v>
      </c>
      <c r="Z69" s="125"/>
      <c r="AA69" s="125"/>
      <c r="AB69" s="125"/>
      <c r="AC69" s="125"/>
      <c r="AD69" s="125"/>
      <c r="AE69" s="125"/>
      <c r="AF69" s="125"/>
    </row>
    <row r="70" spans="19:32" x14ac:dyDescent="0.25">
      <c r="S70" s="125" t="s">
        <v>46</v>
      </c>
      <c r="T70" s="125"/>
      <c r="U70" s="125">
        <v>0</v>
      </c>
      <c r="V70" s="125">
        <v>0</v>
      </c>
      <c r="W70" s="125">
        <v>0</v>
      </c>
      <c r="X70" s="127">
        <v>317</v>
      </c>
      <c r="Y70" s="127">
        <v>330</v>
      </c>
      <c r="Z70" s="125"/>
      <c r="AA70" s="125"/>
      <c r="AB70" s="125"/>
      <c r="AC70" s="125"/>
      <c r="AD70" s="125"/>
      <c r="AE70" s="125"/>
      <c r="AF70" s="125"/>
    </row>
    <row r="71" spans="19:32" x14ac:dyDescent="0.25">
      <c r="S71" s="125" t="s">
        <v>47</v>
      </c>
      <c r="T71" s="125"/>
      <c r="U71" s="125">
        <v>0</v>
      </c>
      <c r="V71" s="125">
        <v>0</v>
      </c>
      <c r="W71" s="125">
        <v>0</v>
      </c>
      <c r="X71" s="127">
        <v>361</v>
      </c>
      <c r="Y71" s="127">
        <v>343</v>
      </c>
      <c r="Z71" s="125"/>
      <c r="AA71" s="125"/>
      <c r="AB71" s="125"/>
      <c r="AC71" s="125"/>
      <c r="AD71" s="125"/>
      <c r="AE71" s="125"/>
      <c r="AF71" s="125"/>
    </row>
    <row r="72" spans="19:32" x14ac:dyDescent="0.25">
      <c r="S72" s="125" t="s">
        <v>48</v>
      </c>
      <c r="T72" s="125"/>
      <c r="U72" s="125">
        <v>0</v>
      </c>
      <c r="V72" s="125">
        <v>0</v>
      </c>
      <c r="W72" s="125">
        <v>0</v>
      </c>
      <c r="X72" s="127">
        <v>346</v>
      </c>
      <c r="Y72" s="127">
        <v>383</v>
      </c>
      <c r="Z72" s="125"/>
      <c r="AA72" s="125"/>
      <c r="AB72" s="125"/>
      <c r="AC72" s="125"/>
      <c r="AD72" s="125"/>
      <c r="AE72" s="125"/>
      <c r="AF72" s="125"/>
    </row>
    <row r="73" spans="19:32" x14ac:dyDescent="0.25">
      <c r="S73" s="125" t="s">
        <v>49</v>
      </c>
      <c r="T73" s="125"/>
      <c r="U73" s="125">
        <v>0</v>
      </c>
      <c r="V73" s="125">
        <v>0</v>
      </c>
      <c r="W73" s="125">
        <v>0</v>
      </c>
      <c r="X73" s="127">
        <v>298</v>
      </c>
      <c r="Y73" s="127">
        <v>294</v>
      </c>
      <c r="Z73" s="125"/>
      <c r="AA73" s="125"/>
      <c r="AB73" s="125"/>
      <c r="AC73" s="125"/>
      <c r="AD73" s="125"/>
      <c r="AE73" s="125"/>
      <c r="AF73" s="125"/>
    </row>
    <row r="74" spans="19:32" x14ac:dyDescent="0.25">
      <c r="S74" s="125" t="s">
        <v>50</v>
      </c>
      <c r="T74" s="125"/>
      <c r="U74" s="125">
        <v>0</v>
      </c>
      <c r="V74" s="125">
        <v>0</v>
      </c>
      <c r="W74" s="125">
        <v>0</v>
      </c>
      <c r="X74" s="127">
        <v>178</v>
      </c>
      <c r="Y74" s="127">
        <v>210</v>
      </c>
      <c r="Z74" s="125"/>
      <c r="AA74" s="125"/>
      <c r="AB74" s="125"/>
      <c r="AC74" s="125"/>
      <c r="AD74" s="125"/>
      <c r="AE74" s="125"/>
      <c r="AF74" s="125"/>
    </row>
    <row r="75" spans="19:32" x14ac:dyDescent="0.25">
      <c r="S75" s="125" t="s">
        <v>51</v>
      </c>
      <c r="T75" s="125"/>
      <c r="U75" s="125">
        <v>0</v>
      </c>
      <c r="V75" s="125">
        <v>0</v>
      </c>
      <c r="W75" s="125">
        <v>0</v>
      </c>
      <c r="X75" s="127">
        <v>81</v>
      </c>
      <c r="Y75" s="127">
        <v>69</v>
      </c>
      <c r="Z75" s="125"/>
      <c r="AA75" s="125"/>
      <c r="AB75" s="125"/>
      <c r="AC75" s="125"/>
      <c r="AD75" s="125"/>
      <c r="AE75" s="125"/>
      <c r="AF75" s="125"/>
    </row>
    <row r="76" spans="19:32" x14ac:dyDescent="0.25">
      <c r="S76" s="125" t="s">
        <v>52</v>
      </c>
      <c r="T76" s="125"/>
      <c r="U76" s="125">
        <v>0</v>
      </c>
      <c r="V76" s="125">
        <v>0</v>
      </c>
      <c r="W76" s="125">
        <v>0</v>
      </c>
      <c r="X76" s="127">
        <v>27</v>
      </c>
      <c r="Y76" s="127">
        <v>29</v>
      </c>
      <c r="Z76" s="125"/>
      <c r="AA76" s="125"/>
      <c r="AB76" s="125"/>
      <c r="AC76" s="125"/>
      <c r="AD76" s="125"/>
      <c r="AE76" s="125"/>
      <c r="AF76" s="125"/>
    </row>
    <row r="77" spans="19:32" x14ac:dyDescent="0.25">
      <c r="S77" s="125" t="s">
        <v>53</v>
      </c>
      <c r="T77" s="125"/>
      <c r="U77" s="125">
        <v>0</v>
      </c>
      <c r="V77" s="125">
        <v>0</v>
      </c>
      <c r="W77" s="125">
        <v>0</v>
      </c>
      <c r="X77" s="127">
        <v>9</v>
      </c>
      <c r="Y77" s="127">
        <v>9</v>
      </c>
      <c r="Z77" s="125"/>
      <c r="AA77" s="125"/>
      <c r="AB77" s="125"/>
      <c r="AC77" s="125"/>
      <c r="AD77" s="125"/>
      <c r="AE77" s="125"/>
      <c r="AF77" s="125"/>
    </row>
    <row r="78" spans="19:32" x14ac:dyDescent="0.25">
      <c r="S78" s="125" t="s">
        <v>54</v>
      </c>
      <c r="T78" s="125"/>
      <c r="U78" s="125">
        <v>0</v>
      </c>
      <c r="V78" s="125">
        <v>0</v>
      </c>
      <c r="W78" s="125">
        <v>0</v>
      </c>
      <c r="X78" s="127">
        <v>5</v>
      </c>
      <c r="Y78" s="127">
        <v>6</v>
      </c>
      <c r="Z78" s="125"/>
      <c r="AA78" s="125"/>
      <c r="AB78" s="125"/>
      <c r="AC78" s="125"/>
      <c r="AD78" s="125"/>
      <c r="AE78" s="125"/>
      <c r="AF78" s="125"/>
    </row>
    <row r="79" spans="19:32" x14ac:dyDescent="0.25">
      <c r="S79" s="125" t="s">
        <v>55</v>
      </c>
      <c r="T79" s="125"/>
      <c r="U79" s="125">
        <v>0</v>
      </c>
      <c r="V79" s="125">
        <v>0</v>
      </c>
      <c r="W79" s="125">
        <v>0</v>
      </c>
      <c r="X79" s="127">
        <v>0</v>
      </c>
      <c r="Y79" s="127">
        <v>5</v>
      </c>
      <c r="Z79" s="125"/>
      <c r="AA79" s="125"/>
      <c r="AB79" s="125"/>
      <c r="AC79" s="125"/>
      <c r="AD79" s="125"/>
      <c r="AE79" s="125"/>
      <c r="AF79" s="125"/>
    </row>
    <row r="80" spans="19:32" x14ac:dyDescent="0.25">
      <c r="S80" s="125" t="s">
        <v>56</v>
      </c>
      <c r="T80" s="125"/>
      <c r="U80" s="125">
        <v>0</v>
      </c>
      <c r="V80" s="125">
        <v>0</v>
      </c>
      <c r="W80" s="125">
        <v>0</v>
      </c>
      <c r="X80" s="127">
        <v>3065</v>
      </c>
      <c r="Y80" s="127">
        <v>3160</v>
      </c>
      <c r="Z80" s="125"/>
      <c r="AA80" s="125"/>
      <c r="AB80" s="125"/>
      <c r="AC80" s="125"/>
      <c r="AD80" s="125"/>
      <c r="AE80" s="125"/>
      <c r="AF80" s="125"/>
    </row>
    <row r="81" spans="1:32" x14ac:dyDescent="0.25">
      <c r="S81" s="125" t="s">
        <v>58</v>
      </c>
      <c r="T81" s="125"/>
      <c r="U81" s="125"/>
      <c r="V81" s="125"/>
      <c r="W81" s="125"/>
      <c r="X81" s="127"/>
      <c r="Y81" s="127"/>
      <c r="Z81" s="125"/>
      <c r="AA81" s="125"/>
      <c r="AB81" s="125"/>
      <c r="AC81" s="125"/>
      <c r="AD81" s="125"/>
      <c r="AE81" s="125"/>
      <c r="AF81" s="125"/>
    </row>
    <row r="82" spans="1:32" ht="15.75" customHeight="1" x14ac:dyDescent="0.25">
      <c r="A82" s="93"/>
      <c r="B82" s="93"/>
      <c r="C82" s="118" t="str">
        <f>'Table 12.8'!S1</f>
        <v>Derwent Valley</v>
      </c>
      <c r="D82" s="118"/>
      <c r="E82" s="118"/>
      <c r="F82" s="118"/>
      <c r="G82" s="118"/>
      <c r="H82" s="94"/>
      <c r="I82" s="94"/>
      <c r="J82" s="119" t="str">
        <f>'State data for spotlight'!A1</f>
        <v>Tasmania</v>
      </c>
      <c r="K82" s="119"/>
      <c r="L82" s="119"/>
      <c r="M82" s="119"/>
      <c r="N82" s="119"/>
      <c r="O82" s="119"/>
      <c r="S82" s="125" t="s">
        <v>38</v>
      </c>
      <c r="T82" s="125"/>
      <c r="U82" s="125"/>
      <c r="V82" s="125"/>
      <c r="W82" s="125"/>
      <c r="X82" s="127"/>
      <c r="Y82" s="127"/>
      <c r="Z82" s="125"/>
      <c r="AA82" s="125"/>
      <c r="AB82" s="125"/>
      <c r="AC82" s="125"/>
      <c r="AD82" s="125"/>
      <c r="AE82" s="125"/>
      <c r="AF82" s="125"/>
    </row>
    <row r="83" spans="1:32" ht="15" customHeight="1" x14ac:dyDescent="0.25">
      <c r="A83" s="93"/>
      <c r="B83" s="93"/>
      <c r="C83" s="95"/>
      <c r="D83" s="120" t="s">
        <v>2</v>
      </c>
      <c r="E83" s="120"/>
      <c r="F83" s="120" t="s">
        <v>2</v>
      </c>
      <c r="G83" s="120"/>
      <c r="H83" s="95"/>
      <c r="I83" s="95"/>
      <c r="J83" s="95"/>
      <c r="K83" s="95"/>
      <c r="L83" s="120" t="s">
        <v>2</v>
      </c>
      <c r="M83" s="120"/>
      <c r="N83" s="120" t="s">
        <v>2</v>
      </c>
      <c r="O83" s="120"/>
      <c r="S83" s="125" t="s">
        <v>59</v>
      </c>
      <c r="T83" s="125"/>
      <c r="U83" s="125">
        <v>0</v>
      </c>
      <c r="V83" s="125">
        <v>0</v>
      </c>
      <c r="W83" s="125">
        <v>0</v>
      </c>
      <c r="X83" s="127">
        <v>181</v>
      </c>
      <c r="Y83" s="127">
        <v>186</v>
      </c>
      <c r="Z83" s="125"/>
      <c r="AA83" s="125"/>
      <c r="AB83" s="125"/>
      <c r="AC83" s="125"/>
      <c r="AD83" s="125"/>
      <c r="AE83" s="125"/>
      <c r="AF83" s="125"/>
    </row>
    <row r="84" spans="1:32" ht="15" customHeight="1" x14ac:dyDescent="0.25">
      <c r="A84" s="93"/>
      <c r="B84" s="93"/>
      <c r="C84" s="109" t="s">
        <v>3</v>
      </c>
      <c r="D84" s="120" t="s">
        <v>4</v>
      </c>
      <c r="E84" s="120"/>
      <c r="F84" s="120" t="s">
        <v>114</v>
      </c>
      <c r="G84" s="120"/>
      <c r="H84" s="95"/>
      <c r="I84" s="95"/>
      <c r="J84" s="95"/>
      <c r="K84" s="109" t="s">
        <v>3</v>
      </c>
      <c r="L84" s="120" t="s">
        <v>4</v>
      </c>
      <c r="M84" s="120"/>
      <c r="N84" s="120" t="s">
        <v>114</v>
      </c>
      <c r="O84" s="120"/>
      <c r="S84" s="125" t="s">
        <v>60</v>
      </c>
      <c r="T84" s="125"/>
      <c r="U84" s="125">
        <v>0</v>
      </c>
      <c r="V84" s="125">
        <v>0</v>
      </c>
      <c r="W84" s="125">
        <v>0</v>
      </c>
      <c r="X84" s="127">
        <v>138</v>
      </c>
      <c r="Y84" s="127">
        <v>143</v>
      </c>
      <c r="Z84" s="125"/>
      <c r="AA84" s="125"/>
      <c r="AB84" s="125"/>
      <c r="AC84" s="125"/>
      <c r="AD84" s="125"/>
      <c r="AE84" s="125"/>
      <c r="AF84" s="125"/>
    </row>
    <row r="85" spans="1:32" ht="15" customHeight="1" x14ac:dyDescent="0.25">
      <c r="A85" s="96" t="s">
        <v>5</v>
      </c>
      <c r="B85" s="96"/>
      <c r="C85" s="111" t="str">
        <f>'Table 12.8'!AA4</f>
        <v>6,694</v>
      </c>
      <c r="D85" s="97">
        <f>'Table 12.8'!AC4</f>
        <v>4.0087010565568626E-2</v>
      </c>
      <c r="E85" s="98">
        <f>'Table 12.8'!AC4</f>
        <v>4.0087010565568626E-2</v>
      </c>
      <c r="F85" s="97">
        <f>'Table 12.8'!AE4</f>
        <v>4.2679127725856691E-2</v>
      </c>
      <c r="G85" s="98">
        <f>'Table 12.8'!AE4</f>
        <v>4.2679127725856691E-2</v>
      </c>
      <c r="H85" s="110"/>
      <c r="I85" s="110"/>
      <c r="J85" s="122" t="str">
        <f>'State data for spotlight'!I4</f>
        <v>387,015</v>
      </c>
      <c r="K85" s="122"/>
      <c r="L85" s="97">
        <f>'State data for spotlight'!K4</f>
        <v>3.2733997246149338E-2</v>
      </c>
      <c r="M85" s="98">
        <f>'State data for spotlight'!K4</f>
        <v>3.2733997246149338E-2</v>
      </c>
      <c r="N85" s="97">
        <f>'State data for spotlight'!M4</f>
        <v>3.1248001534821324E-2</v>
      </c>
      <c r="O85" s="98">
        <f>'State data for spotlight'!M4</f>
        <v>3.1248001534821324E-2</v>
      </c>
      <c r="S85" s="125" t="s">
        <v>61</v>
      </c>
      <c r="T85" s="125"/>
      <c r="U85" s="125">
        <v>0</v>
      </c>
      <c r="V85" s="125">
        <v>0</v>
      </c>
      <c r="W85" s="125">
        <v>0</v>
      </c>
      <c r="X85" s="127">
        <v>499</v>
      </c>
      <c r="Y85" s="127">
        <v>542</v>
      </c>
      <c r="Z85" s="125"/>
      <c r="AA85" s="125"/>
      <c r="AB85" s="125"/>
      <c r="AC85" s="125"/>
      <c r="AD85" s="125"/>
      <c r="AE85" s="125"/>
      <c r="AF85" s="125"/>
    </row>
    <row r="86" spans="1:32" ht="15" customHeight="1" x14ac:dyDescent="0.25">
      <c r="A86" s="99" t="s">
        <v>6</v>
      </c>
      <c r="B86" s="96"/>
      <c r="C86" s="111" t="str">
        <f>'Table 12.8'!AA5</f>
        <v>3,534</v>
      </c>
      <c r="D86" s="97">
        <f>'Table 12.8'!AC5</f>
        <v>4.6181172291296591E-2</v>
      </c>
      <c r="E86" s="98">
        <f>'Table 12.8'!AC5</f>
        <v>4.6181172291296591E-2</v>
      </c>
      <c r="F86" s="97">
        <f>'Table 12.8'!AE5</f>
        <v>2.0797227036395194E-2</v>
      </c>
      <c r="G86" s="98">
        <f>'Table 12.8'!AE5</f>
        <v>2.0797227036395194E-2</v>
      </c>
      <c r="H86" s="110"/>
      <c r="I86" s="110"/>
      <c r="J86" s="122" t="str">
        <f>'State data for spotlight'!I5</f>
        <v>195,986</v>
      </c>
      <c r="K86" s="122"/>
      <c r="L86" s="97">
        <f>'State data for spotlight'!K5</f>
        <v>2.7309514823667502E-2</v>
      </c>
      <c r="M86" s="98">
        <f>'State data for spotlight'!K5</f>
        <v>2.7309514823667502E-2</v>
      </c>
      <c r="N86" s="97">
        <f>'State data for spotlight'!M5</f>
        <v>1.1822649925656625E-2</v>
      </c>
      <c r="O86" s="98">
        <f>'State data for spotlight'!M5</f>
        <v>1.1822649925656625E-2</v>
      </c>
      <c r="S86" s="125" t="s">
        <v>62</v>
      </c>
      <c r="T86" s="125"/>
      <c r="U86" s="125">
        <v>0</v>
      </c>
      <c r="V86" s="125">
        <v>0</v>
      </c>
      <c r="W86" s="125">
        <v>0</v>
      </c>
      <c r="X86" s="127">
        <v>162</v>
      </c>
      <c r="Y86" s="127">
        <v>180</v>
      </c>
      <c r="Z86" s="125"/>
      <c r="AA86" s="125"/>
      <c r="AB86" s="125"/>
      <c r="AC86" s="125"/>
      <c r="AD86" s="125"/>
      <c r="AE86" s="125"/>
      <c r="AF86" s="125"/>
    </row>
    <row r="87" spans="1:32" ht="15" customHeight="1" x14ac:dyDescent="0.25">
      <c r="A87" s="99" t="s">
        <v>7</v>
      </c>
      <c r="B87" s="96"/>
      <c r="C87" s="111" t="str">
        <f>'Table 12.8'!AA6</f>
        <v>3,160</v>
      </c>
      <c r="D87" s="97">
        <f>'Table 12.8'!AC6</f>
        <v>3.2679738562091609E-2</v>
      </c>
      <c r="E87" s="98">
        <f>'Table 12.8'!AC6</f>
        <v>3.2679738562091609E-2</v>
      </c>
      <c r="F87" s="97">
        <f>'Table 12.8'!AE6</f>
        <v>6.7928354173707239E-2</v>
      </c>
      <c r="G87" s="98">
        <f>'Table 12.8'!AE6</f>
        <v>6.7928354173707239E-2</v>
      </c>
      <c r="H87" s="110"/>
      <c r="I87" s="110"/>
      <c r="J87" s="122" t="str">
        <f>'State data for spotlight'!I6</f>
        <v>191,029</v>
      </c>
      <c r="K87" s="122"/>
      <c r="L87" s="97">
        <f>'State data for spotlight'!K6</f>
        <v>3.837038647605584E-2</v>
      </c>
      <c r="M87" s="98">
        <f>'State data for spotlight'!K6</f>
        <v>3.837038647605584E-2</v>
      </c>
      <c r="N87" s="97">
        <f>'State data for spotlight'!M6</f>
        <v>5.196814837658037E-2</v>
      </c>
      <c r="O87" s="98">
        <f>'State data for spotlight'!M6</f>
        <v>5.196814837658037E-2</v>
      </c>
      <c r="S87" s="125" t="s">
        <v>63</v>
      </c>
      <c r="T87" s="125"/>
      <c r="U87" s="125">
        <v>0</v>
      </c>
      <c r="V87" s="125">
        <v>0</v>
      </c>
      <c r="W87" s="125">
        <v>0</v>
      </c>
      <c r="X87" s="127">
        <v>81</v>
      </c>
      <c r="Y87" s="127">
        <v>81</v>
      </c>
      <c r="Z87" s="125"/>
      <c r="AA87" s="125"/>
      <c r="AB87" s="125"/>
      <c r="AC87" s="125"/>
      <c r="AD87" s="125"/>
      <c r="AE87" s="125"/>
      <c r="AF87" s="125"/>
    </row>
    <row r="88" spans="1:32" ht="15" customHeight="1" x14ac:dyDescent="0.25">
      <c r="A88" s="96" t="s">
        <v>8</v>
      </c>
      <c r="B88" s="96"/>
      <c r="C88" s="111" t="str">
        <f>'Table 12.8'!AA7</f>
        <v>4,955</v>
      </c>
      <c r="D88" s="97">
        <f>'Table 12.8'!AC7</f>
        <v>2.5455298013244976E-2</v>
      </c>
      <c r="E88" s="98">
        <f>'Table 12.8'!AC7</f>
        <v>2.5455298013244976E-2</v>
      </c>
      <c r="F88" s="97">
        <f>'Table 12.8'!AE7</f>
        <v>3.5311324697032909E-2</v>
      </c>
      <c r="G88" s="98">
        <f>'Table 12.8'!AE7</f>
        <v>3.5311324697032909E-2</v>
      </c>
      <c r="H88" s="110"/>
      <c r="I88" s="110"/>
      <c r="J88" s="122" t="str">
        <f>'State data for spotlight'!I7</f>
        <v>275,106</v>
      </c>
      <c r="K88" s="122"/>
      <c r="L88" s="97">
        <f>'State data for spotlight'!K7</f>
        <v>1.9447264857814117E-2</v>
      </c>
      <c r="M88" s="98">
        <f>'State data for spotlight'!K7</f>
        <v>1.9447264857814117E-2</v>
      </c>
      <c r="N88" s="97">
        <f>'State data for spotlight'!M7</f>
        <v>1.930750847551832E-2</v>
      </c>
      <c r="O88" s="98">
        <f>'State data for spotlight'!M7</f>
        <v>1.930750847551832E-2</v>
      </c>
      <c r="S88" s="125" t="s">
        <v>64</v>
      </c>
      <c r="T88" s="125"/>
      <c r="U88" s="125">
        <v>0</v>
      </c>
      <c r="V88" s="125">
        <v>0</v>
      </c>
      <c r="W88" s="125">
        <v>0</v>
      </c>
      <c r="X88" s="127">
        <v>98</v>
      </c>
      <c r="Y88" s="127">
        <v>108</v>
      </c>
      <c r="Z88" s="125"/>
      <c r="AA88" s="125"/>
      <c r="AB88" s="125"/>
      <c r="AC88" s="125"/>
      <c r="AD88" s="125"/>
      <c r="AE88" s="125"/>
      <c r="AF88" s="125"/>
    </row>
    <row r="89" spans="1:32" ht="15" customHeight="1" x14ac:dyDescent="0.25">
      <c r="A89" s="96" t="s">
        <v>12</v>
      </c>
      <c r="B89" s="100"/>
      <c r="C89" s="111" t="str">
        <f>'Table 12.8'!AA37</f>
        <v>4,271</v>
      </c>
      <c r="D89" s="97">
        <f>'Table 12.8'!AC37</f>
        <v>1.7389232968080037E-2</v>
      </c>
      <c r="E89" s="98">
        <f>'Table 12.8'!AC37</f>
        <v>1.7389232968080037E-2</v>
      </c>
      <c r="F89" s="97">
        <f>'Table 12.8'!AE37</f>
        <v>3.8162372386971288E-2</v>
      </c>
      <c r="G89" s="98">
        <f>'Table 12.8'!AE37</f>
        <v>3.8162372386971288E-2</v>
      </c>
      <c r="H89" s="110"/>
      <c r="I89" s="110"/>
      <c r="J89" s="123" t="str">
        <f>'State data for spotlight'!I37</f>
        <v>228,690</v>
      </c>
      <c r="K89" s="123"/>
      <c r="L89" s="97">
        <f>'State data for spotlight'!K37</f>
        <v>5.7833974711380964E-3</v>
      </c>
      <c r="M89" s="98">
        <f>'State data for spotlight'!K37</f>
        <v>5.7833974711380964E-3</v>
      </c>
      <c r="N89" s="97">
        <f>'State data for spotlight'!M37</f>
        <v>2.2043324115748053E-3</v>
      </c>
      <c r="O89" s="98">
        <f>'State data for spotlight'!M37</f>
        <v>2.2043324115748053E-3</v>
      </c>
      <c r="S89" s="125" t="s">
        <v>65</v>
      </c>
      <c r="T89" s="125"/>
      <c r="U89" s="125">
        <v>0</v>
      </c>
      <c r="V89" s="125">
        <v>0</v>
      </c>
      <c r="W89" s="125">
        <v>0</v>
      </c>
      <c r="X89" s="127">
        <v>366</v>
      </c>
      <c r="Y89" s="127">
        <v>390</v>
      </c>
      <c r="Z89" s="125"/>
      <c r="AA89" s="125"/>
      <c r="AB89" s="125"/>
      <c r="AC89" s="125"/>
      <c r="AD89" s="125"/>
      <c r="AE89" s="125"/>
      <c r="AF89" s="125"/>
    </row>
    <row r="90" spans="1:32" ht="15" customHeight="1" x14ac:dyDescent="0.25">
      <c r="A90" s="101" t="s">
        <v>13</v>
      </c>
      <c r="B90" s="100"/>
      <c r="C90" s="111" t="str">
        <f>'Table 12.8'!AA38</f>
        <v>684</v>
      </c>
      <c r="D90" s="97">
        <f>'Table 12.8'!AC38</f>
        <v>7.378335949764514E-2</v>
      </c>
      <c r="E90" s="98">
        <f>'Table 12.8'!AC38</f>
        <v>7.378335949764514E-2</v>
      </c>
      <c r="F90" s="97">
        <f>'Table 12.8'!AE38</f>
        <v>1.634472511144125E-2</v>
      </c>
      <c r="G90" s="98">
        <f>'Table 12.8'!AE38</f>
        <v>1.634472511144125E-2</v>
      </c>
      <c r="H90" s="110"/>
      <c r="I90" s="110"/>
      <c r="J90" s="123" t="str">
        <f>'State data for spotlight'!I38</f>
        <v>46,416</v>
      </c>
      <c r="K90" s="123"/>
      <c r="L90" s="97">
        <f>'State data for spotlight'!K38</f>
        <v>9.2578207753689634E-2</v>
      </c>
      <c r="M90" s="98">
        <f>'State data for spotlight'!K38</f>
        <v>9.2578207753689634E-2</v>
      </c>
      <c r="N90" s="97">
        <f>'State data for spotlight'!M38</f>
        <v>0.11288002301716693</v>
      </c>
      <c r="O90" s="98">
        <f>'State data for spotlight'!M38</f>
        <v>0.11288002301716693</v>
      </c>
      <c r="S90" s="125" t="s">
        <v>66</v>
      </c>
      <c r="T90" s="125"/>
      <c r="U90" s="125">
        <v>0</v>
      </c>
      <c r="V90" s="125">
        <v>0</v>
      </c>
      <c r="W90" s="125">
        <v>0</v>
      </c>
      <c r="X90" s="127">
        <v>491</v>
      </c>
      <c r="Y90" s="127">
        <v>476</v>
      </c>
      <c r="Z90" s="125"/>
      <c r="AA90" s="125"/>
      <c r="AB90" s="125"/>
      <c r="AC90" s="125"/>
      <c r="AD90" s="125"/>
      <c r="AE90" s="125"/>
      <c r="AF90" s="125"/>
    </row>
    <row r="91" spans="1:32" ht="15" customHeight="1" x14ac:dyDescent="0.25">
      <c r="A91" s="99" t="s">
        <v>93</v>
      </c>
      <c r="B91" s="100"/>
      <c r="C91" s="111" t="str">
        <f>'Table 12.8'!AA114</f>
        <v>322</v>
      </c>
      <c r="D91" s="97">
        <f>'Table 12.8'!AC114</f>
        <v>0.15827338129496393</v>
      </c>
      <c r="E91" s="98">
        <f>'Table 12.8'!AC114</f>
        <v>0.15827338129496393</v>
      </c>
      <c r="F91" s="97">
        <f>'Table 12.8'!AE114</f>
        <v>-2.1276595744680882E-2</v>
      </c>
      <c r="G91" s="98">
        <f>'Table 12.8'!AE114</f>
        <v>-2.1276595744680882E-2</v>
      </c>
      <c r="H91" s="110"/>
      <c r="I91" s="110"/>
      <c r="J91" s="121" t="str">
        <f>'State data for spotlight'!I55</f>
        <v>20,931</v>
      </c>
      <c r="K91" s="121"/>
      <c r="L91" s="97">
        <f>'State data for spotlight'!K55</f>
        <v>0.10105207785376114</v>
      </c>
      <c r="M91" s="98">
        <f>'State data for spotlight'!K55</f>
        <v>0.10105207785376114</v>
      </c>
      <c r="N91" s="97">
        <f>'State data for spotlight'!M55</f>
        <v>0.10512143611404445</v>
      </c>
      <c r="O91" s="98">
        <f>'State data for spotlight'!M55</f>
        <v>0.10512143611404445</v>
      </c>
      <c r="S91" s="125" t="s">
        <v>56</v>
      </c>
      <c r="T91" s="125"/>
      <c r="U91" s="125">
        <v>0</v>
      </c>
      <c r="V91" s="125">
        <v>0</v>
      </c>
      <c r="W91" s="125">
        <v>0</v>
      </c>
      <c r="X91" s="127">
        <v>2551</v>
      </c>
      <c r="Y91" s="127">
        <v>2635</v>
      </c>
      <c r="Z91" s="125"/>
      <c r="AA91" s="125"/>
      <c r="AB91" s="125"/>
      <c r="AC91" s="125"/>
      <c r="AD91" s="125"/>
      <c r="AE91" s="125"/>
      <c r="AF91" s="125"/>
    </row>
    <row r="92" spans="1:32" ht="15" customHeight="1" x14ac:dyDescent="0.25">
      <c r="A92" s="99" t="s">
        <v>94</v>
      </c>
      <c r="B92" s="100"/>
      <c r="C92" s="111" t="str">
        <f>'Table 12.8'!AA115</f>
        <v>362</v>
      </c>
      <c r="D92" s="97">
        <f>'Table 12.8'!AC115</f>
        <v>2.7700831024930483E-3</v>
      </c>
      <c r="E92" s="98">
        <f>'Table 12.8'!AC115</f>
        <v>2.7700831024930483E-3</v>
      </c>
      <c r="F92" s="97">
        <f>'Table 12.8'!AE115</f>
        <v>5.232558139534893E-2</v>
      </c>
      <c r="G92" s="98">
        <f>'Table 12.8'!AE115</f>
        <v>5.232558139534893E-2</v>
      </c>
      <c r="H92" s="110"/>
      <c r="I92" s="110"/>
      <c r="J92" s="121" t="str">
        <f>'State data for spotlight'!I56</f>
        <v>25,485</v>
      </c>
      <c r="K92" s="121"/>
      <c r="L92" s="97">
        <f>'State data for spotlight'!K56</f>
        <v>8.5715502918246589E-2</v>
      </c>
      <c r="M92" s="98">
        <f>'State data for spotlight'!K56</f>
        <v>8.5715502918246589E-2</v>
      </c>
      <c r="N92" s="97">
        <f>'State data for spotlight'!M56</f>
        <v>0.11933415319747009</v>
      </c>
      <c r="O92" s="98">
        <f>'State data for spotlight'!M56</f>
        <v>0.11933415319747009</v>
      </c>
      <c r="S92" s="125" t="s">
        <v>57</v>
      </c>
      <c r="T92" s="125"/>
      <c r="U92" s="125"/>
      <c r="V92" s="125"/>
      <c r="W92" s="125"/>
      <c r="X92" s="127"/>
      <c r="Y92" s="127"/>
      <c r="Z92" s="125"/>
      <c r="AA92" s="125"/>
      <c r="AB92" s="125"/>
      <c r="AC92" s="125"/>
      <c r="AD92" s="125"/>
      <c r="AE92" s="125"/>
      <c r="AF92" s="125"/>
    </row>
    <row r="93" spans="1:32" ht="15" customHeight="1" x14ac:dyDescent="0.25">
      <c r="A93" s="96" t="s">
        <v>117</v>
      </c>
      <c r="B93" s="96"/>
      <c r="C93" s="111" t="str">
        <f>'Table 12.8'!AA8</f>
        <v>$39,211</v>
      </c>
      <c r="D93" s="97">
        <f>'Table 12.8'!AC8</f>
        <v>2.0057232049947915E-2</v>
      </c>
      <c r="E93" s="98">
        <f>'Table 12.8'!AC8</f>
        <v>2.0057232049947915E-2</v>
      </c>
      <c r="F93" s="97">
        <f>'Table 12.8'!AE8</f>
        <v>0.18308541773526832</v>
      </c>
      <c r="G93" s="98">
        <f>'Table 12.8'!AE8</f>
        <v>0.18308541773526832</v>
      </c>
      <c r="H93" s="110"/>
      <c r="I93" s="110"/>
      <c r="J93" s="110"/>
      <c r="K93" s="111" t="str">
        <f>'State data for spotlight'!I8</f>
        <v>$37,219</v>
      </c>
      <c r="L93" s="97">
        <f>'State data for spotlight'!K8</f>
        <v>-5.1170221780396652E-3</v>
      </c>
      <c r="M93" s="98">
        <f>'State data for spotlight'!K8</f>
        <v>-5.1170221780396652E-3</v>
      </c>
      <c r="N93" s="97">
        <f>'State data for spotlight'!M8</f>
        <v>0.10586522462562398</v>
      </c>
      <c r="O93" s="98">
        <f>'State data for spotlight'!M8</f>
        <v>0.10586522462562398</v>
      </c>
      <c r="S93" s="125" t="s">
        <v>59</v>
      </c>
      <c r="T93" s="125"/>
      <c r="U93" s="125">
        <v>0</v>
      </c>
      <c r="V93" s="125">
        <v>0</v>
      </c>
      <c r="W93" s="125">
        <v>0</v>
      </c>
      <c r="X93" s="127">
        <v>117</v>
      </c>
      <c r="Y93" s="127">
        <v>140</v>
      </c>
      <c r="Z93" s="125"/>
      <c r="AA93" s="125"/>
      <c r="AB93" s="125"/>
      <c r="AC93" s="125"/>
      <c r="AD93" s="125"/>
      <c r="AE93" s="125"/>
      <c r="AF93" s="125"/>
    </row>
    <row r="94" spans="1:32" ht="15" customHeight="1" x14ac:dyDescent="0.25">
      <c r="A94" s="96" t="s">
        <v>9</v>
      </c>
      <c r="B94" s="96"/>
      <c r="C94" s="111" t="str">
        <f>'Table 12.8'!AA9</f>
        <v>$229.7 mil</v>
      </c>
      <c r="D94" s="97">
        <f>'Table 12.8'!AC9</f>
        <v>4.8435791154222807E-2</v>
      </c>
      <c r="E94" s="98">
        <f>'Table 12.8'!AC9</f>
        <v>4.8435791154222807E-2</v>
      </c>
      <c r="F94" s="97">
        <f>'Table 12.8'!AE9</f>
        <v>0.20480450026411434</v>
      </c>
      <c r="G94" s="98">
        <f>'Table 12.8'!AE9</f>
        <v>0.20480450026411434</v>
      </c>
      <c r="H94" s="110"/>
      <c r="I94" s="110"/>
      <c r="J94" s="110"/>
      <c r="K94" s="111" t="str">
        <f>'State data for spotlight'!I9</f>
        <v>$13.6 bil</v>
      </c>
      <c r="L94" s="97">
        <f>'State data for spotlight'!K9</f>
        <v>3.3479092305378266E-2</v>
      </c>
      <c r="M94" s="98">
        <f>'State data for spotlight'!K9</f>
        <v>3.3479092305378266E-2</v>
      </c>
      <c r="N94" s="97">
        <f>'State data for spotlight'!M9</f>
        <v>0.15472369682086051</v>
      </c>
      <c r="O94" s="98">
        <f>'State data for spotlight'!M9</f>
        <v>0.15472369682086051</v>
      </c>
      <c r="S94" s="125" t="s">
        <v>60</v>
      </c>
      <c r="T94" s="125"/>
      <c r="U94" s="125">
        <v>0</v>
      </c>
      <c r="V94" s="125">
        <v>0</v>
      </c>
      <c r="W94" s="125">
        <v>0</v>
      </c>
      <c r="X94" s="127">
        <v>260</v>
      </c>
      <c r="Y94" s="127">
        <v>264</v>
      </c>
      <c r="Z94" s="125"/>
      <c r="AA94" s="125"/>
      <c r="AB94" s="125"/>
      <c r="AC94" s="125"/>
      <c r="AD94" s="125"/>
      <c r="AE94" s="125"/>
      <c r="AF94" s="125"/>
    </row>
    <row r="95" spans="1:32" ht="15" customHeight="1" x14ac:dyDescent="0.25">
      <c r="S95" s="125" t="s">
        <v>61</v>
      </c>
      <c r="T95" s="125"/>
      <c r="U95" s="125">
        <v>0</v>
      </c>
      <c r="V95" s="125">
        <v>0</v>
      </c>
      <c r="W95" s="125">
        <v>0</v>
      </c>
      <c r="X95" s="127">
        <v>97</v>
      </c>
      <c r="Y95" s="127">
        <v>89</v>
      </c>
      <c r="Z95" s="125"/>
      <c r="AA95" s="125"/>
      <c r="AB95" s="125"/>
      <c r="AC95" s="125"/>
      <c r="AD95" s="125"/>
      <c r="AE95" s="125"/>
      <c r="AF95" s="125"/>
    </row>
    <row r="96" spans="1:32" ht="15" customHeight="1" x14ac:dyDescent="0.25">
      <c r="A96" s="27" t="s">
        <v>118</v>
      </c>
      <c r="S96" s="125" t="s">
        <v>62</v>
      </c>
      <c r="T96" s="125"/>
      <c r="U96" s="125">
        <v>0</v>
      </c>
      <c r="V96" s="125">
        <v>0</v>
      </c>
      <c r="W96" s="125">
        <v>0</v>
      </c>
      <c r="X96" s="127">
        <v>489</v>
      </c>
      <c r="Y96" s="127">
        <v>529</v>
      </c>
      <c r="Z96" s="125"/>
      <c r="AA96" s="125"/>
      <c r="AB96" s="125"/>
      <c r="AC96" s="125"/>
      <c r="AD96" s="125"/>
      <c r="AE96" s="125"/>
      <c r="AF96" s="125"/>
    </row>
    <row r="97" spans="1:32" ht="15" customHeight="1" x14ac:dyDescent="0.25">
      <c r="A97" s="107" t="s">
        <v>106</v>
      </c>
      <c r="S97" s="125" t="s">
        <v>63</v>
      </c>
      <c r="T97" s="125"/>
      <c r="U97" s="125">
        <v>0</v>
      </c>
      <c r="V97" s="125">
        <v>0</v>
      </c>
      <c r="W97" s="125">
        <v>0</v>
      </c>
      <c r="X97" s="127">
        <v>348</v>
      </c>
      <c r="Y97" s="127">
        <v>387</v>
      </c>
      <c r="Z97" s="125"/>
      <c r="AA97" s="125"/>
      <c r="AB97" s="125"/>
      <c r="AC97" s="125"/>
      <c r="AD97" s="125"/>
      <c r="AE97" s="125"/>
      <c r="AF97" s="125"/>
    </row>
    <row r="98" spans="1:32" ht="15" customHeight="1" x14ac:dyDescent="0.25">
      <c r="S98" s="125" t="s">
        <v>64</v>
      </c>
      <c r="T98" s="125"/>
      <c r="U98" s="125">
        <v>0</v>
      </c>
      <c r="V98" s="125">
        <v>0</v>
      </c>
      <c r="W98" s="125">
        <v>0</v>
      </c>
      <c r="X98" s="127">
        <v>295</v>
      </c>
      <c r="Y98" s="127">
        <v>293</v>
      </c>
      <c r="Z98" s="125"/>
      <c r="AA98" s="125"/>
      <c r="AB98" s="125"/>
      <c r="AC98" s="125"/>
      <c r="AD98" s="125"/>
      <c r="AE98" s="125"/>
      <c r="AF98" s="125"/>
    </row>
    <row r="99" spans="1:32" ht="15" customHeight="1" x14ac:dyDescent="0.25">
      <c r="S99" s="125" t="s">
        <v>65</v>
      </c>
      <c r="T99" s="125"/>
      <c r="U99" s="125">
        <v>0</v>
      </c>
      <c r="V99" s="125">
        <v>0</v>
      </c>
      <c r="W99" s="125">
        <v>0</v>
      </c>
      <c r="X99" s="127">
        <v>23</v>
      </c>
      <c r="Y99" s="127">
        <v>25</v>
      </c>
      <c r="Z99" s="125"/>
      <c r="AA99" s="125"/>
      <c r="AB99" s="125"/>
      <c r="AC99" s="125"/>
      <c r="AD99" s="125"/>
      <c r="AE99" s="125"/>
      <c r="AF99" s="125"/>
    </row>
    <row r="100" spans="1:32" x14ac:dyDescent="0.25">
      <c r="A100" s="28"/>
      <c r="S100" s="125" t="s">
        <v>66</v>
      </c>
      <c r="T100" s="125"/>
      <c r="U100" s="125">
        <v>0</v>
      </c>
      <c r="V100" s="125">
        <v>0</v>
      </c>
      <c r="W100" s="125">
        <v>0</v>
      </c>
      <c r="X100" s="127">
        <v>235</v>
      </c>
      <c r="Y100" s="127">
        <v>228</v>
      </c>
      <c r="Z100" s="125"/>
      <c r="AA100" s="125"/>
      <c r="AB100" s="125"/>
      <c r="AC100" s="125"/>
      <c r="AD100" s="125"/>
      <c r="AE100" s="125"/>
      <c r="AF100" s="125"/>
    </row>
    <row r="101" spans="1:32" x14ac:dyDescent="0.25">
      <c r="S101" s="125" t="s">
        <v>56</v>
      </c>
      <c r="T101" s="125"/>
      <c r="U101" s="125">
        <v>0</v>
      </c>
      <c r="V101" s="125">
        <v>0</v>
      </c>
      <c r="W101" s="125">
        <v>0</v>
      </c>
      <c r="X101" s="127">
        <v>2282</v>
      </c>
      <c r="Y101" s="127">
        <v>2320</v>
      </c>
      <c r="Z101" s="125"/>
      <c r="AA101" s="125"/>
      <c r="AB101" s="125"/>
      <c r="AC101" s="125"/>
      <c r="AD101" s="125"/>
      <c r="AE101" s="125"/>
      <c r="AF101" s="125"/>
    </row>
    <row r="102" spans="1:32" x14ac:dyDescent="0.25">
      <c r="A102" s="29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x14ac:dyDescent="0.25">
      <c r="A103" s="30"/>
      <c r="S103" s="125" t="s">
        <v>16</v>
      </c>
      <c r="T103" s="125"/>
      <c r="U103" s="125" t="s">
        <v>68</v>
      </c>
      <c r="V103" s="125" t="s">
        <v>69</v>
      </c>
      <c r="W103" s="125" t="s">
        <v>70</v>
      </c>
      <c r="X103" s="125" t="s">
        <v>67</v>
      </c>
      <c r="Y103" s="125" t="s">
        <v>105</v>
      </c>
      <c r="Z103" s="125"/>
      <c r="AA103" s="125" t="s">
        <v>27</v>
      </c>
      <c r="AB103" s="125"/>
      <c r="AC103" s="125" t="s">
        <v>35</v>
      </c>
      <c r="AD103" s="125"/>
      <c r="AE103" s="125" t="s">
        <v>27</v>
      </c>
      <c r="AF103" s="125"/>
    </row>
    <row r="104" spans="1:32" x14ac:dyDescent="0.25">
      <c r="S104" s="125" t="s">
        <v>17</v>
      </c>
      <c r="T104" s="125"/>
      <c r="U104" s="125">
        <v>0</v>
      </c>
      <c r="V104" s="125">
        <v>0</v>
      </c>
      <c r="W104" s="125">
        <v>0</v>
      </c>
      <c r="X104" s="125">
        <v>4594</v>
      </c>
      <c r="Y104" s="125">
        <v>4960</v>
      </c>
      <c r="Z104" s="125"/>
      <c r="AA104" s="125" t="str">
        <f>TEXT(Y104,"###,###")</f>
        <v>4,960</v>
      </c>
      <c r="AB104" s="125"/>
      <c r="AC104" s="125">
        <f>Y104/($Y$4)*100</f>
        <v>74.096205557215427</v>
      </c>
      <c r="AD104" s="125"/>
      <c r="AE104" s="125"/>
      <c r="AF104" s="125"/>
    </row>
    <row r="105" spans="1:32" x14ac:dyDescent="0.25">
      <c r="S105" s="125" t="s">
        <v>20</v>
      </c>
      <c r="T105" s="125"/>
      <c r="U105" s="125">
        <v>0</v>
      </c>
      <c r="V105" s="125">
        <v>0</v>
      </c>
      <c r="W105" s="125">
        <v>0</v>
      </c>
      <c r="X105" s="125">
        <v>1175</v>
      </c>
      <c r="Y105" s="125">
        <v>1158</v>
      </c>
      <c r="Z105" s="125"/>
      <c r="AA105" s="125" t="str">
        <f>TEXT(Y105,"###,###")</f>
        <v>1,158</v>
      </c>
      <c r="AB105" s="125"/>
      <c r="AC105" s="125">
        <f>Y105/($Y$4)*100</f>
        <v>17.299073797430534</v>
      </c>
      <c r="AD105" s="125"/>
      <c r="AE105" s="125"/>
      <c r="AF105" s="125"/>
    </row>
    <row r="106" spans="1:32" x14ac:dyDescent="0.25">
      <c r="S106" s="125" t="s">
        <v>56</v>
      </c>
      <c r="T106" s="125"/>
      <c r="U106" s="125">
        <v>0</v>
      </c>
      <c r="V106" s="125">
        <v>0</v>
      </c>
      <c r="W106" s="125">
        <v>0</v>
      </c>
      <c r="X106" s="125">
        <v>5769</v>
      </c>
      <c r="Y106" s="125">
        <v>6118</v>
      </c>
      <c r="Z106" s="125"/>
      <c r="AA106" s="125"/>
      <c r="AB106" s="125"/>
      <c r="AC106" s="125"/>
      <c r="AD106" s="125"/>
      <c r="AE106" s="125"/>
      <c r="AF106" s="125"/>
    </row>
    <row r="107" spans="1:32" x14ac:dyDescent="0.25">
      <c r="S107" s="125" t="s">
        <v>21</v>
      </c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x14ac:dyDescent="0.25">
      <c r="S108" s="125" t="s">
        <v>22</v>
      </c>
      <c r="T108" s="125"/>
      <c r="U108" s="125">
        <v>0</v>
      </c>
      <c r="V108" s="125">
        <v>0</v>
      </c>
      <c r="W108" s="125">
        <v>0</v>
      </c>
      <c r="X108" s="125">
        <v>617</v>
      </c>
      <c r="Y108" s="125">
        <v>761</v>
      </c>
      <c r="Z108" s="125"/>
      <c r="AA108" s="125" t="str">
        <f>TEXT(Y108,"###,###")</f>
        <v>761</v>
      </c>
      <c r="AB108" s="125"/>
      <c r="AC108" s="125">
        <f>Y108/($Y$4)*100</f>
        <v>11.36838960262922</v>
      </c>
      <c r="AD108" s="125"/>
      <c r="AE108" s="125"/>
      <c r="AF108" s="125"/>
    </row>
    <row r="109" spans="1:32" x14ac:dyDescent="0.25">
      <c r="S109" s="125" t="s">
        <v>23</v>
      </c>
      <c r="T109" s="125"/>
      <c r="U109" s="125">
        <v>0</v>
      </c>
      <c r="V109" s="125">
        <v>0</v>
      </c>
      <c r="W109" s="125">
        <v>0</v>
      </c>
      <c r="X109" s="125">
        <v>1007</v>
      </c>
      <c r="Y109" s="125">
        <v>1017</v>
      </c>
      <c r="Z109" s="125"/>
      <c r="AA109" s="125" t="str">
        <f>TEXT(Y109,"###,###")</f>
        <v>1,017</v>
      </c>
      <c r="AB109" s="125"/>
      <c r="AC109" s="125">
        <f t="shared" ref="AC109:AC111" si="3">Y109/($Y$4)*100</f>
        <v>15.192709889453242</v>
      </c>
      <c r="AD109" s="125"/>
      <c r="AE109" s="125"/>
      <c r="AF109" s="125"/>
    </row>
    <row r="110" spans="1:32" x14ac:dyDescent="0.25">
      <c r="S110" s="125" t="s">
        <v>24</v>
      </c>
      <c r="T110" s="125"/>
      <c r="U110" s="125">
        <v>0</v>
      </c>
      <c r="V110" s="125">
        <v>0</v>
      </c>
      <c r="W110" s="125">
        <v>0</v>
      </c>
      <c r="X110" s="125">
        <v>1637</v>
      </c>
      <c r="Y110" s="125">
        <v>1724</v>
      </c>
      <c r="Z110" s="125"/>
      <c r="AA110" s="125" t="str">
        <f>TEXT(Y110,"###,###")</f>
        <v>1,724</v>
      </c>
      <c r="AB110" s="125"/>
      <c r="AC110" s="125">
        <f t="shared" si="3"/>
        <v>25.754406931580519</v>
      </c>
      <c r="AD110" s="125"/>
      <c r="AE110" s="125"/>
      <c r="AF110" s="125"/>
    </row>
    <row r="111" spans="1:32" x14ac:dyDescent="0.25">
      <c r="S111" s="125" t="s">
        <v>25</v>
      </c>
      <c r="T111" s="125"/>
      <c r="U111" s="125">
        <v>0</v>
      </c>
      <c r="V111" s="125">
        <v>0</v>
      </c>
      <c r="W111" s="125">
        <v>0</v>
      </c>
      <c r="X111" s="125">
        <v>2503</v>
      </c>
      <c r="Y111" s="125">
        <v>2616</v>
      </c>
      <c r="Z111" s="125"/>
      <c r="AA111" s="125" t="str">
        <f>TEXT(Y111,"###,###")</f>
        <v>2,616</v>
      </c>
      <c r="AB111" s="125"/>
      <c r="AC111" s="125">
        <f t="shared" si="3"/>
        <v>39.079772930982969</v>
      </c>
      <c r="AD111" s="125"/>
      <c r="AE111" s="125"/>
      <c r="AF111" s="125"/>
    </row>
    <row r="112" spans="1:32" x14ac:dyDescent="0.25">
      <c r="S112" s="125" t="s">
        <v>56</v>
      </c>
      <c r="T112" s="125"/>
      <c r="U112" s="125">
        <v>0</v>
      </c>
      <c r="V112" s="125">
        <v>0</v>
      </c>
      <c r="W112" s="125">
        <v>0</v>
      </c>
      <c r="X112" s="125">
        <v>6435</v>
      </c>
      <c r="Y112" s="125">
        <v>6694</v>
      </c>
      <c r="Z112" s="125"/>
      <c r="AA112" s="125"/>
      <c r="AB112" s="125"/>
      <c r="AC112" s="125"/>
      <c r="AD112" s="125"/>
      <c r="AE112" s="125"/>
      <c r="AF112" s="125"/>
    </row>
    <row r="113" spans="19:32" x14ac:dyDescent="0.25">
      <c r="S113" s="125"/>
      <c r="T113" s="125"/>
      <c r="U113" s="125"/>
      <c r="V113" s="125"/>
      <c r="W113" s="125"/>
      <c r="X113" s="125"/>
      <c r="Y113" s="125"/>
      <c r="Z113" s="125"/>
      <c r="AA113" s="125" t="s">
        <v>27</v>
      </c>
      <c r="AB113" s="125"/>
      <c r="AC113" s="125" t="s">
        <v>28</v>
      </c>
      <c r="AD113" s="125"/>
      <c r="AE113" s="125" t="s">
        <v>29</v>
      </c>
      <c r="AF113" s="125"/>
    </row>
    <row r="114" spans="19:32" x14ac:dyDescent="0.25">
      <c r="S114" s="125" t="s">
        <v>103</v>
      </c>
      <c r="T114" s="125">
        <v>329</v>
      </c>
      <c r="U114" s="125">
        <v>329</v>
      </c>
      <c r="V114" s="125">
        <v>291</v>
      </c>
      <c r="W114" s="125">
        <v>357</v>
      </c>
      <c r="X114" s="125">
        <v>278</v>
      </c>
      <c r="Y114" s="125">
        <v>322</v>
      </c>
      <c r="Z114" s="125"/>
      <c r="AA114" s="125" t="str">
        <f>TEXT(Y114,"###,###")</f>
        <v>322</v>
      </c>
      <c r="AB114" s="125"/>
      <c r="AC114" s="125">
        <f>Y114/X114-1</f>
        <v>0.15827338129496393</v>
      </c>
      <c r="AD114" s="125"/>
      <c r="AE114" s="125">
        <f>Y114/T114-1</f>
        <v>-2.1276595744680882E-2</v>
      </c>
      <c r="AF114" s="125"/>
    </row>
    <row r="115" spans="19:32" x14ac:dyDescent="0.25">
      <c r="S115" s="125" t="s">
        <v>104</v>
      </c>
      <c r="T115" s="125">
        <v>344</v>
      </c>
      <c r="U115" s="125">
        <v>326</v>
      </c>
      <c r="V115" s="125">
        <v>329</v>
      </c>
      <c r="W115" s="125">
        <v>406</v>
      </c>
      <c r="X115" s="125">
        <v>361</v>
      </c>
      <c r="Y115" s="125">
        <v>362</v>
      </c>
      <c r="Z115" s="125"/>
      <c r="AA115" s="125" t="str">
        <f>TEXT(Y115,"###,###")</f>
        <v>362</v>
      </c>
      <c r="AB115" s="125"/>
      <c r="AC115" s="125">
        <f>Y115/X115-1</f>
        <v>2.7700831024930483E-3</v>
      </c>
      <c r="AD115" s="125"/>
      <c r="AE115" s="125">
        <f>Y115/T115-1</f>
        <v>5.232558139534893E-2</v>
      </c>
      <c r="AF115" s="125"/>
    </row>
    <row r="116" spans="19:32" x14ac:dyDescent="0.25">
      <c r="S116" s="125" t="s">
        <v>56</v>
      </c>
      <c r="T116" s="125">
        <v>673</v>
      </c>
      <c r="U116" s="125">
        <v>655</v>
      </c>
      <c r="V116" s="125">
        <v>620</v>
      </c>
      <c r="W116" s="125">
        <v>763</v>
      </c>
      <c r="X116" s="125">
        <v>639</v>
      </c>
      <c r="Y116" s="125">
        <v>684</v>
      </c>
      <c r="Z116" s="125"/>
      <c r="AA116" s="125"/>
      <c r="AB116" s="125"/>
      <c r="AC116" s="125"/>
      <c r="AD116" s="125"/>
      <c r="AE116" s="125"/>
      <c r="AF116" s="125"/>
    </row>
    <row r="117" spans="19:32" x14ac:dyDescent="0.25"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9:32" x14ac:dyDescent="0.25">
      <c r="S118" s="125" t="s">
        <v>119</v>
      </c>
      <c r="T118" s="125"/>
      <c r="U118" s="125">
        <v>38.93</v>
      </c>
      <c r="V118" s="125">
        <v>39.979999999999997</v>
      </c>
      <c r="W118" s="125">
        <v>43.12</v>
      </c>
      <c r="X118" s="125">
        <v>40.130000000000003</v>
      </c>
      <c r="Y118" s="125">
        <v>42.16</v>
      </c>
      <c r="Z118" s="125"/>
      <c r="AA118" s="125" t="str">
        <f>TEXT(Y118,"##.0")</f>
        <v>42.2</v>
      </c>
      <c r="AB118" s="125"/>
      <c r="AC118" s="125"/>
      <c r="AD118" s="125"/>
      <c r="AE118" s="125"/>
      <c r="AF118" s="125"/>
    </row>
    <row r="119" spans="19:32" x14ac:dyDescent="0.25"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9:32" x14ac:dyDescent="0.25">
      <c r="S120" s="125" t="s">
        <v>120</v>
      </c>
      <c r="T120" s="125"/>
      <c r="U120" s="125">
        <v>4014</v>
      </c>
      <c r="V120" s="125">
        <v>4039</v>
      </c>
      <c r="W120" s="125">
        <v>4139</v>
      </c>
      <c r="X120" s="125">
        <v>4146</v>
      </c>
      <c r="Y120" s="125">
        <v>4266</v>
      </c>
      <c r="Z120" s="125"/>
      <c r="AA120" s="125" t="str">
        <f>TEXT(Y120,"###,###")</f>
        <v>4,266</v>
      </c>
      <c r="AB120" s="125"/>
      <c r="AC120" s="125"/>
      <c r="AD120" s="125"/>
      <c r="AE120" s="125"/>
      <c r="AF120" s="125"/>
    </row>
    <row r="121" spans="19:32" x14ac:dyDescent="0.25">
      <c r="S121" s="125" t="s">
        <v>121</v>
      </c>
      <c r="T121" s="125"/>
      <c r="U121" s="125">
        <v>390</v>
      </c>
      <c r="V121" s="125">
        <v>379</v>
      </c>
      <c r="W121" s="125">
        <v>384</v>
      </c>
      <c r="X121" s="125">
        <v>373</v>
      </c>
      <c r="Y121" s="125">
        <v>379</v>
      </c>
      <c r="Z121" s="125"/>
      <c r="AA121" s="125" t="str">
        <f t="shared" ref="AA121:AA128" si="4">TEXT(Y121,"###,###")</f>
        <v>379</v>
      </c>
      <c r="AB121" s="125"/>
      <c r="AC121" s="125"/>
      <c r="AD121" s="125"/>
      <c r="AE121" s="125"/>
      <c r="AF121" s="125"/>
    </row>
    <row r="122" spans="19:32" x14ac:dyDescent="0.25">
      <c r="S122" s="125" t="s">
        <v>122</v>
      </c>
      <c r="T122" s="125"/>
      <c r="U122" s="125">
        <v>346</v>
      </c>
      <c r="V122" s="125">
        <v>318</v>
      </c>
      <c r="W122" s="125">
        <v>319</v>
      </c>
      <c r="X122" s="125">
        <v>312</v>
      </c>
      <c r="Y122" s="125">
        <v>310</v>
      </c>
      <c r="Z122" s="125"/>
      <c r="AA122" s="125" t="str">
        <f t="shared" si="4"/>
        <v>310</v>
      </c>
      <c r="AB122" s="125"/>
      <c r="AC122" s="125"/>
      <c r="AD122" s="125"/>
      <c r="AE122" s="125"/>
      <c r="AF122" s="125"/>
    </row>
    <row r="123" spans="19:32" x14ac:dyDescent="0.25">
      <c r="S123" s="125"/>
      <c r="T123" s="125"/>
      <c r="U123" s="125"/>
      <c r="V123" s="125"/>
      <c r="W123" s="125"/>
      <c r="X123" s="125"/>
      <c r="Y123" s="125"/>
      <c r="Z123" s="125"/>
      <c r="AA123" s="125" t="s">
        <v>27</v>
      </c>
      <c r="AB123" s="125"/>
      <c r="AC123" s="125" t="s">
        <v>35</v>
      </c>
      <c r="AD123" s="125"/>
      <c r="AE123" s="125" t="s">
        <v>27</v>
      </c>
      <c r="AF123" s="125"/>
    </row>
    <row r="124" spans="19:32" x14ac:dyDescent="0.25">
      <c r="S124" s="125" t="s">
        <v>123</v>
      </c>
      <c r="T124" s="125"/>
      <c r="U124" s="125">
        <v>4360</v>
      </c>
      <c r="V124" s="125">
        <v>4357</v>
      </c>
      <c r="W124" s="125">
        <v>4458</v>
      </c>
      <c r="X124" s="125">
        <v>4458</v>
      </c>
      <c r="Y124" s="125">
        <v>4576</v>
      </c>
      <c r="Z124" s="125"/>
      <c r="AA124" s="125" t="str">
        <f t="shared" si="4"/>
        <v>4,576</v>
      </c>
      <c r="AB124" s="125"/>
      <c r="AC124" s="125">
        <f>Y124/$Y$7*100</f>
        <v>92.351160443995965</v>
      </c>
      <c r="AD124" s="125"/>
      <c r="AE124" s="125"/>
      <c r="AF124" s="125"/>
    </row>
    <row r="125" spans="19:32" x14ac:dyDescent="0.25">
      <c r="S125" s="125" t="s">
        <v>124</v>
      </c>
      <c r="T125" s="125"/>
      <c r="U125" s="125">
        <v>736</v>
      </c>
      <c r="V125" s="125">
        <v>697</v>
      </c>
      <c r="W125" s="125">
        <v>703</v>
      </c>
      <c r="X125" s="125">
        <v>685</v>
      </c>
      <c r="Y125" s="125">
        <v>689</v>
      </c>
      <c r="Z125" s="125"/>
      <c r="AA125" s="125" t="str">
        <f t="shared" si="4"/>
        <v>689</v>
      </c>
      <c r="AB125" s="125"/>
      <c r="AC125" s="125">
        <f>Y125/$Y$7*100</f>
        <v>13.905146316851665</v>
      </c>
      <c r="AD125" s="125"/>
      <c r="AE125" s="125"/>
      <c r="AF125" s="125"/>
    </row>
    <row r="126" spans="19:32" x14ac:dyDescent="0.25"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9:32" x14ac:dyDescent="0.25">
      <c r="S127" s="125" t="s">
        <v>125</v>
      </c>
      <c r="T127" s="125"/>
      <c r="U127" s="125">
        <v>2531</v>
      </c>
      <c r="V127" s="125">
        <v>2519</v>
      </c>
      <c r="W127" s="125">
        <v>2565</v>
      </c>
      <c r="X127" s="125">
        <v>2553</v>
      </c>
      <c r="Y127" s="125">
        <v>2635</v>
      </c>
      <c r="Z127" s="125"/>
      <c r="AA127" s="125" t="str">
        <f t="shared" si="4"/>
        <v>2,635</v>
      </c>
      <c r="AB127" s="125"/>
      <c r="AC127" s="125">
        <f>Y127/$Y$7*100</f>
        <v>53.178607467204841</v>
      </c>
      <c r="AD127" s="125"/>
      <c r="AE127" s="125"/>
      <c r="AF127" s="125"/>
    </row>
    <row r="128" spans="19:32" x14ac:dyDescent="0.25">
      <c r="S128" s="125" t="s">
        <v>126</v>
      </c>
      <c r="T128" s="125"/>
      <c r="U128" s="125">
        <v>2226</v>
      </c>
      <c r="V128" s="125">
        <v>2222</v>
      </c>
      <c r="W128" s="125">
        <v>2273</v>
      </c>
      <c r="X128" s="125">
        <v>2276</v>
      </c>
      <c r="Y128" s="125">
        <v>2320</v>
      </c>
      <c r="Z128" s="125"/>
      <c r="AA128" s="125" t="str">
        <f t="shared" si="4"/>
        <v>2,320</v>
      </c>
      <c r="AB128" s="125"/>
      <c r="AC128" s="125">
        <f>Y128/$Y$7*100</f>
        <v>46.821392532795159</v>
      </c>
      <c r="AD128" s="125"/>
      <c r="AE128" s="125"/>
      <c r="AF128" s="125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AB7D883-93D7-493B-9C54-38766028C4D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893B9AD7-6041-4A2F-80AF-881BC7186C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40E23289-8AE0-497E-9035-CF7B60BF87C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374BB69B-9429-473E-B6F8-3D153757F26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29</vt:i4>
      </vt:variant>
    </vt:vector>
  </HeadingPairs>
  <TitlesOfParts>
    <vt:vector size="60" baseType="lpstr">
      <vt:lpstr>Contents</vt:lpstr>
      <vt:lpstr>Table 12.1</vt:lpstr>
      <vt:lpstr>Table 12.2</vt:lpstr>
      <vt:lpstr>Table 12.3</vt:lpstr>
      <vt:lpstr>Table 12.4</vt:lpstr>
      <vt:lpstr>Table 12.5</vt:lpstr>
      <vt:lpstr>Table 12.6</vt:lpstr>
      <vt:lpstr>Table 12.7</vt:lpstr>
      <vt:lpstr>Table 12.8</vt:lpstr>
      <vt:lpstr>Table 12.9</vt:lpstr>
      <vt:lpstr>Table 12.10</vt:lpstr>
      <vt:lpstr>Table 12.11</vt:lpstr>
      <vt:lpstr>Table 12.12</vt:lpstr>
      <vt:lpstr>Table 12.13</vt:lpstr>
      <vt:lpstr>Table 12.14</vt:lpstr>
      <vt:lpstr>Table 12.15</vt:lpstr>
      <vt:lpstr>Table 12.16</vt:lpstr>
      <vt:lpstr>Table 12.17</vt:lpstr>
      <vt:lpstr>Table 12.18</vt:lpstr>
      <vt:lpstr>Table 12.19</vt:lpstr>
      <vt:lpstr>Table 12.20</vt:lpstr>
      <vt:lpstr>Table 12.21</vt:lpstr>
      <vt:lpstr>Table 12.22</vt:lpstr>
      <vt:lpstr>Table 12.23</vt:lpstr>
      <vt:lpstr>Table 12.24</vt:lpstr>
      <vt:lpstr>Table 12.25</vt:lpstr>
      <vt:lpstr>Table 12.26</vt:lpstr>
      <vt:lpstr>Table 12.27</vt:lpstr>
      <vt:lpstr>Table 12.28</vt:lpstr>
      <vt:lpstr>Table 12.29</vt:lpstr>
      <vt:lpstr>State data for spotlight</vt:lpstr>
      <vt:lpstr>'Table 12.1'!Print_Area</vt:lpstr>
      <vt:lpstr>'Table 12.10'!Print_Area</vt:lpstr>
      <vt:lpstr>'Table 12.11'!Print_Area</vt:lpstr>
      <vt:lpstr>'Table 12.12'!Print_Area</vt:lpstr>
      <vt:lpstr>'Table 12.13'!Print_Area</vt:lpstr>
      <vt:lpstr>'Table 12.14'!Print_Area</vt:lpstr>
      <vt:lpstr>'Table 12.15'!Print_Area</vt:lpstr>
      <vt:lpstr>'Table 12.16'!Print_Area</vt:lpstr>
      <vt:lpstr>'Table 12.17'!Print_Area</vt:lpstr>
      <vt:lpstr>'Table 12.18'!Print_Area</vt:lpstr>
      <vt:lpstr>'Table 12.19'!Print_Area</vt:lpstr>
      <vt:lpstr>'Table 12.2'!Print_Area</vt:lpstr>
      <vt:lpstr>'Table 12.20'!Print_Area</vt:lpstr>
      <vt:lpstr>'Table 12.21'!Print_Area</vt:lpstr>
      <vt:lpstr>'Table 12.22'!Print_Area</vt:lpstr>
      <vt:lpstr>'Table 12.23'!Print_Area</vt:lpstr>
      <vt:lpstr>'Table 12.24'!Print_Area</vt:lpstr>
      <vt:lpstr>'Table 12.25'!Print_Area</vt:lpstr>
      <vt:lpstr>'Table 12.26'!Print_Area</vt:lpstr>
      <vt:lpstr>'Table 12.27'!Print_Area</vt:lpstr>
      <vt:lpstr>'Table 12.28'!Print_Area</vt:lpstr>
      <vt:lpstr>'Table 12.29'!Print_Area</vt:lpstr>
      <vt:lpstr>'Table 12.3'!Print_Area</vt:lpstr>
      <vt:lpstr>'Table 12.4'!Print_Area</vt:lpstr>
      <vt:lpstr>'Table 12.5'!Print_Area</vt:lpstr>
      <vt:lpstr>'Table 12.6'!Print_Area</vt:lpstr>
      <vt:lpstr>'Table 12.7'!Print_Area</vt:lpstr>
      <vt:lpstr>'Table 12.8'!Print_Area</vt:lpstr>
      <vt:lpstr>'Table 12.9'!Print_Area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sequencer</cp:lastModifiedBy>
  <cp:lastPrinted>2019-07-12T00:48:45Z</cp:lastPrinted>
  <dcterms:created xsi:type="dcterms:W3CDTF">2019-07-02T01:38:47Z</dcterms:created>
  <dcterms:modified xsi:type="dcterms:W3CDTF">2019-07-29T23:19:56Z</dcterms:modified>
</cp:coreProperties>
</file>