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opic\21 Participation Jobsearch and Mobility\Output_Tables\2021\Data Cubes\Publication\2021\"/>
    </mc:Choice>
  </mc:AlternateContent>
  <xr:revisionPtr revIDLastSave="0" documentId="13_ncr:1_{25AA1886-E99D-4569-91C0-606AB0694329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Contents" sheetId="5" r:id="rId1"/>
    <sheet name="Table 20.1" sheetId="6" r:id="rId2"/>
    <sheet name="Table 20.2" sheetId="7" r:id="rId3"/>
    <sheet name="Index" sheetId="4" r:id="rId4"/>
    <sheet name="Data1" sheetId="1" r:id="rId5"/>
    <sheet name="Data2" sheetId="2" r:id="rId6"/>
  </sheets>
  <definedNames>
    <definedName name="A124835706F">Data2!$CP$1:$CP$10,Data2!$CP$11:$CP$17</definedName>
    <definedName name="A124835706F_Data">Data2!$CP$11:$CP$17</definedName>
    <definedName name="A124835706F_Latest">Data2!$CP$17</definedName>
    <definedName name="A124835710W">Data2!$CW$1:$CW$10,Data2!$CW$11:$CW$17</definedName>
    <definedName name="A124835710W_Data">Data2!$CW$11:$CW$17</definedName>
    <definedName name="A124835710W_Latest">Data2!$CW$17</definedName>
    <definedName name="A124835714F">Data2!$CZ$1:$CZ$10,Data2!$CZ$11:$CZ$17</definedName>
    <definedName name="A124835714F_Data">Data2!$CZ$11:$CZ$17</definedName>
    <definedName name="A124835714F_Latest">Data2!$CZ$17</definedName>
    <definedName name="A124835718R">Data2!$DD$1:$DD$10,Data2!$DD$11:$DD$17</definedName>
    <definedName name="A124835718R_Data">Data2!$DD$11:$DD$17</definedName>
    <definedName name="A124835718R_Latest">Data2!$DD$17</definedName>
    <definedName name="A124835722F">Data2!$DH$1:$DH$10,Data2!$DH$11:$DH$17</definedName>
    <definedName name="A124835722F_Data">Data2!$DH$11:$DH$17</definedName>
    <definedName name="A124835722F_Latest">Data2!$DH$17</definedName>
    <definedName name="A124835726R">Data2!$CQ$1:$CQ$10,Data2!$CQ$11:$CQ$17</definedName>
    <definedName name="A124835726R_Data">Data2!$CQ$11:$CQ$17</definedName>
    <definedName name="A124835726R_Latest">Data2!$CQ$17</definedName>
    <definedName name="A124835730F">Data2!$CS$1:$CS$10,Data2!$CS$11:$CS$17</definedName>
    <definedName name="A124835730F_Data">Data2!$CS$11:$CS$17</definedName>
    <definedName name="A124835730F_Latest">Data2!$CS$17</definedName>
    <definedName name="A124835734R">Data2!$CC$1:$CC$10,Data2!$CC$11:$CC$17</definedName>
    <definedName name="A124835734R_Data">Data2!$CC$11:$CC$17</definedName>
    <definedName name="A124835734R_Latest">Data2!$CC$17</definedName>
    <definedName name="A124835738X">Data2!$DG$1:$DG$10,Data2!$DG$11:$DG$17</definedName>
    <definedName name="A124835738X_Data">Data2!$DG$11:$DG$17</definedName>
    <definedName name="A124835738X_Latest">Data2!$DG$17</definedName>
    <definedName name="A124835742R">Data2!$CK$1:$CK$10,Data2!$CK$11:$CK$17</definedName>
    <definedName name="A124835742R_Data">Data2!$CK$11:$CK$17</definedName>
    <definedName name="A124835742R_Latest">Data2!$CK$17</definedName>
    <definedName name="A124835746X">Data2!$CO$1:$CO$10,Data2!$CO$11:$CO$17</definedName>
    <definedName name="A124835746X_Data">Data2!$CO$11:$CO$17</definedName>
    <definedName name="A124835746X_Latest">Data2!$CO$17</definedName>
    <definedName name="A124835750R">Data2!$DA$1:$DA$10,Data2!$DA$11:$DA$17</definedName>
    <definedName name="A124835750R_Data">Data2!$DA$11:$DA$17</definedName>
    <definedName name="A124835750R_Latest">Data2!$DA$17</definedName>
    <definedName name="A124835754X">Data2!$DI$1:$DI$10,Data2!$DI$11:$DI$17</definedName>
    <definedName name="A124835754X_Data">Data2!$DI$11:$DI$17</definedName>
    <definedName name="A124835754X_Latest">Data2!$DI$17</definedName>
    <definedName name="A124835758J">Data2!$CE$1:$CE$10,Data2!$CE$11:$CE$17</definedName>
    <definedName name="A124835758J_Data">Data2!$CE$11:$CE$17</definedName>
    <definedName name="A124835758J_Latest">Data2!$CE$17</definedName>
    <definedName name="A124835762X">Data2!$CH$1:$CH$10,Data2!$CH$11:$CH$17</definedName>
    <definedName name="A124835762X_Data">Data2!$CH$11:$CH$17</definedName>
    <definedName name="A124835762X_Latest">Data2!$CH$17</definedName>
    <definedName name="A124835766J">Data2!$CI$1:$CI$10,Data2!$CI$11:$CI$17</definedName>
    <definedName name="A124835766J_Data">Data2!$CI$11:$CI$17</definedName>
    <definedName name="A124835766J_Latest">Data2!$CI$17</definedName>
    <definedName name="A124835770X">Data2!$CR$1:$CR$10,Data2!$CR$11:$CR$17</definedName>
    <definedName name="A124835770X_Data">Data2!$CR$11:$CR$17</definedName>
    <definedName name="A124835770X_Latest">Data2!$CR$17</definedName>
    <definedName name="A124835774J">Data2!$CT$1:$CT$10,Data2!$CT$11:$CT$17</definedName>
    <definedName name="A124835774J_Data">Data2!$CT$11:$CT$17</definedName>
    <definedName name="A124835774J_Latest">Data2!$CT$17</definedName>
    <definedName name="A124835778T">Data2!$CU$1:$CU$10,Data2!$CU$11:$CU$17</definedName>
    <definedName name="A124835778T_Data">Data2!$CU$11:$CU$17</definedName>
    <definedName name="A124835778T_Latest">Data2!$CU$17</definedName>
    <definedName name="A124835782J">Data2!$DB$1:$DB$10,Data2!$DB$11:$DB$17</definedName>
    <definedName name="A124835782J_Data">Data2!$DB$11:$DB$17</definedName>
    <definedName name="A124835782J_Latest">Data2!$DB$17</definedName>
    <definedName name="A124835786T">Data2!$CJ$1:$CJ$10,Data2!$CJ$11:$CJ$17</definedName>
    <definedName name="A124835786T_Data">Data2!$CJ$11:$CJ$17</definedName>
    <definedName name="A124835786T_Latest">Data2!$CJ$17</definedName>
    <definedName name="A124835790J">Data2!$CM$1:$CM$10,Data2!$CM$11:$CM$17</definedName>
    <definedName name="A124835790J_Data">Data2!$CM$11:$CM$17</definedName>
    <definedName name="A124835790J_Latest">Data2!$CM$17</definedName>
    <definedName name="A124835794T">Data2!$DE$1:$DE$10,Data2!$DE$11:$DE$17</definedName>
    <definedName name="A124835794T_Data">Data2!$DE$11:$DE$17</definedName>
    <definedName name="A124835794T_Latest">Data2!$DE$17</definedName>
    <definedName name="A124835798A">Data2!$DF$1:$DF$10,Data2!$DF$11:$DF$17</definedName>
    <definedName name="A124835798A_Data">Data2!$DF$11:$DF$17</definedName>
    <definedName name="A124835798A_Latest">Data2!$DF$17</definedName>
    <definedName name="A124835802F">Data2!$CD$1:$CD$10,Data2!$CD$11:$CD$17</definedName>
    <definedName name="A124835802F_Data">Data2!$CD$11:$CD$17</definedName>
    <definedName name="A124835802F_Latest">Data2!$CD$17</definedName>
    <definedName name="A124835806R">Data2!$CF$1:$CF$10,Data2!$CF$11:$CF$17</definedName>
    <definedName name="A124835806R_Data">Data2!$CF$11:$CF$17</definedName>
    <definedName name="A124835806R_Latest">Data2!$CF$17</definedName>
    <definedName name="A124835810F">Data2!$CG$1:$CG$10,Data2!$CG$11:$CG$17</definedName>
    <definedName name="A124835810F_Data">Data2!$CG$11:$CG$17</definedName>
    <definedName name="A124835810F_Latest">Data2!$CG$17</definedName>
    <definedName name="A124835814R">Data2!$CL$1:$CL$10,Data2!$CL$11:$CL$17</definedName>
    <definedName name="A124835814R_Data">Data2!$CL$11:$CL$17</definedName>
    <definedName name="A124835814R_Latest">Data2!$CL$17</definedName>
    <definedName name="A124835818X">Data2!$CX$1:$CX$10,Data2!$CX$11:$CX$17</definedName>
    <definedName name="A124835818X_Data">Data2!$CX$11:$CX$17</definedName>
    <definedName name="A124835818X_Latest">Data2!$CX$17</definedName>
    <definedName name="A124835822R">Data2!$CY$1:$CY$10,Data2!$CY$11:$CY$17</definedName>
    <definedName name="A124835822R_Data">Data2!$CY$11:$CY$17</definedName>
    <definedName name="A124835822R_Latest">Data2!$CY$17</definedName>
    <definedName name="A124835826X">Data2!$CN$1:$CN$10,Data2!$CN$11:$CN$17</definedName>
    <definedName name="A124835826X_Data">Data2!$CN$11:$CN$17</definedName>
    <definedName name="A124835826X_Latest">Data2!$CN$17</definedName>
    <definedName name="A124835830R">Data2!$CV$1:$CV$10,Data2!$CV$11:$CV$17</definedName>
    <definedName name="A124835830R_Data">Data2!$CV$11:$CV$17</definedName>
    <definedName name="A124835830R_Latest">Data2!$CV$17</definedName>
    <definedName name="A124835834X">Data2!$DC$1:$DC$10,Data2!$DC$11:$DC$17</definedName>
    <definedName name="A124835834X_Data">Data2!$DC$11:$DC$17</definedName>
    <definedName name="A124835834X_Latest">Data2!$DC$17</definedName>
    <definedName name="A124835838J">Data2!$DW$1:$DW$10,Data2!$DW$11:$DW$17</definedName>
    <definedName name="A124835838J_Data">Data2!$DW$11:$DW$17</definedName>
    <definedName name="A124835838J_Latest">Data2!$DW$17</definedName>
    <definedName name="A124835842X">Data2!$ED$1:$ED$10,Data2!$ED$11:$ED$17</definedName>
    <definedName name="A124835842X_Data">Data2!$ED$11:$ED$17</definedName>
    <definedName name="A124835842X_Latest">Data2!$ED$17</definedName>
    <definedName name="A124835846J">Data2!$EG$1:$EG$10,Data2!$EG$11:$EG$17</definedName>
    <definedName name="A124835846J_Data">Data2!$EG$11:$EG$17</definedName>
    <definedName name="A124835846J_Latest">Data2!$EG$17</definedName>
    <definedName name="A124835850X">Data2!$EK$1:$EK$10,Data2!$EK$11:$EK$17</definedName>
    <definedName name="A124835850X_Data">Data2!$EK$11:$EK$17</definedName>
    <definedName name="A124835850X_Latest">Data2!$EK$17</definedName>
    <definedName name="A124835854J">Data2!$EO$1:$EO$10,Data2!$EO$11:$EO$17</definedName>
    <definedName name="A124835854J_Data">Data2!$EO$11:$EO$17</definedName>
    <definedName name="A124835854J_Latest">Data2!$EO$17</definedName>
    <definedName name="A124835858T">Data2!$DX$1:$DX$10,Data2!$DX$11:$DX$17</definedName>
    <definedName name="A124835858T_Data">Data2!$DX$11:$DX$17</definedName>
    <definedName name="A124835858T_Latest">Data2!$DX$17</definedName>
    <definedName name="A124835862J">Data2!$DZ$1:$DZ$10,Data2!$DZ$11:$DZ$17</definedName>
    <definedName name="A124835862J_Data">Data2!$DZ$11:$DZ$17</definedName>
    <definedName name="A124835862J_Latest">Data2!$DZ$17</definedName>
    <definedName name="A124835866T">Data2!$DJ$1:$DJ$10,Data2!$DJ$11:$DJ$17</definedName>
    <definedName name="A124835866T_Data">Data2!$DJ$11:$DJ$17</definedName>
    <definedName name="A124835866T_Latest">Data2!$DJ$17</definedName>
    <definedName name="A124835870J">Data2!$EN$1:$EN$10,Data2!$EN$11:$EN$17</definedName>
    <definedName name="A124835870J_Data">Data2!$EN$11:$EN$17</definedName>
    <definedName name="A124835870J_Latest">Data2!$EN$17</definedName>
    <definedName name="A124835874T">Data2!$DR$1:$DR$10,Data2!$DR$11:$DR$17</definedName>
    <definedName name="A124835874T_Data">Data2!$DR$11:$DR$17</definedName>
    <definedName name="A124835874T_Latest">Data2!$DR$17</definedName>
    <definedName name="A124835878A">Data2!$DV$1:$DV$10,Data2!$DV$11:$DV$17</definedName>
    <definedName name="A124835878A_Data">Data2!$DV$11:$DV$17</definedName>
    <definedName name="A124835878A_Latest">Data2!$DV$17</definedName>
    <definedName name="A124835882T">Data2!$EH$1:$EH$10,Data2!$EH$11:$EH$17</definedName>
    <definedName name="A124835882T_Data">Data2!$EH$11:$EH$17</definedName>
    <definedName name="A124835882T_Latest">Data2!$EH$17</definedName>
    <definedName name="A124835886A">Data2!$EP$1:$EP$10,Data2!$EP$11:$EP$17</definedName>
    <definedName name="A124835886A_Data">Data2!$EP$11:$EP$17</definedName>
    <definedName name="A124835886A_Latest">Data2!$EP$17</definedName>
    <definedName name="A124835890T">Data2!$DL$1:$DL$10,Data2!$DL$11:$DL$17</definedName>
    <definedName name="A124835890T_Data">Data2!$DL$11:$DL$17</definedName>
    <definedName name="A124835890T_Latest">Data2!$DL$17</definedName>
    <definedName name="A124835894A">Data2!$DO$1:$DO$10,Data2!$DO$11:$DO$17</definedName>
    <definedName name="A124835894A_Data">Data2!$DO$11:$DO$17</definedName>
    <definedName name="A124835894A_Latest">Data2!$DO$17</definedName>
    <definedName name="A124835898K">Data2!$DP$1:$DP$10,Data2!$DP$11:$DP$17</definedName>
    <definedName name="A124835898K_Data">Data2!$DP$11:$DP$17</definedName>
    <definedName name="A124835898K_Latest">Data2!$DP$17</definedName>
    <definedName name="A124835902R">Data2!$DY$1:$DY$10,Data2!$DY$11:$DY$17</definedName>
    <definedName name="A124835902R_Data">Data2!$DY$11:$DY$17</definedName>
    <definedName name="A124835902R_Latest">Data2!$DY$17</definedName>
    <definedName name="A124835906X">Data2!$EA$1:$EA$10,Data2!$EA$11:$EA$17</definedName>
    <definedName name="A124835906X_Data">Data2!$EA$11:$EA$17</definedName>
    <definedName name="A124835906X_Latest">Data2!$EA$17</definedName>
    <definedName name="A124835910R">Data2!$EB$1:$EB$10,Data2!$EB$11:$EB$17</definedName>
    <definedName name="A124835910R_Data">Data2!$EB$11:$EB$17</definedName>
    <definedName name="A124835910R_Latest">Data2!$EB$17</definedName>
    <definedName name="A124835914X">Data2!$EI$1:$EI$10,Data2!$EI$11:$EI$17</definedName>
    <definedName name="A124835914X_Data">Data2!$EI$11:$EI$17</definedName>
    <definedName name="A124835914X_Latest">Data2!$EI$17</definedName>
    <definedName name="A124835918J">Data2!$DQ$1:$DQ$10,Data2!$DQ$11:$DQ$17</definedName>
    <definedName name="A124835918J_Data">Data2!$DQ$11:$DQ$17</definedName>
    <definedName name="A124835918J_Latest">Data2!$DQ$17</definedName>
    <definedName name="A124835922X">Data2!$DT$1:$DT$10,Data2!$DT$11:$DT$17</definedName>
    <definedName name="A124835922X_Data">Data2!$DT$11:$DT$17</definedName>
    <definedName name="A124835922X_Latest">Data2!$DT$17</definedName>
    <definedName name="A124835926J">Data2!$EL$1:$EL$10,Data2!$EL$11:$EL$17</definedName>
    <definedName name="A124835926J_Data">Data2!$EL$11:$EL$17</definedName>
    <definedName name="A124835926J_Latest">Data2!$EL$17</definedName>
    <definedName name="A124835930X">Data2!$EM$1:$EM$10,Data2!$EM$11:$EM$17</definedName>
    <definedName name="A124835930X_Data">Data2!$EM$11:$EM$17</definedName>
    <definedName name="A124835930X_Latest">Data2!$EM$17</definedName>
    <definedName name="A124835934J">Data2!$DK$1:$DK$10,Data2!$DK$11:$DK$17</definedName>
    <definedName name="A124835934J_Data">Data2!$DK$11:$DK$17</definedName>
    <definedName name="A124835934J_Latest">Data2!$DK$17</definedName>
    <definedName name="A124835938T">Data2!$DM$1:$DM$10,Data2!$DM$11:$DM$17</definedName>
    <definedName name="A124835938T_Data">Data2!$DM$11:$DM$17</definedName>
    <definedName name="A124835938T_Latest">Data2!$DM$17</definedName>
    <definedName name="A124835942J">Data2!$DN$1:$DN$10,Data2!$DN$11:$DN$17</definedName>
    <definedName name="A124835942J_Data">Data2!$DN$11:$DN$17</definedName>
    <definedName name="A124835942J_Latest">Data2!$DN$17</definedName>
    <definedName name="A124835946T">Data2!$DS$1:$DS$10,Data2!$DS$11:$DS$17</definedName>
    <definedName name="A124835946T_Data">Data2!$DS$11:$DS$17</definedName>
    <definedName name="A124835946T_Latest">Data2!$DS$17</definedName>
    <definedName name="A124835950J">Data2!$EE$1:$EE$10,Data2!$EE$11:$EE$17</definedName>
    <definedName name="A124835950J_Data">Data2!$EE$11:$EE$17</definedName>
    <definedName name="A124835950J_Latest">Data2!$EE$17</definedName>
    <definedName name="A124835954T">Data2!$EF$1:$EF$10,Data2!$EF$11:$EF$17</definedName>
    <definedName name="A124835954T_Data">Data2!$EF$11:$EF$17</definedName>
    <definedName name="A124835954T_Latest">Data2!$EF$17</definedName>
    <definedName name="A124835958A">Data2!$DU$1:$DU$10,Data2!$DU$11:$DU$17</definedName>
    <definedName name="A124835958A_Data">Data2!$DU$11:$DU$17</definedName>
    <definedName name="A124835958A_Latest">Data2!$DU$17</definedName>
    <definedName name="A124835962T">Data2!$EC$1:$EC$10,Data2!$EC$11:$EC$17</definedName>
    <definedName name="A124835962T_Data">Data2!$EC$11:$EC$17</definedName>
    <definedName name="A124835962T_Latest">Data2!$EC$17</definedName>
    <definedName name="A124835966A">Data2!$EJ$1:$EJ$10,Data2!$EJ$11:$EJ$17</definedName>
    <definedName name="A124835966A_Data">Data2!$EJ$11:$EJ$17</definedName>
    <definedName name="A124835966A_Latest">Data2!$EJ$17</definedName>
    <definedName name="A124835970T">Data1!$IL$1:$IL$10,Data1!$IL$11:$IL$17</definedName>
    <definedName name="A124835970T_Data">Data1!$IL$11:$IL$17</definedName>
    <definedName name="A124835970T_Latest">Data1!$IL$17</definedName>
    <definedName name="A124835974A">Data2!$C$1:$C$10,Data2!$C$11:$C$17</definedName>
    <definedName name="A124835974A_Data">Data2!$C$11:$C$17</definedName>
    <definedName name="A124835974A_Latest">Data2!$C$17</definedName>
    <definedName name="A124835978K">Data2!$F$1:$F$10,Data2!$F$11:$F$17</definedName>
    <definedName name="A124835978K_Data">Data2!$F$11:$F$17</definedName>
    <definedName name="A124835978K_Latest">Data2!$F$17</definedName>
    <definedName name="A124835982A">Data2!$J$1:$J$10,Data2!$J$11:$J$17</definedName>
    <definedName name="A124835982A_Data">Data2!$J$11:$J$17</definedName>
    <definedName name="A124835982A_Latest">Data2!$J$17</definedName>
    <definedName name="A124835986K">Data2!$N$1:$N$10,Data2!$N$11:$N$17</definedName>
    <definedName name="A124835986K_Data">Data2!$N$11:$N$17</definedName>
    <definedName name="A124835986K_Latest">Data2!$N$17</definedName>
    <definedName name="A124835990A">Data1!$IM$1:$IM$10,Data1!$IM$11:$IM$17</definedName>
    <definedName name="A124835990A_Data">Data1!$IM$11:$IM$17</definedName>
    <definedName name="A124835990A_Latest">Data1!$IM$17</definedName>
    <definedName name="A124835994K">Data1!$IO$1:$IO$10,Data1!$IO$11:$IO$17</definedName>
    <definedName name="A124835994K_Data">Data1!$IO$11:$IO$17</definedName>
    <definedName name="A124835994K_Latest">Data1!$IO$17</definedName>
    <definedName name="A124835998V">Data1!$HY$1:$HY$10,Data1!$HY$11:$HY$17</definedName>
    <definedName name="A124835998V_Data">Data1!$HY$11:$HY$17</definedName>
    <definedName name="A124835998V_Latest">Data1!$HY$17</definedName>
    <definedName name="A124836002A">Data2!$M$1:$M$10,Data2!$M$11:$M$17</definedName>
    <definedName name="A124836002A_Data">Data2!$M$11:$M$17</definedName>
    <definedName name="A124836002A_Latest">Data2!$M$17</definedName>
    <definedName name="A124836006K">Data1!$IG$1:$IG$10,Data1!$IG$11:$IG$17</definedName>
    <definedName name="A124836006K_Data">Data1!$IG$11:$IG$17</definedName>
    <definedName name="A124836006K_Latest">Data1!$IG$17</definedName>
    <definedName name="A124836010A">Data1!$IK$1:$IK$10,Data1!$IK$11:$IK$17</definedName>
    <definedName name="A124836010A_Data">Data1!$IK$11:$IK$17</definedName>
    <definedName name="A124836010A_Latest">Data1!$IK$17</definedName>
    <definedName name="A124836014K">Data2!$G$1:$G$10,Data2!$G$11:$G$17</definedName>
    <definedName name="A124836014K_Data">Data2!$G$11:$G$17</definedName>
    <definedName name="A124836014K_Latest">Data2!$G$17</definedName>
    <definedName name="A124836018V">Data2!$O$1:$O$10,Data2!$O$11:$O$17</definedName>
    <definedName name="A124836018V_Data">Data2!$O$11:$O$17</definedName>
    <definedName name="A124836018V_Latest">Data2!$O$17</definedName>
    <definedName name="A124836022K">Data1!$IA$1:$IA$10,Data1!$IA$11:$IA$17</definedName>
    <definedName name="A124836022K_Data">Data1!$IA$11:$IA$17</definedName>
    <definedName name="A124836022K_Latest">Data1!$IA$17</definedName>
    <definedName name="A124836026V">Data1!$ID$1:$ID$10,Data1!$ID$11:$ID$17</definedName>
    <definedName name="A124836026V_Data">Data1!$ID$11:$ID$17</definedName>
    <definedName name="A124836026V_Latest">Data1!$ID$17</definedName>
    <definedName name="A124836030K">Data1!$IE$1:$IE$10,Data1!$IE$11:$IE$17</definedName>
    <definedName name="A124836030K_Data">Data1!$IE$11:$IE$17</definedName>
    <definedName name="A124836030K_Latest">Data1!$IE$17</definedName>
    <definedName name="A124836034V">Data1!$IN$1:$IN$10,Data1!$IN$11:$IN$17</definedName>
    <definedName name="A124836034V_Data">Data1!$IN$11:$IN$17</definedName>
    <definedName name="A124836034V_Latest">Data1!$IN$17</definedName>
    <definedName name="A124836038C">Data1!$IP$1:$IP$10,Data1!$IP$11:$IP$17</definedName>
    <definedName name="A124836038C_Data">Data1!$IP$11:$IP$17</definedName>
    <definedName name="A124836038C_Latest">Data1!$IP$17</definedName>
    <definedName name="A124836042V">Data1!$IQ$1:$IQ$10,Data1!$IQ$11:$IQ$17</definedName>
    <definedName name="A124836042V_Data">Data1!$IQ$11:$IQ$17</definedName>
    <definedName name="A124836042V_Latest">Data1!$IQ$17</definedName>
    <definedName name="A124836046C">Data2!$H$1:$H$10,Data2!$H$11:$H$17</definedName>
    <definedName name="A124836046C_Data">Data2!$H$11:$H$17</definedName>
    <definedName name="A124836046C_Latest">Data2!$H$17</definedName>
    <definedName name="A124836050V">Data1!$IF$1:$IF$10,Data1!$IF$11:$IF$17</definedName>
    <definedName name="A124836050V_Data">Data1!$IF$11:$IF$17</definedName>
    <definedName name="A124836050V_Latest">Data1!$IF$17</definedName>
    <definedName name="A124836054C">Data1!$II$1:$II$10,Data1!$II$11:$II$17</definedName>
    <definedName name="A124836054C_Data">Data1!$II$11:$II$17</definedName>
    <definedName name="A124836054C_Latest">Data1!$II$17</definedName>
    <definedName name="A124836058L">Data2!$K$1:$K$10,Data2!$K$11:$K$17</definedName>
    <definedName name="A124836058L_Data">Data2!$K$11:$K$17</definedName>
    <definedName name="A124836058L_Latest">Data2!$K$17</definedName>
    <definedName name="A124836062C">Data2!$L$1:$L$10,Data2!$L$11:$L$17</definedName>
    <definedName name="A124836062C_Data">Data2!$L$11:$L$17</definedName>
    <definedName name="A124836062C_Latest">Data2!$L$17</definedName>
    <definedName name="A124836066L">Data1!$HZ$1:$HZ$10,Data1!$HZ$11:$HZ$17</definedName>
    <definedName name="A124836066L_Data">Data1!$HZ$11:$HZ$17</definedName>
    <definedName name="A124836066L_Latest">Data1!$HZ$17</definedName>
    <definedName name="A124836070C">Data1!$IB$1:$IB$10,Data1!$IB$11:$IB$17</definedName>
    <definedName name="A124836070C_Data">Data1!$IB$11:$IB$17</definedName>
    <definedName name="A124836070C_Latest">Data1!$IB$17</definedName>
    <definedName name="A124836074L">Data1!$IC$1:$IC$10,Data1!$IC$11:$IC$17</definedName>
    <definedName name="A124836074L_Data">Data1!$IC$11:$IC$17</definedName>
    <definedName name="A124836074L_Latest">Data1!$IC$17</definedName>
    <definedName name="A124836078W">Data1!$IH$1:$IH$10,Data1!$IH$11:$IH$17</definedName>
    <definedName name="A124836078W_Data">Data1!$IH$11:$IH$17</definedName>
    <definedName name="A124836078W_Latest">Data1!$IH$17</definedName>
    <definedName name="A124836082L">Data2!$D$1:$D$10,Data2!$D$11:$D$17</definedName>
    <definedName name="A124836082L_Data">Data2!$D$11:$D$17</definedName>
    <definedName name="A124836082L_Latest">Data2!$D$17</definedName>
    <definedName name="A124836086W">Data2!$E$1:$E$10,Data2!$E$11:$E$17</definedName>
    <definedName name="A124836086W_Data">Data2!$E$11:$E$17</definedName>
    <definedName name="A124836086W_Latest">Data2!$E$17</definedName>
    <definedName name="A124836090L">Data1!$IJ$1:$IJ$10,Data1!$IJ$11:$IJ$17</definedName>
    <definedName name="A124836090L_Data">Data1!$IJ$11:$IJ$17</definedName>
    <definedName name="A124836090L_Latest">Data1!$IJ$17</definedName>
    <definedName name="A124836094W">Data2!$B$1:$B$10,Data2!$B$11:$B$17</definedName>
    <definedName name="A124836094W_Data">Data2!$B$11:$B$17</definedName>
    <definedName name="A124836094W_Latest">Data2!$B$17</definedName>
    <definedName name="A124836098F">Data2!$I$1:$I$10,Data2!$I$11:$I$17</definedName>
    <definedName name="A124836098F_Data">Data2!$I$11:$I$17</definedName>
    <definedName name="A124836098F_Latest">Data2!$I$17</definedName>
    <definedName name="A124836102K">Data2!$BI$1:$BI$10,Data2!$BI$11:$BI$17</definedName>
    <definedName name="A124836102K_Data">Data2!$BI$11:$BI$17</definedName>
    <definedName name="A124836102K_Latest">Data2!$BI$17</definedName>
    <definedName name="A124836106V">Data2!$BP$1:$BP$10,Data2!$BP$11:$BP$17</definedName>
    <definedName name="A124836106V_Data">Data2!$BP$11:$BP$17</definedName>
    <definedName name="A124836106V_Latest">Data2!$BP$17</definedName>
    <definedName name="A124836110K">Data2!$BS$1:$BS$10,Data2!$BS$11:$BS$17</definedName>
    <definedName name="A124836110K_Data">Data2!$BS$11:$BS$17</definedName>
    <definedName name="A124836110K_Latest">Data2!$BS$17</definedName>
    <definedName name="A124836114V">Data2!$BW$1:$BW$10,Data2!$BW$11:$BW$17</definedName>
    <definedName name="A124836114V_Data">Data2!$BW$11:$BW$17</definedName>
    <definedName name="A124836114V_Latest">Data2!$BW$17</definedName>
    <definedName name="A124836118C">Data2!$CA$1:$CA$10,Data2!$CA$11:$CA$17</definedName>
    <definedName name="A124836118C_Data">Data2!$CA$11:$CA$17</definedName>
    <definedName name="A124836118C_Latest">Data2!$CA$17</definedName>
    <definedName name="A124836122V">Data2!$BJ$1:$BJ$10,Data2!$BJ$11:$BJ$17</definedName>
    <definedName name="A124836122V_Data">Data2!$BJ$11:$BJ$17</definedName>
    <definedName name="A124836122V_Latest">Data2!$BJ$17</definedName>
    <definedName name="A124836126C">Data2!$BL$1:$BL$10,Data2!$BL$11:$BL$17</definedName>
    <definedName name="A124836126C_Data">Data2!$BL$11:$BL$17</definedName>
    <definedName name="A124836126C_Latest">Data2!$BL$17</definedName>
    <definedName name="A124836130V">Data2!$AV$1:$AV$10,Data2!$AV$11:$AV$17</definedName>
    <definedName name="A124836130V_Data">Data2!$AV$11:$AV$17</definedName>
    <definedName name="A124836130V_Latest">Data2!$AV$17</definedName>
    <definedName name="A124836134C">Data2!$BZ$1:$BZ$10,Data2!$BZ$11:$BZ$17</definedName>
    <definedName name="A124836134C_Data">Data2!$BZ$11:$BZ$17</definedName>
    <definedName name="A124836134C_Latest">Data2!$BZ$17</definedName>
    <definedName name="A124836138L">Data2!$BD$1:$BD$10,Data2!$BD$11:$BD$17</definedName>
    <definedName name="A124836138L_Data">Data2!$BD$11:$BD$17</definedName>
    <definedName name="A124836138L_Latest">Data2!$BD$17</definedName>
    <definedName name="A124836142C">Data2!$BH$1:$BH$10,Data2!$BH$11:$BH$17</definedName>
    <definedName name="A124836142C_Data">Data2!$BH$11:$BH$17</definedName>
    <definedName name="A124836142C_Latest">Data2!$BH$17</definedName>
    <definedName name="A124836146L">Data2!$BT$1:$BT$10,Data2!$BT$11:$BT$17</definedName>
    <definedName name="A124836146L_Data">Data2!$BT$11:$BT$17</definedName>
    <definedName name="A124836146L_Latest">Data2!$BT$17</definedName>
    <definedName name="A124836150C">Data2!$CB$1:$CB$10,Data2!$CB$11:$CB$17</definedName>
    <definedName name="A124836150C_Data">Data2!$CB$11:$CB$17</definedName>
    <definedName name="A124836150C_Latest">Data2!$CB$17</definedName>
    <definedName name="A124836154L">Data2!$AX$1:$AX$10,Data2!$AX$11:$AX$17</definedName>
    <definedName name="A124836154L_Data">Data2!$AX$11:$AX$17</definedName>
    <definedName name="A124836154L_Latest">Data2!$AX$17</definedName>
    <definedName name="A124836158W">Data2!$BA$1:$BA$10,Data2!$BA$11:$BA$17</definedName>
    <definedName name="A124836158W_Data">Data2!$BA$11:$BA$17</definedName>
    <definedName name="A124836158W_Latest">Data2!$BA$17</definedName>
    <definedName name="A124836162L">Data2!$BB$1:$BB$10,Data2!$BB$11:$BB$17</definedName>
    <definedName name="A124836162L_Data">Data2!$BB$11:$BB$17</definedName>
    <definedName name="A124836162L_Latest">Data2!$BB$17</definedName>
    <definedName name="A124836166W">Data2!$BK$1:$BK$10,Data2!$BK$11:$BK$17</definedName>
    <definedName name="A124836166W_Data">Data2!$BK$11:$BK$17</definedName>
    <definedName name="A124836166W_Latest">Data2!$BK$17</definedName>
    <definedName name="A124836170L">Data2!$BM$1:$BM$10,Data2!$BM$11:$BM$17</definedName>
    <definedName name="A124836170L_Data">Data2!$BM$11:$BM$17</definedName>
    <definedName name="A124836170L_Latest">Data2!$BM$17</definedName>
    <definedName name="A124836174W">Data2!$BN$1:$BN$10,Data2!$BN$11:$BN$17</definedName>
    <definedName name="A124836174W_Data">Data2!$BN$11:$BN$17</definedName>
    <definedName name="A124836174W_Latest">Data2!$BN$17</definedName>
    <definedName name="A124836178F">Data2!$BU$1:$BU$10,Data2!$BU$11:$BU$17</definedName>
    <definedName name="A124836178F_Data">Data2!$BU$11:$BU$17</definedName>
    <definedName name="A124836178F_Latest">Data2!$BU$17</definedName>
    <definedName name="A124836182W">Data2!$BC$1:$BC$10,Data2!$BC$11:$BC$17</definedName>
    <definedName name="A124836182W_Data">Data2!$BC$11:$BC$17</definedName>
    <definedName name="A124836182W_Latest">Data2!$BC$17</definedName>
    <definedName name="A124836186F">Data2!$BF$1:$BF$10,Data2!$BF$11:$BF$17</definedName>
    <definedName name="A124836186F_Data">Data2!$BF$11:$BF$17</definedName>
    <definedName name="A124836186F_Latest">Data2!$BF$17</definedName>
    <definedName name="A124836190W">Data2!$BX$1:$BX$10,Data2!$BX$11:$BX$17</definedName>
    <definedName name="A124836190W_Data">Data2!$BX$11:$BX$17</definedName>
    <definedName name="A124836190W_Latest">Data2!$BX$17</definedName>
    <definedName name="A124836194F">Data2!$BY$1:$BY$10,Data2!$BY$11:$BY$17</definedName>
    <definedName name="A124836194F_Data">Data2!$BY$11:$BY$17</definedName>
    <definedName name="A124836194F_Latest">Data2!$BY$17</definedName>
    <definedName name="A124836198R">Data2!$AW$1:$AW$10,Data2!$AW$11:$AW$17</definedName>
    <definedName name="A124836198R_Data">Data2!$AW$11:$AW$17</definedName>
    <definedName name="A124836198R_Latest">Data2!$AW$17</definedName>
    <definedName name="A124836202V">Data2!$AY$1:$AY$10,Data2!$AY$11:$AY$17</definedName>
    <definedName name="A124836202V_Data">Data2!$AY$11:$AY$17</definedName>
    <definedName name="A124836202V_Latest">Data2!$AY$17</definedName>
    <definedName name="A124836206C">Data2!$AZ$1:$AZ$10,Data2!$AZ$11:$AZ$17</definedName>
    <definedName name="A124836206C_Data">Data2!$AZ$11:$AZ$17</definedName>
    <definedName name="A124836206C_Latest">Data2!$AZ$17</definedName>
    <definedName name="A124836210V">Data2!$BE$1:$BE$10,Data2!$BE$11:$BE$17</definedName>
    <definedName name="A124836210V_Data">Data2!$BE$11:$BE$17</definedName>
    <definedName name="A124836210V_Latest">Data2!$BE$17</definedName>
    <definedName name="A124836214C">Data2!$BQ$1:$BQ$10,Data2!$BQ$11:$BQ$17</definedName>
    <definedName name="A124836214C_Data">Data2!$BQ$11:$BQ$17</definedName>
    <definedName name="A124836214C_Latest">Data2!$BQ$17</definedName>
    <definedName name="A124836218L">Data2!$BR$1:$BR$10,Data2!$BR$11:$BR$17</definedName>
    <definedName name="A124836218L_Data">Data2!$BR$11:$BR$17</definedName>
    <definedName name="A124836218L_Latest">Data2!$BR$17</definedName>
    <definedName name="A124836222C">Data2!$BG$1:$BG$10,Data2!$BG$11:$BG$17</definedName>
    <definedName name="A124836222C_Data">Data2!$BG$11:$BG$17</definedName>
    <definedName name="A124836222C_Latest">Data2!$BG$17</definedName>
    <definedName name="A124836226L">Data2!$BO$1:$BO$10,Data2!$BO$11:$BO$17</definedName>
    <definedName name="A124836226L_Data">Data2!$BO$11:$BO$17</definedName>
    <definedName name="A124836226L_Latest">Data2!$BO$17</definedName>
    <definedName name="A124836230C">Data2!$BV$1:$BV$10,Data2!$BV$11:$BV$17</definedName>
    <definedName name="A124836230C_Data">Data2!$BV$11:$BV$17</definedName>
    <definedName name="A124836230C_Latest">Data2!$BV$17</definedName>
    <definedName name="A124836234L">Data1!$AV$1:$AV$10,Data1!$AV$11:$AV$17</definedName>
    <definedName name="A124836234L_Data">Data1!$AV$11:$AV$17</definedName>
    <definedName name="A124836234L_Latest">Data1!$AV$17</definedName>
    <definedName name="A124836238W">Data1!$BC$1:$BC$10,Data1!$BC$11:$BC$17</definedName>
    <definedName name="A124836238W_Data">Data1!$BC$11:$BC$17</definedName>
    <definedName name="A124836238W_Latest">Data1!$BC$17</definedName>
    <definedName name="A124836242L">Data1!$BF$1:$BF$10,Data1!$BF$11:$BF$17</definedName>
    <definedName name="A124836242L_Data">Data1!$BF$11:$BF$17</definedName>
    <definedName name="A124836242L_Latest">Data1!$BF$17</definedName>
    <definedName name="A124836246W">Data1!$BJ$1:$BJ$10,Data1!$BJ$11:$BJ$17</definedName>
    <definedName name="A124836246W_Data">Data1!$BJ$11:$BJ$17</definedName>
    <definedName name="A124836246W_Latest">Data1!$BJ$17</definedName>
    <definedName name="A124836250L">Data1!$BN$1:$BN$10,Data1!$BN$11:$BN$17</definedName>
    <definedName name="A124836250L_Data">Data1!$BN$11:$BN$17</definedName>
    <definedName name="A124836250L_Latest">Data1!$BN$17</definedName>
    <definedName name="A124836254W">Data1!$AW$1:$AW$10,Data1!$AW$11:$AW$17</definedName>
    <definedName name="A124836254W_Data">Data1!$AW$11:$AW$17</definedName>
    <definedName name="A124836254W_Latest">Data1!$AW$17</definedName>
    <definedName name="A124836258F">Data1!$AY$1:$AY$10,Data1!$AY$11:$AY$17</definedName>
    <definedName name="A124836258F_Data">Data1!$AY$11:$AY$17</definedName>
    <definedName name="A124836258F_Latest">Data1!$AY$17</definedName>
    <definedName name="A124836262W">Data1!$AI$1:$AI$10,Data1!$AI$11:$AI$17</definedName>
    <definedName name="A124836262W_Data">Data1!$AI$11:$AI$17</definedName>
    <definedName name="A124836262W_Latest">Data1!$AI$17</definedName>
    <definedName name="A124836266F">Data1!$BM$1:$BM$10,Data1!$BM$11:$BM$17</definedName>
    <definedName name="A124836266F_Data">Data1!$BM$11:$BM$17</definedName>
    <definedName name="A124836266F_Latest">Data1!$BM$17</definedName>
    <definedName name="A124836270W">Data1!$AQ$1:$AQ$10,Data1!$AQ$11:$AQ$17</definedName>
    <definedName name="A124836270W_Data">Data1!$AQ$11:$AQ$17</definedName>
    <definedName name="A124836270W_Latest">Data1!$AQ$17</definedName>
    <definedName name="A124836274F">Data1!$AU$1:$AU$10,Data1!$AU$11:$AU$17</definedName>
    <definedName name="A124836274F_Data">Data1!$AU$11:$AU$17</definedName>
    <definedName name="A124836274F_Latest">Data1!$AU$17</definedName>
    <definedName name="A124836278R">Data1!$BG$1:$BG$10,Data1!$BG$11:$BG$17</definedName>
    <definedName name="A124836278R_Data">Data1!$BG$11:$BG$17</definedName>
    <definedName name="A124836278R_Latest">Data1!$BG$17</definedName>
    <definedName name="A124836282F">Data1!$BO$1:$BO$10,Data1!$BO$11:$BO$17</definedName>
    <definedName name="A124836282F_Data">Data1!$BO$11:$BO$17</definedName>
    <definedName name="A124836282F_Latest">Data1!$BO$17</definedName>
    <definedName name="A124836286R">Data1!$AK$1:$AK$10,Data1!$AK$11:$AK$17</definedName>
    <definedName name="A124836286R_Data">Data1!$AK$11:$AK$17</definedName>
    <definedName name="A124836286R_Latest">Data1!$AK$17</definedName>
    <definedName name="A124836290F">Data1!$AN$1:$AN$10,Data1!$AN$11:$AN$17</definedName>
    <definedName name="A124836290F_Data">Data1!$AN$11:$AN$17</definedName>
    <definedName name="A124836290F_Latest">Data1!$AN$17</definedName>
    <definedName name="A124836294R">Data1!$AO$1:$AO$10,Data1!$AO$11:$AO$17</definedName>
    <definedName name="A124836294R_Data">Data1!$AO$11:$AO$17</definedName>
    <definedName name="A124836294R_Latest">Data1!$AO$17</definedName>
    <definedName name="A124836298X">Data1!$AX$1:$AX$10,Data1!$AX$11:$AX$17</definedName>
    <definedName name="A124836298X_Data">Data1!$AX$11:$AX$17</definedName>
    <definedName name="A124836298X_Latest">Data1!$AX$17</definedName>
    <definedName name="A124836302C">Data1!$AZ$1:$AZ$10,Data1!$AZ$11:$AZ$17</definedName>
    <definedName name="A124836302C_Data">Data1!$AZ$11:$AZ$17</definedName>
    <definedName name="A124836302C_Latest">Data1!$AZ$17</definedName>
    <definedName name="A124836306L">Data1!$BA$1:$BA$10,Data1!$BA$11:$BA$17</definedName>
    <definedName name="A124836306L_Data">Data1!$BA$11:$BA$17</definedName>
    <definedName name="A124836306L_Latest">Data1!$BA$17</definedName>
    <definedName name="A124836310C">Data1!$BH$1:$BH$10,Data1!$BH$11:$BH$17</definedName>
    <definedName name="A124836310C_Data">Data1!$BH$11:$BH$17</definedName>
    <definedName name="A124836310C_Latest">Data1!$BH$17</definedName>
    <definedName name="A124836314L">Data1!$AP$1:$AP$10,Data1!$AP$11:$AP$17</definedName>
    <definedName name="A124836314L_Data">Data1!$AP$11:$AP$17</definedName>
    <definedName name="A124836314L_Latest">Data1!$AP$17</definedName>
    <definedName name="A124836318W">Data1!$AS$1:$AS$10,Data1!$AS$11:$AS$17</definedName>
    <definedName name="A124836318W_Data">Data1!$AS$11:$AS$17</definedName>
    <definedName name="A124836318W_Latest">Data1!$AS$17</definedName>
    <definedName name="A124836322L">Data1!$BK$1:$BK$10,Data1!$BK$11:$BK$17</definedName>
    <definedName name="A124836322L_Data">Data1!$BK$11:$BK$17</definedName>
    <definedName name="A124836322L_Latest">Data1!$BK$17</definedName>
    <definedName name="A124836326W">Data1!$BL$1:$BL$10,Data1!$BL$11:$BL$17</definedName>
    <definedName name="A124836326W_Data">Data1!$BL$11:$BL$17</definedName>
    <definedName name="A124836326W_Latest">Data1!$BL$17</definedName>
    <definedName name="A124836330L">Data1!$AJ$1:$AJ$10,Data1!$AJ$11:$AJ$17</definedName>
    <definedName name="A124836330L_Data">Data1!$AJ$11:$AJ$17</definedName>
    <definedName name="A124836330L_Latest">Data1!$AJ$17</definedName>
    <definedName name="A124836334W">Data1!$AL$1:$AL$10,Data1!$AL$11:$AL$17</definedName>
    <definedName name="A124836334W_Data">Data1!$AL$11:$AL$17</definedName>
    <definedName name="A124836334W_Latest">Data1!$AL$17</definedName>
    <definedName name="A124836338F">Data1!$AM$1:$AM$10,Data1!$AM$11:$AM$17</definedName>
    <definedName name="A124836338F_Data">Data1!$AM$11:$AM$17</definedName>
    <definedName name="A124836338F_Latest">Data1!$AM$17</definedName>
    <definedName name="A124836342W">Data1!$AR$1:$AR$10,Data1!$AR$11:$AR$17</definedName>
    <definedName name="A124836342W_Data">Data1!$AR$11:$AR$17</definedName>
    <definedName name="A124836342W_Latest">Data1!$AR$17</definedName>
    <definedName name="A124836346F">Data1!$BD$1:$BD$10,Data1!$BD$11:$BD$17</definedName>
    <definedName name="A124836346F_Data">Data1!$BD$11:$BD$17</definedName>
    <definedName name="A124836346F_Latest">Data1!$BD$17</definedName>
    <definedName name="A124836350W">Data1!$BE$1:$BE$10,Data1!$BE$11:$BE$17</definedName>
    <definedName name="A124836350W_Data">Data1!$BE$11:$BE$17</definedName>
    <definedName name="A124836350W_Latest">Data1!$BE$17</definedName>
    <definedName name="A124836354F">Data1!$AT$1:$AT$10,Data1!$AT$11:$AT$17</definedName>
    <definedName name="A124836354F_Data">Data1!$AT$11:$AT$17</definedName>
    <definedName name="A124836354F_Latest">Data1!$AT$17</definedName>
    <definedName name="A124836358R">Data1!$BB$1:$BB$10,Data1!$BB$11:$BB$17</definedName>
    <definedName name="A124836358R_Data">Data1!$BB$11:$BB$17</definedName>
    <definedName name="A124836358R_Latest">Data1!$BB$17</definedName>
    <definedName name="A124836362F">Data1!$BI$1:$BI$10,Data1!$BI$11:$BI$17</definedName>
    <definedName name="A124836362F_Data">Data1!$BI$11:$BI$17</definedName>
    <definedName name="A124836362F_Latest">Data1!$BI$17</definedName>
    <definedName name="A124836366R">Data1!$EQ$1:$EQ$10,Data1!$EQ$11:$EQ$17</definedName>
    <definedName name="A124836366R_Data">Data1!$EQ$11:$EQ$17</definedName>
    <definedName name="A124836366R_Latest">Data1!$EQ$17</definedName>
    <definedName name="A124836370F">Data1!$EX$1:$EX$10,Data1!$EX$11:$EX$17</definedName>
    <definedName name="A124836370F_Data">Data1!$EX$11:$EX$17</definedName>
    <definedName name="A124836370F_Latest">Data1!$EX$17</definedName>
    <definedName name="A124836374R">Data1!$FA$1:$FA$10,Data1!$FA$11:$FA$17</definedName>
    <definedName name="A124836374R_Data">Data1!$FA$11:$FA$17</definedName>
    <definedName name="A124836374R_Latest">Data1!$FA$17</definedName>
    <definedName name="A124836378X">Data1!$FE$1:$FE$10,Data1!$FE$11:$FE$17</definedName>
    <definedName name="A124836378X_Data">Data1!$FE$11:$FE$17</definedName>
    <definedName name="A124836378X_Latest">Data1!$FE$17</definedName>
    <definedName name="A124836382R">Data1!$FI$1:$FI$10,Data1!$FI$11:$FI$17</definedName>
    <definedName name="A124836382R_Data">Data1!$FI$11:$FI$17</definedName>
    <definedName name="A124836382R_Latest">Data1!$FI$17</definedName>
    <definedName name="A124836386X">Data1!$ER$1:$ER$10,Data1!$ER$11:$ER$17</definedName>
    <definedName name="A124836386X_Data">Data1!$ER$11:$ER$17</definedName>
    <definedName name="A124836386X_Latest">Data1!$ER$17</definedName>
    <definedName name="A124836390R">Data1!$ET$1:$ET$10,Data1!$ET$11:$ET$17</definedName>
    <definedName name="A124836390R_Data">Data1!$ET$11:$ET$17</definedName>
    <definedName name="A124836390R_Latest">Data1!$ET$17</definedName>
    <definedName name="A124836394X">Data1!$ED$1:$ED$10,Data1!$ED$11:$ED$17</definedName>
    <definedName name="A124836394X_Data">Data1!$ED$11:$ED$17</definedName>
    <definedName name="A124836394X_Latest">Data1!$ED$17</definedName>
    <definedName name="A124836398J">Data1!$FH$1:$FH$10,Data1!$FH$11:$FH$17</definedName>
    <definedName name="A124836398J_Data">Data1!$FH$11:$FH$17</definedName>
    <definedName name="A124836398J_Latest">Data1!$FH$17</definedName>
    <definedName name="A124836402L">Data1!$EL$1:$EL$10,Data1!$EL$11:$EL$17</definedName>
    <definedName name="A124836402L_Data">Data1!$EL$11:$EL$17</definedName>
    <definedName name="A124836402L_Latest">Data1!$EL$17</definedName>
    <definedName name="A124836406W">Data1!$EP$1:$EP$10,Data1!$EP$11:$EP$17</definedName>
    <definedName name="A124836406W_Data">Data1!$EP$11:$EP$17</definedName>
    <definedName name="A124836406W_Latest">Data1!$EP$17</definedName>
    <definedName name="A124836410L">Data1!$FB$1:$FB$10,Data1!$FB$11:$FB$17</definedName>
    <definedName name="A124836410L_Data">Data1!$FB$11:$FB$17</definedName>
    <definedName name="A124836410L_Latest">Data1!$FB$17</definedName>
    <definedName name="A124836414W">Data1!$FJ$1:$FJ$10,Data1!$FJ$11:$FJ$17</definedName>
    <definedName name="A124836414W_Data">Data1!$FJ$11:$FJ$17</definedName>
    <definedName name="A124836414W_Latest">Data1!$FJ$17</definedName>
    <definedName name="A124836418F">Data1!$EF$1:$EF$10,Data1!$EF$11:$EF$17</definedName>
    <definedName name="A124836418F_Data">Data1!$EF$11:$EF$17</definedName>
    <definedName name="A124836418F_Latest">Data1!$EF$17</definedName>
    <definedName name="A124836422W">Data1!$EI$1:$EI$10,Data1!$EI$11:$EI$17</definedName>
    <definedName name="A124836422W_Data">Data1!$EI$11:$EI$17</definedName>
    <definedName name="A124836422W_Latest">Data1!$EI$17</definedName>
    <definedName name="A124836426F">Data1!$EJ$1:$EJ$10,Data1!$EJ$11:$EJ$17</definedName>
    <definedName name="A124836426F_Data">Data1!$EJ$11:$EJ$17</definedName>
    <definedName name="A124836426F_Latest">Data1!$EJ$17</definedName>
    <definedName name="A124836430W">Data1!$ES$1:$ES$10,Data1!$ES$11:$ES$17</definedName>
    <definedName name="A124836430W_Data">Data1!$ES$11:$ES$17</definedName>
    <definedName name="A124836430W_Latest">Data1!$ES$17</definedName>
    <definedName name="A124836434F">Data1!$EU$1:$EU$10,Data1!$EU$11:$EU$17</definedName>
    <definedName name="A124836434F_Data">Data1!$EU$11:$EU$17</definedName>
    <definedName name="A124836434F_Latest">Data1!$EU$17</definedName>
    <definedName name="A124836438R">Data1!$EV$1:$EV$10,Data1!$EV$11:$EV$17</definedName>
    <definedName name="A124836438R_Data">Data1!$EV$11:$EV$17</definedName>
    <definedName name="A124836438R_Latest">Data1!$EV$17</definedName>
    <definedName name="A124836442F">Data1!$FC$1:$FC$10,Data1!$FC$11:$FC$17</definedName>
    <definedName name="A124836442F_Data">Data1!$FC$11:$FC$17</definedName>
    <definedName name="A124836442F_Latest">Data1!$FC$17</definedName>
    <definedName name="A124836446R">Data1!$EK$1:$EK$10,Data1!$EK$11:$EK$17</definedName>
    <definedName name="A124836446R_Data">Data1!$EK$11:$EK$17</definedName>
    <definedName name="A124836446R_Latest">Data1!$EK$17</definedName>
    <definedName name="A124836450F">Data1!$EN$1:$EN$10,Data1!$EN$11:$EN$17</definedName>
    <definedName name="A124836450F_Data">Data1!$EN$11:$EN$17</definedName>
    <definedName name="A124836450F_Latest">Data1!$EN$17</definedName>
    <definedName name="A124836454R">Data1!$FF$1:$FF$10,Data1!$FF$11:$FF$17</definedName>
    <definedName name="A124836454R_Data">Data1!$FF$11:$FF$17</definedName>
    <definedName name="A124836454R_Latest">Data1!$FF$17</definedName>
    <definedName name="A124836458X">Data1!$FG$1:$FG$10,Data1!$FG$11:$FG$17</definedName>
    <definedName name="A124836458X_Data">Data1!$FG$11:$FG$17</definedName>
    <definedName name="A124836458X_Latest">Data1!$FG$17</definedName>
    <definedName name="A124836462R">Data1!$EE$1:$EE$10,Data1!$EE$11:$EE$17</definedName>
    <definedName name="A124836462R_Data">Data1!$EE$11:$EE$17</definedName>
    <definedName name="A124836462R_Latest">Data1!$EE$17</definedName>
    <definedName name="A124836466X">Data1!$EG$1:$EG$10,Data1!$EG$11:$EG$17</definedName>
    <definedName name="A124836466X_Data">Data1!$EG$11:$EG$17</definedName>
    <definedName name="A124836466X_Latest">Data1!$EG$17</definedName>
    <definedName name="A124836470R">Data1!$EH$1:$EH$10,Data1!$EH$11:$EH$17</definedName>
    <definedName name="A124836470R_Data">Data1!$EH$11:$EH$17</definedName>
    <definedName name="A124836470R_Latest">Data1!$EH$17</definedName>
    <definedName name="A124836474X">Data1!$EM$1:$EM$10,Data1!$EM$11:$EM$17</definedName>
    <definedName name="A124836474X_Data">Data1!$EM$11:$EM$17</definedName>
    <definedName name="A124836474X_Latest">Data1!$EM$17</definedName>
    <definedName name="A124836478J">Data1!$EY$1:$EY$10,Data1!$EY$11:$EY$17</definedName>
    <definedName name="A124836478J_Data">Data1!$EY$11:$EY$17</definedName>
    <definedName name="A124836478J_Latest">Data1!$EY$17</definedName>
    <definedName name="A124836482X">Data1!$EZ$1:$EZ$10,Data1!$EZ$11:$EZ$17</definedName>
    <definedName name="A124836482X_Data">Data1!$EZ$11:$EZ$17</definedName>
    <definedName name="A124836482X_Latest">Data1!$EZ$17</definedName>
    <definedName name="A124836486J">Data1!$EO$1:$EO$10,Data1!$EO$11:$EO$17</definedName>
    <definedName name="A124836486J_Data">Data1!$EO$11:$EO$17</definedName>
    <definedName name="A124836486J_Latest">Data1!$EO$17</definedName>
    <definedName name="A124836490X">Data1!$EW$1:$EW$10,Data1!$EW$11:$EW$17</definedName>
    <definedName name="A124836490X_Data">Data1!$EW$11:$EW$17</definedName>
    <definedName name="A124836490X_Latest">Data1!$EW$17</definedName>
    <definedName name="A124836494J">Data1!$FD$1:$FD$10,Data1!$FD$11:$FD$17</definedName>
    <definedName name="A124836494J_Data">Data1!$FD$11:$FD$17</definedName>
    <definedName name="A124836494J_Latest">Data1!$FD$17</definedName>
    <definedName name="A124836498T">Data1!$FX$1:$FX$10,Data1!$FX$11:$FX$17</definedName>
    <definedName name="A124836498T_Data">Data1!$FX$11:$FX$17</definedName>
    <definedName name="A124836498T_Latest">Data1!$FX$17</definedName>
    <definedName name="A124836502W">Data1!$GE$1:$GE$10,Data1!$GE$11:$GE$17</definedName>
    <definedName name="A124836502W_Data">Data1!$GE$11:$GE$17</definedName>
    <definedName name="A124836502W_Latest">Data1!$GE$17</definedName>
    <definedName name="A124836506F">Data1!$GH$1:$GH$10,Data1!$GH$11:$GH$17</definedName>
    <definedName name="A124836506F_Data">Data1!$GH$11:$GH$17</definedName>
    <definedName name="A124836506F_Latest">Data1!$GH$17</definedName>
    <definedName name="A124836510W">Data1!$GL$1:$GL$10,Data1!$GL$11:$GL$17</definedName>
    <definedName name="A124836510W_Data">Data1!$GL$11:$GL$17</definedName>
    <definedName name="A124836510W_Latest">Data1!$GL$17</definedName>
    <definedName name="A124836514F">Data1!$GP$1:$GP$10,Data1!$GP$11:$GP$17</definedName>
    <definedName name="A124836514F_Data">Data1!$GP$11:$GP$17</definedName>
    <definedName name="A124836514F_Latest">Data1!$GP$17</definedName>
    <definedName name="A124836518R">Data1!$FY$1:$FY$10,Data1!$FY$11:$FY$17</definedName>
    <definedName name="A124836518R_Data">Data1!$FY$11:$FY$17</definedName>
    <definedName name="A124836518R_Latest">Data1!$FY$17</definedName>
    <definedName name="A124836522F">Data1!$GA$1:$GA$10,Data1!$GA$11:$GA$17</definedName>
    <definedName name="A124836522F_Data">Data1!$GA$11:$GA$17</definedName>
    <definedName name="A124836522F_Latest">Data1!$GA$17</definedName>
    <definedName name="A124836526R">Data1!$FK$1:$FK$10,Data1!$FK$11:$FK$17</definedName>
    <definedName name="A124836526R_Data">Data1!$FK$11:$FK$17</definedName>
    <definedName name="A124836526R_Latest">Data1!$FK$17</definedName>
    <definedName name="A124836530F">Data1!$GO$1:$GO$10,Data1!$GO$11:$GO$17</definedName>
    <definedName name="A124836530F_Data">Data1!$GO$11:$GO$17</definedName>
    <definedName name="A124836530F_Latest">Data1!$GO$17</definedName>
    <definedName name="A124836534R">Data1!$FS$1:$FS$10,Data1!$FS$11:$FS$17</definedName>
    <definedName name="A124836534R_Data">Data1!$FS$11:$FS$17</definedName>
    <definedName name="A124836534R_Latest">Data1!$FS$17</definedName>
    <definedName name="A124836538X">Data1!$FW$1:$FW$10,Data1!$FW$11:$FW$17</definedName>
    <definedName name="A124836538X_Data">Data1!$FW$11:$FW$17</definedName>
    <definedName name="A124836538X_Latest">Data1!$FW$17</definedName>
    <definedName name="A124836542R">Data1!$GI$1:$GI$10,Data1!$GI$11:$GI$17</definedName>
    <definedName name="A124836542R_Data">Data1!$GI$11:$GI$17</definedName>
    <definedName name="A124836542R_Latest">Data1!$GI$17</definedName>
    <definedName name="A124836546X">Data1!$GQ$1:$GQ$10,Data1!$GQ$11:$GQ$17</definedName>
    <definedName name="A124836546X_Data">Data1!$GQ$11:$GQ$17</definedName>
    <definedName name="A124836546X_Latest">Data1!$GQ$17</definedName>
    <definedName name="A124836550R">Data1!$FM$1:$FM$10,Data1!$FM$11:$FM$17</definedName>
    <definedName name="A124836550R_Data">Data1!$FM$11:$FM$17</definedName>
    <definedName name="A124836550R_Latest">Data1!$FM$17</definedName>
    <definedName name="A124836554X">Data1!$FP$1:$FP$10,Data1!$FP$11:$FP$17</definedName>
    <definedName name="A124836554X_Data">Data1!$FP$11:$FP$17</definedName>
    <definedName name="A124836554X_Latest">Data1!$FP$17</definedName>
    <definedName name="A124836558J">Data1!$FQ$1:$FQ$10,Data1!$FQ$11:$FQ$17</definedName>
    <definedName name="A124836558J_Data">Data1!$FQ$11:$FQ$17</definedName>
    <definedName name="A124836558J_Latest">Data1!$FQ$17</definedName>
    <definedName name="A124836562X">Data1!$FZ$1:$FZ$10,Data1!$FZ$11:$FZ$17</definedName>
    <definedName name="A124836562X_Data">Data1!$FZ$11:$FZ$17</definedName>
    <definedName name="A124836562X_Latest">Data1!$FZ$17</definedName>
    <definedName name="A124836566J">Data1!$GB$1:$GB$10,Data1!$GB$11:$GB$17</definedName>
    <definedName name="A124836566J_Data">Data1!$GB$11:$GB$17</definedName>
    <definedName name="A124836566J_Latest">Data1!$GB$17</definedName>
    <definedName name="A124836570X">Data1!$GC$1:$GC$10,Data1!$GC$11:$GC$17</definedName>
    <definedName name="A124836570X_Data">Data1!$GC$11:$GC$17</definedName>
    <definedName name="A124836570X_Latest">Data1!$GC$17</definedName>
    <definedName name="A124836574J">Data1!$GJ$1:$GJ$10,Data1!$GJ$11:$GJ$17</definedName>
    <definedName name="A124836574J_Data">Data1!$GJ$11:$GJ$17</definedName>
    <definedName name="A124836574J_Latest">Data1!$GJ$17</definedName>
    <definedName name="A124836578T">Data1!$FR$1:$FR$10,Data1!$FR$11:$FR$17</definedName>
    <definedName name="A124836578T_Data">Data1!$FR$11:$FR$17</definedName>
    <definedName name="A124836578T_Latest">Data1!$FR$17</definedName>
    <definedName name="A124836582J">Data1!$FU$1:$FU$10,Data1!$FU$11:$FU$17</definedName>
    <definedName name="A124836582J_Data">Data1!$FU$11:$FU$17</definedName>
    <definedName name="A124836582J_Latest">Data1!$FU$17</definedName>
    <definedName name="A124836586T">Data1!$GM$1:$GM$10,Data1!$GM$11:$GM$17</definedName>
    <definedName name="A124836586T_Data">Data1!$GM$11:$GM$17</definedName>
    <definedName name="A124836586T_Latest">Data1!$GM$17</definedName>
    <definedName name="A124836590J">Data1!$GN$1:$GN$10,Data1!$GN$11:$GN$17</definedName>
    <definedName name="A124836590J_Data">Data1!$GN$11:$GN$17</definedName>
    <definedName name="A124836590J_Latest">Data1!$GN$17</definedName>
    <definedName name="A124836594T">Data1!$FL$1:$FL$10,Data1!$FL$11:$FL$17</definedName>
    <definedName name="A124836594T_Data">Data1!$FL$11:$FL$17</definedName>
    <definedName name="A124836594T_Latest">Data1!$FL$17</definedName>
    <definedName name="A124836598A">Data1!$FN$1:$FN$10,Data1!$FN$11:$FN$17</definedName>
    <definedName name="A124836598A_Data">Data1!$FN$11:$FN$17</definedName>
    <definedName name="A124836598A_Latest">Data1!$FN$17</definedName>
    <definedName name="A124836602F">Data1!$FO$1:$FO$10,Data1!$FO$11:$FO$17</definedName>
    <definedName name="A124836602F_Data">Data1!$FO$11:$FO$17</definedName>
    <definedName name="A124836602F_Latest">Data1!$FO$17</definedName>
    <definedName name="A124836606R">Data1!$FT$1:$FT$10,Data1!$FT$11:$FT$17</definedName>
    <definedName name="A124836606R_Data">Data1!$FT$11:$FT$17</definedName>
    <definedName name="A124836606R_Latest">Data1!$FT$17</definedName>
    <definedName name="A124836610F">Data1!$GF$1:$GF$10,Data1!$GF$11:$GF$17</definedName>
    <definedName name="A124836610F_Data">Data1!$GF$11:$GF$17</definedName>
    <definedName name="A124836610F_Latest">Data1!$GF$17</definedName>
    <definedName name="A124836614R">Data1!$GG$1:$GG$10,Data1!$GG$11:$GG$17</definedName>
    <definedName name="A124836614R_Data">Data1!$GG$11:$GG$17</definedName>
    <definedName name="A124836614R_Latest">Data1!$GG$17</definedName>
    <definedName name="A124836618X">Data1!$FV$1:$FV$10,Data1!$FV$11:$FV$17</definedName>
    <definedName name="A124836618X_Data">Data1!$FV$11:$FV$17</definedName>
    <definedName name="A124836618X_Latest">Data1!$FV$17</definedName>
    <definedName name="A124836622R">Data1!$GD$1:$GD$10,Data1!$GD$11:$GD$17</definedName>
    <definedName name="A124836622R_Data">Data1!$GD$11:$GD$17</definedName>
    <definedName name="A124836622R_Latest">Data1!$GD$17</definedName>
    <definedName name="A124836626X">Data1!$GK$1:$GK$10,Data1!$GK$11:$GK$17</definedName>
    <definedName name="A124836626X_Data">Data1!$GK$11:$GK$17</definedName>
    <definedName name="A124836626X_Latest">Data1!$GK$17</definedName>
    <definedName name="A124836630R">Data2!$FC$1:$FC$10,Data2!$FC$11:$FC$17</definedName>
    <definedName name="A124836630R_Data">Data2!$FC$11:$FC$17</definedName>
    <definedName name="A124836630R_Latest">Data2!$FC$17</definedName>
    <definedName name="A124836634X">Data2!$FJ$1:$FJ$10,Data2!$FJ$11:$FJ$17</definedName>
    <definedName name="A124836634X_Data">Data2!$FJ$11:$FJ$17</definedName>
    <definedName name="A124836634X_Latest">Data2!$FJ$17</definedName>
    <definedName name="A124836638J">Data2!$FM$1:$FM$10,Data2!$FM$11:$FM$17</definedName>
    <definedName name="A124836638J_Data">Data2!$FM$11:$FM$17</definedName>
    <definedName name="A124836638J_Latest">Data2!$FM$17</definedName>
    <definedName name="A124836642X">Data2!$FQ$1:$FQ$10,Data2!$FQ$11:$FQ$17</definedName>
    <definedName name="A124836642X_Data">Data2!$FQ$11:$FQ$17</definedName>
    <definedName name="A124836642X_Latest">Data2!$FQ$17</definedName>
    <definedName name="A124836646J">Data2!$FU$1:$FU$10,Data2!$FU$11:$FU$17</definedName>
    <definedName name="A124836646J_Data">Data2!$FU$11:$FU$17</definedName>
    <definedName name="A124836646J_Latest">Data2!$FU$17</definedName>
    <definedName name="A124836650X">Data2!$FD$1:$FD$10,Data2!$FD$11:$FD$17</definedName>
    <definedName name="A124836650X_Data">Data2!$FD$11:$FD$17</definedName>
    <definedName name="A124836650X_Latest">Data2!$FD$17</definedName>
    <definedName name="A124836654J">Data2!$FF$1:$FF$10,Data2!$FF$11:$FF$17</definedName>
    <definedName name="A124836654J_Data">Data2!$FF$11:$FF$17</definedName>
    <definedName name="A124836654J_Latest">Data2!$FF$17</definedName>
    <definedName name="A124836658T">Data2!$EQ$1:$EQ$10,Data2!$EQ$11:$EQ$17</definedName>
    <definedName name="A124836658T_Data">Data2!$EQ$11:$EQ$17</definedName>
    <definedName name="A124836658T_Latest">Data2!$EQ$17</definedName>
    <definedName name="A124836662J">Data2!$FT$1:$FT$10,Data2!$FT$11:$FT$17</definedName>
    <definedName name="A124836662J_Data">Data2!$FT$11:$FT$17</definedName>
    <definedName name="A124836662J_Latest">Data2!$FT$17</definedName>
    <definedName name="A124836666T">Data2!$EY$1:$EY$10,Data2!$EY$11:$EY$17</definedName>
    <definedName name="A124836666T_Data">Data2!$EY$11:$EY$17</definedName>
    <definedName name="A124836666T_Latest">Data2!$EY$17</definedName>
    <definedName name="A124836670J">Data2!$FB$1:$FB$10,Data2!$FB$11:$FB$17</definedName>
    <definedName name="A124836670J_Data">Data2!$FB$11:$FB$17</definedName>
    <definedName name="A124836670J_Latest">Data2!$FB$17</definedName>
    <definedName name="A124836674T">Data2!$FN$1:$FN$10,Data2!$FN$11:$FN$17</definedName>
    <definedName name="A124836674T_Data">Data2!$FN$11:$FN$17</definedName>
    <definedName name="A124836674T_Latest">Data2!$FN$17</definedName>
    <definedName name="A124836678A">Data2!$FV$1:$FV$10,Data2!$FV$11:$FV$17</definedName>
    <definedName name="A124836678A_Data">Data2!$FV$11:$FV$17</definedName>
    <definedName name="A124836678A_Latest">Data2!$FV$17</definedName>
    <definedName name="A124836682T">Data2!$ES$1:$ES$10,Data2!$ES$11:$ES$17</definedName>
    <definedName name="A124836682T_Data">Data2!$ES$11:$ES$17</definedName>
    <definedName name="A124836682T_Latest">Data2!$ES$17</definedName>
    <definedName name="A124836686A">Data2!$EV$1:$EV$10,Data2!$EV$11:$EV$17</definedName>
    <definedName name="A124836686A_Data">Data2!$EV$11:$EV$17</definedName>
    <definedName name="A124836686A_Latest">Data2!$EV$17</definedName>
    <definedName name="A124836690T">Data2!$EW$1:$EW$10,Data2!$EW$11:$EW$17</definedName>
    <definedName name="A124836690T_Data">Data2!$EW$11:$EW$17</definedName>
    <definedName name="A124836690T_Latest">Data2!$EW$17</definedName>
    <definedName name="A124836694A">Data2!$FE$1:$FE$10,Data2!$FE$11:$FE$17</definedName>
    <definedName name="A124836694A_Data">Data2!$FE$11:$FE$17</definedName>
    <definedName name="A124836694A_Latest">Data2!$FE$17</definedName>
    <definedName name="A124836698K">Data2!$FG$1:$FG$10,Data2!$FG$11:$FG$17</definedName>
    <definedName name="A124836698K_Data">Data2!$FG$11:$FG$17</definedName>
    <definedName name="A124836698K_Latest">Data2!$FG$17</definedName>
    <definedName name="A124836702R">Data2!$FH$1:$FH$10,Data2!$FH$11:$FH$17</definedName>
    <definedName name="A124836702R_Data">Data2!$FH$11:$FH$17</definedName>
    <definedName name="A124836702R_Latest">Data2!$FH$17</definedName>
    <definedName name="A124836706X">Data2!$FO$1:$FO$10,Data2!$FO$11:$FO$17</definedName>
    <definedName name="A124836706X_Data">Data2!$FO$11:$FO$17</definedName>
    <definedName name="A124836706X_Latest">Data2!$FO$17</definedName>
    <definedName name="A124836710R">Data2!$EX$1:$EX$10,Data2!$EX$11:$EX$17</definedName>
    <definedName name="A124836710R_Data">Data2!$EX$11:$EX$17</definedName>
    <definedName name="A124836710R_Latest">Data2!$EX$17</definedName>
    <definedName name="A124836718J">Data2!$FR$1:$FR$10,Data2!$FR$11:$FR$17</definedName>
    <definedName name="A124836718J_Data">Data2!$FR$11:$FR$17</definedName>
    <definedName name="A124836718J_Latest">Data2!$FR$17</definedName>
    <definedName name="A124836722X">Data2!$FS$1:$FS$10,Data2!$FS$11:$FS$17</definedName>
    <definedName name="A124836722X_Data">Data2!$FS$11:$FS$17</definedName>
    <definedName name="A124836722X_Latest">Data2!$FS$17</definedName>
    <definedName name="A124836726J">Data2!$ER$1:$ER$10,Data2!$ER$11:$ER$17</definedName>
    <definedName name="A124836726J_Data">Data2!$ER$11:$ER$17</definedName>
    <definedName name="A124836726J_Latest">Data2!$ER$17</definedName>
    <definedName name="A124836730X">Data2!$ET$1:$ET$10,Data2!$ET$11:$ET$17</definedName>
    <definedName name="A124836730X_Data">Data2!$ET$11:$ET$17</definedName>
    <definedName name="A124836730X_Latest">Data2!$ET$17</definedName>
    <definedName name="A124836734J">Data2!$EU$1:$EU$10,Data2!$EU$11:$EU$17</definedName>
    <definedName name="A124836734J_Data">Data2!$EU$11:$EU$17</definedName>
    <definedName name="A124836734J_Latest">Data2!$EU$17</definedName>
    <definedName name="A124836738T">Data2!$EZ$1:$EZ$10,Data2!$EZ$11:$EZ$17</definedName>
    <definedName name="A124836738T_Data">Data2!$EZ$11:$EZ$17</definedName>
    <definedName name="A124836738T_Latest">Data2!$EZ$17</definedName>
    <definedName name="A124836742J">Data2!$FK$1:$FK$10,Data2!$FK$11:$FK$17</definedName>
    <definedName name="A124836742J_Data">Data2!$FK$11:$FK$17</definedName>
    <definedName name="A124836742J_Latest">Data2!$FK$17</definedName>
    <definedName name="A124836746T">Data2!$FL$1:$FL$10,Data2!$FL$11:$FL$17</definedName>
    <definedName name="A124836746T_Data">Data2!$FL$11:$FL$17</definedName>
    <definedName name="A124836746T_Latest">Data2!$FL$17</definedName>
    <definedName name="A124836750J">Data2!$FA$1:$FA$10,Data2!$FA$11:$FA$17</definedName>
    <definedName name="A124836750J_Data">Data2!$FA$11:$FA$17</definedName>
    <definedName name="A124836750J_Latest">Data2!$FA$17</definedName>
    <definedName name="A124836754T">Data2!$FI$1:$FI$10,Data2!$FI$11:$FI$17</definedName>
    <definedName name="A124836754T_Data">Data2!$FI$11:$FI$17</definedName>
    <definedName name="A124836754T_Latest">Data2!$FI$17</definedName>
    <definedName name="A124836758A">Data2!$FP$1:$FP$10,Data2!$FP$11:$FP$17</definedName>
    <definedName name="A124836758A_Data">Data2!$FP$11:$FP$17</definedName>
    <definedName name="A124836758A_Latest">Data2!$FP$17</definedName>
    <definedName name="A124836762T">Data1!$HE$1:$HE$10,Data1!$HE$11:$HE$17</definedName>
    <definedName name="A124836762T_Data">Data1!$HE$11:$HE$17</definedName>
    <definedName name="A124836762T_Latest">Data1!$HE$17</definedName>
    <definedName name="A124836766A">Data1!$HL$1:$HL$10,Data1!$HL$11:$HL$17</definedName>
    <definedName name="A124836766A_Data">Data1!$HL$11:$HL$17</definedName>
    <definedName name="A124836766A_Latest">Data1!$HL$17</definedName>
    <definedName name="A124836770T">Data1!$HO$1:$HO$10,Data1!$HO$11:$HO$17</definedName>
    <definedName name="A124836770T_Data">Data1!$HO$11:$HO$17</definedName>
    <definedName name="A124836770T_Latest">Data1!$HO$17</definedName>
    <definedName name="A124836774A">Data1!$HS$1:$HS$10,Data1!$HS$11:$HS$17</definedName>
    <definedName name="A124836774A_Data">Data1!$HS$11:$HS$17</definedName>
    <definedName name="A124836774A_Latest">Data1!$HS$17</definedName>
    <definedName name="A124836778K">Data1!$HW$1:$HW$10,Data1!$HW$11:$HW$17</definedName>
    <definedName name="A124836778K_Data">Data1!$HW$11:$HW$17</definedName>
    <definedName name="A124836778K_Latest">Data1!$HW$17</definedName>
    <definedName name="A124836782A">Data1!$HF$1:$HF$10,Data1!$HF$11:$HF$17</definedName>
    <definedName name="A124836782A_Data">Data1!$HF$11:$HF$17</definedName>
    <definedName name="A124836782A_Latest">Data1!$HF$17</definedName>
    <definedName name="A124836786K">Data1!$HH$1:$HH$10,Data1!$HH$11:$HH$17</definedName>
    <definedName name="A124836786K_Data">Data1!$HH$11:$HH$17</definedName>
    <definedName name="A124836786K_Latest">Data1!$HH$17</definedName>
    <definedName name="A124836790A">Data1!$GR$1:$GR$10,Data1!$GR$11:$GR$17</definedName>
    <definedName name="A124836790A_Data">Data1!$GR$11:$GR$17</definedName>
    <definedName name="A124836790A_Latest">Data1!$GR$17</definedName>
    <definedName name="A124836794K">Data1!$HV$1:$HV$10,Data1!$HV$11:$HV$17</definedName>
    <definedName name="A124836794K_Data">Data1!$HV$11:$HV$17</definedName>
    <definedName name="A124836794K_Latest">Data1!$HV$17</definedName>
    <definedName name="A124836798V">Data1!$GZ$1:$GZ$10,Data1!$GZ$11:$GZ$17</definedName>
    <definedName name="A124836798V_Data">Data1!$GZ$11:$GZ$17</definedName>
    <definedName name="A124836798V_Latest">Data1!$GZ$17</definedName>
    <definedName name="A124836802X">Data1!$HD$1:$HD$10,Data1!$HD$11:$HD$17</definedName>
    <definedName name="A124836802X_Data">Data1!$HD$11:$HD$17</definedName>
    <definedName name="A124836802X_Latest">Data1!$HD$17</definedName>
    <definedName name="A124836806J">Data1!$HP$1:$HP$10,Data1!$HP$11:$HP$17</definedName>
    <definedName name="A124836806J_Data">Data1!$HP$11:$HP$17</definedName>
    <definedName name="A124836806J_Latest">Data1!$HP$17</definedName>
    <definedName name="A124836810X">Data1!$HX$1:$HX$10,Data1!$HX$11:$HX$17</definedName>
    <definedName name="A124836810X_Data">Data1!$HX$11:$HX$17</definedName>
    <definedName name="A124836810X_Latest">Data1!$HX$17</definedName>
    <definedName name="A124836814J">Data1!$GT$1:$GT$10,Data1!$GT$11:$GT$17</definedName>
    <definedName name="A124836814J_Data">Data1!$GT$11:$GT$17</definedName>
    <definedName name="A124836814J_Latest">Data1!$GT$17</definedName>
    <definedName name="A124836818T">Data1!$GW$1:$GW$10,Data1!$GW$11:$GW$17</definedName>
    <definedName name="A124836818T_Data">Data1!$GW$11:$GW$17</definedName>
    <definedName name="A124836818T_Latest">Data1!$GW$17</definedName>
    <definedName name="A124836822J">Data1!$GX$1:$GX$10,Data1!$GX$11:$GX$17</definedName>
    <definedName name="A124836822J_Data">Data1!$GX$11:$GX$17</definedName>
    <definedName name="A124836822J_Latest">Data1!$GX$17</definedName>
    <definedName name="A124836826T">Data1!$HG$1:$HG$10,Data1!$HG$11:$HG$17</definedName>
    <definedName name="A124836826T_Data">Data1!$HG$11:$HG$17</definedName>
    <definedName name="A124836826T_Latest">Data1!$HG$17</definedName>
    <definedName name="A124836830J">Data1!$HI$1:$HI$10,Data1!$HI$11:$HI$17</definedName>
    <definedName name="A124836830J_Data">Data1!$HI$11:$HI$17</definedName>
    <definedName name="A124836830J_Latest">Data1!$HI$17</definedName>
    <definedName name="A124836834T">Data1!$HJ$1:$HJ$10,Data1!$HJ$11:$HJ$17</definedName>
    <definedName name="A124836834T_Data">Data1!$HJ$11:$HJ$17</definedName>
    <definedName name="A124836834T_Latest">Data1!$HJ$17</definedName>
    <definedName name="A124836838A">Data1!$HQ$1:$HQ$10,Data1!$HQ$11:$HQ$17</definedName>
    <definedName name="A124836838A_Data">Data1!$HQ$11:$HQ$17</definedName>
    <definedName name="A124836838A_Latest">Data1!$HQ$17</definedName>
    <definedName name="A124836842T">Data1!$GY$1:$GY$10,Data1!$GY$11:$GY$17</definedName>
    <definedName name="A124836842T_Data">Data1!$GY$11:$GY$17</definedName>
    <definedName name="A124836842T_Latest">Data1!$GY$17</definedName>
    <definedName name="A124836846A">Data1!$HB$1:$HB$10,Data1!$HB$11:$HB$17</definedName>
    <definedName name="A124836846A_Data">Data1!$HB$11:$HB$17</definedName>
    <definedName name="A124836846A_Latest">Data1!$HB$17</definedName>
    <definedName name="A124836850T">Data1!$HT$1:$HT$10,Data1!$HT$11:$HT$17</definedName>
    <definedName name="A124836850T_Data">Data1!$HT$11:$HT$17</definedName>
    <definedName name="A124836850T_Latest">Data1!$HT$17</definedName>
    <definedName name="A124836854A">Data1!$HU$1:$HU$10,Data1!$HU$11:$HU$17</definedName>
    <definedName name="A124836854A_Data">Data1!$HU$11:$HU$17</definedName>
    <definedName name="A124836854A_Latest">Data1!$HU$17</definedName>
    <definedName name="A124836858K">Data1!$GS$1:$GS$10,Data1!$GS$11:$GS$17</definedName>
    <definedName name="A124836858K_Data">Data1!$GS$11:$GS$17</definedName>
    <definedName name="A124836858K_Latest">Data1!$GS$17</definedName>
    <definedName name="A124836862A">Data1!$GU$1:$GU$10,Data1!$GU$11:$GU$17</definedName>
    <definedName name="A124836862A_Data">Data1!$GU$11:$GU$17</definedName>
    <definedName name="A124836862A_Latest">Data1!$GU$17</definedName>
    <definedName name="A124836866K">Data1!$GV$1:$GV$10,Data1!$GV$11:$GV$17</definedName>
    <definedName name="A124836866K_Data">Data1!$GV$11:$GV$17</definedName>
    <definedName name="A124836866K_Latest">Data1!$GV$17</definedName>
    <definedName name="A124836870A">Data1!$HA$1:$HA$10,Data1!$HA$11:$HA$17</definedName>
    <definedName name="A124836870A_Data">Data1!$HA$11:$HA$17</definedName>
    <definedName name="A124836870A_Latest">Data1!$HA$17</definedName>
    <definedName name="A124836874K">Data1!$HM$1:$HM$10,Data1!$HM$11:$HM$17</definedName>
    <definedName name="A124836874K_Data">Data1!$HM$11:$HM$17</definedName>
    <definedName name="A124836874K_Latest">Data1!$HM$17</definedName>
    <definedName name="A124836878V">Data1!$HN$1:$HN$10,Data1!$HN$11:$HN$17</definedName>
    <definedName name="A124836878V_Data">Data1!$HN$11:$HN$17</definedName>
    <definedName name="A124836878V_Latest">Data1!$HN$17</definedName>
    <definedName name="A124836882K">Data1!$HC$1:$HC$10,Data1!$HC$11:$HC$17</definedName>
    <definedName name="A124836882K_Data">Data1!$HC$11:$HC$17</definedName>
    <definedName name="A124836882K_Latest">Data1!$HC$17</definedName>
    <definedName name="A124836886V">Data1!$HK$1:$HK$10,Data1!$HK$11:$HK$17</definedName>
    <definedName name="A124836886V_Data">Data1!$HK$11:$HK$17</definedName>
    <definedName name="A124836886V_Latest">Data1!$HK$17</definedName>
    <definedName name="A124836890K">Data1!$HR$1:$HR$10,Data1!$HR$11:$HR$17</definedName>
    <definedName name="A124836890K_Data">Data1!$HR$11:$HR$17</definedName>
    <definedName name="A124836890K_Latest">Data1!$HR$17</definedName>
    <definedName name="A124836894V">Data2!$GP$1:$GP$10,Data2!$GP$11:$GP$17</definedName>
    <definedName name="A124836894V_Data">Data2!$GP$11:$GP$17</definedName>
    <definedName name="A124836894V_Latest">Data2!$GP$17</definedName>
    <definedName name="A124836898C">Data2!$GW$1:$GW$10,Data2!$GW$11:$GW$17</definedName>
    <definedName name="A124836898C_Data">Data2!$GW$11:$GW$17</definedName>
    <definedName name="A124836898C_Latest">Data2!$GW$17</definedName>
    <definedName name="A124836902J">Data2!$GZ$1:$GZ$10,Data2!$GZ$11:$GZ$17</definedName>
    <definedName name="A124836902J_Data">Data2!$GZ$11:$GZ$17</definedName>
    <definedName name="A124836902J_Latest">Data2!$GZ$17</definedName>
    <definedName name="A124836906T">Data2!$HD$1:$HD$10,Data2!$HD$11:$HD$17</definedName>
    <definedName name="A124836906T_Data">Data2!$HD$11:$HD$17</definedName>
    <definedName name="A124836906T_Latest">Data2!$HD$17</definedName>
    <definedName name="A124836910J">Data2!$HH$1:$HH$10,Data2!$HH$11:$HH$17</definedName>
    <definedName name="A124836910J_Data">Data2!$HH$11:$HH$17</definedName>
    <definedName name="A124836910J_Latest">Data2!$HH$17</definedName>
    <definedName name="A124836914T">Data2!$GQ$1:$GQ$10,Data2!$GQ$11:$GQ$17</definedName>
    <definedName name="A124836914T_Data">Data2!$GQ$11:$GQ$17</definedName>
    <definedName name="A124836914T_Latest">Data2!$GQ$17</definedName>
    <definedName name="A124836918A">Data2!$GS$1:$GS$10,Data2!$GS$11:$GS$17</definedName>
    <definedName name="A124836918A_Data">Data2!$GS$11:$GS$17</definedName>
    <definedName name="A124836918A_Latest">Data2!$GS$17</definedName>
    <definedName name="A124836922T">Data2!$GC$1:$GC$10,Data2!$GC$11:$GC$17</definedName>
    <definedName name="A124836922T_Data">Data2!$GC$11:$GC$17</definedName>
    <definedName name="A124836922T_Latest">Data2!$GC$17</definedName>
    <definedName name="A124836926A">Data2!$HG$1:$HG$10,Data2!$HG$11:$HG$17</definedName>
    <definedName name="A124836926A_Data">Data2!$HG$11:$HG$17</definedName>
    <definedName name="A124836926A_Latest">Data2!$HG$17</definedName>
    <definedName name="A124836930T">Data2!$GK$1:$GK$10,Data2!$GK$11:$GK$17</definedName>
    <definedName name="A124836930T_Data">Data2!$GK$11:$GK$17</definedName>
    <definedName name="A124836930T_Latest">Data2!$GK$17</definedName>
    <definedName name="A124836934A">Data2!$GO$1:$GO$10,Data2!$GO$11:$GO$17</definedName>
    <definedName name="A124836934A_Data">Data2!$GO$11:$GO$17</definedName>
    <definedName name="A124836934A_Latest">Data2!$GO$17</definedName>
    <definedName name="A124836938K">Data2!$HA$1:$HA$10,Data2!$HA$11:$HA$17</definedName>
    <definedName name="A124836938K_Data">Data2!$HA$11:$HA$17</definedName>
    <definedName name="A124836938K_Latest">Data2!$HA$17</definedName>
    <definedName name="A124836942A">Data2!$HI$1:$HI$10,Data2!$HI$11:$HI$17</definedName>
    <definedName name="A124836942A_Data">Data2!$HI$11:$HI$17</definedName>
    <definedName name="A124836942A_Latest">Data2!$HI$17</definedName>
    <definedName name="A124836946K">Data2!$GE$1:$GE$10,Data2!$GE$11:$GE$17</definedName>
    <definedName name="A124836946K_Data">Data2!$GE$11:$GE$17</definedName>
    <definedName name="A124836946K_Latest">Data2!$GE$17</definedName>
    <definedName name="A124836950A">Data2!$GH$1:$GH$10,Data2!$GH$11:$GH$17</definedName>
    <definedName name="A124836950A_Data">Data2!$GH$11:$GH$17</definedName>
    <definedName name="A124836950A_Latest">Data2!$GH$17</definedName>
    <definedName name="A124836954K">Data2!$GI$1:$GI$10,Data2!$GI$11:$GI$17</definedName>
    <definedName name="A124836954K_Data">Data2!$GI$11:$GI$17</definedName>
    <definedName name="A124836954K_Latest">Data2!$GI$17</definedName>
    <definedName name="A124836958V">Data2!$GR$1:$GR$10,Data2!$GR$11:$GR$17</definedName>
    <definedName name="A124836958V_Data">Data2!$GR$11:$GR$17</definedName>
    <definedName name="A124836958V_Latest">Data2!$GR$17</definedName>
    <definedName name="A124836962K">Data2!$GT$1:$GT$10,Data2!$GT$11:$GT$17</definedName>
    <definedName name="A124836962K_Data">Data2!$GT$11:$GT$17</definedName>
    <definedName name="A124836962K_Latest">Data2!$GT$17</definedName>
    <definedName name="A124836966V">Data2!$GU$1:$GU$10,Data2!$GU$11:$GU$17</definedName>
    <definedName name="A124836966V_Data">Data2!$GU$11:$GU$17</definedName>
    <definedName name="A124836966V_Latest">Data2!$GU$17</definedName>
    <definedName name="A124836970K">Data2!$HB$1:$HB$10,Data2!$HB$11:$HB$17</definedName>
    <definedName name="A124836970K_Data">Data2!$HB$11:$HB$17</definedName>
    <definedName name="A124836970K_Latest">Data2!$HB$17</definedName>
    <definedName name="A124836974V">Data2!$GJ$1:$GJ$10,Data2!$GJ$11:$GJ$17</definedName>
    <definedName name="A124836974V_Data">Data2!$GJ$11:$GJ$17</definedName>
    <definedName name="A124836974V_Latest">Data2!$GJ$17</definedName>
    <definedName name="A124836978C">Data2!$GM$1:$GM$10,Data2!$GM$11:$GM$17</definedName>
    <definedName name="A124836978C_Data">Data2!$GM$11:$GM$17</definedName>
    <definedName name="A124836978C_Latest">Data2!$GM$17</definedName>
    <definedName name="A124836982V">Data2!$HE$1:$HE$10,Data2!$HE$11:$HE$17</definedName>
    <definedName name="A124836982V_Data">Data2!$HE$11:$HE$17</definedName>
    <definedName name="A124836982V_Latest">Data2!$HE$17</definedName>
    <definedName name="A124836986C">Data2!$HF$1:$HF$10,Data2!$HF$11:$HF$17</definedName>
    <definedName name="A124836986C_Data">Data2!$HF$11:$HF$17</definedName>
    <definedName name="A124836986C_Latest">Data2!$HF$17</definedName>
    <definedName name="A124836990V">Data2!$GD$1:$GD$10,Data2!$GD$11:$GD$17</definedName>
    <definedName name="A124836990V_Data">Data2!$GD$11:$GD$17</definedName>
    <definedName name="A124836990V_Latest">Data2!$GD$17</definedName>
    <definedName name="A124836994C">Data2!$GF$1:$GF$10,Data2!$GF$11:$GF$17</definedName>
    <definedName name="A124836994C_Data">Data2!$GF$11:$GF$17</definedName>
    <definedName name="A124836994C_Latest">Data2!$GF$17</definedName>
    <definedName name="A124836998L">Data2!$GG$1:$GG$10,Data2!$GG$11:$GG$17</definedName>
    <definedName name="A124836998L_Data">Data2!$GG$11:$GG$17</definedName>
    <definedName name="A124836998L_Latest">Data2!$GG$17</definedName>
    <definedName name="A124837002V">Data2!$GL$1:$GL$10,Data2!$GL$11:$GL$17</definedName>
    <definedName name="A124837002V_Data">Data2!$GL$11:$GL$17</definedName>
    <definedName name="A124837002V_Latest">Data2!$GL$17</definedName>
    <definedName name="A124837006C">Data2!$GX$1:$GX$10,Data2!$GX$11:$GX$17</definedName>
    <definedName name="A124837006C_Data">Data2!$GX$11:$GX$17</definedName>
    <definedName name="A124837006C_Latest">Data2!$GX$17</definedName>
    <definedName name="A124837010V">Data2!$GY$1:$GY$10,Data2!$GY$11:$GY$17</definedName>
    <definedName name="A124837010V_Data">Data2!$GY$11:$GY$17</definedName>
    <definedName name="A124837010V_Latest">Data2!$GY$17</definedName>
    <definedName name="A124837014C">Data2!$GN$1:$GN$10,Data2!$GN$11:$GN$17</definedName>
    <definedName name="A124837014C_Data">Data2!$GN$11:$GN$17</definedName>
    <definedName name="A124837014C_Latest">Data2!$GN$17</definedName>
    <definedName name="A124837018L">Data2!$GV$1:$GV$10,Data2!$GV$11:$GV$17</definedName>
    <definedName name="A124837018L_Data">Data2!$GV$11:$GV$17</definedName>
    <definedName name="A124837018L_Latest">Data2!$GV$17</definedName>
    <definedName name="A124837022C">Data2!$HC$1:$HC$10,Data2!$HC$11:$HC$17</definedName>
    <definedName name="A124837022C_Data">Data2!$HC$11:$HC$17</definedName>
    <definedName name="A124837022C_Latest">Data2!$HC$17</definedName>
    <definedName name="A124837026L">Data1!$O$1:$O$10,Data1!$O$11:$O$17</definedName>
    <definedName name="A124837026L_Data">Data1!$O$11:$O$17</definedName>
    <definedName name="A124837026L_Latest">Data1!$O$17</definedName>
    <definedName name="A124837030C">Data1!$V$1:$V$10,Data1!$V$11:$V$17</definedName>
    <definedName name="A124837030C_Data">Data1!$V$11:$V$17</definedName>
    <definedName name="A124837030C_Latest">Data1!$V$17</definedName>
    <definedName name="A124837034L">Data1!$Y$1:$Y$10,Data1!$Y$11:$Y$17</definedName>
    <definedName name="A124837034L_Data">Data1!$Y$11:$Y$17</definedName>
    <definedName name="A124837034L_Latest">Data1!$Y$17</definedName>
    <definedName name="A124837038W">Data1!$AC$1:$AC$10,Data1!$AC$11:$AC$17</definedName>
    <definedName name="A124837038W_Data">Data1!$AC$11:$AC$17</definedName>
    <definedName name="A124837038W_Latest">Data1!$AC$17</definedName>
    <definedName name="A124837042L">Data1!$AG$1:$AG$10,Data1!$AG$11:$AG$17</definedName>
    <definedName name="A124837042L_Data">Data1!$AG$11:$AG$17</definedName>
    <definedName name="A124837042L_Latest">Data1!$AG$17</definedName>
    <definedName name="A124837046W">Data1!$P$1:$P$10,Data1!$P$11:$P$17</definedName>
    <definedName name="A124837046W_Data">Data1!$P$11:$P$17</definedName>
    <definedName name="A124837046W_Latest">Data1!$P$17</definedName>
    <definedName name="A124837050L">Data1!$R$1:$R$10,Data1!$R$11:$R$17</definedName>
    <definedName name="A124837050L_Data">Data1!$R$11:$R$17</definedName>
    <definedName name="A124837050L_Latest">Data1!$R$17</definedName>
    <definedName name="A124837054W">Data1!$B$1:$B$10,Data1!$B$11:$B$17</definedName>
    <definedName name="A124837054W_Data">Data1!$B$11:$B$17</definedName>
    <definedName name="A124837054W_Latest">Data1!$B$17</definedName>
    <definedName name="A124837058F">Data1!$AF$1:$AF$10,Data1!$AF$11:$AF$17</definedName>
    <definedName name="A124837058F_Data">Data1!$AF$11:$AF$17</definedName>
    <definedName name="A124837058F_Latest">Data1!$AF$17</definedName>
    <definedName name="A124837062W">Data1!$J$1:$J$10,Data1!$J$11:$J$17</definedName>
    <definedName name="A124837062W_Data">Data1!$J$11:$J$17</definedName>
    <definedName name="A124837062W_Latest">Data1!$J$17</definedName>
    <definedName name="A124837066F">Data1!$N$1:$N$10,Data1!$N$11:$N$17</definedName>
    <definedName name="A124837066F_Data">Data1!$N$11:$N$17</definedName>
    <definedName name="A124837066F_Latest">Data1!$N$17</definedName>
    <definedName name="A124837070W">Data1!$Z$1:$Z$10,Data1!$Z$11:$Z$17</definedName>
    <definedName name="A124837070W_Data">Data1!$Z$11:$Z$17</definedName>
    <definedName name="A124837070W_Latest">Data1!$Z$17</definedName>
    <definedName name="A124837074F">Data1!$AH$1:$AH$10,Data1!$AH$11:$AH$17</definedName>
    <definedName name="A124837074F_Data">Data1!$AH$11:$AH$17</definedName>
    <definedName name="A124837074F_Latest">Data1!$AH$17</definedName>
    <definedName name="A124837078R">Data1!$D$1:$D$10,Data1!$D$11:$D$17</definedName>
    <definedName name="A124837078R_Data">Data1!$D$11:$D$17</definedName>
    <definedName name="A124837078R_Latest">Data1!$D$17</definedName>
    <definedName name="A124837082F">Data1!$G$1:$G$10,Data1!$G$11:$G$17</definedName>
    <definedName name="A124837082F_Data">Data1!$G$11:$G$17</definedName>
    <definedName name="A124837082F_Latest">Data1!$G$17</definedName>
    <definedName name="A124837086R">Data1!$H$1:$H$10,Data1!$H$11:$H$17</definedName>
    <definedName name="A124837086R_Data">Data1!$H$11:$H$17</definedName>
    <definedName name="A124837086R_Latest">Data1!$H$17</definedName>
    <definedName name="A124837090F">Data1!$Q$1:$Q$10,Data1!$Q$11:$Q$17</definedName>
    <definedName name="A124837090F_Data">Data1!$Q$11:$Q$17</definedName>
    <definedName name="A124837090F_Latest">Data1!$Q$17</definedName>
    <definedName name="A124837094R">Data1!$S$1:$S$10,Data1!$S$11:$S$17</definedName>
    <definedName name="A124837094R_Data">Data1!$S$11:$S$17</definedName>
    <definedName name="A124837094R_Latest">Data1!$S$17</definedName>
    <definedName name="A124837098X">Data1!$T$1:$T$10,Data1!$T$11:$T$17</definedName>
    <definedName name="A124837098X_Data">Data1!$T$11:$T$17</definedName>
    <definedName name="A124837098X_Latest">Data1!$T$17</definedName>
    <definedName name="A124837102C">Data1!$AA$1:$AA$10,Data1!$AA$11:$AA$17</definedName>
    <definedName name="A124837102C_Data">Data1!$AA$11:$AA$17</definedName>
    <definedName name="A124837102C_Latest">Data1!$AA$17</definedName>
    <definedName name="A124837106L">Data1!$I$1:$I$10,Data1!$I$11:$I$17</definedName>
    <definedName name="A124837106L_Data">Data1!$I$11:$I$17</definedName>
    <definedName name="A124837106L_Latest">Data1!$I$17</definedName>
    <definedName name="A124837110C">Data1!$L$1:$L$10,Data1!$L$11:$L$17</definedName>
    <definedName name="A124837110C_Data">Data1!$L$11:$L$17</definedName>
    <definedName name="A124837110C_Latest">Data1!$L$17</definedName>
    <definedName name="A124837114L">Data1!$AD$1:$AD$10,Data1!$AD$11:$AD$17</definedName>
    <definedName name="A124837114L_Data">Data1!$AD$11:$AD$17</definedName>
    <definedName name="A124837114L_Latest">Data1!$AD$17</definedName>
    <definedName name="A124837118W">Data1!$AE$1:$AE$10,Data1!$AE$11:$AE$17</definedName>
    <definedName name="A124837118W_Data">Data1!$AE$11:$AE$17</definedName>
    <definedName name="A124837118W_Latest">Data1!$AE$17</definedName>
    <definedName name="A124837122L">Data1!$C$1:$C$10,Data1!$C$11:$C$17</definedName>
    <definedName name="A124837122L_Data">Data1!$C$11:$C$17</definedName>
    <definedName name="A124837122L_Latest">Data1!$C$17</definedName>
    <definedName name="A124837126W">Data1!$E$1:$E$10,Data1!$E$11:$E$17</definedName>
    <definedName name="A124837126W_Data">Data1!$E$11:$E$17</definedName>
    <definedName name="A124837126W_Latest">Data1!$E$17</definedName>
    <definedName name="A124837130L">Data1!$F$1:$F$10,Data1!$F$11:$F$17</definedName>
    <definedName name="A124837130L_Data">Data1!$F$11:$F$17</definedName>
    <definedName name="A124837130L_Latest">Data1!$F$17</definedName>
    <definedName name="A124837134W">Data1!$K$1:$K$10,Data1!$K$11:$K$17</definedName>
    <definedName name="A124837134W_Data">Data1!$K$11:$K$17</definedName>
    <definedName name="A124837134W_Latest">Data1!$K$17</definedName>
    <definedName name="A124837138F">Data1!$W$1:$W$10,Data1!$W$11:$W$17</definedName>
    <definedName name="A124837138F_Data">Data1!$W$11:$W$17</definedName>
    <definedName name="A124837138F_Latest">Data1!$W$17</definedName>
    <definedName name="A124837142W">Data1!$X$1:$X$10,Data1!$X$11:$X$17</definedName>
    <definedName name="A124837142W_Data">Data1!$X$11:$X$17</definedName>
    <definedName name="A124837142W_Latest">Data1!$X$17</definedName>
    <definedName name="A124837146F">Data1!$M$1:$M$10,Data1!$M$11:$M$17</definedName>
    <definedName name="A124837146F_Data">Data1!$M$11:$M$17</definedName>
    <definedName name="A124837146F_Latest">Data1!$M$17</definedName>
    <definedName name="A124837150W">Data1!$U$1:$U$10,Data1!$U$11:$U$17</definedName>
    <definedName name="A124837150W_Data">Data1!$U$11:$U$17</definedName>
    <definedName name="A124837150W_Latest">Data1!$U$17</definedName>
    <definedName name="A124837154F">Data1!$AB$1:$AB$10,Data1!$AB$11:$AB$17</definedName>
    <definedName name="A124837154F_Data">Data1!$AB$11:$AB$17</definedName>
    <definedName name="A124837154F_Latest">Data1!$AB$17</definedName>
    <definedName name="A124837158R">Data1!$CC$1:$CC$10,Data1!$CC$11:$CC$17</definedName>
    <definedName name="A124837158R_Data">Data1!$CC$11:$CC$17</definedName>
    <definedName name="A124837158R_Latest">Data1!$CC$17</definedName>
    <definedName name="A124837162F">Data1!$CJ$1:$CJ$10,Data1!$CJ$11:$CJ$17</definedName>
    <definedName name="A124837162F_Data">Data1!$CJ$11:$CJ$17</definedName>
    <definedName name="A124837162F_Latest">Data1!$CJ$17</definedName>
    <definedName name="A124837166R">Data1!$CM$1:$CM$10,Data1!$CM$11:$CM$17</definedName>
    <definedName name="A124837166R_Data">Data1!$CM$11:$CM$17</definedName>
    <definedName name="A124837166R_Latest">Data1!$CM$17</definedName>
    <definedName name="A124837170F">Data1!$CQ$1:$CQ$10,Data1!$CQ$11:$CQ$17</definedName>
    <definedName name="A124837170F_Data">Data1!$CQ$11:$CQ$17</definedName>
    <definedName name="A124837170F_Latest">Data1!$CQ$17</definedName>
    <definedName name="A124837174R">Data1!$CU$1:$CU$10,Data1!$CU$11:$CU$17</definedName>
    <definedName name="A124837174R_Data">Data1!$CU$11:$CU$17</definedName>
    <definedName name="A124837174R_Latest">Data1!$CU$17</definedName>
    <definedName name="A124837178X">Data1!$CD$1:$CD$10,Data1!$CD$11:$CD$17</definedName>
    <definedName name="A124837178X_Data">Data1!$CD$11:$CD$17</definedName>
    <definedName name="A124837178X_Latest">Data1!$CD$17</definedName>
    <definedName name="A124837182R">Data1!$CF$1:$CF$10,Data1!$CF$11:$CF$17</definedName>
    <definedName name="A124837182R_Data">Data1!$CF$11:$CF$17</definedName>
    <definedName name="A124837182R_Latest">Data1!$CF$17</definedName>
    <definedName name="A124837186X">Data1!$BP$1:$BP$10,Data1!$BP$11:$BP$17</definedName>
    <definedName name="A124837186X_Data">Data1!$BP$11:$BP$17</definedName>
    <definedName name="A124837186X_Latest">Data1!$BP$17</definedName>
    <definedName name="A124837190R">Data1!$CT$1:$CT$10,Data1!$CT$11:$CT$17</definedName>
    <definedName name="A124837190R_Data">Data1!$CT$11:$CT$17</definedName>
    <definedName name="A124837190R_Latest">Data1!$CT$17</definedName>
    <definedName name="A124837194X">Data1!$BX$1:$BX$10,Data1!$BX$11:$BX$17</definedName>
    <definedName name="A124837194X_Data">Data1!$BX$11:$BX$17</definedName>
    <definedName name="A124837194X_Latest">Data1!$BX$17</definedName>
    <definedName name="A124837198J">Data1!$CB$1:$CB$10,Data1!$CB$11:$CB$17</definedName>
    <definedName name="A124837198J_Data">Data1!$CB$11:$CB$17</definedName>
    <definedName name="A124837198J_Latest">Data1!$CB$17</definedName>
    <definedName name="A124837202L">Data1!$CN$1:$CN$10,Data1!$CN$11:$CN$17</definedName>
    <definedName name="A124837202L_Data">Data1!$CN$11:$CN$17</definedName>
    <definedName name="A124837202L_Latest">Data1!$CN$17</definedName>
    <definedName name="A124837206W">Data1!$CV$1:$CV$10,Data1!$CV$11:$CV$17</definedName>
    <definedName name="A124837206W_Data">Data1!$CV$11:$CV$17</definedName>
    <definedName name="A124837206W_Latest">Data1!$CV$17</definedName>
    <definedName name="A124837210L">Data1!$BR$1:$BR$10,Data1!$BR$11:$BR$17</definedName>
    <definedName name="A124837210L_Data">Data1!$BR$11:$BR$17</definedName>
    <definedName name="A124837210L_Latest">Data1!$BR$17</definedName>
    <definedName name="A124837214W">Data1!$BU$1:$BU$10,Data1!$BU$11:$BU$17</definedName>
    <definedName name="A124837214W_Data">Data1!$BU$11:$BU$17</definedName>
    <definedName name="A124837214W_Latest">Data1!$BU$17</definedName>
    <definedName name="A124837218F">Data1!$BV$1:$BV$10,Data1!$BV$11:$BV$17</definedName>
    <definedName name="A124837218F_Data">Data1!$BV$11:$BV$17</definedName>
    <definedName name="A124837218F_Latest">Data1!$BV$17</definedName>
    <definedName name="A124837222W">Data1!$CE$1:$CE$10,Data1!$CE$11:$CE$17</definedName>
    <definedName name="A124837222W_Data">Data1!$CE$11:$CE$17</definedName>
    <definedName name="A124837222W_Latest">Data1!$CE$17</definedName>
    <definedName name="A124837226F">Data1!$CG$1:$CG$10,Data1!$CG$11:$CG$17</definedName>
    <definedName name="A124837226F_Data">Data1!$CG$11:$CG$17</definedName>
    <definedName name="A124837226F_Latest">Data1!$CG$17</definedName>
    <definedName name="A124837230W">Data1!$CH$1:$CH$10,Data1!$CH$11:$CH$17</definedName>
    <definedName name="A124837230W_Data">Data1!$CH$11:$CH$17</definedName>
    <definedName name="A124837230W_Latest">Data1!$CH$17</definedName>
    <definedName name="A124837234F">Data1!$CO$1:$CO$10,Data1!$CO$11:$CO$17</definedName>
    <definedName name="A124837234F_Data">Data1!$CO$11:$CO$17</definedName>
    <definedName name="A124837234F_Latest">Data1!$CO$17</definedName>
    <definedName name="A124837238R">Data1!$BW$1:$BW$10,Data1!$BW$11:$BW$17</definedName>
    <definedName name="A124837238R_Data">Data1!$BW$11:$BW$17</definedName>
    <definedName name="A124837238R_Latest">Data1!$BW$17</definedName>
    <definedName name="A124837242F">Data1!$BZ$1:$BZ$10,Data1!$BZ$11:$BZ$17</definedName>
    <definedName name="A124837242F_Data">Data1!$BZ$11:$BZ$17</definedName>
    <definedName name="A124837242F_Latest">Data1!$BZ$17</definedName>
    <definedName name="A124837246R">Data1!$CR$1:$CR$10,Data1!$CR$11:$CR$17</definedName>
    <definedName name="A124837246R_Data">Data1!$CR$11:$CR$17</definedName>
    <definedName name="A124837246R_Latest">Data1!$CR$17</definedName>
    <definedName name="A124837250F">Data1!$CS$1:$CS$10,Data1!$CS$11:$CS$17</definedName>
    <definedName name="A124837250F_Data">Data1!$CS$11:$CS$17</definedName>
    <definedName name="A124837250F_Latest">Data1!$CS$17</definedName>
    <definedName name="A124837254R">Data1!$BQ$1:$BQ$10,Data1!$BQ$11:$BQ$17</definedName>
    <definedName name="A124837254R_Data">Data1!$BQ$11:$BQ$17</definedName>
    <definedName name="A124837254R_Latest">Data1!$BQ$17</definedName>
    <definedName name="A124837258X">Data1!$BS$1:$BS$10,Data1!$BS$11:$BS$17</definedName>
    <definedName name="A124837258X_Data">Data1!$BS$11:$BS$17</definedName>
    <definedName name="A124837258X_Latest">Data1!$BS$17</definedName>
    <definedName name="A124837262R">Data1!$BT$1:$BT$10,Data1!$BT$11:$BT$17</definedName>
    <definedName name="A124837262R_Data">Data1!$BT$11:$BT$17</definedName>
    <definedName name="A124837262R_Latest">Data1!$BT$17</definedName>
    <definedName name="A124837266X">Data1!$BY$1:$BY$10,Data1!$BY$11:$BY$17</definedName>
    <definedName name="A124837266X_Data">Data1!$BY$11:$BY$17</definedName>
    <definedName name="A124837266X_Latest">Data1!$BY$17</definedName>
    <definedName name="A124837270R">Data1!$CK$1:$CK$10,Data1!$CK$11:$CK$17</definedName>
    <definedName name="A124837270R_Data">Data1!$CK$11:$CK$17</definedName>
    <definedName name="A124837270R_Latest">Data1!$CK$17</definedName>
    <definedName name="A124837274X">Data1!$CL$1:$CL$10,Data1!$CL$11:$CL$17</definedName>
    <definedName name="A124837274X_Data">Data1!$CL$11:$CL$17</definedName>
    <definedName name="A124837274X_Latest">Data1!$CL$17</definedName>
    <definedName name="A124837278J">Data1!$CA$1:$CA$10,Data1!$CA$11:$CA$17</definedName>
    <definedName name="A124837278J_Data">Data1!$CA$11:$CA$17</definedName>
    <definedName name="A124837278J_Latest">Data1!$CA$17</definedName>
    <definedName name="A124837282X">Data1!$CI$1:$CI$10,Data1!$CI$11:$CI$17</definedName>
    <definedName name="A124837282X_Data">Data1!$CI$11:$CI$17</definedName>
    <definedName name="A124837282X_Latest">Data1!$CI$17</definedName>
    <definedName name="A124837286J">Data1!$CP$1:$CP$10,Data1!$CP$11:$CP$17</definedName>
    <definedName name="A124837286J_Data">Data1!$CP$11:$CP$17</definedName>
    <definedName name="A124837286J_Latest">Data1!$CP$17</definedName>
    <definedName name="A124837290X">Data1!$DJ$1:$DJ$10,Data1!$DJ$11:$DJ$17</definedName>
    <definedName name="A124837290X_Data">Data1!$DJ$11:$DJ$17</definedName>
    <definedName name="A124837290X_Latest">Data1!$DJ$17</definedName>
    <definedName name="A124837294J">Data1!$DQ$1:$DQ$10,Data1!$DQ$11:$DQ$17</definedName>
    <definedName name="A124837294J_Data">Data1!$DQ$11:$DQ$17</definedName>
    <definedName name="A124837294J_Latest">Data1!$DQ$17</definedName>
    <definedName name="A124837298T">Data1!$DT$1:$DT$10,Data1!$DT$11:$DT$17</definedName>
    <definedName name="A124837298T_Data">Data1!$DT$11:$DT$17</definedName>
    <definedName name="A124837298T_Latest">Data1!$DT$17</definedName>
    <definedName name="A124837302W">Data1!$DX$1:$DX$10,Data1!$DX$11:$DX$17</definedName>
    <definedName name="A124837302W_Data">Data1!$DX$11:$DX$17</definedName>
    <definedName name="A124837302W_Latest">Data1!$DX$17</definedName>
    <definedName name="A124837306F">Data1!$EB$1:$EB$10,Data1!$EB$11:$EB$17</definedName>
    <definedName name="A124837306F_Data">Data1!$EB$11:$EB$17</definedName>
    <definedName name="A124837306F_Latest">Data1!$EB$17</definedName>
    <definedName name="A124837310W">Data1!$DK$1:$DK$10,Data1!$DK$11:$DK$17</definedName>
    <definedName name="A124837310W_Data">Data1!$DK$11:$DK$17</definedName>
    <definedName name="A124837310W_Latest">Data1!$DK$17</definedName>
    <definedName name="A124837314F">Data1!$DM$1:$DM$10,Data1!$DM$11:$DM$17</definedName>
    <definedName name="A124837314F_Data">Data1!$DM$11:$DM$17</definedName>
    <definedName name="A124837314F_Latest">Data1!$DM$17</definedName>
    <definedName name="A124837318R">Data1!$CW$1:$CW$10,Data1!$CW$11:$CW$17</definedName>
    <definedName name="A124837318R_Data">Data1!$CW$11:$CW$17</definedName>
    <definedName name="A124837318R_Latest">Data1!$CW$17</definedName>
    <definedName name="A124837322F">Data1!$EA$1:$EA$10,Data1!$EA$11:$EA$17</definedName>
    <definedName name="A124837322F_Data">Data1!$EA$11:$EA$17</definedName>
    <definedName name="A124837322F_Latest">Data1!$EA$17</definedName>
    <definedName name="A124837326R">Data1!$DE$1:$DE$10,Data1!$DE$11:$DE$17</definedName>
    <definedName name="A124837326R_Data">Data1!$DE$11:$DE$17</definedName>
    <definedName name="A124837326R_Latest">Data1!$DE$17</definedName>
    <definedName name="A124837330F">Data1!$DI$1:$DI$10,Data1!$DI$11:$DI$17</definedName>
    <definedName name="A124837330F_Data">Data1!$DI$11:$DI$17</definedName>
    <definedName name="A124837330F_Latest">Data1!$DI$17</definedName>
    <definedName name="A124837334R">Data1!$DU$1:$DU$10,Data1!$DU$11:$DU$17</definedName>
    <definedName name="A124837334R_Data">Data1!$DU$11:$DU$17</definedName>
    <definedName name="A124837334R_Latest">Data1!$DU$17</definedName>
    <definedName name="A124837338X">Data1!$EC$1:$EC$10,Data1!$EC$11:$EC$17</definedName>
    <definedName name="A124837338X_Data">Data1!$EC$11:$EC$17</definedName>
    <definedName name="A124837338X_Latest">Data1!$EC$17</definedName>
    <definedName name="A124837342R">Data1!$CY$1:$CY$10,Data1!$CY$11:$CY$17</definedName>
    <definedName name="A124837342R_Data">Data1!$CY$11:$CY$17</definedName>
    <definedName name="A124837342R_Latest">Data1!$CY$17</definedName>
    <definedName name="A124837346X">Data1!$DB$1:$DB$10,Data1!$DB$11:$DB$17</definedName>
    <definedName name="A124837346X_Data">Data1!$DB$11:$DB$17</definedName>
    <definedName name="A124837346X_Latest">Data1!$DB$17</definedName>
    <definedName name="A124837350R">Data1!$DC$1:$DC$10,Data1!$DC$11:$DC$17</definedName>
    <definedName name="A124837350R_Data">Data1!$DC$11:$DC$17</definedName>
    <definedName name="A124837350R_Latest">Data1!$DC$17</definedName>
    <definedName name="A124837354X">Data1!$DL$1:$DL$10,Data1!$DL$11:$DL$17</definedName>
    <definedName name="A124837354X_Data">Data1!$DL$11:$DL$17</definedName>
    <definedName name="A124837354X_Latest">Data1!$DL$17</definedName>
    <definedName name="A124837358J">Data1!$DN$1:$DN$10,Data1!$DN$11:$DN$17</definedName>
    <definedName name="A124837358J_Data">Data1!$DN$11:$DN$17</definedName>
    <definedName name="A124837358J_Latest">Data1!$DN$17</definedName>
    <definedName name="A124837362X">Data1!$DO$1:$DO$10,Data1!$DO$11:$DO$17</definedName>
    <definedName name="A124837362X_Data">Data1!$DO$11:$DO$17</definedName>
    <definedName name="A124837362X_Latest">Data1!$DO$17</definedName>
    <definedName name="A124837366J">Data1!$DV$1:$DV$10,Data1!$DV$11:$DV$17</definedName>
    <definedName name="A124837366J_Data">Data1!$DV$11:$DV$17</definedName>
    <definedName name="A124837366J_Latest">Data1!$DV$17</definedName>
    <definedName name="A124837370X">Data1!$DD$1:$DD$10,Data1!$DD$11:$DD$17</definedName>
    <definedName name="A124837370X_Data">Data1!$DD$11:$DD$17</definedName>
    <definedName name="A124837370X_Latest">Data1!$DD$17</definedName>
    <definedName name="A124837374J">Data1!$DG$1:$DG$10,Data1!$DG$11:$DG$17</definedName>
    <definedName name="A124837374J_Data">Data1!$DG$11:$DG$17</definedName>
    <definedName name="A124837374J_Latest">Data1!$DG$17</definedName>
    <definedName name="A124837378T">Data1!$DY$1:$DY$10,Data1!$DY$11:$DY$17</definedName>
    <definedName name="A124837378T_Data">Data1!$DY$11:$DY$17</definedName>
    <definedName name="A124837378T_Latest">Data1!$DY$17</definedName>
    <definedName name="A124837382J">Data1!$DZ$1:$DZ$10,Data1!$DZ$11:$DZ$17</definedName>
    <definedName name="A124837382J_Data">Data1!$DZ$11:$DZ$17</definedName>
    <definedName name="A124837382J_Latest">Data1!$DZ$17</definedName>
    <definedName name="A124837386T">Data1!$CX$1:$CX$10,Data1!$CX$11:$CX$17</definedName>
    <definedName name="A124837386T_Data">Data1!$CX$11:$CX$17</definedName>
    <definedName name="A124837386T_Latest">Data1!$CX$17</definedName>
    <definedName name="A124837390J">Data1!$CZ$1:$CZ$10,Data1!$CZ$11:$CZ$17</definedName>
    <definedName name="A124837390J_Data">Data1!$CZ$11:$CZ$17</definedName>
    <definedName name="A124837390J_Latest">Data1!$CZ$17</definedName>
    <definedName name="A124837394T">Data1!$DA$1:$DA$10,Data1!$DA$11:$DA$17</definedName>
    <definedName name="A124837394T_Data">Data1!$DA$11:$DA$17</definedName>
    <definedName name="A124837394T_Latest">Data1!$DA$17</definedName>
    <definedName name="A124837398A">Data1!$DF$1:$DF$10,Data1!$DF$11:$DF$17</definedName>
    <definedName name="A124837398A_Data">Data1!$DF$11:$DF$17</definedName>
    <definedName name="A124837398A_Latest">Data1!$DF$17</definedName>
    <definedName name="A124837402F">Data1!$DR$1:$DR$10,Data1!$DR$11:$DR$17</definedName>
    <definedName name="A124837402F_Data">Data1!$DR$11:$DR$17</definedName>
    <definedName name="A124837402F_Latest">Data1!$DR$17</definedName>
    <definedName name="A124837406R">Data1!$DS$1:$DS$10,Data1!$DS$11:$DS$17</definedName>
    <definedName name="A124837406R_Data">Data1!$DS$11:$DS$17</definedName>
    <definedName name="A124837406R_Latest">Data1!$DS$17</definedName>
    <definedName name="A124837410F">Data1!$DH$1:$DH$10,Data1!$DH$11:$DH$17</definedName>
    <definedName name="A124837410F_Data">Data1!$DH$11:$DH$17</definedName>
    <definedName name="A124837410F_Latest">Data1!$DH$17</definedName>
    <definedName name="A124837414R">Data1!$DP$1:$DP$10,Data1!$DP$11:$DP$17</definedName>
    <definedName name="A124837414R_Data">Data1!$DP$11:$DP$17</definedName>
    <definedName name="A124837414R_Latest">Data1!$DP$17</definedName>
    <definedName name="A124837418X">Data1!$DW$1:$DW$10,Data1!$DW$11:$DW$17</definedName>
    <definedName name="A124837418X_Data">Data1!$DW$11:$DW$17</definedName>
    <definedName name="A124837418X_Latest">Data1!$DW$17</definedName>
    <definedName name="A124837446J">Data2!$GA$1:$GA$10,Data2!$GA$11:$GA$17</definedName>
    <definedName name="A124837446J_Data">Data2!$GA$11:$GA$17</definedName>
    <definedName name="A124837446J_Latest">Data2!$GA$17</definedName>
    <definedName name="A124837450X">Data2!$FW$1:$FW$10,Data2!$FW$11:$FW$17</definedName>
    <definedName name="A124837450X_Data">Data2!$FW$11:$FW$17</definedName>
    <definedName name="A124837450X_Latest">Data2!$FW$17</definedName>
    <definedName name="A124837470J">Data2!$GB$1:$GB$10,Data2!$GB$11:$GB$17</definedName>
    <definedName name="A124837470J_Data">Data2!$GB$11:$GB$17</definedName>
    <definedName name="A124837470J_Latest">Data2!$GB$17</definedName>
    <definedName name="A124837474T">Data2!$FY$1:$FY$10,Data2!$FY$11:$FY$17</definedName>
    <definedName name="A124837474T_Data">Data2!$FY$11:$FY$17</definedName>
    <definedName name="A124837474T_Latest">Data2!$FY$17</definedName>
    <definedName name="A124837518J">Data2!$FX$1:$FX$10,Data2!$FX$11:$FX$17</definedName>
    <definedName name="A124837518J_Data">Data2!$FX$11:$FX$17</definedName>
    <definedName name="A124837518J_Latest">Data2!$FX$17</definedName>
    <definedName name="A124837522X">Data2!$FZ$1:$FZ$10,Data2!$FZ$11:$FZ$17</definedName>
    <definedName name="A124837522X_Data">Data2!$FZ$11:$FZ$17</definedName>
    <definedName name="A124837522X_Latest">Data2!$FZ$17</definedName>
    <definedName name="A124837554T">Data2!$AB$1:$AB$10,Data2!$AB$11:$AB$17</definedName>
    <definedName name="A124837554T_Data">Data2!$AB$11:$AB$17</definedName>
    <definedName name="A124837554T_Latest">Data2!$AB$17</definedName>
    <definedName name="A124837558A">Data2!$AI$1:$AI$10,Data2!$AI$11:$AI$17</definedName>
    <definedName name="A124837558A_Data">Data2!$AI$11:$AI$17</definedName>
    <definedName name="A124837558A_Latest">Data2!$AI$17</definedName>
    <definedName name="A124837562T">Data2!$AL$1:$AL$10,Data2!$AL$11:$AL$17</definedName>
    <definedName name="A124837562T_Data">Data2!$AL$11:$AL$17</definedName>
    <definedName name="A124837562T_Latest">Data2!$AL$17</definedName>
    <definedName name="A124837566A">Data2!$AP$1:$AP$10,Data2!$AP$11:$AP$17</definedName>
    <definedName name="A124837566A_Data">Data2!$AP$11:$AP$17</definedName>
    <definedName name="A124837566A_Latest">Data2!$AP$17</definedName>
    <definedName name="A124837570T">Data2!$AT$1:$AT$10,Data2!$AT$11:$AT$17</definedName>
    <definedName name="A124837570T_Data">Data2!$AT$11:$AT$17</definedName>
    <definedName name="A124837570T_Latest">Data2!$AT$17</definedName>
    <definedName name="A124837574A">Data2!$AC$1:$AC$10,Data2!$AC$11:$AC$17</definedName>
    <definedName name="A124837574A_Data">Data2!$AC$11:$AC$17</definedName>
    <definedName name="A124837574A_Latest">Data2!$AC$17</definedName>
    <definedName name="A124837578K">Data2!$AE$1:$AE$10,Data2!$AE$11:$AE$17</definedName>
    <definedName name="A124837578K_Data">Data2!$AE$11:$AE$17</definedName>
    <definedName name="A124837578K_Latest">Data2!$AE$17</definedName>
    <definedName name="A124837582A">Data2!$P$1:$P$10,Data2!$P$11:$P$17</definedName>
    <definedName name="A124837582A_Data">Data2!$P$11:$P$17</definedName>
    <definedName name="A124837582A_Latest">Data2!$P$17</definedName>
    <definedName name="A124837586K">Data2!$AS$1:$AS$10,Data2!$AS$11:$AS$17</definedName>
    <definedName name="A124837586K_Data">Data2!$AS$11:$AS$17</definedName>
    <definedName name="A124837586K_Latest">Data2!$AS$17</definedName>
    <definedName name="A124837590A">Data2!$X$1:$X$10,Data2!$X$11:$X$17</definedName>
    <definedName name="A124837590A_Data">Data2!$X$11:$X$17</definedName>
    <definedName name="A124837590A_Latest">Data2!$X$17</definedName>
    <definedName name="A124837594K">Data2!$AA$1:$AA$10,Data2!$AA$11:$AA$17</definedName>
    <definedName name="A124837594K_Data">Data2!$AA$11:$AA$17</definedName>
    <definedName name="A124837594K_Latest">Data2!$AA$17</definedName>
    <definedName name="A124837598V">Data2!$AM$1:$AM$10,Data2!$AM$11:$AM$17</definedName>
    <definedName name="A124837598V_Data">Data2!$AM$11:$AM$17</definedName>
    <definedName name="A124837598V_Latest">Data2!$AM$17</definedName>
    <definedName name="A124837602X">Data2!$AU$1:$AU$10,Data2!$AU$11:$AU$17</definedName>
    <definedName name="A124837602X_Data">Data2!$AU$11:$AU$17</definedName>
    <definedName name="A124837602X_Latest">Data2!$AU$17</definedName>
    <definedName name="A124837606J">Data2!$R$1:$R$10,Data2!$R$11:$R$17</definedName>
    <definedName name="A124837606J_Data">Data2!$R$11:$R$17</definedName>
    <definedName name="A124837606J_Latest">Data2!$R$17</definedName>
    <definedName name="A124837610X">Data2!$U$1:$U$10,Data2!$U$11:$U$17</definedName>
    <definedName name="A124837610X_Data">Data2!$U$11:$U$17</definedName>
    <definedName name="A124837610X_Latest">Data2!$U$17</definedName>
    <definedName name="A124837614J">Data2!$V$1:$V$10,Data2!$V$11:$V$17</definedName>
    <definedName name="A124837614J_Data">Data2!$V$11:$V$17</definedName>
    <definedName name="A124837614J_Latest">Data2!$V$17</definedName>
    <definedName name="A124837618T">Data2!$AD$1:$AD$10,Data2!$AD$11:$AD$17</definedName>
    <definedName name="A124837618T_Data">Data2!$AD$11:$AD$17</definedName>
    <definedName name="A124837618T_Latest">Data2!$AD$17</definedName>
    <definedName name="A124837622J">Data2!$AF$1:$AF$10,Data2!$AF$11:$AF$17</definedName>
    <definedName name="A124837622J_Data">Data2!$AF$11:$AF$17</definedName>
    <definedName name="A124837622J_Latest">Data2!$AF$17</definedName>
    <definedName name="A124837626T">Data2!$AG$1:$AG$10,Data2!$AG$11:$AG$17</definedName>
    <definedName name="A124837626T_Data">Data2!$AG$11:$AG$17</definedName>
    <definedName name="A124837626T_Latest">Data2!$AG$17</definedName>
    <definedName name="A124837630J">Data2!$AN$1:$AN$10,Data2!$AN$11:$AN$17</definedName>
    <definedName name="A124837630J_Data">Data2!$AN$11:$AN$17</definedName>
    <definedName name="A124837630J_Latest">Data2!$AN$17</definedName>
    <definedName name="A124837634T">Data2!$W$1:$W$10,Data2!$W$11:$W$17</definedName>
    <definedName name="A124837634T_Data">Data2!$W$11:$W$17</definedName>
    <definedName name="A124837634T_Latest">Data2!$W$17</definedName>
    <definedName name="A124837638A">Data2!$Y$1:$Y$10,Data2!$Y$11:$Y$17</definedName>
    <definedName name="A124837638A_Data">Data2!$Y$11:$Y$17</definedName>
    <definedName name="A124837638A_Latest">Data2!$Y$17</definedName>
    <definedName name="A124837642T">Data2!$AQ$1:$AQ$10,Data2!$AQ$11:$AQ$17</definedName>
    <definedName name="A124837642T_Data">Data2!$AQ$11:$AQ$17</definedName>
    <definedName name="A124837642T_Latest">Data2!$AQ$17</definedName>
    <definedName name="A124837646A">Data2!$AR$1:$AR$10,Data2!$AR$11:$AR$17</definedName>
    <definedName name="A124837646A_Data">Data2!$AR$11:$AR$17</definedName>
    <definedName name="A124837646A_Latest">Data2!$AR$17</definedName>
    <definedName name="A124837650T">Data2!$Q$1:$Q$10,Data2!$Q$11:$Q$17</definedName>
    <definedName name="A124837650T_Data">Data2!$Q$11:$Q$17</definedName>
    <definedName name="A124837650T_Latest">Data2!$Q$17</definedName>
    <definedName name="A124837654A">Data2!$S$1:$S$10,Data2!$S$11:$S$17</definedName>
    <definedName name="A124837654A_Data">Data2!$S$11:$S$17</definedName>
    <definedName name="A124837654A_Latest">Data2!$S$17</definedName>
    <definedName name="A124837658K">Data2!$T$1:$T$10,Data2!$T$11:$T$17</definedName>
    <definedName name="A124837658K_Data">Data2!$T$11:$T$17</definedName>
    <definedName name="A124837658K_Latest">Data2!$T$17</definedName>
    <definedName name="A124837666K">Data2!$AJ$1:$AJ$10,Data2!$AJ$11:$AJ$17</definedName>
    <definedName name="A124837666K_Data">Data2!$AJ$11:$AJ$17</definedName>
    <definedName name="A124837666K_Latest">Data2!$AJ$17</definedName>
    <definedName name="A124837670A">Data2!$AK$1:$AK$10,Data2!$AK$11:$AK$17</definedName>
    <definedName name="A124837670A_Data">Data2!$AK$11:$AK$17</definedName>
    <definedName name="A124837670A_Latest">Data2!$AK$17</definedName>
    <definedName name="A124837674K">Data2!$Z$1:$Z$10,Data2!$Z$11:$Z$17</definedName>
    <definedName name="A124837674K_Data">Data2!$Z$11:$Z$17</definedName>
    <definedName name="A124837674K_Latest">Data2!$Z$17</definedName>
    <definedName name="A124837678V">Data2!$AH$1:$AH$10,Data2!$AH$11:$AH$17</definedName>
    <definedName name="A124837678V_Data">Data2!$AH$11:$AH$17</definedName>
    <definedName name="A124837678V_Latest">Data2!$AH$17</definedName>
    <definedName name="A124837682K">Data2!$AO$1:$AO$10,Data2!$AO$11:$AO$17</definedName>
    <definedName name="A124837682K_Data">Data2!$AO$11:$AO$17</definedName>
    <definedName name="A124837682K_Latest">Data2!$AO$17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8" i="7" l="1"/>
  <c r="B7" i="7"/>
  <c r="Q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Q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Q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Q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Q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Q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Q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Q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Q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Q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Q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Q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Q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Q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Q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Q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Q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Q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Q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Q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Q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Q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Q37" i="6"/>
  <c r="N37" i="6"/>
  <c r="M37" i="6"/>
  <c r="L37" i="6"/>
  <c r="K37" i="6"/>
  <c r="J37" i="6"/>
  <c r="I37" i="6"/>
  <c r="H37" i="6"/>
  <c r="G37" i="6"/>
  <c r="F37" i="6"/>
  <c r="E37" i="6"/>
  <c r="D37" i="6"/>
  <c r="C37" i="6"/>
  <c r="Q36" i="6"/>
  <c r="O36" i="6"/>
  <c r="N36" i="6"/>
  <c r="M36" i="6"/>
  <c r="L36" i="6"/>
  <c r="J36" i="6"/>
  <c r="I36" i="6"/>
  <c r="H36" i="6"/>
  <c r="G36" i="6"/>
  <c r="F36" i="6"/>
  <c r="E36" i="6"/>
  <c r="D36" i="6"/>
  <c r="C36" i="6"/>
  <c r="Q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Q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Q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Q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Q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Q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A8" i="6"/>
  <c r="B7" i="6"/>
  <c r="B26" i="5"/>
  <c r="B6" i="7"/>
  <c r="B6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9" authorId="0" shapeId="0" xr:uid="{846899E2-8E30-4F98-9EC0-94DEE27188F6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Scott Marley</author>
  </authors>
  <commentList>
    <comment ref="B49" authorId="0" shapeId="0" xr:uid="{8DDF3252-B792-499C-BFEA-078FFF951941}">
      <text>
        <r>
          <rPr>
            <sz val="8"/>
            <color indexed="81"/>
            <rFont val="Arial"/>
            <family val="2"/>
          </rPr>
          <t>Includes contributing family workers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3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4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4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6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6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6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7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G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2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3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4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5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7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sharedStrings.xml><?xml version="1.0" encoding="utf-8"?>
<sst xmlns="http://schemas.openxmlformats.org/spreadsheetml/2006/main" count="6443" uniqueCount="1033">
  <si>
    <t>Managers ;  Employed last year in occupation group ;</t>
  </si>
  <si>
    <t>Managers ;  &gt; Currently employed ;</t>
  </si>
  <si>
    <t>Managers ;  &gt;&gt; Less than 1 year in current main job ;</t>
  </si>
  <si>
    <t>Managers ;  &gt;&gt;&gt; Changed jobs in last 12 months ;</t>
  </si>
  <si>
    <t>Managers ;  &gt;&gt;&gt;&gt; Working in the same industry division as 12 months ago ;</t>
  </si>
  <si>
    <t>Managers ;  &gt;&gt;&gt;&gt; Working in a different industry division than 12 months ago ;</t>
  </si>
  <si>
    <t>Managers ;  &gt;&gt;&gt;&gt; Working in the same major occupation group as 12 months ago ;</t>
  </si>
  <si>
    <t>Managers ;  &gt;&gt;&gt;&gt; Working in a different major occupation group than 12 months ago ;</t>
  </si>
  <si>
    <t>Managers ;  &gt;&gt;&gt;&gt; Working in an occupation at the same skill level as 12 months ago ;</t>
  </si>
  <si>
    <t>Managers ;  &gt;&gt;&gt;&gt; Working in an occupation with a higher skill level than 12 months ago ;</t>
  </si>
  <si>
    <t>Managers ;  &gt;&gt;&gt;&gt; Working in an occupation with a lower skill level than 12 months ago ;</t>
  </si>
  <si>
    <t>Managers ;  &gt;&gt;&gt;&gt; Working in a job with the same usual hours as 12 months ago ;</t>
  </si>
  <si>
    <t>Managers ;  &gt;&gt;&gt;&gt; Working in a job with more usual hours than 12 months ago ;</t>
  </si>
  <si>
    <t>Managers ;  &gt;&gt;&gt;&gt; Working in a job with fewer usual hours than 12 months ago ;</t>
  </si>
  <si>
    <t>Managers ;  &gt;&gt;&gt;&gt; Working in a job with the same status in employment as 12 months ago ;</t>
  </si>
  <si>
    <t>Managers ;  &gt;&gt;&gt;&gt; Working in a job with a different status in employment than 12 months ago ;</t>
  </si>
  <si>
    <t>Managers ;  &gt;&gt;&gt; Did not change jobs in last 12 months ;</t>
  </si>
  <si>
    <t>Managers ;  &gt;&gt; 1 year or more in current main job ;</t>
  </si>
  <si>
    <t>Managers ;  &gt;&gt;&gt; Employee in current main job ;</t>
  </si>
  <si>
    <t>Managers ;  &gt;&gt;&gt;&gt; No change in occupation with current employer last year ;</t>
  </si>
  <si>
    <t>Managers ;  &gt;&gt;&gt;&gt; Changed occupations with current employer in the same major group last year ;</t>
  </si>
  <si>
    <t>Managers ;  &gt;&gt;&gt;&gt; Changed occupations with current employer into a different major group last year ;</t>
  </si>
  <si>
    <t>Managers ;  &gt;&gt;&gt;&gt; Changed occupations with current employer at the same skill level ;</t>
  </si>
  <si>
    <t>Managers ;  &gt;&gt;&gt;&gt; Changed occupations with current employer to a higher skill level ;</t>
  </si>
  <si>
    <t>Managers ;  &gt;&gt;&gt;&gt; Changed occupations with current employer to a lower skill level ;</t>
  </si>
  <si>
    <t>Managers ;  &gt;&gt;&gt;&gt; No change in usual weekly hours with current employer last year ;</t>
  </si>
  <si>
    <t>Managers ;  &gt;&gt;&gt;&gt; Usual weekly hours increased with current employer last year ;</t>
  </si>
  <si>
    <t>Managers ;  &gt;&gt;&gt;&gt; Usual weekly hours decreased with current employer last year ;</t>
  </si>
  <si>
    <t>Managers ;  &gt;&gt;&gt;&gt; Did not know or usual weekly hours varied last year ;</t>
  </si>
  <si>
    <t>Managers ;  &gt;&gt;&gt;&gt; Promoted or transferred last year ;</t>
  </si>
  <si>
    <t>Managers ;  &gt;&gt;&gt;&gt; Was not promoted or transferred last year ;</t>
  </si>
  <si>
    <t>Managers ;  &gt;&gt;&gt; Owner manager or contributing family worker in current main job ;</t>
  </si>
  <si>
    <t>Managers ;  &gt; Not currently employed ;</t>
  </si>
  <si>
    <t>Professionals ;  Employed last year in occupation group ;</t>
  </si>
  <si>
    <t>Professionals ;  &gt; Currently employed ;</t>
  </si>
  <si>
    <t>Professionals ;  &gt;&gt; Less than 1 year in current main job ;</t>
  </si>
  <si>
    <t>Professionals ;  &gt;&gt;&gt; Changed jobs in last 12 months ;</t>
  </si>
  <si>
    <t>Professionals ;  &gt;&gt;&gt;&gt; Working in the same industry division as 12 months ago ;</t>
  </si>
  <si>
    <t>Professionals ;  &gt;&gt;&gt;&gt; Working in a different industry division than 12 months ago ;</t>
  </si>
  <si>
    <t>Professionals ;  &gt;&gt;&gt;&gt; Working in the same major occupation group as 12 months ago ;</t>
  </si>
  <si>
    <t>Professionals ;  &gt;&gt;&gt;&gt; Working in a different major occupation group than 12 months ago ;</t>
  </si>
  <si>
    <t>Professionals ;  &gt;&gt;&gt;&gt; Working in an occupation at the same skill level as 12 months ago ;</t>
  </si>
  <si>
    <t>Professionals ;  &gt;&gt;&gt;&gt; Working in an occupation with a higher skill level than 12 months ago ;</t>
  </si>
  <si>
    <t>Professionals ;  &gt;&gt;&gt;&gt; Working in an occupation with a lower skill level than 12 months ago ;</t>
  </si>
  <si>
    <t>Professionals ;  &gt;&gt;&gt;&gt; Working in a job with the same usual hours as 12 months ago ;</t>
  </si>
  <si>
    <t>Professionals ;  &gt;&gt;&gt;&gt; Working in a job with more usual hours than 12 months ago ;</t>
  </si>
  <si>
    <t>Professionals ;  &gt;&gt;&gt;&gt; Working in a job with fewer usual hours than 12 months ago ;</t>
  </si>
  <si>
    <t>Professionals ;  &gt;&gt;&gt;&gt; Working in a job with the same status in employment as 12 months ago ;</t>
  </si>
  <si>
    <t>Professionals ;  &gt;&gt;&gt;&gt; Working in a job with a different status in employment than 12 months ago ;</t>
  </si>
  <si>
    <t>Professionals ;  &gt;&gt;&gt; Did not change jobs in last 12 months ;</t>
  </si>
  <si>
    <t>Professionals ;  &gt;&gt; 1 year or more in current main job ;</t>
  </si>
  <si>
    <t>Professionals ;  &gt;&gt;&gt; Employee in current main job ;</t>
  </si>
  <si>
    <t>Professionals ;  &gt;&gt;&gt;&gt; No change in occupation with current employer last year ;</t>
  </si>
  <si>
    <t>Professionals ;  &gt;&gt;&gt;&gt; Changed occupations with current employer in the same major group last year ;</t>
  </si>
  <si>
    <t>Professionals ;  &gt;&gt;&gt;&gt; Changed occupations with current employer into a different major group last year ;</t>
  </si>
  <si>
    <t>Professionals ;  &gt;&gt;&gt;&gt; Changed occupations with current employer at the same skill level ;</t>
  </si>
  <si>
    <t>Professionals ;  &gt;&gt;&gt;&gt; Changed occupations with current employer to a higher skill level ;</t>
  </si>
  <si>
    <t>Professionals ;  &gt;&gt;&gt;&gt; Changed occupations with current employer to a lower skill level ;</t>
  </si>
  <si>
    <t>Professionals ;  &gt;&gt;&gt;&gt; No change in usual weekly hours with current employer last year ;</t>
  </si>
  <si>
    <t>Professionals ;  &gt;&gt;&gt;&gt; Usual weekly hours increased with current employer last year ;</t>
  </si>
  <si>
    <t>Professionals ;  &gt;&gt;&gt;&gt; Usual weekly hours decreased with current employer last year ;</t>
  </si>
  <si>
    <t>Professionals ;  &gt;&gt;&gt;&gt; Did not know or usual weekly hours varied last year ;</t>
  </si>
  <si>
    <t>Professionals ;  &gt;&gt;&gt;&gt; Promoted or transferred last year ;</t>
  </si>
  <si>
    <t>Professionals ;  &gt;&gt;&gt;&gt; Was not promoted or transferred last year ;</t>
  </si>
  <si>
    <t>Professionals ;  &gt;&gt;&gt; Owner manager or contributing family worker in current main job ;</t>
  </si>
  <si>
    <t>Professionals ;  &gt; Not currently employed ;</t>
  </si>
  <si>
    <t>Technicians and trades workers ;  Employed last year in occupation group ;</t>
  </si>
  <si>
    <t>Technicians and trades workers ;  &gt; Currently employed ;</t>
  </si>
  <si>
    <t>Technicians and trades workers ;  &gt;&gt; Less than 1 year in current main job ;</t>
  </si>
  <si>
    <t>Technicians and trades workers ;  &gt;&gt;&gt; Changed jobs in last 12 months ;</t>
  </si>
  <si>
    <t>Technicians and trades workers ;  &gt;&gt;&gt;&gt; Working in the same industry division as 12 months ago ;</t>
  </si>
  <si>
    <t>Technicians and trades workers ;  &gt;&gt;&gt;&gt; Working in a different industry division than 12 months ago ;</t>
  </si>
  <si>
    <t>Technicians and trades workers ;  &gt;&gt;&gt;&gt; Working in the same major occupation group as 12 months ago ;</t>
  </si>
  <si>
    <t>Technicians and trades workers ;  &gt;&gt;&gt;&gt; Working in a different major occupation group than 12 months ago ;</t>
  </si>
  <si>
    <t>Technicians and trades workers ;  &gt;&gt;&gt;&gt; Working in an occupation at the same skill level as 12 months ago ;</t>
  </si>
  <si>
    <t>Technicians and trades workers ;  &gt;&gt;&gt;&gt; Working in an occupation with a higher skill level than 12 months ago ;</t>
  </si>
  <si>
    <t>Technicians and trades workers ;  &gt;&gt;&gt;&gt; Working in an occupation with a lower skill level than 12 months ago ;</t>
  </si>
  <si>
    <t>Technicians and trades workers ;  &gt;&gt;&gt;&gt; Working in a job with the same usual hours as 12 months ago ;</t>
  </si>
  <si>
    <t>Technicians and trades workers ;  &gt;&gt;&gt;&gt; Working in a job with more usual hours than 12 months ago ;</t>
  </si>
  <si>
    <t>Technicians and trades workers ;  &gt;&gt;&gt;&gt; Working in a job with fewer usual hours than 12 months ago ;</t>
  </si>
  <si>
    <t>Technicians and trades workers ;  &gt;&gt;&gt;&gt; Working in a job with the same status in employment as 12 months ago ;</t>
  </si>
  <si>
    <t>Technicians and trades workers ;  &gt;&gt;&gt;&gt; Working in a job with a different status in employment than 12 months ago ;</t>
  </si>
  <si>
    <t>Technicians and trades workers ;  &gt;&gt;&gt; Did not change jobs in last 12 months ;</t>
  </si>
  <si>
    <t>Technicians and trades workers ;  &gt;&gt; 1 year or more in current main job ;</t>
  </si>
  <si>
    <t>Technicians and trades workers ;  &gt;&gt;&gt; Employee in current main job ;</t>
  </si>
  <si>
    <t>Technicians and trades workers ;  &gt;&gt;&gt;&gt; No change in occupation with current employer last year ;</t>
  </si>
  <si>
    <t>Technicians and trades workers ;  &gt;&gt;&gt;&gt; Changed occupations with current employer in the same major group last year ;</t>
  </si>
  <si>
    <t>Technicians and trades workers ;  &gt;&gt;&gt;&gt; Changed occupations with current employer into a different major group last year ;</t>
  </si>
  <si>
    <t>Technicians and trades workers ;  &gt;&gt;&gt;&gt; Changed occupations with current employer at the same skill level ;</t>
  </si>
  <si>
    <t>Technicians and trades workers ;  &gt;&gt;&gt;&gt; Changed occupations with current employer to a higher skill level ;</t>
  </si>
  <si>
    <t>Technicians and trades workers ;  &gt;&gt;&gt;&gt; Changed occupations with current employer to a lower skill level ;</t>
  </si>
  <si>
    <t>Technicians and trades workers ;  &gt;&gt;&gt;&gt; No change in usual weekly hours with current employer last year ;</t>
  </si>
  <si>
    <t>Technicians and trades workers ;  &gt;&gt;&gt;&gt; Usual weekly hours increased with current employer last year ;</t>
  </si>
  <si>
    <t>Technicians and trades workers ;  &gt;&gt;&gt;&gt; Usual weekly hours decreased with current employer last year ;</t>
  </si>
  <si>
    <t>Technicians and trades workers ;  &gt;&gt;&gt;&gt; Did not know or usual weekly hours varied last year ;</t>
  </si>
  <si>
    <t>Technicians and trades workers ;  &gt;&gt;&gt;&gt; Promoted or transferred last year ;</t>
  </si>
  <si>
    <t>Technicians and trades workers ;  &gt;&gt;&gt;&gt; Was not promoted or transferred last year ;</t>
  </si>
  <si>
    <t>Technicians and trades workers ;  &gt;&gt;&gt; Owner manager or contributing family worker in current main job ;</t>
  </si>
  <si>
    <t>Technicians and trades workers ;  &gt; Not currently employed ;</t>
  </si>
  <si>
    <t>Community and personal service workers ;  Employed last year in occupation group ;</t>
  </si>
  <si>
    <t>Community and personal service workers ;  &gt; Currently employed ;</t>
  </si>
  <si>
    <t>Community and personal service workers ;  &gt;&gt; Less than 1 year in current main job ;</t>
  </si>
  <si>
    <t>Community and personal service workers ;  &gt;&gt;&gt; Changed jobs in last 12 months ;</t>
  </si>
  <si>
    <t>Community and personal service workers ;  &gt;&gt;&gt;&gt; Working in the same industry division as 12 months ago ;</t>
  </si>
  <si>
    <t>Community and personal service workers ;  &gt;&gt;&gt;&gt; Working in a different industry division than 12 months ago ;</t>
  </si>
  <si>
    <t>Community and personal service workers ;  &gt;&gt;&gt;&gt; Working in the same major occupation group as 12 months ago ;</t>
  </si>
  <si>
    <t>Community and personal service workers ;  &gt;&gt;&gt;&gt; Working in a different major occupation group than 12 months ago ;</t>
  </si>
  <si>
    <t>Community and personal service workers ;  &gt;&gt;&gt;&gt; Working in an occupation at the same skill level as 12 months ago ;</t>
  </si>
  <si>
    <t>Community and personal service workers ;  &gt;&gt;&gt;&gt; Working in an occupation with a higher skill level than 12 months ago ;</t>
  </si>
  <si>
    <t>Community and personal service workers ;  &gt;&gt;&gt;&gt; Working in an occupation with a lower skill level than 12 months ago ;</t>
  </si>
  <si>
    <t>Community and personal service workers ;  &gt;&gt;&gt;&gt; Working in a job with the same usual hours as 12 months ago ;</t>
  </si>
  <si>
    <t>Community and personal service workers ;  &gt;&gt;&gt;&gt; Working in a job with more usual hours than 12 months ago ;</t>
  </si>
  <si>
    <t>Community and personal service workers ;  &gt;&gt;&gt;&gt; Working in a job with fewer usual hours than 12 months ago ;</t>
  </si>
  <si>
    <t>Community and personal service workers ;  &gt;&gt;&gt;&gt; Working in a job with the same status in employment as 12 months ago ;</t>
  </si>
  <si>
    <t>Community and personal service workers ;  &gt;&gt;&gt;&gt; Working in a job with a different status in employment than 12 months ago ;</t>
  </si>
  <si>
    <t>Community and personal service workers ;  &gt;&gt;&gt; Did not change jobs in last 12 months ;</t>
  </si>
  <si>
    <t>Community and personal service workers ;  &gt;&gt; 1 year or more in current main job ;</t>
  </si>
  <si>
    <t>Community and personal service workers ;  &gt;&gt;&gt; Employee in current main job ;</t>
  </si>
  <si>
    <t>Community and personal service workers ;  &gt;&gt;&gt;&gt; No change in occupation with current employer last year ;</t>
  </si>
  <si>
    <t>Community and personal service workers ;  &gt;&gt;&gt;&gt; Changed occupations with current employer in the same major group last year ;</t>
  </si>
  <si>
    <t>Community and personal service workers ;  &gt;&gt;&gt;&gt; Changed occupations with current employer into a different major group last year ;</t>
  </si>
  <si>
    <t>Community and personal service workers ;  &gt;&gt;&gt;&gt; Changed occupations with current employer at the same skill level ;</t>
  </si>
  <si>
    <t>Community and personal service workers ;  &gt;&gt;&gt;&gt; Changed occupations with current employer to a higher skill level ;</t>
  </si>
  <si>
    <t>Community and personal service workers ;  &gt;&gt;&gt;&gt; Changed occupations with current employer to a lower skill level ;</t>
  </si>
  <si>
    <t>Community and personal service workers ;  &gt;&gt;&gt;&gt; No change in usual weekly hours with current employer last year ;</t>
  </si>
  <si>
    <t>Community and personal service workers ;  &gt;&gt;&gt;&gt; Usual weekly hours increased with current employer last year ;</t>
  </si>
  <si>
    <t>Community and personal service workers ;  &gt;&gt;&gt;&gt; Usual weekly hours decreased with current employer last year ;</t>
  </si>
  <si>
    <t>Community and personal service workers ;  &gt;&gt;&gt;&gt; Did not know or usual weekly hours varied last year ;</t>
  </si>
  <si>
    <t>Community and personal service workers ;  &gt;&gt;&gt;&gt; Promoted or transferred last year ;</t>
  </si>
  <si>
    <t>Community and personal service workers ;  &gt;&gt;&gt;&gt; Was not promoted or transferred last year ;</t>
  </si>
  <si>
    <t>Community and personal service workers ;  &gt;&gt;&gt; Owner manager or contributing family worker in current main job ;</t>
  </si>
  <si>
    <t>Community and personal service workers ;  &gt; Not currently employed ;</t>
  </si>
  <si>
    <t>Clerical and administrative workers ;  Employed last year in occupation group ;</t>
  </si>
  <si>
    <t>Clerical and administrative workers ;  &gt; Currently employed ;</t>
  </si>
  <si>
    <t>Clerical and administrative workers ;  &gt;&gt; Less than 1 year in current main job ;</t>
  </si>
  <si>
    <t>Clerical and administrative workers ;  &gt;&gt;&gt; Changed jobs in last 12 months ;</t>
  </si>
  <si>
    <t>Clerical and administrative workers ;  &gt;&gt;&gt;&gt; Working in the same industry division as 12 months ago ;</t>
  </si>
  <si>
    <t>Clerical and administrative workers ;  &gt;&gt;&gt;&gt; Working in a different industry division than 12 months ago ;</t>
  </si>
  <si>
    <t>Clerical and administrative workers ;  &gt;&gt;&gt;&gt; Working in the same major occupation group as 12 months ago ;</t>
  </si>
  <si>
    <t>Clerical and administrative workers ;  &gt;&gt;&gt;&gt; Working in a different major occupation group than 12 months ago ;</t>
  </si>
  <si>
    <t>Clerical and administrative workers ;  &gt;&gt;&gt;&gt; Working in an occupation at the same skill level as 12 months ago ;</t>
  </si>
  <si>
    <t>Clerical and administrative workers ;  &gt;&gt;&gt;&gt; Working in an occupation with a higher skill level than 12 months ago ;</t>
  </si>
  <si>
    <t>Clerical and administrative workers ;  &gt;&gt;&gt;&gt; Working in an occupation with a lower skill level than 12 months ago ;</t>
  </si>
  <si>
    <t>Clerical and administrative workers ;  &gt;&gt;&gt;&gt; Working in a job with the same usual hours as 12 months ago ;</t>
  </si>
  <si>
    <t>Clerical and administrative workers ;  &gt;&gt;&gt;&gt; Working in a job with more usual hours than 12 months ago ;</t>
  </si>
  <si>
    <t>Clerical and administrative workers ;  &gt;&gt;&gt;&gt; Working in a job with fewer usual hours than 12 months ago ;</t>
  </si>
  <si>
    <t>Clerical and administrative workers ;  &gt;&gt;&gt;&gt; Working in a job with the same status in employment as 12 months ago ;</t>
  </si>
  <si>
    <t>Clerical and administrative workers ;  &gt;&gt;&gt;&gt; Working in a job with a different status in employment than 12 months ago ;</t>
  </si>
  <si>
    <t>Clerical and administrative workers ;  &gt;&gt;&gt; Did not change jobs in last 12 months ;</t>
  </si>
  <si>
    <t>Clerical and administrative workers ;  &gt;&gt; 1 year or more in current main job ;</t>
  </si>
  <si>
    <t>Clerical and administrative workers ;  &gt;&gt;&gt; Employee in current main job ;</t>
  </si>
  <si>
    <t>Clerical and administrative workers ;  &gt;&gt;&gt;&gt; No change in occupation with current employer last year ;</t>
  </si>
  <si>
    <t>Clerical and administrative workers ;  &gt;&gt;&gt;&gt; Changed occupations with current employer in the same major group last year ;</t>
  </si>
  <si>
    <t>Clerical and administrative workers ;  &gt;&gt;&gt;&gt; Changed occupations with current employer into a different major group last year ;</t>
  </si>
  <si>
    <t>Clerical and administrative workers ;  &gt;&gt;&gt;&gt; Changed occupations with current employer at the same skill level ;</t>
  </si>
  <si>
    <t>Clerical and administrative workers ;  &gt;&gt;&gt;&gt; Changed occupations with current employer to a higher skill level ;</t>
  </si>
  <si>
    <t>Clerical and administrative workers ;  &gt;&gt;&gt;&gt; Changed occupations with current employer to a lower skill level ;</t>
  </si>
  <si>
    <t>Clerical and administrative workers ;  &gt;&gt;&gt;&gt; No change in usual weekly hours with current employer last year ;</t>
  </si>
  <si>
    <t>Clerical and administrative workers ;  &gt;&gt;&gt;&gt; Usual weekly hours increased with current employer last year ;</t>
  </si>
  <si>
    <t>Clerical and administrative workers ;  &gt;&gt;&gt;&gt; Usual weekly hours decreased with current employer last year ;</t>
  </si>
  <si>
    <t>Clerical and administrative workers ;  &gt;&gt;&gt;&gt; Did not know or usual weekly hours varied last year ;</t>
  </si>
  <si>
    <t>Clerical and administrative workers ;  &gt;&gt;&gt;&gt; Promoted or transferred last year ;</t>
  </si>
  <si>
    <t>Clerical and administrative workers ;  &gt;&gt;&gt;&gt; Was not promoted or transferred last year ;</t>
  </si>
  <si>
    <t>Clerical and administrative workers ;  &gt;&gt;&gt; Owner manager or contributing family worker in current main job ;</t>
  </si>
  <si>
    <t>Clerical and administrative workers ;  &gt; Not currently employed ;</t>
  </si>
  <si>
    <t>Sales workers ;  Employed last year in occupation group ;</t>
  </si>
  <si>
    <t>Sales workers ;  &gt; Currently employed ;</t>
  </si>
  <si>
    <t>Sales workers ;  &gt;&gt; Less than 1 year in current main job ;</t>
  </si>
  <si>
    <t>Sales workers ;  &gt;&gt;&gt; Changed jobs in last 12 months ;</t>
  </si>
  <si>
    <t>Sales workers ;  &gt;&gt;&gt;&gt; Working in the same industry division as 12 months ago ;</t>
  </si>
  <si>
    <t>Sales workers ;  &gt;&gt;&gt;&gt; Working in a different industry division than 12 months ago ;</t>
  </si>
  <si>
    <t>Sales workers ;  &gt;&gt;&gt;&gt; Working in the same major occupation group as 12 months ago ;</t>
  </si>
  <si>
    <t>Sales workers ;  &gt;&gt;&gt;&gt; Working in a different major occupation group than 12 months ago ;</t>
  </si>
  <si>
    <t>Sales workers ;  &gt;&gt;&gt;&gt; Working in an occupation at the same skill level as 12 months ago ;</t>
  </si>
  <si>
    <t>Sales workers ;  &gt;&gt;&gt;&gt; Working in an occupation with a higher skill level than 12 months ago ;</t>
  </si>
  <si>
    <t>Sales workers ;  &gt;&gt;&gt;&gt; Working in an occupation with a lower skill level than 12 months ago ;</t>
  </si>
  <si>
    <t>Sales workers ;  &gt;&gt;&gt;&gt; Working in a job with the same usual hours as 12 months ago ;</t>
  </si>
  <si>
    <t>Sales workers ;  &gt;&gt;&gt;&gt; Working in a job with more usual hours than 12 months ago ;</t>
  </si>
  <si>
    <t>Sales workers ;  &gt;&gt;&gt;&gt; Working in a job with fewer usual hours than 12 months ago ;</t>
  </si>
  <si>
    <t>Sales workers ;  &gt;&gt;&gt;&gt; Working in a job with the same status in employment as 12 months ago ;</t>
  </si>
  <si>
    <t>Sales workers ;  &gt;&gt;&gt;&gt; Working in a job with a different status in employment than 12 months ago ;</t>
  </si>
  <si>
    <t>Sales workers ;  &gt;&gt;&gt; Did not change jobs in last 12 months ;</t>
  </si>
  <si>
    <t>Sales workers ;  &gt;&gt; 1 year or more in current main job ;</t>
  </si>
  <si>
    <t>Sales workers ;  &gt;&gt;&gt; Employee in current main job ;</t>
  </si>
  <si>
    <t>Sales workers ;  &gt;&gt;&gt;&gt; No change in occupation with current employer last year ;</t>
  </si>
  <si>
    <t>Sales workers ;  &gt;&gt;&gt;&gt; Changed occupations with current employer in the same major group last year ;</t>
  </si>
  <si>
    <t>Sales workers ;  &gt;&gt;&gt;&gt; Changed occupations with current employer into a different major group last year ;</t>
  </si>
  <si>
    <t>Sales workers ;  &gt;&gt;&gt;&gt; Changed occupations with current employer at the same skill level ;</t>
  </si>
  <si>
    <t>Sales workers ;  &gt;&gt;&gt;&gt; Changed occupations with current employer to a higher skill level ;</t>
  </si>
  <si>
    <t>Sales workers ;  &gt;&gt;&gt;&gt; Changed occupations with current employer to a lower skill level ;</t>
  </si>
  <si>
    <t>Sales workers ;  &gt;&gt;&gt;&gt; No change in usual weekly hours with current employer last year ;</t>
  </si>
  <si>
    <t>Sales workers ;  &gt;&gt;&gt;&gt; Usual weekly hours increased with current employer last year ;</t>
  </si>
  <si>
    <t>Sales workers ;  &gt;&gt;&gt;&gt; Usual weekly hours decreased with current employer last year ;</t>
  </si>
  <si>
    <t>Sales workers ;  &gt;&gt;&gt;&gt; Did not know or usual weekly hours varied last year ;</t>
  </si>
  <si>
    <t>Sales workers ;  &gt;&gt;&gt;&gt; Promoted or transferred last year ;</t>
  </si>
  <si>
    <t>Sales workers ;  &gt;&gt;&gt;&gt; Was not promoted or transferred last year ;</t>
  </si>
  <si>
    <t>Sales workers ;  &gt;&gt;&gt; Owner manager or contributing family worker in current main job ;</t>
  </si>
  <si>
    <t>Sales workers ;  &gt; Not currently employed ;</t>
  </si>
  <si>
    <t>Machinery operators and drivers ;  Employed last year in occupation group ;</t>
  </si>
  <si>
    <t>Machinery operators and drivers ;  &gt; Currently employed ;</t>
  </si>
  <si>
    <t>Machinery operators and drivers ;  &gt;&gt; Less than 1 year in current main job ;</t>
  </si>
  <si>
    <t>Machinery operators and drivers ;  &gt;&gt;&gt; Changed jobs in last 12 months ;</t>
  </si>
  <si>
    <t>Machinery operators and drivers ;  &gt;&gt;&gt;&gt; Working in the same industry division as 12 months ago ;</t>
  </si>
  <si>
    <t>Machinery operators and drivers ;  &gt;&gt;&gt;&gt; Working in a different industry division than 12 months ago ;</t>
  </si>
  <si>
    <t>Machinery operators and drivers ;  &gt;&gt;&gt;&gt; Working in the same major occupation group as 12 months ago ;</t>
  </si>
  <si>
    <t>Machinery operators and drivers ;  &gt;&gt;&gt;&gt; Working in a different major occupation group than 12 months ago ;</t>
  </si>
  <si>
    <t>Machinery operators and drivers ;  &gt;&gt;&gt;&gt; Working in an occupation at the same skill level as 12 months ago ;</t>
  </si>
  <si>
    <t>Machinery operators and drivers ;  &gt;&gt;&gt;&gt; Working in an occupation with a higher skill level than 12 months ago ;</t>
  </si>
  <si>
    <t>Machinery operators and drivers ;  &gt;&gt;&gt;&gt; Working in an occupation with a lower skill level than 12 months ago ;</t>
  </si>
  <si>
    <t>Machinery operators and drivers ;  &gt;&gt;&gt;&gt; Working in a job with the same usual hours as 12 months ago ;</t>
  </si>
  <si>
    <t>Machinery operators and drivers ;  &gt;&gt;&gt;&gt; Working in a job with more usual hours than 12 months ago ;</t>
  </si>
  <si>
    <t>Machinery operators and drivers ;  &gt;&gt;&gt;&gt; Working in a job with fewer usual hours than 12 months ago ;</t>
  </si>
  <si>
    <t>Machinery operators and drivers ;  &gt;&gt;&gt;&gt; Working in a job with the same status in employment as 12 months ago ;</t>
  </si>
  <si>
    <t>Machinery operators and drivers ;  &gt;&gt;&gt;&gt; Working in a job with a different status in employment than 12 months ago ;</t>
  </si>
  <si>
    <t>Machinery operators and drivers ;  &gt;&gt;&gt; Did not change jobs in last 12 months ;</t>
  </si>
  <si>
    <t>Machinery operators and drivers ;  &gt;&gt; 1 year or more in current main job ;</t>
  </si>
  <si>
    <t>Machinery operators and drivers ;  &gt;&gt;&gt; Employee in current main job ;</t>
  </si>
  <si>
    <t>Machinery operators and drivers ;  &gt;&gt;&gt;&gt; No change in occupation with current employer last year ;</t>
  </si>
  <si>
    <t>Machinery operators and drivers ;  &gt;&gt;&gt;&gt; Changed occupations with current employer in the same major group last year ;</t>
  </si>
  <si>
    <t>Machinery operators and drivers ;  &gt;&gt;&gt;&gt; Changed occupations with current employer into a different major group last year ;</t>
  </si>
  <si>
    <t>Machinery operators and drivers ;  &gt;&gt;&gt;&gt; Changed occupations with current employer at the same skill level ;</t>
  </si>
  <si>
    <t>Machinery operators and drivers ;  &gt;&gt;&gt;&gt; Changed occupations with current employer to a higher skill level ;</t>
  </si>
  <si>
    <t>Machinery operators and drivers ;  &gt;&gt;&gt;&gt; Changed occupations with current employer to a lower skill level ;</t>
  </si>
  <si>
    <t>Machinery operators and drivers ;  &gt;&gt;&gt;&gt; No change in usual weekly hours with current employer last year ;</t>
  </si>
  <si>
    <t>Machinery operators and drivers ;  &gt;&gt;&gt;&gt; Usual weekly hours increased with current employer last year ;</t>
  </si>
  <si>
    <t>Machinery operators and drivers ;  &gt;&gt;&gt;&gt; Usual weekly hours decreased with current employer last year ;</t>
  </si>
  <si>
    <t>Machinery operators and drivers ;  &gt;&gt;&gt;&gt; Did not know or usual weekly hours varied last year ;</t>
  </si>
  <si>
    <t>Machinery operators and drivers ;  &gt;&gt;&gt;&gt; Promoted or transferred last year ;</t>
  </si>
  <si>
    <t>Machinery operators and drivers ;  &gt;&gt;&gt;&gt; Was not promoted or transferred last year ;</t>
  </si>
  <si>
    <t>Machinery operators and drivers ;  &gt;&gt;&gt; Owner manager or contributing family worker in current main job ;</t>
  </si>
  <si>
    <t>Machinery operators and drivers ;  &gt; Not currently employed ;</t>
  </si>
  <si>
    <t>Labourers ;  Employed last year in occupation group ;</t>
  </si>
  <si>
    <t>Labourers ;  &gt; Currently employed ;</t>
  </si>
  <si>
    <t>Labourers ;  &gt;&gt; Less than 1 year in current main job ;</t>
  </si>
  <si>
    <t>Labourers ;  &gt;&gt;&gt; Changed jobs in last 12 months ;</t>
  </si>
  <si>
    <t>Labourers ;  &gt;&gt;&gt;&gt; Working in the same industry division as 12 months ago ;</t>
  </si>
  <si>
    <t>Labourers ;  &gt;&gt;&gt;&gt; Working in a different industry division than 12 months ago ;</t>
  </si>
  <si>
    <t>Labourers ;  &gt;&gt;&gt;&gt; Working in the same major occupation group as 12 months ago ;</t>
  </si>
  <si>
    <t>Labourers ;  &gt;&gt;&gt;&gt; Working in a different major occupation group than 12 months ago ;</t>
  </si>
  <si>
    <t>Labourers ;  &gt;&gt;&gt;&gt; Working in an occupation at the same skill level as 12 months ago ;</t>
  </si>
  <si>
    <t>Labourers ;  &gt;&gt;&gt;&gt; Working in an occupation with a higher skill level than 12 months ago ;</t>
  </si>
  <si>
    <t>Labourers ;  &gt;&gt;&gt;&gt; Working in an occupation with a lower skill level than 12 months ago ;</t>
  </si>
  <si>
    <t>Labourers ;  &gt;&gt;&gt;&gt; Working in a job with the same usual hours as 12 months ago ;</t>
  </si>
  <si>
    <t>Labourers ;  &gt;&gt;&gt;&gt; Working in a job with more usual hours than 12 months ago ;</t>
  </si>
  <si>
    <t>Labourers ;  &gt;&gt;&gt;&gt; Working in a job with fewer usual hours than 12 months ago ;</t>
  </si>
  <si>
    <t>Labourers ;  &gt;&gt;&gt;&gt; Working in a job with the same status in employment as 12 months ago ;</t>
  </si>
  <si>
    <t>Labourers ;  &gt;&gt;&gt;&gt; Working in a job with a different status in employment than 12 months ago ;</t>
  </si>
  <si>
    <t>Labourers ;  &gt;&gt;&gt; Did not change jobs in last 12 months ;</t>
  </si>
  <si>
    <t>Labourers ;  &gt;&gt; 1 year or more in current main job ;</t>
  </si>
  <si>
    <t>Labourers ;  &gt;&gt;&gt; Employee in current main job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</si>
  <si>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</si>
  <si>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</si>
  <si>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</si>
  <si>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</si>
  <si>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</si>
  <si>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</si>
  <si>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</si>
  <si>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</si>
  <si>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</si>
  <si>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</si>
  <si>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</si>
  <si>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</si>
  <si>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A124837054W</t>
  </si>
  <si>
    <t>A124837122L</t>
  </si>
  <si>
    <t>A124837078R</t>
  </si>
  <si>
    <t>A124837126W</t>
  </si>
  <si>
    <t>A124837130L</t>
  </si>
  <si>
    <t>A124837082F</t>
  </si>
  <si>
    <t>A124837086R</t>
  </si>
  <si>
    <t>A124837106L</t>
  </si>
  <si>
    <t>A124837062W</t>
  </si>
  <si>
    <t>A124837134W</t>
  </si>
  <si>
    <t>A124837110C</t>
  </si>
  <si>
    <t>A124837146F</t>
  </si>
  <si>
    <t>A124837066F</t>
  </si>
  <si>
    <t>A124837026L</t>
  </si>
  <si>
    <t>A124837046W</t>
  </si>
  <si>
    <t>A124837090F</t>
  </si>
  <si>
    <t>A124837050L</t>
  </si>
  <si>
    <t>A124837094R</t>
  </si>
  <si>
    <t>A124837098X</t>
  </si>
  <si>
    <t>A124837150W</t>
  </si>
  <si>
    <t>A124837030C</t>
  </si>
  <si>
    <t>A124837138F</t>
  </si>
  <si>
    <t>A124837142W</t>
  </si>
  <si>
    <t>A124837034L</t>
  </si>
  <si>
    <t>A124837070W</t>
  </si>
  <si>
    <t>A124837102C</t>
  </si>
  <si>
    <t>A124837154F</t>
  </si>
  <si>
    <t>A124837038W</t>
  </si>
  <si>
    <t>A124837114L</t>
  </si>
  <si>
    <t>A124837118W</t>
  </si>
  <si>
    <t>A124837058F</t>
  </si>
  <si>
    <t>A124837042L</t>
  </si>
  <si>
    <t>A124837074F</t>
  </si>
  <si>
    <t>A124836262W</t>
  </si>
  <si>
    <t>A124836330L</t>
  </si>
  <si>
    <t>A124836286R</t>
  </si>
  <si>
    <t>A124836334W</t>
  </si>
  <si>
    <t>A124836338F</t>
  </si>
  <si>
    <t>A124836290F</t>
  </si>
  <si>
    <t>A124836294R</t>
  </si>
  <si>
    <t>A124836314L</t>
  </si>
  <si>
    <t>A124836270W</t>
  </si>
  <si>
    <t>A124836342W</t>
  </si>
  <si>
    <t>A124836318W</t>
  </si>
  <si>
    <t>A124836354F</t>
  </si>
  <si>
    <t>A124836274F</t>
  </si>
  <si>
    <t>A124836234L</t>
  </si>
  <si>
    <t>A124836254W</t>
  </si>
  <si>
    <t>A124836298X</t>
  </si>
  <si>
    <t>A124836258F</t>
  </si>
  <si>
    <t>A124836302C</t>
  </si>
  <si>
    <t>A124836306L</t>
  </si>
  <si>
    <t>A124836358R</t>
  </si>
  <si>
    <t>A124836238W</t>
  </si>
  <si>
    <t>A124836346F</t>
  </si>
  <si>
    <t>A124836350W</t>
  </si>
  <si>
    <t>A124836242L</t>
  </si>
  <si>
    <t>A124836278R</t>
  </si>
  <si>
    <t>A124836310C</t>
  </si>
  <si>
    <t>A124836362F</t>
  </si>
  <si>
    <t>A124836246W</t>
  </si>
  <si>
    <t>A124836322L</t>
  </si>
  <si>
    <t>A124836326W</t>
  </si>
  <si>
    <t>A124836266F</t>
  </si>
  <si>
    <t>A124836250L</t>
  </si>
  <si>
    <t>A124836282F</t>
  </si>
  <si>
    <t>A124837186X</t>
  </si>
  <si>
    <t>A124837254R</t>
  </si>
  <si>
    <t>A124837210L</t>
  </si>
  <si>
    <t>A124837258X</t>
  </si>
  <si>
    <t>A124837262R</t>
  </si>
  <si>
    <t>A124837214W</t>
  </si>
  <si>
    <t>A124837218F</t>
  </si>
  <si>
    <t>A124837238R</t>
  </si>
  <si>
    <t>A124837194X</t>
  </si>
  <si>
    <t>A124837266X</t>
  </si>
  <si>
    <t>A124837242F</t>
  </si>
  <si>
    <t>A124837278J</t>
  </si>
  <si>
    <t>A124837198J</t>
  </si>
  <si>
    <t>A124837158R</t>
  </si>
  <si>
    <t>A124837178X</t>
  </si>
  <si>
    <t>A124837222W</t>
  </si>
  <si>
    <t>A124837182R</t>
  </si>
  <si>
    <t>A124837226F</t>
  </si>
  <si>
    <t>A124837230W</t>
  </si>
  <si>
    <t>A124837282X</t>
  </si>
  <si>
    <t>A124837162F</t>
  </si>
  <si>
    <t>A124837270R</t>
  </si>
  <si>
    <t>A124837274X</t>
  </si>
  <si>
    <t>A124837166R</t>
  </si>
  <si>
    <t>A124837202L</t>
  </si>
  <si>
    <t>A124837234F</t>
  </si>
  <si>
    <t>A124837286J</t>
  </si>
  <si>
    <t>A124837170F</t>
  </si>
  <si>
    <t>A124837246R</t>
  </si>
  <si>
    <t>A124837250F</t>
  </si>
  <si>
    <t>A124837190R</t>
  </si>
  <si>
    <t>A124837174R</t>
  </si>
  <si>
    <t>A124837206W</t>
  </si>
  <si>
    <t>A124837318R</t>
  </si>
  <si>
    <t>A124837386T</t>
  </si>
  <si>
    <t>A124837342R</t>
  </si>
  <si>
    <t>A124837390J</t>
  </si>
  <si>
    <t>A124837394T</t>
  </si>
  <si>
    <t>A124837346X</t>
  </si>
  <si>
    <t>A124837350R</t>
  </si>
  <si>
    <t>A124837370X</t>
  </si>
  <si>
    <t>A124837326R</t>
  </si>
  <si>
    <t>A124837398A</t>
  </si>
  <si>
    <t>A124837374J</t>
  </si>
  <si>
    <t>A124837410F</t>
  </si>
  <si>
    <t>A124837330F</t>
  </si>
  <si>
    <t>A124837290X</t>
  </si>
  <si>
    <t>A124837310W</t>
  </si>
  <si>
    <t>A124837354X</t>
  </si>
  <si>
    <t>A124837314F</t>
  </si>
  <si>
    <t>A124837358J</t>
  </si>
  <si>
    <t>A124837362X</t>
  </si>
  <si>
    <t>A124837414R</t>
  </si>
  <si>
    <t>A124837294J</t>
  </si>
  <si>
    <t>A124837402F</t>
  </si>
  <si>
    <t>A124837406R</t>
  </si>
  <si>
    <t>A124837298T</t>
  </si>
  <si>
    <t>A124837334R</t>
  </si>
  <si>
    <t>A124837366J</t>
  </si>
  <si>
    <t>A124837418X</t>
  </si>
  <si>
    <t>A124837302W</t>
  </si>
  <si>
    <t>A124837378T</t>
  </si>
  <si>
    <t>A124837382J</t>
  </si>
  <si>
    <t>A124837322F</t>
  </si>
  <si>
    <t>A124837306F</t>
  </si>
  <si>
    <t>A124837338X</t>
  </si>
  <si>
    <t>A124836394X</t>
  </si>
  <si>
    <t>A124836462R</t>
  </si>
  <si>
    <t>A124836418F</t>
  </si>
  <si>
    <t>A124836466X</t>
  </si>
  <si>
    <t>A124836470R</t>
  </si>
  <si>
    <t>A124836422W</t>
  </si>
  <si>
    <t>A124836426F</t>
  </si>
  <si>
    <t>A124836446R</t>
  </si>
  <si>
    <t>A124836402L</t>
  </si>
  <si>
    <t>A124836474X</t>
  </si>
  <si>
    <t>A124836450F</t>
  </si>
  <si>
    <t>A124836486J</t>
  </si>
  <si>
    <t>A124836406W</t>
  </si>
  <si>
    <t>A124836366R</t>
  </si>
  <si>
    <t>A124836386X</t>
  </si>
  <si>
    <t>A124836430W</t>
  </si>
  <si>
    <t>A124836390R</t>
  </si>
  <si>
    <t>A124836434F</t>
  </si>
  <si>
    <t>A124836438R</t>
  </si>
  <si>
    <t>A124836490X</t>
  </si>
  <si>
    <t>A124836370F</t>
  </si>
  <si>
    <t>A124836478J</t>
  </si>
  <si>
    <t>A124836482X</t>
  </si>
  <si>
    <t>A124836374R</t>
  </si>
  <si>
    <t>A124836410L</t>
  </si>
  <si>
    <t>A124836442F</t>
  </si>
  <si>
    <t>A124836494J</t>
  </si>
  <si>
    <t>A124836378X</t>
  </si>
  <si>
    <t>A124836454R</t>
  </si>
  <si>
    <t>A124836458X</t>
  </si>
  <si>
    <t>A124836398J</t>
  </si>
  <si>
    <t>A124836382R</t>
  </si>
  <si>
    <t>A124836414W</t>
  </si>
  <si>
    <t>A124836526R</t>
  </si>
  <si>
    <t>A124836594T</t>
  </si>
  <si>
    <t>A124836550R</t>
  </si>
  <si>
    <t>A124836598A</t>
  </si>
  <si>
    <t>A124836602F</t>
  </si>
  <si>
    <t>A124836554X</t>
  </si>
  <si>
    <t>A124836558J</t>
  </si>
  <si>
    <t>A124836578T</t>
  </si>
  <si>
    <t>A124836534R</t>
  </si>
  <si>
    <t>A124836606R</t>
  </si>
  <si>
    <t>A124836582J</t>
  </si>
  <si>
    <t>A124836618X</t>
  </si>
  <si>
    <t>A124836538X</t>
  </si>
  <si>
    <t>A124836498T</t>
  </si>
  <si>
    <t>A124836518R</t>
  </si>
  <si>
    <t>A124836562X</t>
  </si>
  <si>
    <t>A124836522F</t>
  </si>
  <si>
    <t>A124836566J</t>
  </si>
  <si>
    <t>A124836570X</t>
  </si>
  <si>
    <t>A124836622R</t>
  </si>
  <si>
    <t>A124836502W</t>
  </si>
  <si>
    <t>A124836610F</t>
  </si>
  <si>
    <t>A124836614R</t>
  </si>
  <si>
    <t>A124836506F</t>
  </si>
  <si>
    <t>A124836542R</t>
  </si>
  <si>
    <t>A124836574J</t>
  </si>
  <si>
    <t>A124836626X</t>
  </si>
  <si>
    <t>A124836510W</t>
  </si>
  <si>
    <t>A124836586T</t>
  </si>
  <si>
    <t>A124836590J</t>
  </si>
  <si>
    <t>A124836530F</t>
  </si>
  <si>
    <t>A124836514F</t>
  </si>
  <si>
    <t>A124836546X</t>
  </si>
  <si>
    <t>A124836790A</t>
  </si>
  <si>
    <t>A124836858K</t>
  </si>
  <si>
    <t>A124836814J</t>
  </si>
  <si>
    <t>A124836862A</t>
  </si>
  <si>
    <t>A124836866K</t>
  </si>
  <si>
    <t>A124836818T</t>
  </si>
  <si>
    <t>A124836822J</t>
  </si>
  <si>
    <t>A124836842T</t>
  </si>
  <si>
    <t>A124836798V</t>
  </si>
  <si>
    <t>A124836870A</t>
  </si>
  <si>
    <t>A124836846A</t>
  </si>
  <si>
    <t>A124836882K</t>
  </si>
  <si>
    <t>A124836802X</t>
  </si>
  <si>
    <t>A124836762T</t>
  </si>
  <si>
    <t>A124836782A</t>
  </si>
  <si>
    <t>A124836826T</t>
  </si>
  <si>
    <t>A124836786K</t>
  </si>
  <si>
    <t>A124836830J</t>
  </si>
  <si>
    <t>A124836834T</t>
  </si>
  <si>
    <t>A124836886V</t>
  </si>
  <si>
    <t>A124836766A</t>
  </si>
  <si>
    <t>A124836874K</t>
  </si>
  <si>
    <t>A124836878V</t>
  </si>
  <si>
    <t>A124836770T</t>
  </si>
  <si>
    <t>A124836806J</t>
  </si>
  <si>
    <t>A124836838A</t>
  </si>
  <si>
    <t>A124836890K</t>
  </si>
  <si>
    <t>A124836774A</t>
  </si>
  <si>
    <t>A124836850T</t>
  </si>
  <si>
    <t>A124836854A</t>
  </si>
  <si>
    <t>A124836794K</t>
  </si>
  <si>
    <t>A124836778K</t>
  </si>
  <si>
    <t>A124836810X</t>
  </si>
  <si>
    <t>A124835998V</t>
  </si>
  <si>
    <t>A124836066L</t>
  </si>
  <si>
    <t>A124836022K</t>
  </si>
  <si>
    <t>A124836070C</t>
  </si>
  <si>
    <t>A124836074L</t>
  </si>
  <si>
    <t>A124836026V</t>
  </si>
  <si>
    <t>A124836030K</t>
  </si>
  <si>
    <t>A124836050V</t>
  </si>
  <si>
    <t>A124836006K</t>
  </si>
  <si>
    <t>A124836078W</t>
  </si>
  <si>
    <t>A124836054C</t>
  </si>
  <si>
    <t>A124836090L</t>
  </si>
  <si>
    <t>A124836010A</t>
  </si>
  <si>
    <t>A124835970T</t>
  </si>
  <si>
    <t>A124835990A</t>
  </si>
  <si>
    <t>A124836034V</t>
  </si>
  <si>
    <t>A124835994K</t>
  </si>
  <si>
    <t>A124836038C</t>
  </si>
  <si>
    <t>A124836042V</t>
  </si>
  <si>
    <t>Labourers ;  &gt;&gt;&gt;&gt; No change in occupation with current employer last year ;</t>
  </si>
  <si>
    <t>Labourers ;  &gt;&gt;&gt;&gt; Changed occupations with current employer in the same major group last year ;</t>
  </si>
  <si>
    <t>Labourers ;  &gt;&gt;&gt;&gt; Changed occupations with current employer into a different major group last year ;</t>
  </si>
  <si>
    <t>Labourers ;  &gt;&gt;&gt;&gt; Changed occupations with current employer at the same skill level ;</t>
  </si>
  <si>
    <t>Labourers ;  &gt;&gt;&gt;&gt; Changed occupations with current employer to a higher skill level ;</t>
  </si>
  <si>
    <t>Labourers ;  &gt;&gt;&gt;&gt; Changed occupations with current employer to a lower skill level ;</t>
  </si>
  <si>
    <t>Labourers ;  &gt;&gt;&gt;&gt; No change in usual weekly hours with current employer last year ;</t>
  </si>
  <si>
    <t>Labourers ;  &gt;&gt;&gt;&gt; Usual weekly hours increased with current employer last year ;</t>
  </si>
  <si>
    <t>Labourers ;  &gt;&gt;&gt;&gt; Usual weekly hours decreased with current employer last year ;</t>
  </si>
  <si>
    <t>Labourers ;  &gt;&gt;&gt;&gt; Did not know or usual weekly hours varied last year ;</t>
  </si>
  <si>
    <t>Labourers ;  &gt;&gt;&gt;&gt; Promoted or transferred last year ;</t>
  </si>
  <si>
    <t>Labourers ;  &gt;&gt;&gt;&gt; Was not promoted or transferred last year ;</t>
  </si>
  <si>
    <t>Labourers ;  &gt;&gt;&gt; Owner manager or contributing family worker in current main job ;</t>
  </si>
  <si>
    <t>Labourers ;  &gt; Not currently employed ;</t>
  </si>
  <si>
    <t>Skill level 1 ;  Employed last year in occupation group ;</t>
  </si>
  <si>
    <t>Skill level 1 ;  &gt; Currently employed ;</t>
  </si>
  <si>
    <t>Skill level 1 ;  &gt;&gt; Less than 1 year in current main job ;</t>
  </si>
  <si>
    <t>Skill level 1 ;  &gt;&gt;&gt; Changed jobs in last 12 months ;</t>
  </si>
  <si>
    <t>Skill level 1 ;  &gt;&gt;&gt;&gt; Working in the same industry division as 12 months ago ;</t>
  </si>
  <si>
    <t>Skill level 1 ;  &gt;&gt;&gt;&gt; Working in a different industry division than 12 months ago ;</t>
  </si>
  <si>
    <t>Skill level 1 ;  &gt;&gt;&gt;&gt; Working in the same major occupation group as 12 months ago ;</t>
  </si>
  <si>
    <t>Skill level 1 ;  &gt;&gt;&gt;&gt; Working in a different major occupation group than 12 months ago ;</t>
  </si>
  <si>
    <t>Skill level 1 ;  &gt;&gt;&gt;&gt; Working in an occupation at the same skill level as 12 months ago ;</t>
  </si>
  <si>
    <t>Skill level 1 ;  &gt;&gt;&gt;&gt; Working in an occupation with a lower skill level than 12 months ago ;</t>
  </si>
  <si>
    <t>Skill level 1 ;  &gt;&gt;&gt;&gt; Working in a job with the same usual hours as 12 months ago ;</t>
  </si>
  <si>
    <t>Skill level 1 ;  &gt;&gt;&gt;&gt; Working in a job with more usual hours than 12 months ago ;</t>
  </si>
  <si>
    <t>Skill level 1 ;  &gt;&gt;&gt;&gt; Working in a job with fewer usual hours than 12 months ago ;</t>
  </si>
  <si>
    <t>Skill level 1 ;  &gt;&gt;&gt;&gt; Working in a job with the same status in employment as 12 months ago ;</t>
  </si>
  <si>
    <t>Skill level 1 ;  &gt;&gt;&gt;&gt; Working in a job with a different status in employment than 12 months ago ;</t>
  </si>
  <si>
    <t>Skill level 1 ;  &gt;&gt;&gt; Did not change jobs in last 12 months ;</t>
  </si>
  <si>
    <t>Skill level 1 ;  &gt;&gt; 1 year or more in current main job ;</t>
  </si>
  <si>
    <t>Skill level 1 ;  &gt;&gt;&gt; Employee in current main job ;</t>
  </si>
  <si>
    <t>Skill level 1 ;  &gt;&gt;&gt;&gt; No change in occupation with current employer last year ;</t>
  </si>
  <si>
    <t>Skill level 1 ;  &gt;&gt;&gt;&gt; Changed occupations with current employer in the same major group last year ;</t>
  </si>
  <si>
    <t>Skill level 1 ;  &gt;&gt;&gt;&gt; Changed occupations with current employer into a different major group last year ;</t>
  </si>
  <si>
    <t>Skill level 1 ;  &gt;&gt;&gt;&gt; Changed occupations with current employer at the same skill level ;</t>
  </si>
  <si>
    <t>Skill level 1 ;  &gt;&gt;&gt;&gt; Changed occupations with current employer to a higher skill level ;</t>
  </si>
  <si>
    <t>Skill level 1 ;  &gt;&gt;&gt;&gt; Changed occupations with current employer to a lower skill level ;</t>
  </si>
  <si>
    <t>Skill level 1 ;  &gt;&gt;&gt;&gt; No change in usual weekly hours with current employer last year ;</t>
  </si>
  <si>
    <t>Skill level 1 ;  &gt;&gt;&gt;&gt; Usual weekly hours increased with current employer last year ;</t>
  </si>
  <si>
    <t>Skill level 1 ;  &gt;&gt;&gt;&gt; Usual weekly hours decreased with current employer last year ;</t>
  </si>
  <si>
    <t>Skill level 1 ;  &gt;&gt;&gt;&gt; Did not know or usual weekly hours varied last year ;</t>
  </si>
  <si>
    <t>Skill level 1 ;  &gt;&gt;&gt;&gt; Promoted or transferred last year ;</t>
  </si>
  <si>
    <t>Skill level 1 ;  &gt;&gt;&gt;&gt; Was not promoted or transferred last year ;</t>
  </si>
  <si>
    <t>Skill level 1 ;  &gt;&gt;&gt; Owner manager or contributing family worker in current main job ;</t>
  </si>
  <si>
    <t>Skill level 1 ;  &gt; Not currently employed ;</t>
  </si>
  <si>
    <t>Skill level 2 ;  Employed last year in occupation group ;</t>
  </si>
  <si>
    <t>Skill level 2 ;  &gt; Currently employed ;</t>
  </si>
  <si>
    <t>Skill level 2 ;  &gt;&gt; Less than 1 year in current main job ;</t>
  </si>
  <si>
    <t>Skill level 2 ;  &gt;&gt;&gt; Changed jobs in last 12 months ;</t>
  </si>
  <si>
    <t>Skill level 2 ;  &gt;&gt;&gt;&gt; Working in the same industry division as 12 months ago ;</t>
  </si>
  <si>
    <t>Skill level 2 ;  &gt;&gt;&gt;&gt; Working in a different industry division than 12 months ago ;</t>
  </si>
  <si>
    <t>Skill level 2 ;  &gt;&gt;&gt;&gt; Working in the same major occupation group as 12 months ago ;</t>
  </si>
  <si>
    <t>Skill level 2 ;  &gt;&gt;&gt;&gt; Working in a different major occupation group than 12 months ago ;</t>
  </si>
  <si>
    <t>Skill level 2 ;  &gt;&gt;&gt;&gt; Working in an occupation at the same skill level as 12 months ago ;</t>
  </si>
  <si>
    <t>Skill level 2 ;  &gt;&gt;&gt;&gt; Working in an occupation with a higher skill level than 12 months ago ;</t>
  </si>
  <si>
    <t>Skill level 2 ;  &gt;&gt;&gt;&gt; Working in an occupation with a lower skill level than 12 months ago ;</t>
  </si>
  <si>
    <t>Skill level 2 ;  &gt;&gt;&gt;&gt; Working in a job with the same usual hours as 12 months ago ;</t>
  </si>
  <si>
    <t>Skill level 2 ;  &gt;&gt;&gt;&gt; Working in a job with more usual hours than 12 months ago ;</t>
  </si>
  <si>
    <t>Skill level 2 ;  &gt;&gt;&gt;&gt; Working in a job with fewer usual hours than 12 months ago ;</t>
  </si>
  <si>
    <t>Skill level 2 ;  &gt;&gt;&gt;&gt; Working in a job with the same status in employment as 12 months ago ;</t>
  </si>
  <si>
    <t>Skill level 2 ;  &gt;&gt;&gt;&gt; Working in a job with a different status in employment than 12 months ago ;</t>
  </si>
  <si>
    <t>Skill level 2 ;  &gt;&gt;&gt; Did not change jobs in last 12 months ;</t>
  </si>
  <si>
    <t>Skill level 2 ;  &gt;&gt; 1 year or more in current main job ;</t>
  </si>
  <si>
    <t>Skill level 2 ;  &gt;&gt;&gt; Employee in current main job ;</t>
  </si>
  <si>
    <t>Skill level 2 ;  &gt;&gt;&gt;&gt; No change in occupation with current employer last year ;</t>
  </si>
  <si>
    <t>Skill level 2 ;  &gt;&gt;&gt;&gt; Changed occupations with current employer in the same major group last year ;</t>
  </si>
  <si>
    <t>Skill level 2 ;  &gt;&gt;&gt;&gt; Changed occupations with current employer into a different major group last year ;</t>
  </si>
  <si>
    <t>Skill level 2 ;  &gt;&gt;&gt;&gt; Changed occupations with current employer at the same skill level ;</t>
  </si>
  <si>
    <t>Skill level 2 ;  &gt;&gt;&gt;&gt; Changed occupations with current employer to a higher skill level ;</t>
  </si>
  <si>
    <t>Skill level 2 ;  &gt;&gt;&gt;&gt; Changed occupations with current employer to a lower skill level ;</t>
  </si>
  <si>
    <t>Skill level 2 ;  &gt;&gt;&gt;&gt; No change in usual weekly hours with current employer last year ;</t>
  </si>
  <si>
    <t>Skill level 2 ;  &gt;&gt;&gt;&gt; Usual weekly hours increased with current employer last year ;</t>
  </si>
  <si>
    <t>Skill level 2 ;  &gt;&gt;&gt;&gt; Usual weekly hours decreased with current employer last year ;</t>
  </si>
  <si>
    <t>Skill level 2 ;  &gt;&gt;&gt;&gt; Did not know or usual weekly hours varied last year ;</t>
  </si>
  <si>
    <t>Skill level 2 ;  &gt;&gt;&gt;&gt; Promoted or transferred last year ;</t>
  </si>
  <si>
    <t>Skill level 2 ;  &gt;&gt;&gt;&gt; Was not promoted or transferred last year ;</t>
  </si>
  <si>
    <t>Skill level 2 ;  &gt;&gt;&gt; Owner manager or contributing family worker in current main job ;</t>
  </si>
  <si>
    <t>Skill level 2 ;  &gt; Not currently employed ;</t>
  </si>
  <si>
    <t>Skill level 3 ;  Employed last year in occupation group ;</t>
  </si>
  <si>
    <t>Skill level 3 ;  &gt; Currently employed ;</t>
  </si>
  <si>
    <t>Skill level 3 ;  &gt;&gt; Less than 1 year in current main job ;</t>
  </si>
  <si>
    <t>Skill level 3 ;  &gt;&gt;&gt; Changed jobs in last 12 months ;</t>
  </si>
  <si>
    <t>Skill level 3 ;  &gt;&gt;&gt;&gt; Working in the same industry division as 12 months ago ;</t>
  </si>
  <si>
    <t>Skill level 3 ;  &gt;&gt;&gt;&gt; Working in a different industry division than 12 months ago ;</t>
  </si>
  <si>
    <t>Skill level 3 ;  &gt;&gt;&gt;&gt; Working in the same major occupation group as 12 months ago ;</t>
  </si>
  <si>
    <t>Skill level 3 ;  &gt;&gt;&gt;&gt; Working in a different major occupation group than 12 months ago ;</t>
  </si>
  <si>
    <t>Skill level 3 ;  &gt;&gt;&gt;&gt; Working in an occupation at the same skill level as 12 months ago ;</t>
  </si>
  <si>
    <t>Skill level 3 ;  &gt;&gt;&gt;&gt; Working in an occupation with a higher skill level than 12 months ago ;</t>
  </si>
  <si>
    <t>Skill level 3 ;  &gt;&gt;&gt;&gt; Working in an occupation with a lower skill level than 12 months ago ;</t>
  </si>
  <si>
    <t>Skill level 3 ;  &gt;&gt;&gt;&gt; Working in a job with the same usual hours as 12 months ago ;</t>
  </si>
  <si>
    <t>Skill level 3 ;  &gt;&gt;&gt;&gt; Working in a job with more usual hours than 12 months ago ;</t>
  </si>
  <si>
    <t>Skill level 3 ;  &gt;&gt;&gt;&gt; Working in a job with fewer usual hours than 12 months ago ;</t>
  </si>
  <si>
    <t>Skill level 3 ;  &gt;&gt;&gt;&gt; Working in a job with the same status in employment as 12 months ago ;</t>
  </si>
  <si>
    <t>Skill level 3 ;  &gt;&gt;&gt;&gt; Working in a job with a different status in employment than 12 months ago ;</t>
  </si>
  <si>
    <t>Skill level 3 ;  &gt;&gt;&gt; Did not change jobs in last 12 months ;</t>
  </si>
  <si>
    <t>Skill level 3 ;  &gt;&gt; 1 year or more in current main job ;</t>
  </si>
  <si>
    <t>Skill level 3 ;  &gt;&gt;&gt; Employee in current main job ;</t>
  </si>
  <si>
    <t>Skill level 3 ;  &gt;&gt;&gt;&gt; No change in occupation with current employer last year ;</t>
  </si>
  <si>
    <t>Skill level 3 ;  &gt;&gt;&gt;&gt; Changed occupations with current employer in the same major group last year ;</t>
  </si>
  <si>
    <t>Skill level 3 ;  &gt;&gt;&gt;&gt; Changed occupations with current employer into a different major group last year ;</t>
  </si>
  <si>
    <t>Skill level 3 ;  &gt;&gt;&gt;&gt; Changed occupations with current employer at the same skill level ;</t>
  </si>
  <si>
    <t>Skill level 3 ;  &gt;&gt;&gt;&gt; Changed occupations with current employer to a higher skill level ;</t>
  </si>
  <si>
    <t>Skill level 3 ;  &gt;&gt;&gt;&gt; Changed occupations with current employer to a lower skill level ;</t>
  </si>
  <si>
    <t>Skill level 3 ;  &gt;&gt;&gt;&gt; No change in usual weekly hours with current employer last year ;</t>
  </si>
  <si>
    <t>Skill level 3 ;  &gt;&gt;&gt;&gt; Usual weekly hours increased with current employer last year ;</t>
  </si>
  <si>
    <t>Skill level 3 ;  &gt;&gt;&gt;&gt; Usual weekly hours decreased with current employer last year ;</t>
  </si>
  <si>
    <t>Skill level 3 ;  &gt;&gt;&gt;&gt; Did not know or usual weekly hours varied last year ;</t>
  </si>
  <si>
    <t>Skill level 3 ;  &gt;&gt;&gt;&gt; Promoted or transferred last year ;</t>
  </si>
  <si>
    <t>Skill level 3 ;  &gt;&gt;&gt;&gt; Was not promoted or transferred last year ;</t>
  </si>
  <si>
    <t>Skill level 3 ;  &gt;&gt;&gt; Owner manager or contributing family worker in current main job ;</t>
  </si>
  <si>
    <t>Skill level 3 ;  &gt; Not currently employed ;</t>
  </si>
  <si>
    <t>Skill level 4 ;  Employed last year in occupation group ;</t>
  </si>
  <si>
    <t>Skill level 4 ;  &gt; Currently employed ;</t>
  </si>
  <si>
    <t>Skill level 4 ;  &gt;&gt; Less than 1 year in current main job ;</t>
  </si>
  <si>
    <t>Skill level 4 ;  &gt;&gt;&gt; Changed jobs in last 12 months ;</t>
  </si>
  <si>
    <t>Skill level 4 ;  &gt;&gt;&gt;&gt; Working in the same industry division as 12 months ago ;</t>
  </si>
  <si>
    <t>Skill level 4 ;  &gt;&gt;&gt;&gt; Working in a different industry division than 12 months ago ;</t>
  </si>
  <si>
    <t>Skill level 4 ;  &gt;&gt;&gt;&gt; Working in the same major occupation group as 12 months ago ;</t>
  </si>
  <si>
    <t>Skill level 4 ;  &gt;&gt;&gt;&gt; Working in a different major occupation group than 12 months ago ;</t>
  </si>
  <si>
    <t>Skill level 4 ;  &gt;&gt;&gt;&gt; Working in an occupation at the same skill level as 12 months ago ;</t>
  </si>
  <si>
    <t>Skill level 4 ;  &gt;&gt;&gt;&gt; Working in an occupation with a higher skill level than 12 months ago ;</t>
  </si>
  <si>
    <t>Skill level 4 ;  &gt;&gt;&gt;&gt; Working in an occupation with a lower skill level than 12 months ago ;</t>
  </si>
  <si>
    <t>Skill level 4 ;  &gt;&gt;&gt;&gt; Working in a job with the same usual hours as 12 months ago ;</t>
  </si>
  <si>
    <t>Skill level 4 ;  &gt;&gt;&gt;&gt; Working in a job with more usual hours than 12 months ago ;</t>
  </si>
  <si>
    <t>Skill level 4 ;  &gt;&gt;&gt;&gt; Working in a job with fewer usual hours than 12 months ago ;</t>
  </si>
  <si>
    <t>Skill level 4 ;  &gt;&gt;&gt;&gt; Working in a job with the same status in employment as 12 months ago ;</t>
  </si>
  <si>
    <t>Skill level 4 ;  &gt;&gt;&gt;&gt; Working in a job with a different status in employment than 12 months ago ;</t>
  </si>
  <si>
    <t>Skill level 4 ;  &gt;&gt;&gt; Did not change jobs in last 12 months ;</t>
  </si>
  <si>
    <t>Skill level 4 ;  &gt;&gt; 1 year or more in current main job ;</t>
  </si>
  <si>
    <t>Skill level 4 ;  &gt;&gt;&gt; Employee in current main job ;</t>
  </si>
  <si>
    <t>Skill level 4 ;  &gt;&gt;&gt;&gt; No change in occupation with current employer last year ;</t>
  </si>
  <si>
    <t>Skill level 4 ;  &gt;&gt;&gt;&gt; Changed occupations with current employer in the same major group last year ;</t>
  </si>
  <si>
    <t>Skill level 4 ;  &gt;&gt;&gt;&gt; Changed occupations with current employer into a different major group last year ;</t>
  </si>
  <si>
    <t>Skill level 4 ;  &gt;&gt;&gt;&gt; Changed occupations with current employer at the same skill level ;</t>
  </si>
  <si>
    <t>Skill level 4 ;  &gt;&gt;&gt;&gt; Changed occupations with current employer to a higher skill level ;</t>
  </si>
  <si>
    <t>Skill level 4 ;  &gt;&gt;&gt;&gt; Changed occupations with current employer to a lower skill level ;</t>
  </si>
  <si>
    <t>Skill level 4 ;  &gt;&gt;&gt;&gt; No change in usual weekly hours with current employer last year ;</t>
  </si>
  <si>
    <t>Skill level 4 ;  &gt;&gt;&gt;&gt; Usual weekly hours increased with current employer last year ;</t>
  </si>
  <si>
    <t>Skill level 4 ;  &gt;&gt;&gt;&gt; Usual weekly hours decreased with current employer last year ;</t>
  </si>
  <si>
    <t>Skill level 4 ;  &gt;&gt;&gt;&gt; Did not know or usual weekly hours varied last year ;</t>
  </si>
  <si>
    <t>Skill level 4 ;  &gt;&gt;&gt;&gt; Promoted or transferred last year ;</t>
  </si>
  <si>
    <t>Skill level 4 ;  &gt;&gt;&gt;&gt; Was not promoted or transferred last year ;</t>
  </si>
  <si>
    <t>Skill level 4 ;  &gt;&gt;&gt; Owner manager or contributing family worker in current main job ;</t>
  </si>
  <si>
    <t>Skill level 4 ;  &gt; Not currently employed ;</t>
  </si>
  <si>
    <t>Skill level 5 ;  Employed last year in occupation group ;</t>
  </si>
  <si>
    <t>Skill level 5 ;  &gt; Currently employed ;</t>
  </si>
  <si>
    <t>Skill level 5 ;  &gt;&gt; Less than 1 year in current main job ;</t>
  </si>
  <si>
    <t>Skill level 5 ;  &gt;&gt;&gt; Changed jobs in last 12 months ;</t>
  </si>
  <si>
    <t>Skill level 5 ;  &gt;&gt;&gt;&gt; Working in the same industry division as 12 months ago ;</t>
  </si>
  <si>
    <t>Skill level 5 ;  &gt;&gt;&gt;&gt; Working in a different industry division than 12 months ago ;</t>
  </si>
  <si>
    <t>Skill level 5 ;  &gt;&gt;&gt;&gt; Working in the same major occupation group as 12 months ago ;</t>
  </si>
  <si>
    <t>Skill level 5 ;  &gt;&gt;&gt;&gt; Working in a different major occupation group than 12 months ago ;</t>
  </si>
  <si>
    <t>Skill level 5 ;  &gt;&gt;&gt;&gt; Working in an occupation at the same skill level as 12 months ago ;</t>
  </si>
  <si>
    <t>Skill level 5 ;  &gt;&gt;&gt;&gt; Working in an occupation with a higher skill level than 12 months ago ;</t>
  </si>
  <si>
    <t>Skill level 5 ;  &gt;&gt;&gt;&gt; Working in a job with the same usual hours as 12 months ago ;</t>
  </si>
  <si>
    <t>Skill level 5 ;  &gt;&gt;&gt;&gt; Working in a job with more usual hours than 12 months ago ;</t>
  </si>
  <si>
    <t>Skill level 5 ;  &gt;&gt;&gt;&gt; Working in a job with fewer usual hours than 12 months ago ;</t>
  </si>
  <si>
    <t>Skill level 5 ;  &gt;&gt;&gt;&gt; Working in a job with the same status in employment as 12 months ago ;</t>
  </si>
  <si>
    <t>Skill level 5 ;  &gt;&gt;&gt;&gt; Working in a job with a different status in employment than 12 months ago ;</t>
  </si>
  <si>
    <t>Skill level 5 ;  &gt;&gt;&gt; Did not change jobs in last 12 months ;</t>
  </si>
  <si>
    <t>Skill level 5 ;  &gt;&gt; 1 year or more in current main job ;</t>
  </si>
  <si>
    <t>Skill level 5 ;  &gt;&gt;&gt; Employee in current main job ;</t>
  </si>
  <si>
    <t>Skill level 5 ;  &gt;&gt;&gt;&gt; No change in occupation with current employer last year ;</t>
  </si>
  <si>
    <t>Skill level 5 ;  &gt;&gt;&gt;&gt; Changed occupations with current employer in the same major group last year ;</t>
  </si>
  <si>
    <t>Skill level 5 ;  &gt;&gt;&gt;&gt; Changed occupations with current employer into a different major group last year ;</t>
  </si>
  <si>
    <t>Skill level 5 ;  &gt;&gt;&gt;&gt; Changed occupations with current employer at the same skill level ;</t>
  </si>
  <si>
    <t>Skill level 5 ;  &gt;&gt;&gt;&gt; Changed occupations with current employer to a higher skill level ;</t>
  </si>
  <si>
    <t>Skill level 5 ;  &gt;&gt;&gt;&gt; Changed occupations with current employer to a lower skill level ;</t>
  </si>
  <si>
    <t>Skill level 5 ;  &gt;&gt;&gt;&gt; No change in usual weekly hours with current employer last year ;</t>
  </si>
  <si>
    <t>Skill level 5 ;  &gt;&gt;&gt;&gt; Usual weekly hours increased with current employer last year ;</t>
  </si>
  <si>
    <t>Skill level 5 ;  &gt;&gt;&gt;&gt; Usual weekly hours decreased with current employer last year ;</t>
  </si>
  <si>
    <t>Skill level 5 ;  &gt;&gt;&gt;&gt; Did not know or usual weekly hours varied last year ;</t>
  </si>
  <si>
    <t>Skill level 5 ;  &gt;&gt;&gt;&gt; Promoted or transferred last year ;</t>
  </si>
  <si>
    <t>Skill level 5 ;  &gt;&gt;&gt;&gt; Was not promoted or transferred last year ;</t>
  </si>
  <si>
    <t>Skill level 5 ;  &gt;&gt;&gt; Owner manager or contributing family worker in current main job ;</t>
  </si>
  <si>
    <t>Skill level 5 ;  &gt; Not currently employed ;</t>
  </si>
  <si>
    <t>Not working 12 months ago ;  Civilian population aged 15 and over ;</t>
  </si>
  <si>
    <t>Not working 12 months ago ;  &gt; Currently employed ;</t>
  </si>
  <si>
    <t>Not working 12 months ago ;  &gt;&gt; Less than 1 year in current main job ;</t>
  </si>
  <si>
    <t>Not working 12 months ago ;  &gt;&gt;&gt; Changed jobs in last 12 months ;</t>
  </si>
  <si>
    <t>Not working 12 months ago ;  &gt;&gt;&gt; Did not change jobs in last 12 months ;</t>
  </si>
  <si>
    <t>Not working 12 months ago ;  &gt; Not currently employed ;</t>
  </si>
  <si>
    <t>Civilian population aged 15 and over ;</t>
  </si>
  <si>
    <t>&gt; Currently employed ;</t>
  </si>
  <si>
    <t>&gt;&gt; Less than 1 year in current main job ;</t>
  </si>
  <si>
    <t>&gt;&gt;&gt; Changed jobs in last 12 months ;</t>
  </si>
  <si>
    <t>&gt;&gt;&gt;&gt; Working in the same industry division as 12 months ago ;</t>
  </si>
  <si>
    <t>&gt;&gt;&gt;&gt; Working in a different industry division than 12 months ago ;</t>
  </si>
  <si>
    <t>&gt;&gt;&gt;&gt; Working in the same major occupation group as 12 months ago ;</t>
  </si>
  <si>
    <t>&gt;&gt;&gt;&gt; Working in a different major occupation group than 12 months ago ;</t>
  </si>
  <si>
    <t>&gt;&gt;&gt;&gt; Working in an occupation at the same skill level as 12 months ago ;</t>
  </si>
  <si>
    <t>&gt;&gt;&gt;&gt; Working in an occupation with a higher skill level than 12 months ago ;</t>
  </si>
  <si>
    <t>&gt;&gt;&gt;&gt; Working in an occupation with a lower skill level than 12 months ago ;</t>
  </si>
  <si>
    <t>&gt;&gt;&gt;&gt; Working in a job with the same usual hours as 12 months ago ;</t>
  </si>
  <si>
    <t>&gt;&gt;&gt;&gt; Working in a job with more usual hours than 12 months ago ;</t>
  </si>
  <si>
    <t>&gt;&gt;&gt;&gt; Working in a job with fewer usual hours than 12 months ago ;</t>
  </si>
  <si>
    <t>&gt;&gt;&gt;&gt; Working in a job with the same status in employment as 12 months ago ;</t>
  </si>
  <si>
    <t>&gt;&gt;&gt;&gt; Working in a job with a different status in employment than 12 months ago ;</t>
  </si>
  <si>
    <t>&gt;&gt;&gt; Did not change jobs in last 12 months ;</t>
  </si>
  <si>
    <t>&gt;&gt; 1 year or more in current main job ;</t>
  </si>
  <si>
    <t>&gt;&gt;&gt; Employee in current main job ;</t>
  </si>
  <si>
    <t>&gt;&gt;&gt;&gt; No change in occupation with current employer last year ;</t>
  </si>
  <si>
    <t>&gt;&gt;&gt;&gt; Changed occupations with current employer in the same major group last year ;</t>
  </si>
  <si>
    <t>&gt;&gt;&gt;&gt; Changed occupations with current employer into a different major group last year ;</t>
  </si>
  <si>
    <t>&gt;&gt;&gt;&gt; Changed occupations with current employer at the same skill level ;</t>
  </si>
  <si>
    <t>&gt;&gt;&gt;&gt; Changed occupations with current employer to a higher skill level ;</t>
  </si>
  <si>
    <t>&gt;&gt;&gt;&gt; Changed occupations with current employer to a lower skill level ;</t>
  </si>
  <si>
    <t>&gt;&gt;&gt;&gt; No change in usual weekly hours with current employer last year ;</t>
  </si>
  <si>
    <t>&gt;&gt;&gt;&gt; Usual weekly hours increased with current employer last year ;</t>
  </si>
  <si>
    <t>&gt;&gt;&gt;&gt; Usual weekly hours decreased with current employer last year ;</t>
  </si>
  <si>
    <t>&gt;&gt;&gt;&gt; Did not know or usual weekly hours varied last year ;</t>
  </si>
  <si>
    <t>&gt;&gt;&gt;&gt; Promoted or transferred last year ;</t>
  </si>
  <si>
    <t>&gt;&gt;&gt;&gt; Was not promoted or transferred last year ;</t>
  </si>
  <si>
    <t>&gt;&gt;&gt; Owner manager or contributing family worker in current main job ;</t>
  </si>
  <si>
    <t>&gt; Not currently employed ;</t>
  </si>
  <si>
    <t>A124836094W</t>
  </si>
  <si>
    <t>A124835974A</t>
  </si>
  <si>
    <t>A124836082L</t>
  </si>
  <si>
    <t>A124836086W</t>
  </si>
  <si>
    <t>A124835978K</t>
  </si>
  <si>
    <t>A124836014K</t>
  </si>
  <si>
    <t>A124836046C</t>
  </si>
  <si>
    <t>A124836098F</t>
  </si>
  <si>
    <t>A124835982A</t>
  </si>
  <si>
    <t>A124836058L</t>
  </si>
  <si>
    <t>A124836062C</t>
  </si>
  <si>
    <t>A124836002A</t>
  </si>
  <si>
    <t>A124835986K</t>
  </si>
  <si>
    <t>A124836018V</t>
  </si>
  <si>
    <t>A124837582A</t>
  </si>
  <si>
    <t>A124837650T</t>
  </si>
  <si>
    <t>A124837606J</t>
  </si>
  <si>
    <t>A124837654A</t>
  </si>
  <si>
    <t>A124837658K</t>
  </si>
  <si>
    <t>A124837610X</t>
  </si>
  <si>
    <t>A124837614J</t>
  </si>
  <si>
    <t>A124837634T</t>
  </si>
  <si>
    <t>A124837590A</t>
  </si>
  <si>
    <t>A124837638A</t>
  </si>
  <si>
    <t>A124837674K</t>
  </si>
  <si>
    <t>A124837594K</t>
  </si>
  <si>
    <t>A124837554T</t>
  </si>
  <si>
    <t>A124837574A</t>
  </si>
  <si>
    <t>A124837618T</t>
  </si>
  <si>
    <t>A124837578K</t>
  </si>
  <si>
    <t>A124837622J</t>
  </si>
  <si>
    <t>A124837626T</t>
  </si>
  <si>
    <t>A124837678V</t>
  </si>
  <si>
    <t>A124837558A</t>
  </si>
  <si>
    <t>A124837666K</t>
  </si>
  <si>
    <t>A124837670A</t>
  </si>
  <si>
    <t>A124837562T</t>
  </si>
  <si>
    <t>A124837598V</t>
  </si>
  <si>
    <t>A124837630J</t>
  </si>
  <si>
    <t>A124837682K</t>
  </si>
  <si>
    <t>A124837566A</t>
  </si>
  <si>
    <t>A124837642T</t>
  </si>
  <si>
    <t>A124837646A</t>
  </si>
  <si>
    <t>A124837586K</t>
  </si>
  <si>
    <t>A124837570T</t>
  </si>
  <si>
    <t>A124837602X</t>
  </si>
  <si>
    <t>A124836130V</t>
  </si>
  <si>
    <t>A124836198R</t>
  </si>
  <si>
    <t>A124836154L</t>
  </si>
  <si>
    <t>A124836202V</t>
  </si>
  <si>
    <t>A124836206C</t>
  </si>
  <si>
    <t>A124836158W</t>
  </si>
  <si>
    <t>A124836162L</t>
  </si>
  <si>
    <t>A124836182W</t>
  </si>
  <si>
    <t>A124836138L</t>
  </si>
  <si>
    <t>A124836210V</t>
  </si>
  <si>
    <t>A124836186F</t>
  </si>
  <si>
    <t>A124836222C</t>
  </si>
  <si>
    <t>A124836142C</t>
  </si>
  <si>
    <t>A124836102K</t>
  </si>
  <si>
    <t>A124836122V</t>
  </si>
  <si>
    <t>A124836166W</t>
  </si>
  <si>
    <t>A124836126C</t>
  </si>
  <si>
    <t>A124836170L</t>
  </si>
  <si>
    <t>A124836174W</t>
  </si>
  <si>
    <t>A124836226L</t>
  </si>
  <si>
    <t>A124836106V</t>
  </si>
  <si>
    <t>A124836214C</t>
  </si>
  <si>
    <t>A124836218L</t>
  </si>
  <si>
    <t>A124836110K</t>
  </si>
  <si>
    <t>A124836146L</t>
  </si>
  <si>
    <t>A124836178F</t>
  </si>
  <si>
    <t>A124836230C</t>
  </si>
  <si>
    <t>A124836114V</t>
  </si>
  <si>
    <t>A124836190W</t>
  </si>
  <si>
    <t>A124836194F</t>
  </si>
  <si>
    <t>A124836134C</t>
  </si>
  <si>
    <t>A124836118C</t>
  </si>
  <si>
    <t>A124836150C</t>
  </si>
  <si>
    <t>A124835734R</t>
  </si>
  <si>
    <t>A124835802F</t>
  </si>
  <si>
    <t>A124835758J</t>
  </si>
  <si>
    <t>A124835806R</t>
  </si>
  <si>
    <t>A124835810F</t>
  </si>
  <si>
    <t>A124835762X</t>
  </si>
  <si>
    <t>A124835766J</t>
  </si>
  <si>
    <t>A124835786T</t>
  </si>
  <si>
    <t>A124835742R</t>
  </si>
  <si>
    <t>A124835814R</t>
  </si>
  <si>
    <t>A124835790J</t>
  </si>
  <si>
    <t>A124835826X</t>
  </si>
  <si>
    <t>A124835746X</t>
  </si>
  <si>
    <t>A124835706F</t>
  </si>
  <si>
    <t>A124835726R</t>
  </si>
  <si>
    <t>A124835770X</t>
  </si>
  <si>
    <t>A124835730F</t>
  </si>
  <si>
    <t>A124835774J</t>
  </si>
  <si>
    <t>A124835778T</t>
  </si>
  <si>
    <t>A124835830R</t>
  </si>
  <si>
    <t>A124835710W</t>
  </si>
  <si>
    <t>A124835818X</t>
  </si>
  <si>
    <t>A124835822R</t>
  </si>
  <si>
    <t>A124835714F</t>
  </si>
  <si>
    <t>A124835750R</t>
  </si>
  <si>
    <t>A124835782J</t>
  </si>
  <si>
    <t>A124835834X</t>
  </si>
  <si>
    <t>A124835718R</t>
  </si>
  <si>
    <t>A124835794T</t>
  </si>
  <si>
    <t>A124835798A</t>
  </si>
  <si>
    <t>A124835738X</t>
  </si>
  <si>
    <t>A124835722F</t>
  </si>
  <si>
    <t>A124835754X</t>
  </si>
  <si>
    <t>A124835866T</t>
  </si>
  <si>
    <t>A124835934J</t>
  </si>
  <si>
    <t>A124835890T</t>
  </si>
  <si>
    <t>A124835938T</t>
  </si>
  <si>
    <t>A124835942J</t>
  </si>
  <si>
    <t>A124835894A</t>
  </si>
  <si>
    <t>A124835898K</t>
  </si>
  <si>
    <t>A124835918J</t>
  </si>
  <si>
    <t>A124835874T</t>
  </si>
  <si>
    <t>A124835946T</t>
  </si>
  <si>
    <t>A124835922X</t>
  </si>
  <si>
    <t>A124835958A</t>
  </si>
  <si>
    <t>A124835878A</t>
  </si>
  <si>
    <t>A124835838J</t>
  </si>
  <si>
    <t>A124835858T</t>
  </si>
  <si>
    <t>A124835902R</t>
  </si>
  <si>
    <t>A124835862J</t>
  </si>
  <si>
    <t>A124835906X</t>
  </si>
  <si>
    <t>A124835910R</t>
  </si>
  <si>
    <t>A124835962T</t>
  </si>
  <si>
    <t>A124835842X</t>
  </si>
  <si>
    <t>A124835950J</t>
  </si>
  <si>
    <t>A124835954T</t>
  </si>
  <si>
    <t>A124835846J</t>
  </si>
  <si>
    <t>A124835882T</t>
  </si>
  <si>
    <t>A124835914X</t>
  </si>
  <si>
    <t>A124835966A</t>
  </si>
  <si>
    <t>A124835850X</t>
  </si>
  <si>
    <t>A124835926J</t>
  </si>
  <si>
    <t>A124835930X</t>
  </si>
  <si>
    <t>A124835870J</t>
  </si>
  <si>
    <t>A124835854J</t>
  </si>
  <si>
    <t>A124835886A</t>
  </si>
  <si>
    <t>A124836658T</t>
  </si>
  <si>
    <t>A124836726J</t>
  </si>
  <si>
    <t>A124836682T</t>
  </si>
  <si>
    <t>A124836730X</t>
  </si>
  <si>
    <t>A124836734J</t>
  </si>
  <si>
    <t>A124836686A</t>
  </si>
  <si>
    <t>A124836690T</t>
  </si>
  <si>
    <t>A124836710R</t>
  </si>
  <si>
    <t>A124836666T</t>
  </si>
  <si>
    <t>A124836738T</t>
  </si>
  <si>
    <t>A124836750J</t>
  </si>
  <si>
    <t>A124836670J</t>
  </si>
  <si>
    <t>A124836630R</t>
  </si>
  <si>
    <t>A124836650X</t>
  </si>
  <si>
    <t>A124836694A</t>
  </si>
  <si>
    <t>A124836654J</t>
  </si>
  <si>
    <t>A124836698K</t>
  </si>
  <si>
    <t>A124836702R</t>
  </si>
  <si>
    <t>A124836754T</t>
  </si>
  <si>
    <t>A124836634X</t>
  </si>
  <si>
    <t>A124836742J</t>
  </si>
  <si>
    <t>A124836746T</t>
  </si>
  <si>
    <t>A124836638J</t>
  </si>
  <si>
    <t>A124836674T</t>
  </si>
  <si>
    <t>A124836706X</t>
  </si>
  <si>
    <t>A124836758A</t>
  </si>
  <si>
    <t>A124836642X</t>
  </si>
  <si>
    <t>A124836718J</t>
  </si>
  <si>
    <t>A124836722X</t>
  </si>
  <si>
    <t>A124836662J</t>
  </si>
  <si>
    <t>A124836646J</t>
  </si>
  <si>
    <t>A124836678A</t>
  </si>
  <si>
    <t>A124837450X</t>
  </si>
  <si>
    <t>A124837518J</t>
  </si>
  <si>
    <t>A124837474T</t>
  </si>
  <si>
    <t>A124837522X</t>
  </si>
  <si>
    <t>A124837446J</t>
  </si>
  <si>
    <t>A124837470J</t>
  </si>
  <si>
    <t>A124836922T</t>
  </si>
  <si>
    <t>A124836990V</t>
  </si>
  <si>
    <t>A124836946K</t>
  </si>
  <si>
    <t>A124836994C</t>
  </si>
  <si>
    <t>A124836998L</t>
  </si>
  <si>
    <t>A124836950A</t>
  </si>
  <si>
    <t>A124836954K</t>
  </si>
  <si>
    <t>A124836974V</t>
  </si>
  <si>
    <t>A124836930T</t>
  </si>
  <si>
    <t>A124837002V</t>
  </si>
  <si>
    <t>A124836978C</t>
  </si>
  <si>
    <t>A124837014C</t>
  </si>
  <si>
    <t>A124836934A</t>
  </si>
  <si>
    <t>A124836894V</t>
  </si>
  <si>
    <t>A124836914T</t>
  </si>
  <si>
    <t>A124836958V</t>
  </si>
  <si>
    <t>A124836918A</t>
  </si>
  <si>
    <t>A124836962K</t>
  </si>
  <si>
    <t>A124836966V</t>
  </si>
  <si>
    <t>A124837018L</t>
  </si>
  <si>
    <t>A124836898C</t>
  </si>
  <si>
    <t>A124837006C</t>
  </si>
  <si>
    <t>A124837010V</t>
  </si>
  <si>
    <t>A124836902J</t>
  </si>
  <si>
    <t>A124836938K</t>
  </si>
  <si>
    <t>A124836970K</t>
  </si>
  <si>
    <t>A124837022C</t>
  </si>
  <si>
    <t>A124836906T</t>
  </si>
  <si>
    <t>A124836982V</t>
  </si>
  <si>
    <t>A124836986C</t>
  </si>
  <si>
    <t>A124836926A</t>
  </si>
  <si>
    <t>A124836910J</t>
  </si>
  <si>
    <t>A124836942A</t>
  </si>
  <si>
    <t>Time Series Workbook</t>
  </si>
  <si>
    <t>6226.0 Participation, Job Search and Mobility, Australia</t>
  </si>
  <si>
    <t>Table 20. Change in employment characteristics of persons employed last year by occupation</t>
  </si>
  <si>
    <t>I N Q U I R I E S</t>
  </si>
  <si>
    <t>Inquiries</t>
  </si>
  <si>
    <t>Data Item Description</t>
  </si>
  <si>
    <t>No. Obs.</t>
  </si>
  <si>
    <t>Freq.</t>
  </si>
  <si>
    <t>© Commonwealth of Australia  2021</t>
  </si>
  <si>
    <t>Annual</t>
  </si>
  <si>
    <t>Released at 11:30 am (Canberra time) Wed 7 Jul 2021</t>
  </si>
  <si>
    <t>Contents</t>
  </si>
  <si>
    <t>Tables</t>
  </si>
  <si>
    <t>Table 20.1 - February 2021</t>
  </si>
  <si>
    <t>Table 20.2 - Time Series IDs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</si>
  <si>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</si>
  <si>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</si>
  <si>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</si>
  <si>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Participation, Job Search and Mobility, Australia,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</si>
  <si>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</si>
  <si>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</si>
  <si>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</si>
  <si>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</si>
  <si>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Occupation of job 12 months ago</t>
  </si>
  <si>
    <t>Skill level of job 12 months ago</t>
  </si>
  <si>
    <t>Not working 12 months ago</t>
  </si>
  <si>
    <t>Total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</si>
  <si>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</si>
  <si>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</si>
  <si>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</si>
  <si>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</si>
  <si>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</si>
  <si>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</si>
  <si>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</si>
  <si>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</si>
  <si>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Skill level 1</t>
  </si>
  <si>
    <t>Skill level 2</t>
  </si>
  <si>
    <t>Skill level 3</t>
  </si>
  <si>
    <t>Skill level 4</t>
  </si>
  <si>
    <t>Skill level 5</t>
  </si>
  <si>
    <t>'000</t>
  </si>
  <si>
    <t>People who worked at some time during the last year</t>
  </si>
  <si>
    <t>Labour Force status</t>
  </si>
  <si>
    <t>Currently employed</t>
  </si>
  <si>
    <t>Not currently employed</t>
  </si>
  <si>
    <t>Duration of employment in current main job</t>
  </si>
  <si>
    <t>Less than 1 year in current main job</t>
  </si>
  <si>
    <t>1 year or more in current main job</t>
  </si>
  <si>
    <t>. .</t>
  </si>
  <si>
    <t xml:space="preserve">Whether changed jobs in last 12 months </t>
  </si>
  <si>
    <t>Did not not change jobs in last 12 months</t>
  </si>
  <si>
    <t>Changed jobs in last 12 months</t>
  </si>
  <si>
    <t>Whether changed industry division (between 12 months ago and current)</t>
  </si>
  <si>
    <t>Working in the same industry division</t>
  </si>
  <si>
    <t>Working in a different industry division</t>
  </si>
  <si>
    <t>Whether changed major occupation group (between 12 months ago and current)</t>
  </si>
  <si>
    <t>Working in the same major occupation group</t>
  </si>
  <si>
    <t>Working in a different major occupation group</t>
  </si>
  <si>
    <t>Whether changed occupation skill level (between 12 months ago and current)</t>
  </si>
  <si>
    <t>Working in an occupation at the same skill level</t>
  </si>
  <si>
    <t>Working in an occupation with a higher skill level</t>
  </si>
  <si>
    <t>Working in an occupation with a lower skill level</t>
  </si>
  <si>
    <t>Whether changed usual weekly hours (between 12 months ago and current)</t>
  </si>
  <si>
    <t>Working in a job with the same usual hours</t>
  </si>
  <si>
    <t>Working in a job with more usual hours</t>
  </si>
  <si>
    <t>Working in a job with fewer usual hours</t>
  </si>
  <si>
    <t>Whether changed status in employment (between 12 months ago and current)</t>
  </si>
  <si>
    <t>Working in a job with the same status in employment</t>
  </si>
  <si>
    <t>Working in a job with a different status in employment</t>
  </si>
  <si>
    <t>Status in employment of current main job</t>
  </si>
  <si>
    <t>Employee</t>
  </si>
  <si>
    <t>Owner managers</t>
  </si>
  <si>
    <t xml:space="preserve">Employees - 1 year or more in current main job </t>
  </si>
  <si>
    <t>Whether changed major occupation group (with current employer in last 12 months)</t>
  </si>
  <si>
    <t>No change in occupation with current employer last year</t>
  </si>
  <si>
    <t>Changed occupations with current employer in the same major group last year</t>
  </si>
  <si>
    <t>Changed occupations with current employer into a different major group last year</t>
  </si>
  <si>
    <t>Whether changed occupation skill level (with current employer in last 12 months)</t>
  </si>
  <si>
    <t>Changed occupations with current employer at the same skill level</t>
  </si>
  <si>
    <t>Changed occupations with current employer to a higher skill level</t>
  </si>
  <si>
    <t>Changed occupations with current employer to a lower skill level</t>
  </si>
  <si>
    <t>Whether changed usual weekly hours (with current employer in last 12 months)</t>
  </si>
  <si>
    <t>No change in usual weekly hours with current employer last year</t>
  </si>
  <si>
    <t>Usual weekly hours increased with current employer last year</t>
  </si>
  <si>
    <t>Usual weekly hours decreased with current employer last year</t>
  </si>
  <si>
    <t>Did not know or usual weekly hours varied</t>
  </si>
  <si>
    <t>Whether promoted or transferred with current employer in last 12 months</t>
  </si>
  <si>
    <t>Promoted or transferred last year</t>
  </si>
  <si>
    <t>Was not promoted or transferred last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</si>
</sst>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2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u/>
      <sz val="8"/>
      <color theme="10"/>
      <name val="Arial"/>
      <family val="2"/>
    </font>
    <font>
      <sz val="8"/>
      <color rgb="FFFF0000"/>
      <name val="Arial"/>
      <family val="2"/>
    </font>
    <font>
      <sz val="8"/>
      <color indexed="81"/>
      <name val="Arial"/>
      <family val="2"/>
    </font>
    <font>
      <sz val="2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0" fillId="0" borderId="0"/>
    <xf numFmtId="0" fontId="12" fillId="0" borderId="0"/>
    <xf numFmtId="0" fontId="13" fillId="0" borderId="0"/>
    <xf numFmtId="0" fontId="16" fillId="0" borderId="0"/>
    <xf numFmtId="0" fontId="23" fillId="0" borderId="0">
      <alignment horizontal="left"/>
    </xf>
    <xf numFmtId="0" fontId="12" fillId="0" borderId="0"/>
    <xf numFmtId="0" fontId="26" fillId="0" borderId="0">
      <alignment horizontal="center"/>
    </xf>
    <xf numFmtId="0" fontId="9" fillId="0" borderId="0"/>
    <xf numFmtId="0" fontId="9" fillId="0" borderId="0"/>
    <xf numFmtId="0" fontId="10" fillId="0" borderId="0"/>
  </cellStyleXfs>
  <cellXfs count="73">
    <xf numFmtId="0" fontId="0" fillId="0" borderId="0" xfId="0"/>
    <xf numFmtId="0" fontId="2" fillId="0" borderId="0" xfId="0" applyFont="1" applyAlignme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/>
    <xf numFmtId="164" fontId="3" fillId="0" borderId="0" xfId="0" applyNumberFormat="1" applyFont="1" applyAlignment="1"/>
    <xf numFmtId="164" fontId="2" fillId="0" borderId="0" xfId="0" applyNumberFormat="1" applyFont="1" applyAlignment="1"/>
    <xf numFmtId="0" fontId="2" fillId="0" borderId="0" xfId="0" quotePrefix="1" applyFont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/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49" fontId="5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2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11" fillId="0" borderId="0" xfId="2" applyFont="1" applyAlignment="1">
      <alignment horizontal="left" vertical="center"/>
    </xf>
    <xf numFmtId="0" fontId="12" fillId="0" borderId="0" xfId="3"/>
    <xf numFmtId="0" fontId="13" fillId="0" borderId="0" xfId="4"/>
    <xf numFmtId="0" fontId="14" fillId="0" borderId="0" xfId="4" applyFont="1" applyAlignment="1">
      <alignment horizontal="left"/>
    </xf>
    <xf numFmtId="0" fontId="15" fillId="0" borderId="0" xfId="4" applyFont="1" applyAlignment="1">
      <alignment horizontal="left"/>
    </xf>
    <xf numFmtId="0" fontId="17" fillId="0" borderId="0" xfId="5" applyFont="1" applyAlignment="1">
      <alignment horizontal="center"/>
    </xf>
    <xf numFmtId="0" fontId="18" fillId="0" borderId="0" xfId="4" applyFont="1" applyAlignment="1">
      <alignment horizontal="left"/>
    </xf>
    <xf numFmtId="0" fontId="21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" fillId="3" borderId="0" xfId="0" applyFont="1" applyFill="1" applyAlignment="1">
      <alignment horizontal="left"/>
    </xf>
    <xf numFmtId="0" fontId="4" fillId="2" borderId="0" xfId="0" applyFont="1" applyFill="1" applyAlignment="1">
      <alignment horizontal="left" indent="11"/>
    </xf>
    <xf numFmtId="49" fontId="5" fillId="3" borderId="0" xfId="0" applyNumberFormat="1" applyFont="1" applyFill="1" applyAlignment="1">
      <alignment horizontal="left" indent="11"/>
    </xf>
    <xf numFmtId="0" fontId="11" fillId="3" borderId="0" xfId="2" applyFont="1" applyFill="1" applyAlignment="1">
      <alignment horizontal="left" vertical="center" indent="11"/>
    </xf>
    <xf numFmtId="1" fontId="25" fillId="3" borderId="1" xfId="6" applyNumberFormat="1" applyFont="1" applyFill="1" applyBorder="1" applyAlignment="1">
      <alignment horizontal="center" vertical="center" wrapText="1"/>
    </xf>
    <xf numFmtId="0" fontId="24" fillId="3" borderId="1" xfId="6" applyFont="1" applyFill="1" applyBorder="1" applyAlignment="1">
      <alignment vertical="center"/>
    </xf>
    <xf numFmtId="0" fontId="24" fillId="3" borderId="1" xfId="7" applyFont="1" applyFill="1" applyBorder="1" applyAlignment="1">
      <alignment vertical="center"/>
    </xf>
    <xf numFmtId="0" fontId="10" fillId="0" borderId="0" xfId="8" applyFont="1">
      <alignment horizontal="center"/>
    </xf>
    <xf numFmtId="0" fontId="3" fillId="0" borderId="0" xfId="9" applyFont="1" applyAlignment="1">
      <alignment horizontal="center" vertical="center" wrapText="1"/>
    </xf>
    <xf numFmtId="0" fontId="10" fillId="0" borderId="0" xfId="3" applyFont="1" applyAlignment="1">
      <alignment horizontal="right"/>
    </xf>
    <xf numFmtId="0" fontId="27" fillId="0" borderId="4" xfId="8" applyFont="1" applyBorder="1" applyAlignment="1">
      <alignment horizontal="left" indent="19"/>
    </xf>
    <xf numFmtId="0" fontId="10" fillId="0" borderId="4" xfId="8" applyFont="1" applyBorder="1">
      <alignment horizontal="center"/>
    </xf>
    <xf numFmtId="0" fontId="28" fillId="0" borderId="4" xfId="1" applyFont="1" applyBorder="1" applyAlignment="1">
      <alignment horizontal="left"/>
    </xf>
    <xf numFmtId="0" fontId="3" fillId="0" borderId="0" xfId="10" applyFont="1" applyAlignment="1">
      <alignment horizontal="left"/>
    </xf>
    <xf numFmtId="0" fontId="2" fillId="0" borderId="0" xfId="10" applyFont="1" applyAlignment="1">
      <alignment horizontal="left"/>
    </xf>
    <xf numFmtId="0" fontId="28" fillId="0" borderId="0" xfId="1" applyFont="1" applyAlignment="1">
      <alignment horizontal="left"/>
    </xf>
    <xf numFmtId="0" fontId="2" fillId="0" borderId="0" xfId="10" applyFont="1" applyAlignment="1">
      <alignment horizontal="right"/>
    </xf>
    <xf numFmtId="166" fontId="18" fillId="0" borderId="0" xfId="7" applyNumberFormat="1" applyFont="1" applyAlignment="1">
      <alignment horizontal="right"/>
    </xf>
    <xf numFmtId="166" fontId="15" fillId="0" borderId="0" xfId="7" applyNumberFormat="1" applyFont="1" applyAlignment="1">
      <alignment horizontal="right"/>
    </xf>
    <xf numFmtId="166" fontId="18" fillId="0" borderId="4" xfId="7" applyNumberFormat="1" applyFont="1" applyBorder="1" applyAlignment="1">
      <alignment horizontal="right"/>
    </xf>
    <xf numFmtId="0" fontId="29" fillId="0" borderId="0" xfId="7" applyFont="1" applyAlignment="1">
      <alignment horizontal="left"/>
    </xf>
    <xf numFmtId="0" fontId="2" fillId="0" borderId="0" xfId="10" applyFont="1" applyAlignment="1">
      <alignment horizontal="left" indent="4"/>
    </xf>
    <xf numFmtId="0" fontId="31" fillId="0" borderId="0" xfId="11" applyFont="1" applyAlignment="1">
      <alignment horizontal="left" vertical="center" indent="10"/>
    </xf>
    <xf numFmtId="0" fontId="12" fillId="0" borderId="0" xfId="7" applyAlignment="1">
      <alignment vertical="center"/>
    </xf>
    <xf numFmtId="0" fontId="24" fillId="0" borderId="0" xfId="7" applyFont="1" applyAlignment="1">
      <alignment vertical="center"/>
    </xf>
    <xf numFmtId="0" fontId="10" fillId="0" borderId="0" xfId="7" applyFont="1"/>
    <xf numFmtId="0" fontId="8" fillId="0" borderId="4" xfId="1" applyFont="1" applyBorder="1" applyAlignment="1">
      <alignment horizontal="left"/>
    </xf>
    <xf numFmtId="0" fontId="10" fillId="0" borderId="4" xfId="7" applyFont="1" applyBorder="1"/>
    <xf numFmtId="0" fontId="27" fillId="0" borderId="0" xfId="7" applyFont="1"/>
    <xf numFmtId="0" fontId="29" fillId="0" borderId="0" xfId="7" applyFont="1"/>
    <xf numFmtId="0" fontId="10" fillId="0" borderId="0" xfId="7" applyFont="1" applyAlignment="1">
      <alignment horizontal="right"/>
    </xf>
    <xf numFmtId="0" fontId="27" fillId="0" borderId="0" xfId="7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 vertical="top" wrapText="1"/>
    </xf>
    <xf numFmtId="0" fontId="19" fillId="0" borderId="2" xfId="4" applyFont="1" applyBorder="1" applyAlignment="1">
      <alignment horizontal="left"/>
    </xf>
    <xf numFmtId="0" fontId="14" fillId="0" borderId="0" xfId="4" applyFont="1" applyAlignment="1">
      <alignment horizontal="left"/>
    </xf>
    <xf numFmtId="0" fontId="17" fillId="0" borderId="0" xfId="5" applyFont="1"/>
    <xf numFmtId="0" fontId="27" fillId="0" borderId="0" xfId="7" applyFont="1" applyAlignment="1">
      <alignment horizontal="center" vertical="center" wrapText="1"/>
    </xf>
    <xf numFmtId="0" fontId="5" fillId="3" borderId="0" xfId="0" applyFont="1" applyFill="1" applyAlignment="1">
      <alignment horizontal="left" vertical="top" wrapText="1" indent="11"/>
    </xf>
    <xf numFmtId="0" fontId="24" fillId="3" borderId="1" xfId="6" applyFont="1" applyFill="1" applyBorder="1" applyAlignment="1">
      <alignment horizontal="left" vertical="center" indent="13"/>
    </xf>
    <xf numFmtId="0" fontId="27" fillId="0" borderId="3" xfId="7" applyFont="1" applyBorder="1" applyAlignment="1">
      <alignment horizontal="left" vertical="center"/>
    </xf>
    <xf numFmtId="0" fontId="3" fillId="0" borderId="0" xfId="9" applyFont="1" applyAlignment="1">
      <alignment horizontal="center" vertical="center" wrapText="1"/>
    </xf>
  </cellXfs>
  <cellStyles count="12">
    <cellStyle name="Hyperlink" xfId="1" builtinId="8"/>
    <cellStyle name="Hyperlink 2" xfId="5" xr:uid="{B5619954-059F-4BB2-9CBF-7E85FF1EDC2D}"/>
    <cellStyle name="Normal" xfId="0" builtinId="0"/>
    <cellStyle name="Normal 10" xfId="3" xr:uid="{7E8B88BB-0AA9-4D20-AFCC-AD7D23AC0DC0}"/>
    <cellStyle name="Normal 15" xfId="11" xr:uid="{EF77E1E8-40A4-4C61-8289-2B029B6F1AB0}"/>
    <cellStyle name="Normal 2" xfId="7" xr:uid="{BFB36052-F2D7-472A-BD81-43CB290CE0EE}"/>
    <cellStyle name="Normal 2 2" xfId="9" xr:uid="{D54D5DA7-C934-4593-BFF0-F81D5F323EA7}"/>
    <cellStyle name="Normal 2 2 2" xfId="10" xr:uid="{743BBA5B-8574-4F6C-93FF-53E6A92391A7}"/>
    <cellStyle name="Normal 2 4" xfId="4" xr:uid="{3EE5A1F4-1F85-470A-A5C8-9460CD7D3886}"/>
    <cellStyle name="Normal 3 5 4" xfId="2" xr:uid="{D4ACD450-AFC6-472B-8EFA-EC379D485425}"/>
    <cellStyle name="Style1" xfId="6" xr:uid="{E4F04AC0-1146-4479-9905-3B459A1D9918}"/>
    <cellStyle name="Style4" xfId="8" xr:uid="{8E1F6C5B-132B-43FC-A2B0-3E18843A0E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455485-0B30-42AF-B7EF-49E2D7C35D2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9A3D23-E293-4EF4-AB94-FCEBB474BF6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1F8CE7-A756-4218-AA88-C2C3F6D7AFC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6</xdr:row>
      <xdr:rowOff>28575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6F4F0B45-EF92-4471-9913-53518DE2B65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1" TargetMode="External"/><Relationship Id="rId5" Type="http://schemas.openxmlformats.org/officeDocument/2006/relationships/hyperlink" Target="https://www.abs.gov.au/statistics/labour/employment-and-unemployment/participation-job-search-and-mobility-australia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42F72-76C8-4E21-AD8D-CEF188292D75}">
  <dimension ref="A1:E26"/>
  <sheetViews>
    <sheetView showGridLines="0" tabSelected="1" workbookViewId="0">
      <pane ySplit="7" topLeftCell="A8" activePane="bottomLeft" state="frozen"/>
      <selection activeCell="Z1" sqref="Z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944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945</v>
      </c>
      <c r="C5" s="21"/>
      <c r="D5" s="21"/>
      <c r="E5" s="21"/>
    </row>
    <row r="6" spans="1:5" ht="15.75" customHeight="1">
      <c r="A6" s="21"/>
      <c r="B6" s="64" t="s">
        <v>946</v>
      </c>
      <c r="C6" s="64"/>
      <c r="D6" s="64"/>
      <c r="E6" s="64"/>
    </row>
    <row r="7" spans="1:5" ht="15.75" customHeight="1">
      <c r="A7" s="21"/>
      <c r="B7" s="22" t="s">
        <v>954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955</v>
      </c>
      <c r="C9" s="24"/>
      <c r="D9" s="21"/>
      <c r="E9" s="21"/>
    </row>
    <row r="10" spans="1:5">
      <c r="A10" s="24"/>
      <c r="B10" s="26" t="s">
        <v>956</v>
      </c>
      <c r="C10" s="24"/>
      <c r="D10" s="21"/>
      <c r="E10" s="21"/>
    </row>
    <row r="11" spans="1:5">
      <c r="A11" s="24"/>
      <c r="B11" s="27">
        <v>20.100000000000001</v>
      </c>
      <c r="C11" s="28" t="s">
        <v>957</v>
      </c>
      <c r="D11" s="21"/>
      <c r="E11" s="21"/>
    </row>
    <row r="12" spans="1:5">
      <c r="A12" s="24"/>
      <c r="B12" s="27">
        <v>20.2</v>
      </c>
      <c r="C12" s="28" t="s">
        <v>958</v>
      </c>
      <c r="D12" s="21"/>
      <c r="E12" s="21"/>
    </row>
    <row r="13" spans="1:5">
      <c r="A13" s="24"/>
      <c r="B13" s="27" t="s">
        <v>959</v>
      </c>
      <c r="C13" s="28" t="s">
        <v>960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5"/>
      <c r="C15" s="65"/>
      <c r="D15" s="21"/>
      <c r="E15" s="21"/>
    </row>
    <row r="16" spans="1:5" ht="15.75">
      <c r="A16" s="24"/>
      <c r="B16" s="66" t="s">
        <v>961</v>
      </c>
      <c r="C16" s="66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962</v>
      </c>
      <c r="C18" s="24"/>
      <c r="D18" s="21"/>
      <c r="E18" s="21"/>
    </row>
    <row r="19" spans="1:5">
      <c r="A19" s="24"/>
      <c r="B19" s="67" t="s">
        <v>963</v>
      </c>
      <c r="C19" s="67"/>
      <c r="D19" s="21"/>
      <c r="E19" s="21"/>
    </row>
    <row r="20" spans="1:5">
      <c r="A20" s="24"/>
      <c r="B20" s="67" t="s">
        <v>964</v>
      </c>
      <c r="C20" s="67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947</v>
      </c>
      <c r="C22" s="21"/>
      <c r="D22" s="21"/>
      <c r="E22" s="21"/>
    </row>
    <row r="23" spans="1:5">
      <c r="A23" s="23"/>
      <c r="B23" s="63" t="s">
        <v>965</v>
      </c>
      <c r="C23" s="63"/>
      <c r="D23" s="63"/>
      <c r="E23" s="63"/>
    </row>
    <row r="24" spans="1:5">
      <c r="A24" s="23"/>
      <c r="B24" s="63" t="s">
        <v>966</v>
      </c>
      <c r="C24" s="63"/>
      <c r="D24" s="63"/>
      <c r="E24" s="63"/>
    </row>
    <row r="25" spans="1:5">
      <c r="A25" s="23"/>
      <c r="B25" s="23"/>
      <c r="C25" s="23"/>
      <c r="D25" s="21"/>
      <c r="E25" s="21"/>
    </row>
    <row r="26" spans="1:5">
      <c r="A26" s="23"/>
      <c r="B26" s="30" t="str">
        <f ca="1">"© Commonwealth of Australia "&amp;YEAR(TODAY())</f>
        <v>© Commonwealth of Australia 2021</v>
      </c>
      <c r="C26" s="24"/>
      <c r="D26" s="21"/>
      <c r="E26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A7A65D95-A7B6-4F53-BDA8-9A1761E8B75B}"/>
    <hyperlink ref="B13" location="Index!A12" display="Index" xr:uid="{C79D5833-1104-4535-B74B-DBF2E5B5B746}"/>
    <hyperlink ref="B26" r:id="rId2" display="© Commonwealth of Australia 2015" xr:uid="{7022DBF7-9FFB-41F9-BDAC-947735EA3782}"/>
    <hyperlink ref="B20" r:id="rId3" display="Explanatory Notes" xr:uid="{B7E5902A-C5C7-4936-990B-44B8141D60E5}"/>
    <hyperlink ref="B19" r:id="rId4" xr:uid="{A9DBC1DF-722A-4F71-965F-06A2D0EFFEE4}"/>
    <hyperlink ref="B19:C19" r:id="rId5" display="Summary - link to be updated for 2021" xr:uid="{8BD708D2-99A9-4EDD-977A-51ABF8AD8DF3}"/>
    <hyperlink ref="B20:C20" r:id="rId6" display="Methodology" xr:uid="{B12E4682-AA44-468D-B178-9AD6E85D66A5}"/>
    <hyperlink ref="B11" location="'Table 20.1'!C14" display="'Table 20.1'!C14" xr:uid="{A487A494-30DD-42DB-BCA1-45FD560A9BF4}"/>
    <hyperlink ref="B12" location="'Table 20.2'!C14" display="'Table 20.2'!C14" xr:uid="{1A629A2D-832E-4C88-B501-A9B30B008F77}"/>
    <hyperlink ref="B24" r:id="rId7" display="or the Labour Surveys Branch at labour.statistics@abs.gov.au." xr:uid="{E482B880-20D2-472C-9FBE-0D8787E0ABE2}"/>
    <hyperlink ref="B23:E23" r:id="rId8" display="For further information about these and related statistics visit www.abs.gov.au/about/contact-us" xr:uid="{E8B4AC98-F821-445F-8B67-8A35CA20E82E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0A8EE-F7D5-41AA-B1A1-7E9283F2CCEC}">
  <sheetPr>
    <pageSetUpPr fitToPage="1"/>
  </sheetPr>
  <dimension ref="A1:Q69"/>
  <sheetViews>
    <sheetView zoomScaleNormal="100" workbookViewId="0">
      <pane xSplit="2" ySplit="11" topLeftCell="C12" activePane="bottomRight" state="frozen"/>
      <selection activeCell="Z1" sqref="Z1"/>
      <selection pane="topRight" activeCell="Z1" sqref="Z1"/>
      <selection pane="bottomLeft" activeCell="Z1" sqref="Z1"/>
      <selection pane="bottomRight"/>
    </sheetView>
  </sheetViews>
  <sheetFormatPr defaultRowHeight="15" customHeight="1"/>
  <cols>
    <col min="1" max="1" width="3" customWidth="1"/>
    <col min="2" max="2" width="65.28515625" customWidth="1"/>
    <col min="3" max="17" width="14.7109375" customWidth="1"/>
    <col min="227" max="238" width="9.140625" customWidth="1"/>
    <col min="242" max="242" width="9.140625" customWidth="1"/>
    <col min="483" max="494" width="9.140625" customWidth="1"/>
    <col min="498" max="498" width="9.140625" customWidth="1"/>
    <col min="739" max="750" width="9.140625" customWidth="1"/>
    <col min="754" max="754" width="9.140625" customWidth="1"/>
    <col min="995" max="1006" width="9.140625" customWidth="1"/>
    <col min="1010" max="1010" width="9.140625" customWidth="1"/>
    <col min="1251" max="1262" width="9.140625" customWidth="1"/>
    <col min="1266" max="1266" width="9.140625" customWidth="1"/>
    <col min="1507" max="1518" width="9.140625" customWidth="1"/>
    <col min="1522" max="1522" width="9.140625" customWidth="1"/>
    <col min="1763" max="1774" width="9.140625" customWidth="1"/>
    <col min="1778" max="1778" width="9.140625" customWidth="1"/>
    <col min="2019" max="2030" width="9.140625" customWidth="1"/>
    <col min="2034" max="2034" width="9.140625" customWidth="1"/>
    <col min="2275" max="2286" width="9.140625" customWidth="1"/>
    <col min="2290" max="2290" width="9.140625" customWidth="1"/>
    <col min="2531" max="2542" width="9.140625" customWidth="1"/>
    <col min="2546" max="2546" width="9.140625" customWidth="1"/>
    <col min="2787" max="2798" width="9.140625" customWidth="1"/>
    <col min="2802" max="2802" width="9.140625" customWidth="1"/>
    <col min="3043" max="3054" width="9.140625" customWidth="1"/>
    <col min="3058" max="3058" width="9.140625" customWidth="1"/>
    <col min="3299" max="3310" width="9.140625" customWidth="1"/>
    <col min="3314" max="3314" width="9.140625" customWidth="1"/>
    <col min="3555" max="3566" width="9.140625" customWidth="1"/>
    <col min="3570" max="3570" width="9.140625" customWidth="1"/>
    <col min="3811" max="3822" width="9.140625" customWidth="1"/>
    <col min="3826" max="3826" width="9.140625" customWidth="1"/>
    <col min="4067" max="4078" width="9.140625" customWidth="1"/>
    <col min="4082" max="4082" width="9.140625" customWidth="1"/>
    <col min="4323" max="4334" width="9.140625" customWidth="1"/>
    <col min="4338" max="4338" width="9.140625" customWidth="1"/>
    <col min="4579" max="4590" width="9.140625" customWidth="1"/>
    <col min="4594" max="4594" width="9.140625" customWidth="1"/>
    <col min="4835" max="4846" width="9.140625" customWidth="1"/>
    <col min="4850" max="4850" width="9.140625" customWidth="1"/>
    <col min="5091" max="5102" width="9.140625" customWidth="1"/>
    <col min="5106" max="5106" width="9.140625" customWidth="1"/>
    <col min="5347" max="5358" width="9.140625" customWidth="1"/>
    <col min="5362" max="5362" width="9.140625" customWidth="1"/>
    <col min="5603" max="5614" width="9.140625" customWidth="1"/>
    <col min="5618" max="5618" width="9.140625" customWidth="1"/>
    <col min="5859" max="5870" width="9.140625" customWidth="1"/>
    <col min="5874" max="5874" width="9.140625" customWidth="1"/>
    <col min="6115" max="6126" width="9.140625" customWidth="1"/>
    <col min="6130" max="6130" width="9.140625" customWidth="1"/>
    <col min="6371" max="6382" width="9.140625" customWidth="1"/>
    <col min="6386" max="6386" width="9.140625" customWidth="1"/>
    <col min="6627" max="6638" width="9.140625" customWidth="1"/>
    <col min="6642" max="6642" width="9.140625" customWidth="1"/>
    <col min="6883" max="6894" width="9.140625" customWidth="1"/>
    <col min="6898" max="6898" width="9.140625" customWidth="1"/>
    <col min="7139" max="7150" width="9.140625" customWidth="1"/>
    <col min="7154" max="7154" width="9.140625" customWidth="1"/>
    <col min="7395" max="7406" width="9.140625" customWidth="1"/>
    <col min="7410" max="7410" width="9.140625" customWidth="1"/>
    <col min="7651" max="7662" width="9.140625" customWidth="1"/>
    <col min="7666" max="7666" width="9.140625" customWidth="1"/>
    <col min="7907" max="7918" width="9.140625" customWidth="1"/>
    <col min="7922" max="7922" width="9.140625" customWidth="1"/>
    <col min="8163" max="8174" width="9.140625" customWidth="1"/>
    <col min="8178" max="8178" width="9.140625" customWidth="1"/>
    <col min="8419" max="8430" width="9.140625" customWidth="1"/>
    <col min="8434" max="8434" width="9.140625" customWidth="1"/>
    <col min="8675" max="8686" width="9.140625" customWidth="1"/>
    <col min="8690" max="8690" width="9.140625" customWidth="1"/>
    <col min="8931" max="8942" width="9.140625" customWidth="1"/>
    <col min="8946" max="8946" width="9.140625" customWidth="1"/>
    <col min="9187" max="9198" width="9.140625" customWidth="1"/>
    <col min="9202" max="9202" width="9.140625" customWidth="1"/>
    <col min="9443" max="9454" width="9.140625" customWidth="1"/>
    <col min="9458" max="9458" width="9.140625" customWidth="1"/>
    <col min="9699" max="9710" width="9.140625" customWidth="1"/>
    <col min="9714" max="9714" width="9.140625" customWidth="1"/>
    <col min="9955" max="9966" width="9.140625" customWidth="1"/>
    <col min="9970" max="9970" width="9.140625" customWidth="1"/>
    <col min="10211" max="10222" width="9.140625" customWidth="1"/>
    <col min="10226" max="10226" width="9.140625" customWidth="1"/>
    <col min="10467" max="10478" width="9.140625" customWidth="1"/>
    <col min="10482" max="10482" width="9.140625" customWidth="1"/>
    <col min="10723" max="10734" width="9.140625" customWidth="1"/>
    <col min="10738" max="10738" width="9.140625" customWidth="1"/>
    <col min="10979" max="10990" width="9.140625" customWidth="1"/>
    <col min="10994" max="10994" width="9.140625" customWidth="1"/>
    <col min="11235" max="11246" width="9.140625" customWidth="1"/>
    <col min="11250" max="11250" width="9.140625" customWidth="1"/>
    <col min="11491" max="11502" width="9.140625" customWidth="1"/>
    <col min="11506" max="11506" width="9.140625" customWidth="1"/>
    <col min="11747" max="11758" width="9.140625" customWidth="1"/>
    <col min="11762" max="11762" width="9.140625" customWidth="1"/>
    <col min="12003" max="12014" width="9.140625" customWidth="1"/>
    <col min="12018" max="12018" width="9.140625" customWidth="1"/>
    <col min="12259" max="12270" width="9.140625" customWidth="1"/>
    <col min="12274" max="12274" width="9.140625" customWidth="1"/>
    <col min="12515" max="12526" width="9.140625" customWidth="1"/>
    <col min="12530" max="12530" width="9.140625" customWidth="1"/>
    <col min="12771" max="12782" width="9.140625" customWidth="1"/>
    <col min="12786" max="12786" width="9.140625" customWidth="1"/>
    <col min="13027" max="13038" width="9.140625" customWidth="1"/>
    <col min="13042" max="13042" width="9.140625" customWidth="1"/>
    <col min="13283" max="13294" width="9.140625" customWidth="1"/>
    <col min="13298" max="13298" width="9.140625" customWidth="1"/>
    <col min="13539" max="13550" width="9.140625" customWidth="1"/>
    <col min="13554" max="13554" width="9.140625" customWidth="1"/>
    <col min="13795" max="13806" width="9.140625" customWidth="1"/>
    <col min="13810" max="13810" width="9.140625" customWidth="1"/>
    <col min="14051" max="14062" width="9.140625" customWidth="1"/>
    <col min="14066" max="14066" width="9.140625" customWidth="1"/>
    <col min="14307" max="14318" width="9.140625" customWidth="1"/>
    <col min="14322" max="14322" width="9.140625" customWidth="1"/>
    <col min="14563" max="14574" width="9.140625" customWidth="1"/>
    <col min="14578" max="14578" width="9.140625" customWidth="1"/>
    <col min="14819" max="14830" width="9.140625" customWidth="1"/>
    <col min="14834" max="14834" width="9.140625" customWidth="1"/>
    <col min="15075" max="15086" width="9.140625" customWidth="1"/>
    <col min="15090" max="15090" width="9.140625" customWidth="1"/>
    <col min="15331" max="15342" width="9.140625" customWidth="1"/>
    <col min="15346" max="15346" width="9.140625" customWidth="1"/>
    <col min="15587" max="15598" width="9.140625" customWidth="1"/>
    <col min="15602" max="15602" width="9.140625" customWidth="1"/>
    <col min="15843" max="15854" width="9.140625" customWidth="1"/>
    <col min="15858" max="15858" width="9.140625" customWidth="1"/>
    <col min="16099" max="16110" width="9.140625" customWidth="1"/>
    <col min="16114" max="16114" width="9.140625" customWidth="1"/>
  </cols>
  <sheetData>
    <row r="1" spans="1:17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7" ht="15.95" customHeight="1">
      <c r="A2" s="21"/>
      <c r="B2" s="32" t="s">
        <v>944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</row>
    <row r="5" spans="1:17" ht="15.95" customHeight="1">
      <c r="A5" s="31"/>
      <c r="B5" s="33" t="s">
        <v>945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</row>
    <row r="6" spans="1:17" ht="15.95" customHeight="1">
      <c r="A6" s="31"/>
      <c r="B6" s="69" t="str">
        <f>Contents!B6</f>
        <v>Table 20. Change in employment characteristics of persons employed last year by occupation</v>
      </c>
      <c r="C6" s="69"/>
      <c r="D6" s="69"/>
      <c r="E6" s="69"/>
      <c r="F6" s="69"/>
      <c r="G6" s="69"/>
      <c r="H6" s="69"/>
      <c r="I6" s="69"/>
      <c r="J6" s="69"/>
      <c r="K6" s="69"/>
      <c r="L6" s="69"/>
      <c r="M6" s="31"/>
      <c r="N6" s="31"/>
      <c r="O6" s="31"/>
      <c r="P6" s="31"/>
      <c r="Q6" s="31"/>
    </row>
    <row r="7" spans="1:17" ht="15.95" customHeight="1">
      <c r="A7" s="31"/>
      <c r="B7" s="34" t="str">
        <f>Contents!B7</f>
        <v>Released at 11:30 am (Canberra time) Wed 7 Jul 2021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spans="1:17" ht="15.75" customHeight="1">
      <c r="A8" s="70" t="str">
        <f>Contents!C11</f>
        <v>Table 20.1 - February 2021</v>
      </c>
      <c r="B8" s="70"/>
      <c r="C8" s="70"/>
      <c r="D8" s="70"/>
      <c r="E8" s="70"/>
      <c r="F8" s="70"/>
      <c r="G8" s="70"/>
      <c r="H8" s="70"/>
      <c r="I8" s="35"/>
      <c r="J8" s="36"/>
      <c r="K8" s="37"/>
      <c r="L8" s="37"/>
      <c r="M8" s="37"/>
      <c r="N8" s="37"/>
      <c r="O8" s="37"/>
      <c r="P8" s="37"/>
      <c r="Q8" s="37"/>
    </row>
    <row r="9" spans="1:17" ht="15" customHeight="1">
      <c r="A9" s="38"/>
      <c r="B9" s="38"/>
      <c r="C9" s="71" t="s">
        <v>967</v>
      </c>
      <c r="D9" s="71"/>
      <c r="E9" s="71"/>
      <c r="F9" s="71"/>
      <c r="G9" s="71"/>
      <c r="H9" s="71"/>
      <c r="I9" s="71"/>
      <c r="J9" s="71"/>
      <c r="K9" s="71" t="s">
        <v>968</v>
      </c>
      <c r="L9" s="71"/>
      <c r="M9" s="71"/>
      <c r="N9" s="71"/>
      <c r="O9" s="71"/>
      <c r="P9" s="72" t="s">
        <v>969</v>
      </c>
      <c r="Q9" s="68" t="s">
        <v>970</v>
      </c>
    </row>
    <row r="10" spans="1:17" ht="33.75">
      <c r="A10" s="38"/>
      <c r="B10" s="38"/>
      <c r="C10" s="39" t="s">
        <v>971</v>
      </c>
      <c r="D10" s="39" t="s">
        <v>972</v>
      </c>
      <c r="E10" s="39" t="s">
        <v>973</v>
      </c>
      <c r="F10" s="39" t="s">
        <v>974</v>
      </c>
      <c r="G10" s="39" t="s">
        <v>975</v>
      </c>
      <c r="H10" s="39" t="s">
        <v>976</v>
      </c>
      <c r="I10" s="39" t="s">
        <v>977</v>
      </c>
      <c r="J10" s="39" t="s">
        <v>978</v>
      </c>
      <c r="K10" s="39" t="s">
        <v>979</v>
      </c>
      <c r="L10" s="39" t="s">
        <v>980</v>
      </c>
      <c r="M10" s="39" t="s">
        <v>981</v>
      </c>
      <c r="N10" s="39" t="s">
        <v>982</v>
      </c>
      <c r="O10" s="39" t="s">
        <v>983</v>
      </c>
      <c r="P10" s="72"/>
      <c r="Q10" s="68"/>
    </row>
    <row r="11" spans="1:17">
      <c r="A11" s="38"/>
      <c r="B11" s="38"/>
      <c r="C11" s="40" t="s">
        <v>984</v>
      </c>
      <c r="D11" s="40" t="s">
        <v>984</v>
      </c>
      <c r="E11" s="40" t="s">
        <v>984</v>
      </c>
      <c r="F11" s="40" t="s">
        <v>984</v>
      </c>
      <c r="G11" s="40" t="s">
        <v>984</v>
      </c>
      <c r="H11" s="40" t="s">
        <v>984</v>
      </c>
      <c r="I11" s="40" t="s">
        <v>984</v>
      </c>
      <c r="J11" s="40" t="s">
        <v>984</v>
      </c>
      <c r="K11" s="40" t="s">
        <v>984</v>
      </c>
      <c r="L11" s="40" t="s">
        <v>984</v>
      </c>
      <c r="M11" s="40" t="s">
        <v>984</v>
      </c>
      <c r="N11" s="40" t="s">
        <v>984</v>
      </c>
      <c r="O11" s="40" t="s">
        <v>984</v>
      </c>
      <c r="P11" s="40" t="s">
        <v>984</v>
      </c>
      <c r="Q11" s="40" t="s">
        <v>984</v>
      </c>
    </row>
    <row r="12" spans="1:17">
      <c r="A12" s="41" t="s">
        <v>985</v>
      </c>
      <c r="B12" s="42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</row>
    <row r="13" spans="1:17">
      <c r="A13" s="44" t="s">
        <v>986</v>
      </c>
      <c r="B13" s="45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</row>
    <row r="14" spans="1:17">
      <c r="A14" s="47"/>
      <c r="B14" s="45" t="s">
        <v>987</v>
      </c>
      <c r="C14" s="48">
        <f>A124837122L_Latest</f>
        <v>1576.54</v>
      </c>
      <c r="D14" s="48">
        <f>A124836330L_Latest</f>
        <v>3107.9760000000001</v>
      </c>
      <c r="E14" s="48">
        <f>A124837254R_Latest</f>
        <v>1594.019</v>
      </c>
      <c r="F14" s="48">
        <f>A124837386T_Latest</f>
        <v>1173.768</v>
      </c>
      <c r="G14" s="48">
        <f>A124836462R_Latest</f>
        <v>1547.09</v>
      </c>
      <c r="H14" s="48">
        <f>A124836594T_Latest</f>
        <v>950.72799999999995</v>
      </c>
      <c r="I14" s="48">
        <f>A124836858K_Latest</f>
        <v>737.6</v>
      </c>
      <c r="J14" s="48">
        <f>A124836066L_Latest</f>
        <v>970.49400000000003</v>
      </c>
      <c r="K14" s="48">
        <f>A124837650T_Latest</f>
        <v>4122.0309999999999</v>
      </c>
      <c r="L14" s="48">
        <f>A124836198R_Latest</f>
        <v>1430.479</v>
      </c>
      <c r="M14" s="48">
        <f>A124835802F_Latest</f>
        <v>1746.9349999999999</v>
      </c>
      <c r="N14" s="48">
        <f>A124835934J_Latest</f>
        <v>2659.6790000000001</v>
      </c>
      <c r="O14" s="48">
        <f>A124836726J_Latest</f>
        <v>1644.144</v>
      </c>
      <c r="P14" s="48">
        <f>A124837518J_Latest</f>
        <v>1292.741</v>
      </c>
      <c r="Q14" s="48">
        <f>A124836990V_Latest</f>
        <v>12964.626</v>
      </c>
    </row>
    <row r="15" spans="1:17">
      <c r="A15" s="47"/>
      <c r="B15" s="45" t="s">
        <v>988</v>
      </c>
      <c r="C15" s="48">
        <f>A124837074F_Latest</f>
        <v>53.423999999999999</v>
      </c>
      <c r="D15" s="48">
        <f>A124836282F_Latest</f>
        <v>152.38900000000001</v>
      </c>
      <c r="E15" s="48">
        <f>A124837206W_Latest</f>
        <v>73.323999999999998</v>
      </c>
      <c r="F15" s="48">
        <f>A124837338X_Latest</f>
        <v>95.069000000000003</v>
      </c>
      <c r="G15" s="48">
        <f>A124836414W_Latest</f>
        <v>81.728999999999999</v>
      </c>
      <c r="H15" s="48">
        <f>A124836546X_Latest</f>
        <v>63.414000000000001</v>
      </c>
      <c r="I15" s="48">
        <f>A124836810X_Latest</f>
        <v>51.319000000000003</v>
      </c>
      <c r="J15" s="48">
        <f>A124836018V_Latest</f>
        <v>82.503</v>
      </c>
      <c r="K15" s="48">
        <f>A124837602X_Latest</f>
        <v>184.245</v>
      </c>
      <c r="L15" s="48">
        <f>A124836150C_Latest</f>
        <v>59.076999999999998</v>
      </c>
      <c r="M15" s="48">
        <f>A124835754X_Latest</f>
        <v>86.17</v>
      </c>
      <c r="N15" s="48">
        <f>A124835886A_Latest</f>
        <v>176.52600000000001</v>
      </c>
      <c r="O15" s="48">
        <f>A124836678A_Latest</f>
        <v>140.274</v>
      </c>
      <c r="P15" s="48">
        <f>A124837470J_Latest</f>
        <v>182.89</v>
      </c>
      <c r="Q15" s="48">
        <f>A124836942A_Latest</f>
        <v>837.46</v>
      </c>
    </row>
    <row r="16" spans="1:17">
      <c r="A16" s="44" t="s">
        <v>970</v>
      </c>
      <c r="B16" s="45"/>
      <c r="C16" s="49">
        <f>A124837054W_Latest</f>
        <v>1629.9639999999999</v>
      </c>
      <c r="D16" s="49">
        <f>A124836262W_Latest</f>
        <v>3260.364</v>
      </c>
      <c r="E16" s="49">
        <f>A124837186X_Latest</f>
        <v>1667.3430000000001</v>
      </c>
      <c r="F16" s="49">
        <f>A124837318R_Latest</f>
        <v>1268.838</v>
      </c>
      <c r="G16" s="49">
        <f>A124836394X_Latest</f>
        <v>1628.819</v>
      </c>
      <c r="H16" s="49">
        <f>A124836526R_Latest</f>
        <v>1014.141</v>
      </c>
      <c r="I16" s="49">
        <f>A124836790A_Latest</f>
        <v>788.91899999999998</v>
      </c>
      <c r="J16" s="49">
        <f>A124835998V_Latest</f>
        <v>1052.9970000000001</v>
      </c>
      <c r="K16" s="49">
        <f>A124837582A_Latest</f>
        <v>4306.277</v>
      </c>
      <c r="L16" s="49">
        <f>A124836130V_Latest</f>
        <v>1489.556</v>
      </c>
      <c r="M16" s="49">
        <f>A124835734R_Latest</f>
        <v>1833.105</v>
      </c>
      <c r="N16" s="49">
        <f>A124835866T_Latest</f>
        <v>2836.2060000000001</v>
      </c>
      <c r="O16" s="49">
        <f>A124836658T_Latest</f>
        <v>1784.4179999999999</v>
      </c>
      <c r="P16" s="49">
        <f>A124837450X_Latest</f>
        <v>1475.63</v>
      </c>
      <c r="Q16" s="49">
        <f>A124836922T_Latest</f>
        <v>13802.084999999999</v>
      </c>
    </row>
    <row r="17" spans="1:17">
      <c r="A17" s="41" t="s">
        <v>987</v>
      </c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</row>
    <row r="18" spans="1:17">
      <c r="A18" s="44" t="s">
        <v>989</v>
      </c>
      <c r="B18" s="45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</row>
    <row r="19" spans="1:17">
      <c r="A19" s="47"/>
      <c r="B19" s="45" t="s">
        <v>990</v>
      </c>
      <c r="C19" s="48">
        <f>A124837078R_Latest</f>
        <v>89.245000000000005</v>
      </c>
      <c r="D19" s="48">
        <f>A124836286R_Latest</f>
        <v>233.36600000000001</v>
      </c>
      <c r="E19" s="48">
        <f>A124837210L_Latest</f>
        <v>137.52699999999999</v>
      </c>
      <c r="F19" s="48">
        <f>A124837342R_Latest</f>
        <v>133.852</v>
      </c>
      <c r="G19" s="48">
        <f>A124836418F_Latest</f>
        <v>121.60599999999999</v>
      </c>
      <c r="H19" s="48">
        <f>A124836550R_Latest</f>
        <v>102.852</v>
      </c>
      <c r="I19" s="48">
        <f>A124836814J_Latest</f>
        <v>65.909000000000006</v>
      </c>
      <c r="J19" s="48">
        <f>A124836022K_Latest</f>
        <v>97.003</v>
      </c>
      <c r="K19" s="48">
        <f>A124837606J_Latest</f>
        <v>279.94200000000001</v>
      </c>
      <c r="L19" s="48">
        <f>A124836154L_Latest</f>
        <v>117.521</v>
      </c>
      <c r="M19" s="48">
        <f>A124835758J_Latest</f>
        <v>136.483</v>
      </c>
      <c r="N19" s="48">
        <f>A124835890T_Latest</f>
        <v>256.99900000000002</v>
      </c>
      <c r="O19" s="48">
        <f>A124836682T_Latest</f>
        <v>180.672</v>
      </c>
      <c r="P19" s="48">
        <f>A124837474T_Latest</f>
        <v>1292.741</v>
      </c>
      <c r="Q19" s="48">
        <f>A124836946K_Latest</f>
        <v>2280.9</v>
      </c>
    </row>
    <row r="20" spans="1:17">
      <c r="A20" s="47"/>
      <c r="B20" s="45" t="s">
        <v>991</v>
      </c>
      <c r="C20" s="48">
        <f>A124837094R_Latest</f>
        <v>1487.2950000000001</v>
      </c>
      <c r="D20" s="48">
        <f>A124836302C_Latest</f>
        <v>2874.61</v>
      </c>
      <c r="E20" s="48">
        <f>A124837226F_Latest</f>
        <v>1456.492</v>
      </c>
      <c r="F20" s="48">
        <f>A124837358J_Latest</f>
        <v>1039.9169999999999</v>
      </c>
      <c r="G20" s="48">
        <f>A124836434F_Latest</f>
        <v>1425.4839999999999</v>
      </c>
      <c r="H20" s="48">
        <f>A124836566J_Latest</f>
        <v>847.875</v>
      </c>
      <c r="I20" s="48">
        <f>A124836830J_Latest</f>
        <v>671.69</v>
      </c>
      <c r="J20" s="48">
        <f>A124836038C_Latest</f>
        <v>873.49</v>
      </c>
      <c r="K20" s="48">
        <f>A124837622J_Latest</f>
        <v>3842.09</v>
      </c>
      <c r="L20" s="48">
        <f>A124836170L_Latest</f>
        <v>1312.9580000000001</v>
      </c>
      <c r="M20" s="48">
        <f>A124835774J_Latest</f>
        <v>1610.453</v>
      </c>
      <c r="N20" s="48">
        <f>A124835906X_Latest</f>
        <v>2402.681</v>
      </c>
      <c r="O20" s="48">
        <f>A124836698K_Latest</f>
        <v>1463.472</v>
      </c>
      <c r="P20" s="48" t="s">
        <v>992</v>
      </c>
      <c r="Q20" s="48">
        <f>A124836962K_Latest</f>
        <v>10683.726000000001</v>
      </c>
    </row>
    <row r="21" spans="1:17">
      <c r="A21" s="44" t="s">
        <v>970</v>
      </c>
      <c r="B21" s="45"/>
      <c r="C21" s="49">
        <f>A124837122L_Latest</f>
        <v>1576.54</v>
      </c>
      <c r="D21" s="49">
        <f>A124836330L_Latest</f>
        <v>3107.9760000000001</v>
      </c>
      <c r="E21" s="49">
        <f>A124837254R_Latest</f>
        <v>1594.019</v>
      </c>
      <c r="F21" s="49">
        <f>A124837386T_Latest</f>
        <v>1173.768</v>
      </c>
      <c r="G21" s="49">
        <f>A124836462R_Latest</f>
        <v>1547.09</v>
      </c>
      <c r="H21" s="49">
        <f>A124836594T_Latest</f>
        <v>950.72799999999995</v>
      </c>
      <c r="I21" s="49">
        <f>A124836858K_Latest</f>
        <v>737.6</v>
      </c>
      <c r="J21" s="49">
        <f>A124836066L_Latest</f>
        <v>970.49400000000003</v>
      </c>
      <c r="K21" s="49">
        <f>A124837650T_Latest</f>
        <v>4122.0309999999999</v>
      </c>
      <c r="L21" s="49">
        <f>A124836198R_Latest</f>
        <v>1430.479</v>
      </c>
      <c r="M21" s="49">
        <f>A124835802F_Latest</f>
        <v>1746.9349999999999</v>
      </c>
      <c r="N21" s="49">
        <f>A124835934J_Latest</f>
        <v>2659.6790000000001</v>
      </c>
      <c r="O21" s="49">
        <f>A124836726J_Latest</f>
        <v>1644.144</v>
      </c>
      <c r="P21" s="49">
        <f>A124837518J_Latest</f>
        <v>1292.741</v>
      </c>
      <c r="Q21" s="49">
        <f>A124836990V_Latest</f>
        <v>12964.626</v>
      </c>
    </row>
    <row r="22" spans="1:17">
      <c r="A22" s="41" t="s">
        <v>990</v>
      </c>
      <c r="B22" s="42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</row>
    <row r="23" spans="1:17">
      <c r="A23" s="44" t="s">
        <v>993</v>
      </c>
      <c r="B23" s="45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</row>
    <row r="24" spans="1:17">
      <c r="A24" s="44"/>
      <c r="B24" s="45" t="s">
        <v>994</v>
      </c>
      <c r="C24" s="48">
        <f>A124837050L_Latest</f>
        <v>6.5</v>
      </c>
      <c r="D24" s="48">
        <f>A124836258F_Latest</f>
        <v>30.702000000000002</v>
      </c>
      <c r="E24" s="48">
        <f>A124837182R_Latest</f>
        <v>11.372999999999999</v>
      </c>
      <c r="F24" s="48">
        <f>A124837314F_Latest</f>
        <v>20.565000000000001</v>
      </c>
      <c r="G24" s="48">
        <f>A124836390R_Latest</f>
        <v>12.497999999999999</v>
      </c>
      <c r="H24" s="48">
        <f>A124836522F_Latest</f>
        <v>9.2650000000000006</v>
      </c>
      <c r="I24" s="48">
        <f>A124836786K_Latest</f>
        <v>7.718</v>
      </c>
      <c r="J24" s="48">
        <f>A124835994K_Latest</f>
        <v>8.0980000000000008</v>
      </c>
      <c r="K24" s="48">
        <f>A124837578K_Latest</f>
        <v>32.487000000000002</v>
      </c>
      <c r="L24" s="48">
        <f>A124836126C_Latest</f>
        <v>12.192</v>
      </c>
      <c r="M24" s="48">
        <f>A124835730F_Latest</f>
        <v>11.413</v>
      </c>
      <c r="N24" s="48">
        <f>A124835862J_Latest</f>
        <v>34.234000000000002</v>
      </c>
      <c r="O24" s="48">
        <f>A124836654J_Latest</f>
        <v>15.177</v>
      </c>
      <c r="P24" s="48">
        <f>A124837446J_Latest</f>
        <v>1196.92</v>
      </c>
      <c r="Q24" s="48">
        <f>A124836918A_Latest</f>
        <v>1306.231</v>
      </c>
    </row>
    <row r="25" spans="1:17">
      <c r="A25" s="47"/>
      <c r="B25" s="45" t="s">
        <v>995</v>
      </c>
      <c r="C25" s="48">
        <f>A124837126W_Latest</f>
        <v>82.745000000000005</v>
      </c>
      <c r="D25" s="48">
        <f>A124836334W_Latest</f>
        <v>202.66300000000001</v>
      </c>
      <c r="E25" s="48">
        <f>A124837258X_Latest</f>
        <v>126.154</v>
      </c>
      <c r="F25" s="48">
        <f>A124837390J_Latest</f>
        <v>113.286</v>
      </c>
      <c r="G25" s="48">
        <f>A124836466X_Latest</f>
        <v>109.108</v>
      </c>
      <c r="H25" s="48">
        <f>A124836598A_Latest</f>
        <v>93.587000000000003</v>
      </c>
      <c r="I25" s="48">
        <f>A124836862A_Latest</f>
        <v>58.192</v>
      </c>
      <c r="J25" s="48">
        <f>A124836070C_Latest</f>
        <v>88.905000000000001</v>
      </c>
      <c r="K25" s="48">
        <f>A124837654A_Latest</f>
        <v>247.45400000000001</v>
      </c>
      <c r="L25" s="48">
        <f>A124836202V_Latest</f>
        <v>105.32899999999999</v>
      </c>
      <c r="M25" s="48">
        <f>A124835806R_Latest</f>
        <v>125.07</v>
      </c>
      <c r="N25" s="48">
        <f>A124835938T_Latest</f>
        <v>222.76400000000001</v>
      </c>
      <c r="O25" s="48">
        <f>A124836730X_Latest</f>
        <v>165.495</v>
      </c>
      <c r="P25" s="48">
        <f>A124837522X_Latest</f>
        <v>95.820999999999998</v>
      </c>
      <c r="Q25" s="48">
        <f>A124836994C_Latest</f>
        <v>974.66899999999998</v>
      </c>
    </row>
    <row r="26" spans="1:17">
      <c r="A26" s="44" t="s">
        <v>970</v>
      </c>
      <c r="B26" s="44"/>
      <c r="C26" s="49">
        <f>A124837078R_Latest</f>
        <v>89.245000000000005</v>
      </c>
      <c r="D26" s="49">
        <f>A124836286R_Latest</f>
        <v>233.36600000000001</v>
      </c>
      <c r="E26" s="49">
        <f>A124837210L_Latest</f>
        <v>137.52699999999999</v>
      </c>
      <c r="F26" s="49">
        <f>A124837342R_Latest</f>
        <v>133.852</v>
      </c>
      <c r="G26" s="49">
        <f>A124836418F_Latest</f>
        <v>121.60599999999999</v>
      </c>
      <c r="H26" s="49">
        <f>A124836550R_Latest</f>
        <v>102.852</v>
      </c>
      <c r="I26" s="49">
        <f>A124836814J_Latest</f>
        <v>65.909000000000006</v>
      </c>
      <c r="J26" s="49">
        <f>A124836022K_Latest</f>
        <v>97.003</v>
      </c>
      <c r="K26" s="49">
        <f>A124837606J_Latest</f>
        <v>279.94200000000001</v>
      </c>
      <c r="L26" s="49">
        <f>A124836154L_Latest</f>
        <v>117.521</v>
      </c>
      <c r="M26" s="49">
        <f>A124835758J_Latest</f>
        <v>136.483</v>
      </c>
      <c r="N26" s="49">
        <f>A124835890T_Latest</f>
        <v>256.99900000000002</v>
      </c>
      <c r="O26" s="49">
        <f>A124836682T_Latest</f>
        <v>180.672</v>
      </c>
      <c r="P26" s="49">
        <f>A124837474T_Latest</f>
        <v>1292.741</v>
      </c>
      <c r="Q26" s="49">
        <f>A124836946K_Latest</f>
        <v>2280.9</v>
      </c>
    </row>
    <row r="27" spans="1:17">
      <c r="A27" s="41" t="s">
        <v>995</v>
      </c>
      <c r="B27" s="42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</row>
    <row r="28" spans="1:17">
      <c r="A28" s="44" t="s">
        <v>996</v>
      </c>
      <c r="B28" s="51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</row>
    <row r="29" spans="1:17">
      <c r="A29" s="45"/>
      <c r="B29" s="45" t="s">
        <v>997</v>
      </c>
      <c r="C29" s="48">
        <f>A124837130L_Latest</f>
        <v>34.372</v>
      </c>
      <c r="D29" s="48">
        <f>A124836338F_Latest</f>
        <v>96.994</v>
      </c>
      <c r="E29" s="48">
        <f>A124837262R_Latest</f>
        <v>71.165000000000006</v>
      </c>
      <c r="F29" s="48">
        <f>A124837394T_Latest</f>
        <v>41.076000000000001</v>
      </c>
      <c r="G29" s="48">
        <f>A124836470R_Latest</f>
        <v>36.957999999999998</v>
      </c>
      <c r="H29" s="48">
        <f>A124836602F_Latest</f>
        <v>33.466999999999999</v>
      </c>
      <c r="I29" s="48">
        <f>A124836866K_Latest</f>
        <v>21.369</v>
      </c>
      <c r="J29" s="48">
        <f>A124836074L_Latest</f>
        <v>28.859000000000002</v>
      </c>
      <c r="K29" s="48">
        <f>A124837658K_Latest</f>
        <v>113.16</v>
      </c>
      <c r="L29" s="48">
        <f>A124836206C_Latest</f>
        <v>49.847000000000001</v>
      </c>
      <c r="M29" s="48">
        <f>A124835810F_Latest</f>
        <v>68.885000000000005</v>
      </c>
      <c r="N29" s="48">
        <f>A124835942J_Latest</f>
        <v>74.063000000000002</v>
      </c>
      <c r="O29" s="48">
        <f>A124836734J_Latest</f>
        <v>54.167000000000002</v>
      </c>
      <c r="P29" s="48" t="s">
        <v>992</v>
      </c>
      <c r="Q29" s="48">
        <f>A124836998L_Latest</f>
        <v>365.875</v>
      </c>
    </row>
    <row r="30" spans="1:17">
      <c r="A30" s="45"/>
      <c r="B30" s="45" t="s">
        <v>998</v>
      </c>
      <c r="C30" s="48">
        <f>A124837082F_Latest</f>
        <v>47.886000000000003</v>
      </c>
      <c r="D30" s="48">
        <f>A124836290F_Latest</f>
        <v>105.669</v>
      </c>
      <c r="E30" s="48">
        <f>A124837214W_Latest</f>
        <v>54.988</v>
      </c>
      <c r="F30" s="48">
        <f>A124837346X_Latest</f>
        <v>72.210999999999999</v>
      </c>
      <c r="G30" s="48">
        <f>A124836422W_Latest</f>
        <v>72.150000000000006</v>
      </c>
      <c r="H30" s="48">
        <f>A124836554X_Latest</f>
        <v>60.121000000000002</v>
      </c>
      <c r="I30" s="48">
        <f>A124836818T_Latest</f>
        <v>36.823</v>
      </c>
      <c r="J30" s="48">
        <f>A124836026V_Latest</f>
        <v>59.564</v>
      </c>
      <c r="K30" s="48">
        <f>A124837610X_Latest</f>
        <v>134.29499999999999</v>
      </c>
      <c r="L30" s="48">
        <f>A124836158W_Latest</f>
        <v>55.481999999999999</v>
      </c>
      <c r="M30" s="48">
        <f>A124835762X_Latest</f>
        <v>56.185000000000002</v>
      </c>
      <c r="N30" s="48">
        <f>A124835894A_Latest</f>
        <v>148.21899999999999</v>
      </c>
      <c r="O30" s="48">
        <f>A124836686A_Latest</f>
        <v>111.327</v>
      </c>
      <c r="P30" s="48" t="s">
        <v>992</v>
      </c>
      <c r="Q30" s="48">
        <f>A124836950A_Latest</f>
        <v>510.83699999999999</v>
      </c>
    </row>
    <row r="31" spans="1:17">
      <c r="A31" s="44" t="s">
        <v>999</v>
      </c>
      <c r="B31" s="45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</row>
    <row r="32" spans="1:17">
      <c r="A32" s="45"/>
      <c r="B32" s="45" t="s">
        <v>1000</v>
      </c>
      <c r="C32" s="48">
        <f>A124837086R_Latest</f>
        <v>43.293999999999997</v>
      </c>
      <c r="D32" s="48">
        <f>A124836294R_Latest</f>
        <v>158.29900000000001</v>
      </c>
      <c r="E32" s="48">
        <f>A124837218F_Latest</f>
        <v>96.230999999999995</v>
      </c>
      <c r="F32" s="48">
        <f>A124837350R_Latest</f>
        <v>69.013000000000005</v>
      </c>
      <c r="G32" s="48">
        <f>A124836426F_Latest</f>
        <v>70.614999999999995</v>
      </c>
      <c r="H32" s="48">
        <f>A124836558J_Latest</f>
        <v>43.594999999999999</v>
      </c>
      <c r="I32" s="48">
        <f>A124836822J_Latest</f>
        <v>37.289000000000001</v>
      </c>
      <c r="J32" s="48">
        <f>A124836030K_Latest</f>
        <v>47.670999999999999</v>
      </c>
      <c r="K32" s="48">
        <f>A124837614J_Latest</f>
        <v>186.316</v>
      </c>
      <c r="L32" s="48">
        <f>A124836162L_Latest</f>
        <v>60.796999999999997</v>
      </c>
      <c r="M32" s="48">
        <f>A124835766J_Latest</f>
        <v>92.048000000000002</v>
      </c>
      <c r="N32" s="48">
        <f>A124835898K_Latest</f>
        <v>140.75</v>
      </c>
      <c r="O32" s="48">
        <f>A124836690T_Latest</f>
        <v>82.641000000000005</v>
      </c>
      <c r="P32" s="48" t="s">
        <v>992</v>
      </c>
      <c r="Q32" s="48">
        <f>A124836954K_Latest</f>
        <v>566.00699999999995</v>
      </c>
    </row>
    <row r="33" spans="1:17">
      <c r="A33" s="45"/>
      <c r="B33" s="45" t="s">
        <v>1001</v>
      </c>
      <c r="C33" s="48">
        <f>A124837106L_Latest</f>
        <v>39.451000000000001</v>
      </c>
      <c r="D33" s="48">
        <f>A124836314L_Latest</f>
        <v>44.363999999999997</v>
      </c>
      <c r="E33" s="48">
        <f>A124837238R_Latest</f>
        <v>29.922999999999998</v>
      </c>
      <c r="F33" s="48">
        <f>A124837370X_Latest</f>
        <v>44.273000000000003</v>
      </c>
      <c r="G33" s="48">
        <f>A124836446R_Latest</f>
        <v>38.493000000000002</v>
      </c>
      <c r="H33" s="48">
        <f>A124836578T_Latest</f>
        <v>49.991999999999997</v>
      </c>
      <c r="I33" s="48">
        <f>A124836842T_Latest</f>
        <v>20.902999999999999</v>
      </c>
      <c r="J33" s="48">
        <f>A124836050V_Latest</f>
        <v>41.234999999999999</v>
      </c>
      <c r="K33" s="48">
        <f>A124837634T_Latest</f>
        <v>61.137999999999998</v>
      </c>
      <c r="L33" s="48">
        <f>A124836182W_Latest</f>
        <v>44.531999999999996</v>
      </c>
      <c r="M33" s="48">
        <f>A124835786T_Latest</f>
        <v>33.021000000000001</v>
      </c>
      <c r="N33" s="48">
        <f>A124835918J_Latest</f>
        <v>82.013999999999996</v>
      </c>
      <c r="O33" s="48">
        <f>A124836710R_Latest</f>
        <v>82.852999999999994</v>
      </c>
      <c r="P33" s="48" t="s">
        <v>992</v>
      </c>
      <c r="Q33" s="48">
        <f>A124836974V_Latest</f>
        <v>308.63400000000001</v>
      </c>
    </row>
    <row r="34" spans="1:17">
      <c r="A34" s="44" t="s">
        <v>1002</v>
      </c>
      <c r="B34" s="45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</row>
    <row r="35" spans="1:17">
      <c r="A35" s="45"/>
      <c r="B35" s="45" t="s">
        <v>1003</v>
      </c>
      <c r="C35" s="48">
        <f>A124837062W_Latest</f>
        <v>48.161999999999999</v>
      </c>
      <c r="D35" s="48">
        <f>A124836270W_Latest</f>
        <v>171.98</v>
      </c>
      <c r="E35" s="48">
        <f>A124837194X_Latest</f>
        <v>93.063000000000002</v>
      </c>
      <c r="F35" s="48">
        <f>A124837326R_Latest</f>
        <v>67.983000000000004</v>
      </c>
      <c r="G35" s="48">
        <f>A124836402L_Latest</f>
        <v>65.228999999999999</v>
      </c>
      <c r="H35" s="48">
        <f>A124836534R_Latest</f>
        <v>45.917999999999999</v>
      </c>
      <c r="I35" s="48">
        <f>A124836798V_Latest</f>
        <v>40.685000000000002</v>
      </c>
      <c r="J35" s="48">
        <f>A124836006K_Latest</f>
        <v>51.073999999999998</v>
      </c>
      <c r="K35" s="48">
        <f>A124837590A_Latest</f>
        <v>205.21899999999999</v>
      </c>
      <c r="L35" s="48">
        <f>A124836138L_Latest</f>
        <v>55.643000000000001</v>
      </c>
      <c r="M35" s="48">
        <f>A124835742R_Latest</f>
        <v>86.144000000000005</v>
      </c>
      <c r="N35" s="48">
        <f>A124835874T_Latest</f>
        <v>148.61199999999999</v>
      </c>
      <c r="O35" s="48">
        <f>A124836666T_Latest</f>
        <v>88.477000000000004</v>
      </c>
      <c r="P35" s="48" t="s">
        <v>992</v>
      </c>
      <c r="Q35" s="48">
        <f>A124836930T_Latest</f>
        <v>584.09400000000005</v>
      </c>
    </row>
    <row r="36" spans="1:17">
      <c r="A36" s="45"/>
      <c r="B36" s="45" t="s">
        <v>1004</v>
      </c>
      <c r="C36" s="48">
        <f>A124837134W_Latest</f>
        <v>3.9359999999999999</v>
      </c>
      <c r="D36" s="48">
        <f>A124836342W_Latest</f>
        <v>0</v>
      </c>
      <c r="E36" s="48">
        <f>A124837266X_Latest</f>
        <v>8.1579999999999995</v>
      </c>
      <c r="F36" s="48">
        <f>A124837398A_Latest</f>
        <v>23.884</v>
      </c>
      <c r="G36" s="48">
        <f>A124836474X_Latest</f>
        <v>27.084</v>
      </c>
      <c r="H36" s="48">
        <f>A124836606R_Latest</f>
        <v>44.332999999999998</v>
      </c>
      <c r="I36" s="48">
        <f>A124836870A_Latest</f>
        <v>9.6419999999999995</v>
      </c>
      <c r="J36" s="48">
        <f>A124836078W_Latest</f>
        <v>34.619</v>
      </c>
      <c r="K36" s="48" t="s">
        <v>992</v>
      </c>
      <c r="L36" s="48">
        <f>A124836210V_Latest</f>
        <v>16.960999999999999</v>
      </c>
      <c r="M36" s="48">
        <f>A124835814R_Latest</f>
        <v>10.272</v>
      </c>
      <c r="N36" s="48">
        <f>A124835946T_Latest</f>
        <v>47.402999999999999</v>
      </c>
      <c r="O36" s="48">
        <f>A124836738T_Latest</f>
        <v>77.018000000000001</v>
      </c>
      <c r="P36" s="48" t="s">
        <v>992</v>
      </c>
      <c r="Q36" s="48">
        <f>A124837002V_Latest</f>
        <v>151.655</v>
      </c>
    </row>
    <row r="37" spans="1:17">
      <c r="A37" s="45"/>
      <c r="B37" s="45" t="s">
        <v>1005</v>
      </c>
      <c r="C37" s="48">
        <f>A124837110C_Latest</f>
        <v>28.550999999999998</v>
      </c>
      <c r="D37" s="48">
        <f>A124836318W_Latest</f>
        <v>30.683</v>
      </c>
      <c r="E37" s="48">
        <f>A124837242F_Latest</f>
        <v>24.933</v>
      </c>
      <c r="F37" s="48">
        <f>A124837374J_Latest</f>
        <v>17.832000000000001</v>
      </c>
      <c r="G37" s="48">
        <f>A124836450F_Latest</f>
        <v>13.696999999999999</v>
      </c>
      <c r="H37" s="48">
        <f>A124836582J_Latest</f>
        <v>3.3359999999999999</v>
      </c>
      <c r="I37" s="48">
        <f>A124836846A_Latest</f>
        <v>6.4290000000000003</v>
      </c>
      <c r="J37" s="48">
        <f>A124836054C_Latest</f>
        <v>2.48</v>
      </c>
      <c r="K37" s="48">
        <f>A124837638A_Latest</f>
        <v>42.235999999999997</v>
      </c>
      <c r="L37" s="48">
        <f>A124836186F_Latest</f>
        <v>32.725000000000001</v>
      </c>
      <c r="M37" s="48">
        <f>A124835790J_Latest</f>
        <v>27.481999999999999</v>
      </c>
      <c r="N37" s="48">
        <f>A124835922X_Latest</f>
        <v>25.498000000000001</v>
      </c>
      <c r="O37" s="48" t="s">
        <v>992</v>
      </c>
      <c r="P37" s="48" t="s">
        <v>992</v>
      </c>
      <c r="Q37" s="48">
        <f>A124836978C_Latest</f>
        <v>127.941</v>
      </c>
    </row>
    <row r="38" spans="1:17">
      <c r="A38" s="44" t="s">
        <v>1006</v>
      </c>
      <c r="B38" s="45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</row>
    <row r="39" spans="1:17">
      <c r="A39" s="45"/>
      <c r="B39" s="45" t="s">
        <v>1007</v>
      </c>
      <c r="C39" s="48">
        <f>A124837146F_Latest</f>
        <v>26.47</v>
      </c>
      <c r="D39" s="48">
        <f>A124836354F_Latest</f>
        <v>79.989000000000004</v>
      </c>
      <c r="E39" s="48">
        <f>A124837278J_Latest</f>
        <v>50.482999999999997</v>
      </c>
      <c r="F39" s="48">
        <f>A124837410F_Latest</f>
        <v>24.058</v>
      </c>
      <c r="G39" s="48">
        <f>A124836486J_Latest</f>
        <v>35.932000000000002</v>
      </c>
      <c r="H39" s="48">
        <f>A124836618X_Latest</f>
        <v>23.045000000000002</v>
      </c>
      <c r="I39" s="48">
        <f>A124836882K_Latest</f>
        <v>17.759</v>
      </c>
      <c r="J39" s="48">
        <f>A124836090L_Latest</f>
        <v>23.498999999999999</v>
      </c>
      <c r="K39" s="48">
        <f>A124837674K_Latest</f>
        <v>98.468000000000004</v>
      </c>
      <c r="L39" s="48">
        <f>A124836222C_Latest</f>
        <v>32.832999999999998</v>
      </c>
      <c r="M39" s="48">
        <f>A124835826X_Latest</f>
        <v>44.966999999999999</v>
      </c>
      <c r="N39" s="48">
        <f>A124835958A_Latest</f>
        <v>61.847999999999999</v>
      </c>
      <c r="O39" s="48">
        <f>A124836750J_Latest</f>
        <v>40.234999999999999</v>
      </c>
      <c r="P39" s="48" t="s">
        <v>992</v>
      </c>
      <c r="Q39" s="48">
        <f>A124837014C_Latest</f>
        <v>283.64400000000001</v>
      </c>
    </row>
    <row r="40" spans="1:17">
      <c r="A40" s="45"/>
      <c r="B40" s="45" t="s">
        <v>1008</v>
      </c>
      <c r="C40" s="48">
        <f>A124837066F_Latest</f>
        <v>18.007000000000001</v>
      </c>
      <c r="D40" s="48">
        <f>A124836274F_Latest</f>
        <v>66.537999999999997</v>
      </c>
      <c r="E40" s="48">
        <f>A124837198J_Latest</f>
        <v>39.484999999999999</v>
      </c>
      <c r="F40" s="48">
        <f>A124837330F_Latest</f>
        <v>51.399000000000001</v>
      </c>
      <c r="G40" s="48">
        <f>A124836406W_Latest</f>
        <v>36.826000000000001</v>
      </c>
      <c r="H40" s="48">
        <f>A124836538X_Latest</f>
        <v>46.856999999999999</v>
      </c>
      <c r="I40" s="48">
        <f>A124836802X_Latest</f>
        <v>17.367999999999999</v>
      </c>
      <c r="J40" s="48">
        <f>A124836010A_Latest</f>
        <v>38.228000000000002</v>
      </c>
      <c r="K40" s="48">
        <f>A124837594K_Latest</f>
        <v>76.286000000000001</v>
      </c>
      <c r="L40" s="48">
        <f>A124836142C_Latest</f>
        <v>25.283000000000001</v>
      </c>
      <c r="M40" s="48">
        <f>A124835746X_Latest</f>
        <v>39.954000000000001</v>
      </c>
      <c r="N40" s="48">
        <f>A124835878A_Latest</f>
        <v>90.712999999999994</v>
      </c>
      <c r="O40" s="48">
        <f>A124836670J_Latest</f>
        <v>80.296000000000006</v>
      </c>
      <c r="P40" s="48" t="s">
        <v>992</v>
      </c>
      <c r="Q40" s="48">
        <f>A124836934A_Latest</f>
        <v>316.50599999999997</v>
      </c>
    </row>
    <row r="41" spans="1:17">
      <c r="A41" s="45"/>
      <c r="B41" s="45" t="s">
        <v>1009</v>
      </c>
      <c r="C41" s="48">
        <f>A124837026L_Latest</f>
        <v>38.268000000000001</v>
      </c>
      <c r="D41" s="48">
        <f>A124836234L_Latest</f>
        <v>56.136000000000003</v>
      </c>
      <c r="E41" s="48">
        <f>A124837158R_Latest</f>
        <v>36.186</v>
      </c>
      <c r="F41" s="48">
        <f>A124837290X_Latest</f>
        <v>37.829000000000001</v>
      </c>
      <c r="G41" s="48">
        <f>A124836366R_Latest</f>
        <v>36.35</v>
      </c>
      <c r="H41" s="48">
        <f>A124836498T_Latest</f>
        <v>23.686</v>
      </c>
      <c r="I41" s="48">
        <f>A124836762T_Latest</f>
        <v>23.065999999999999</v>
      </c>
      <c r="J41" s="48">
        <f>A124835970T_Latest</f>
        <v>27.178000000000001</v>
      </c>
      <c r="K41" s="48">
        <f>A124837554T_Latest</f>
        <v>72.700999999999993</v>
      </c>
      <c r="L41" s="48">
        <f>A124836102K_Latest</f>
        <v>47.213000000000001</v>
      </c>
      <c r="M41" s="48">
        <f>A124835706F_Latest</f>
        <v>40.148000000000003</v>
      </c>
      <c r="N41" s="48">
        <f>A124835838J_Latest</f>
        <v>70.201999999999998</v>
      </c>
      <c r="O41" s="48">
        <f>A124836630R_Latest</f>
        <v>44.963000000000001</v>
      </c>
      <c r="P41" s="48" t="s">
        <v>992</v>
      </c>
      <c r="Q41" s="48">
        <f>A124836894V_Latest</f>
        <v>278.69799999999998</v>
      </c>
    </row>
    <row r="42" spans="1:17">
      <c r="A42" s="44" t="s">
        <v>1010</v>
      </c>
      <c r="B42" s="45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</row>
    <row r="43" spans="1:17">
      <c r="A43" s="45"/>
      <c r="B43" s="45" t="s">
        <v>1011</v>
      </c>
      <c r="C43" s="48">
        <f>A124837046W_Latest</f>
        <v>62.277999999999999</v>
      </c>
      <c r="D43" s="48">
        <f>A124836254W_Latest</f>
        <v>141.529</v>
      </c>
      <c r="E43" s="48">
        <f>A124837178X_Latest</f>
        <v>82.426000000000002</v>
      </c>
      <c r="F43" s="48">
        <f>A124837310W_Latest</f>
        <v>72.426000000000002</v>
      </c>
      <c r="G43" s="48">
        <f>A124836386X_Latest</f>
        <v>73.251000000000005</v>
      </c>
      <c r="H43" s="48">
        <f>A124836518R_Latest</f>
        <v>59.264000000000003</v>
      </c>
      <c r="I43" s="48">
        <f>A124836782A_Latest</f>
        <v>37.268999999999998</v>
      </c>
      <c r="J43" s="48">
        <f>A124835990A_Latest</f>
        <v>55.286999999999999</v>
      </c>
      <c r="K43" s="48">
        <f>A124837574A_Latest</f>
        <v>179.28399999999999</v>
      </c>
      <c r="L43" s="48">
        <f>A124836122V_Latest</f>
        <v>71.956000000000003</v>
      </c>
      <c r="M43" s="48">
        <f>A124835726R_Latest</f>
        <v>82.093999999999994</v>
      </c>
      <c r="N43" s="48">
        <f>A124835858T_Latest</f>
        <v>141.23599999999999</v>
      </c>
      <c r="O43" s="48">
        <f>A124836650X_Latest</f>
        <v>103.73099999999999</v>
      </c>
      <c r="P43" s="48" t="s">
        <v>992</v>
      </c>
      <c r="Q43" s="48">
        <f>A124836914T_Latest</f>
        <v>585.39099999999996</v>
      </c>
    </row>
    <row r="44" spans="1:17">
      <c r="A44" s="45"/>
      <c r="B44" s="45" t="s">
        <v>1012</v>
      </c>
      <c r="C44" s="48">
        <f>A124837090F_Latest</f>
        <v>20.468</v>
      </c>
      <c r="D44" s="48">
        <f>A124836298X_Latest</f>
        <v>61.134</v>
      </c>
      <c r="E44" s="48">
        <f>A124837222W_Latest</f>
        <v>43.728000000000002</v>
      </c>
      <c r="F44" s="48">
        <f>A124837354X_Latest</f>
        <v>40.860999999999997</v>
      </c>
      <c r="G44" s="48">
        <f>A124836430W_Latest</f>
        <v>35.856999999999999</v>
      </c>
      <c r="H44" s="48">
        <f>A124836562X_Latest</f>
        <v>34.323</v>
      </c>
      <c r="I44" s="48">
        <f>A124836826T_Latest</f>
        <v>20.922999999999998</v>
      </c>
      <c r="J44" s="48">
        <f>A124836034V_Latest</f>
        <v>33.618000000000002</v>
      </c>
      <c r="K44" s="48">
        <f>A124837618T_Latest</f>
        <v>68.171000000000006</v>
      </c>
      <c r="L44" s="48">
        <f>A124836166W_Latest</f>
        <v>33.372999999999998</v>
      </c>
      <c r="M44" s="48">
        <f>A124835770X_Latest</f>
        <v>42.975000000000001</v>
      </c>
      <c r="N44" s="48">
        <f>A124835902R_Latest</f>
        <v>81.528000000000006</v>
      </c>
      <c r="O44" s="48">
        <f>A124836694A_Latest</f>
        <v>61.764000000000003</v>
      </c>
      <c r="P44" s="48" t="s">
        <v>992</v>
      </c>
      <c r="Q44" s="48">
        <f>A124836958V_Latest</f>
        <v>293.45699999999999</v>
      </c>
    </row>
    <row r="45" spans="1:17">
      <c r="A45" s="44" t="s">
        <v>970</v>
      </c>
      <c r="B45" s="52"/>
      <c r="C45" s="49">
        <f>A124837126W_Latest</f>
        <v>82.745000000000005</v>
      </c>
      <c r="D45" s="49">
        <f>A124836334W_Latest</f>
        <v>202.66300000000001</v>
      </c>
      <c r="E45" s="49">
        <f>A124837258X_Latest</f>
        <v>126.154</v>
      </c>
      <c r="F45" s="49">
        <f>A124837390J_Latest</f>
        <v>113.286</v>
      </c>
      <c r="G45" s="49">
        <f>A124836466X_Latest</f>
        <v>109.108</v>
      </c>
      <c r="H45" s="49">
        <f>A124836598A_Latest</f>
        <v>93.587000000000003</v>
      </c>
      <c r="I45" s="49">
        <f>A124836862A_Latest</f>
        <v>58.192</v>
      </c>
      <c r="J45" s="49">
        <f>A124836070C_Latest</f>
        <v>88.905000000000001</v>
      </c>
      <c r="K45" s="49">
        <f>A124837654A_Latest</f>
        <v>247.45400000000001</v>
      </c>
      <c r="L45" s="49">
        <f>A124836202V_Latest</f>
        <v>105.32899999999999</v>
      </c>
      <c r="M45" s="49">
        <f>A124835806R_Latest</f>
        <v>125.07</v>
      </c>
      <c r="N45" s="49">
        <f>A124835938T_Latest</f>
        <v>222.76400000000001</v>
      </c>
      <c r="O45" s="49">
        <f>A124836730X_Latest</f>
        <v>165.495</v>
      </c>
      <c r="P45" s="49">
        <f>A124837522X_Latest</f>
        <v>95.820999999999998</v>
      </c>
      <c r="Q45" s="49">
        <f>A124836994C_Latest</f>
        <v>974.66899999999998</v>
      </c>
    </row>
    <row r="46" spans="1:17">
      <c r="A46" s="41" t="s">
        <v>991</v>
      </c>
      <c r="B46" s="42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</row>
    <row r="47" spans="1:17">
      <c r="A47" s="44" t="s">
        <v>1013</v>
      </c>
      <c r="B47" s="45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</row>
    <row r="48" spans="1:17">
      <c r="A48" s="47"/>
      <c r="B48" s="45" t="s">
        <v>1014</v>
      </c>
      <c r="C48" s="48">
        <f>A124837098X_Latest</f>
        <v>955.67499999999995</v>
      </c>
      <c r="D48" s="48">
        <f>A124836306L_Latest</f>
        <v>2412.5889999999999</v>
      </c>
      <c r="E48" s="48">
        <f>A124837230W_Latest</f>
        <v>1055.8589999999999</v>
      </c>
      <c r="F48" s="48">
        <f>A124837362X_Latest</f>
        <v>941.33100000000002</v>
      </c>
      <c r="G48" s="48">
        <f>A124836438R_Latest</f>
        <v>1253.7090000000001</v>
      </c>
      <c r="H48" s="48">
        <f>A124836570X_Latest</f>
        <v>773.86900000000003</v>
      </c>
      <c r="I48" s="48">
        <f>A124836834T_Latest</f>
        <v>561.79899999999998</v>
      </c>
      <c r="J48" s="48">
        <f>A124836042V_Latest</f>
        <v>710.88900000000001</v>
      </c>
      <c r="K48" s="48">
        <f>A124837626T_Latest</f>
        <v>3067.9059999999999</v>
      </c>
      <c r="L48" s="48">
        <f>A124836174W_Latest</f>
        <v>994.42100000000005</v>
      </c>
      <c r="M48" s="48">
        <f>A124835778T_Latest</f>
        <v>1141.8430000000001</v>
      </c>
      <c r="N48" s="48">
        <f>A124835910R_Latest</f>
        <v>2135.404</v>
      </c>
      <c r="O48" s="48">
        <f>A124836702R_Latest</f>
        <v>1285.442</v>
      </c>
      <c r="P48" s="48" t="s">
        <v>992</v>
      </c>
      <c r="Q48" s="48">
        <f>A124836966V_Latest</f>
        <v>8672.5939999999991</v>
      </c>
    </row>
    <row r="49" spans="1:17">
      <c r="A49" s="47"/>
      <c r="B49" s="45" t="s">
        <v>1015</v>
      </c>
      <c r="C49" s="48">
        <f>A124837042L_Latest</f>
        <v>531.61900000000003</v>
      </c>
      <c r="D49" s="48">
        <f>A124836250L_Latest</f>
        <v>462.02100000000002</v>
      </c>
      <c r="E49" s="48">
        <f>A124837174R_Latest</f>
        <v>400.63299999999998</v>
      </c>
      <c r="F49" s="48">
        <f>A124837306F_Latest</f>
        <v>98.585999999999999</v>
      </c>
      <c r="G49" s="48">
        <f>A124836382R_Latest</f>
        <v>171.77500000000001</v>
      </c>
      <c r="H49" s="48">
        <f>A124836514F_Latest</f>
        <v>74.006</v>
      </c>
      <c r="I49" s="48">
        <f>A124836778K_Latest</f>
        <v>109.892</v>
      </c>
      <c r="J49" s="48">
        <f>A124835986K_Latest</f>
        <v>162.601</v>
      </c>
      <c r="K49" s="48">
        <f>A124837570T_Latest</f>
        <v>774.18399999999997</v>
      </c>
      <c r="L49" s="48">
        <f>A124836118C_Latest</f>
        <v>318.53699999999998</v>
      </c>
      <c r="M49" s="48">
        <f>A124835722F_Latest</f>
        <v>468.60899999999998</v>
      </c>
      <c r="N49" s="48">
        <f>A124835854J_Latest</f>
        <v>267.27600000000001</v>
      </c>
      <c r="O49" s="48">
        <f>A124836646J_Latest</f>
        <v>178.03100000000001</v>
      </c>
      <c r="P49" s="48" t="s">
        <v>992</v>
      </c>
      <c r="Q49" s="48">
        <f>A124836910J_Latest</f>
        <v>2011.1320000000001</v>
      </c>
    </row>
    <row r="50" spans="1:17">
      <c r="A50" s="44" t="s">
        <v>970</v>
      </c>
      <c r="B50" s="45"/>
      <c r="C50" s="49">
        <f>A124837094R_Latest</f>
        <v>1487.2950000000001</v>
      </c>
      <c r="D50" s="49">
        <f>A124836302C_Latest</f>
        <v>2874.61</v>
      </c>
      <c r="E50" s="49">
        <f>A124837226F_Latest</f>
        <v>1456.492</v>
      </c>
      <c r="F50" s="49">
        <f>A124837358J_Latest</f>
        <v>1039.9169999999999</v>
      </c>
      <c r="G50" s="49">
        <f>A124836434F_Latest</f>
        <v>1425.4839999999999</v>
      </c>
      <c r="H50" s="49">
        <f>A124836566J_Latest</f>
        <v>847.875</v>
      </c>
      <c r="I50" s="49">
        <f>A124836830J_Latest</f>
        <v>671.69</v>
      </c>
      <c r="J50" s="49">
        <f>A124836038C_Latest</f>
        <v>873.49</v>
      </c>
      <c r="K50" s="49">
        <f>A124837622J_Latest</f>
        <v>3842.09</v>
      </c>
      <c r="L50" s="49">
        <f>A124836170L_Latest</f>
        <v>1312.9580000000001</v>
      </c>
      <c r="M50" s="49">
        <f>A124835774J_Latest</f>
        <v>1610.453</v>
      </c>
      <c r="N50" s="49">
        <f>A124835906X_Latest</f>
        <v>2402.681</v>
      </c>
      <c r="O50" s="49">
        <f>A124836698K_Latest</f>
        <v>1463.472</v>
      </c>
      <c r="P50" s="49" t="s">
        <v>992</v>
      </c>
      <c r="Q50" s="49">
        <f>A124836962K_Latest</f>
        <v>10683.726000000001</v>
      </c>
    </row>
    <row r="51" spans="1:17">
      <c r="A51" s="41" t="s">
        <v>1016</v>
      </c>
      <c r="B51" s="42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</row>
    <row r="52" spans="1:17">
      <c r="A52" s="44" t="s">
        <v>1017</v>
      </c>
      <c r="B52" s="45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</row>
    <row r="53" spans="1:17">
      <c r="A53" s="47"/>
      <c r="B53" s="45" t="s">
        <v>1018</v>
      </c>
      <c r="C53" s="48">
        <f>A124837150W_Latest</f>
        <v>910.96699999999998</v>
      </c>
      <c r="D53" s="48">
        <f>A124836358R_Latest</f>
        <v>2276.3249999999998</v>
      </c>
      <c r="E53" s="48">
        <f>A124837282X_Latest</f>
        <v>1029.827</v>
      </c>
      <c r="F53" s="48">
        <f>A124837414R_Latest</f>
        <v>893.60199999999998</v>
      </c>
      <c r="G53" s="48">
        <f>A124836490X_Latest</f>
        <v>1156.729</v>
      </c>
      <c r="H53" s="48">
        <f>A124836622R_Latest</f>
        <v>737.17899999999997</v>
      </c>
      <c r="I53" s="48">
        <f>A124836886V_Latest</f>
        <v>545.44399999999996</v>
      </c>
      <c r="J53" s="48">
        <f>A124836094W_Latest</f>
        <v>686.221</v>
      </c>
      <c r="K53" s="48">
        <f>A124837678V_Latest</f>
        <v>2901.4189999999999</v>
      </c>
      <c r="L53" s="48">
        <f>A124836226L_Latest</f>
        <v>936.16700000000003</v>
      </c>
      <c r="M53" s="48">
        <f>A124835830R_Latest</f>
        <v>1113.2090000000001</v>
      </c>
      <c r="N53" s="48">
        <f>A124835962T_Latest</f>
        <v>2015.9369999999999</v>
      </c>
      <c r="O53" s="48">
        <f>A124836754T_Latest</f>
        <v>1234.9960000000001</v>
      </c>
      <c r="P53" s="48" t="s">
        <v>992</v>
      </c>
      <c r="Q53" s="48">
        <f>A124837018L_Latest</f>
        <v>8236.2929999999997</v>
      </c>
    </row>
    <row r="54" spans="1:17">
      <c r="A54" s="47"/>
      <c r="B54" s="45" t="s">
        <v>1019</v>
      </c>
      <c r="C54" s="48">
        <f>A124837030C_Latest</f>
        <v>20.803000000000001</v>
      </c>
      <c r="D54" s="48">
        <f>A124836238W_Latest</f>
        <v>95.016000000000005</v>
      </c>
      <c r="E54" s="48">
        <f>A124837162F_Latest</f>
        <v>11.627000000000001</v>
      </c>
      <c r="F54" s="48">
        <f>A124837294J_Latest</f>
        <v>25.635999999999999</v>
      </c>
      <c r="G54" s="48">
        <f>A124836370F_Latest</f>
        <v>54.642000000000003</v>
      </c>
      <c r="H54" s="48">
        <f>A124836502W_Latest</f>
        <v>15.601000000000001</v>
      </c>
      <c r="I54" s="48">
        <f>A124836766A_Latest</f>
        <v>7.3040000000000003</v>
      </c>
      <c r="J54" s="48">
        <f>A124835974A_Latest</f>
        <v>8.3569999999999993</v>
      </c>
      <c r="K54" s="48">
        <f>A124837558A_Latest</f>
        <v>108.414</v>
      </c>
      <c r="L54" s="48">
        <f>A124836106V_Latest</f>
        <v>29.483000000000001</v>
      </c>
      <c r="M54" s="48">
        <f>A124835710W_Latest</f>
        <v>16.866</v>
      </c>
      <c r="N54" s="48">
        <f>A124835842X_Latest</f>
        <v>60.600999999999999</v>
      </c>
      <c r="O54" s="48">
        <f>A124836634X_Latest</f>
        <v>21.274999999999999</v>
      </c>
      <c r="P54" s="48" t="s">
        <v>992</v>
      </c>
      <c r="Q54" s="48">
        <f>A124836898C_Latest</f>
        <v>240.22200000000001</v>
      </c>
    </row>
    <row r="55" spans="1:17">
      <c r="A55" s="47"/>
      <c r="B55" s="45" t="s">
        <v>1020</v>
      </c>
      <c r="C55" s="48">
        <f>A124837138F_Latest</f>
        <v>22.917000000000002</v>
      </c>
      <c r="D55" s="48">
        <f>A124836346F_Latest</f>
        <v>40.274999999999999</v>
      </c>
      <c r="E55" s="48">
        <f>A124837270R_Latest</f>
        <v>13.856999999999999</v>
      </c>
      <c r="F55" s="48">
        <f>A124837402F_Latest</f>
        <v>22.094000000000001</v>
      </c>
      <c r="G55" s="48">
        <f>A124836478J_Latest</f>
        <v>42.338999999999999</v>
      </c>
      <c r="H55" s="48">
        <f>A124836610F_Latest</f>
        <v>20.831</v>
      </c>
      <c r="I55" s="48">
        <f>A124836874K_Latest</f>
        <v>9.0500000000000007</v>
      </c>
      <c r="J55" s="48">
        <f>A124836082L_Latest</f>
        <v>16.312000000000001</v>
      </c>
      <c r="K55" s="48">
        <f>A124837666K_Latest</f>
        <v>56.335000000000001</v>
      </c>
      <c r="L55" s="48">
        <f>A124836214C_Latest</f>
        <v>28.547000000000001</v>
      </c>
      <c r="M55" s="48">
        <f>A124835818X_Latest</f>
        <v>11.22</v>
      </c>
      <c r="N55" s="48">
        <f>A124835950J_Latest</f>
        <v>58.866</v>
      </c>
      <c r="O55" s="48">
        <f>A124836742J_Latest</f>
        <v>28.911999999999999</v>
      </c>
      <c r="P55" s="48" t="s">
        <v>992</v>
      </c>
      <c r="Q55" s="48">
        <f>A124837006C_Latest</f>
        <v>188.37200000000001</v>
      </c>
    </row>
    <row r="56" spans="1:17">
      <c r="A56" s="44" t="s">
        <v>1021</v>
      </c>
      <c r="B56" s="45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</row>
    <row r="57" spans="1:17">
      <c r="A57" s="47"/>
      <c r="B57" s="45" t="s">
        <v>1018</v>
      </c>
      <c r="C57" s="48">
        <f>A124837150W_Latest</f>
        <v>910.96699999999998</v>
      </c>
      <c r="D57" s="48">
        <f>A124836358R_Latest</f>
        <v>2276.3249999999998</v>
      </c>
      <c r="E57" s="48">
        <f>A124837282X_Latest</f>
        <v>1029.827</v>
      </c>
      <c r="F57" s="48">
        <f>A124837414R_Latest</f>
        <v>893.60199999999998</v>
      </c>
      <c r="G57" s="48">
        <f>A124836490X_Latest</f>
        <v>1156.729</v>
      </c>
      <c r="H57" s="48">
        <f>A124836622R_Latest</f>
        <v>737.17899999999997</v>
      </c>
      <c r="I57" s="48">
        <f>A124836886V_Latest</f>
        <v>545.44399999999996</v>
      </c>
      <c r="J57" s="48">
        <f>A124836094W_Latest</f>
        <v>686.221</v>
      </c>
      <c r="K57" s="48">
        <f>A124837678V_Latest</f>
        <v>2901.4189999999999</v>
      </c>
      <c r="L57" s="48">
        <f>A124836226L_Latest</f>
        <v>936.16700000000003</v>
      </c>
      <c r="M57" s="48">
        <f>A124835830R_Latest</f>
        <v>1113.2090000000001</v>
      </c>
      <c r="N57" s="48">
        <f>A124835962T_Latest</f>
        <v>2015.9369999999999</v>
      </c>
      <c r="O57" s="48">
        <f>A124836754T_Latest</f>
        <v>1234.9960000000001</v>
      </c>
      <c r="P57" s="48" t="s">
        <v>992</v>
      </c>
      <c r="Q57" s="48">
        <f>A124837018L_Latest</f>
        <v>8236.2929999999997</v>
      </c>
    </row>
    <row r="58" spans="1:17">
      <c r="A58" s="47"/>
      <c r="B58" s="45" t="s">
        <v>1022</v>
      </c>
      <c r="C58" s="48">
        <f>A124837142W_Latest</f>
        <v>25.292999999999999</v>
      </c>
      <c r="D58" s="48">
        <f>A124836350W_Latest</f>
        <v>108.68600000000001</v>
      </c>
      <c r="E58" s="48">
        <f>A124837274X_Latest</f>
        <v>12.268000000000001</v>
      </c>
      <c r="F58" s="48">
        <f>A124837406R_Latest</f>
        <v>25.169</v>
      </c>
      <c r="G58" s="48">
        <f>A124836482X_Latest</f>
        <v>47.677</v>
      </c>
      <c r="H58" s="48">
        <f>A124836614R_Latest</f>
        <v>12.821</v>
      </c>
      <c r="I58" s="48">
        <f>A124836878V_Latest</f>
        <v>8.1720000000000006</v>
      </c>
      <c r="J58" s="48">
        <f>A124836086W_Latest</f>
        <v>10.685</v>
      </c>
      <c r="K58" s="48">
        <f>A124837670A_Latest</f>
        <v>127.79900000000001</v>
      </c>
      <c r="L58" s="48">
        <f>A124836218L_Latest</f>
        <v>27.951000000000001</v>
      </c>
      <c r="M58" s="48">
        <f>A124835822R_Latest</f>
        <v>16.172000000000001</v>
      </c>
      <c r="N58" s="48">
        <f>A124835954T_Latest</f>
        <v>57.420999999999999</v>
      </c>
      <c r="O58" s="48">
        <f>A124836746T_Latest</f>
        <v>21.43</v>
      </c>
      <c r="P58" s="48" t="s">
        <v>992</v>
      </c>
      <c r="Q58" s="48">
        <f>A124837010V_Latest</f>
        <v>252.12299999999999</v>
      </c>
    </row>
    <row r="59" spans="1:17">
      <c r="A59" s="47"/>
      <c r="B59" s="45" t="s">
        <v>1023</v>
      </c>
      <c r="C59" s="48">
        <f>A124837034L_Latest</f>
        <v>6.66</v>
      </c>
      <c r="D59" s="48">
        <f>A124836242L_Latest</f>
        <v>6.0469999999999997</v>
      </c>
      <c r="E59" s="48">
        <f>A124837166R_Latest</f>
        <v>6.9790000000000001</v>
      </c>
      <c r="F59" s="48">
        <f>A124837298T_Latest</f>
        <v>15.423999999999999</v>
      </c>
      <c r="G59" s="48">
        <f>A124836374R_Latest</f>
        <v>34.911999999999999</v>
      </c>
      <c r="H59" s="48">
        <f>A124836506F_Latest</f>
        <v>18.657</v>
      </c>
      <c r="I59" s="48">
        <f>A124836770T_Latest</f>
        <v>4.4930000000000003</v>
      </c>
      <c r="J59" s="48">
        <f>A124835978K_Latest</f>
        <v>8.3610000000000007</v>
      </c>
      <c r="K59" s="48">
        <f>A124837562T_Latest</f>
        <v>9.4559999999999995</v>
      </c>
      <c r="L59" s="48">
        <f>A124836110K_Latest</f>
        <v>18.736999999999998</v>
      </c>
      <c r="M59" s="48">
        <f>A124835714F_Latest</f>
        <v>4.8689999999999998</v>
      </c>
      <c r="N59" s="48">
        <f>A124835846J_Latest</f>
        <v>46.045999999999999</v>
      </c>
      <c r="O59" s="48">
        <f>A124836638J_Latest</f>
        <v>22.425999999999998</v>
      </c>
      <c r="P59" s="48" t="s">
        <v>992</v>
      </c>
      <c r="Q59" s="48">
        <f>A124836902J_Latest</f>
        <v>101.53400000000001</v>
      </c>
    </row>
    <row r="60" spans="1:17">
      <c r="A60" s="47"/>
      <c r="B60" s="45" t="s">
        <v>1024</v>
      </c>
      <c r="C60" s="48">
        <f>A124837070W_Latest</f>
        <v>11.252000000000001</v>
      </c>
      <c r="D60" s="48">
        <f>A124836278R_Latest</f>
        <v>20.558</v>
      </c>
      <c r="E60" s="48">
        <f>A124837202L_Latest</f>
        <v>6.2370000000000001</v>
      </c>
      <c r="F60" s="48">
        <f>A124837334R_Latest</f>
        <v>6.165</v>
      </c>
      <c r="G60" s="48">
        <f>A124836410L_Latest</f>
        <v>13.840999999999999</v>
      </c>
      <c r="H60" s="48">
        <f>A124836542R_Latest</f>
        <v>4.9539999999999997</v>
      </c>
      <c r="I60" s="48">
        <f>A124836806J_Latest</f>
        <v>2.8380000000000001</v>
      </c>
      <c r="J60" s="48">
        <f>A124836014K_Latest</f>
        <v>3.1320000000000001</v>
      </c>
      <c r="K60" s="48">
        <f>A124837598V_Latest</f>
        <v>27.231000000000002</v>
      </c>
      <c r="L60" s="48">
        <f>A124836146L_Latest</f>
        <v>11.266999999999999</v>
      </c>
      <c r="M60" s="48">
        <f>A124835750R_Latest</f>
        <v>7.0449999999999999</v>
      </c>
      <c r="N60" s="48">
        <f>A124835882T_Latest</f>
        <v>14.859</v>
      </c>
      <c r="O60" s="48">
        <f>A124836674T_Latest</f>
        <v>6.3310000000000004</v>
      </c>
      <c r="P60" s="48" t="s">
        <v>992</v>
      </c>
      <c r="Q60" s="48">
        <f>A124836938K_Latest</f>
        <v>69.561000000000007</v>
      </c>
    </row>
    <row r="61" spans="1:17">
      <c r="A61" s="44" t="s">
        <v>1025</v>
      </c>
      <c r="B61" s="45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</row>
    <row r="62" spans="1:17">
      <c r="A62" s="47"/>
      <c r="B62" s="45" t="s">
        <v>1026</v>
      </c>
      <c r="C62" s="48">
        <f>A124837102C_Latest</f>
        <v>718.16800000000001</v>
      </c>
      <c r="D62" s="48">
        <f>A124836310C_Latest</f>
        <v>1810.8230000000001</v>
      </c>
      <c r="E62" s="48">
        <f>A124837234F_Latest</f>
        <v>808.20699999999999</v>
      </c>
      <c r="F62" s="48">
        <f>A124837366J_Latest</f>
        <v>608.40499999999997</v>
      </c>
      <c r="G62" s="48">
        <f>A124836442F_Latest</f>
        <v>975.721</v>
      </c>
      <c r="H62" s="48">
        <f>A124836574J_Latest</f>
        <v>480.88900000000001</v>
      </c>
      <c r="I62" s="48">
        <f>A124836838A_Latest</f>
        <v>408.61700000000002</v>
      </c>
      <c r="J62" s="48">
        <f>A124836046C_Latest</f>
        <v>481.62400000000002</v>
      </c>
      <c r="K62" s="48">
        <f>A124837630J_Latest</f>
        <v>2312.585</v>
      </c>
      <c r="L62" s="48">
        <f>A124836178F_Latest</f>
        <v>749.23</v>
      </c>
      <c r="M62" s="48">
        <f>A124835782J_Latest</f>
        <v>863.82600000000002</v>
      </c>
      <c r="N62" s="48">
        <f>A124835914X_Latest</f>
        <v>1523.569</v>
      </c>
      <c r="O62" s="48">
        <f>A124836706X_Latest</f>
        <v>814.06399999999996</v>
      </c>
      <c r="P62" s="48" t="s">
        <v>992</v>
      </c>
      <c r="Q62" s="48">
        <f>A124836970K_Latest</f>
        <v>6298.24</v>
      </c>
    </row>
    <row r="63" spans="1:17">
      <c r="A63" s="47"/>
      <c r="B63" s="45" t="s">
        <v>1027</v>
      </c>
      <c r="C63" s="48">
        <f>A124837154F_Latest</f>
        <v>77.3</v>
      </c>
      <c r="D63" s="48">
        <f>A124836362F_Latest</f>
        <v>173.75200000000001</v>
      </c>
      <c r="E63" s="48">
        <f>A124837286J_Latest</f>
        <v>44.904000000000003</v>
      </c>
      <c r="F63" s="48">
        <f>A124837418X_Latest</f>
        <v>81.105999999999995</v>
      </c>
      <c r="G63" s="48">
        <f>A124836494J_Latest</f>
        <v>89.927000000000007</v>
      </c>
      <c r="H63" s="48">
        <f>A124836626X_Latest</f>
        <v>58.805</v>
      </c>
      <c r="I63" s="48">
        <f>A124836890K_Latest</f>
        <v>27.178000000000001</v>
      </c>
      <c r="J63" s="48">
        <f>A124836098F_Latest</f>
        <v>47.274000000000001</v>
      </c>
      <c r="K63" s="48">
        <f>A124837682K_Latest</f>
        <v>219.08799999999999</v>
      </c>
      <c r="L63" s="48">
        <f>A124836230C_Latest</f>
        <v>80.456000000000003</v>
      </c>
      <c r="M63" s="48">
        <f>A124835834X_Latest</f>
        <v>57.354999999999997</v>
      </c>
      <c r="N63" s="48">
        <f>A124835966A_Latest</f>
        <v>149.917</v>
      </c>
      <c r="O63" s="48">
        <f>A124836758A_Latest</f>
        <v>89.218000000000004</v>
      </c>
      <c r="P63" s="48" t="s">
        <v>992</v>
      </c>
      <c r="Q63" s="48">
        <f>A124837022C_Latest</f>
        <v>600.42899999999997</v>
      </c>
    </row>
    <row r="64" spans="1:17">
      <c r="A64" s="47"/>
      <c r="B64" s="45" t="s">
        <v>1028</v>
      </c>
      <c r="C64" s="48">
        <f>A124837038W_Latest</f>
        <v>45.966999999999999</v>
      </c>
      <c r="D64" s="48">
        <f>A124836246W_Latest</f>
        <v>159.602</v>
      </c>
      <c r="E64" s="48">
        <f>A124837170F_Latest</f>
        <v>55.973999999999997</v>
      </c>
      <c r="F64" s="48">
        <f>A124837302W_Latest</f>
        <v>81.445999999999998</v>
      </c>
      <c r="G64" s="48">
        <f>A124836378X_Latest</f>
        <v>75.772000000000006</v>
      </c>
      <c r="H64" s="48">
        <f>A124836510W_Latest</f>
        <v>66.203000000000003</v>
      </c>
      <c r="I64" s="48">
        <f>A124836774A_Latest</f>
        <v>30.408000000000001</v>
      </c>
      <c r="J64" s="48">
        <f>A124835982A_Latest</f>
        <v>44.39</v>
      </c>
      <c r="K64" s="48">
        <f>A124837566A_Latest</f>
        <v>184.67599999999999</v>
      </c>
      <c r="L64" s="48">
        <f>A124836114V_Latest</f>
        <v>53.177999999999997</v>
      </c>
      <c r="M64" s="48">
        <f>A124835718R_Latest</f>
        <v>64.507000000000005</v>
      </c>
      <c r="N64" s="48">
        <f>A124835850X_Latest</f>
        <v>148.20599999999999</v>
      </c>
      <c r="O64" s="48">
        <f>A124836642X_Latest</f>
        <v>107.565</v>
      </c>
      <c r="P64" s="48" t="s">
        <v>992</v>
      </c>
      <c r="Q64" s="48">
        <f>A124836906T_Latest</f>
        <v>560.12800000000004</v>
      </c>
    </row>
    <row r="65" spans="1:17">
      <c r="A65" s="47"/>
      <c r="B65" s="45" t="s">
        <v>1029</v>
      </c>
      <c r="C65" s="48">
        <f>A124837114L_Latest</f>
        <v>114.24</v>
      </c>
      <c r="D65" s="48">
        <f>A124836322L_Latest</f>
        <v>268.41300000000001</v>
      </c>
      <c r="E65" s="48">
        <f>A124837246R_Latest</f>
        <v>146.774</v>
      </c>
      <c r="F65" s="48">
        <f>A124837378T_Latest</f>
        <v>170.37299999999999</v>
      </c>
      <c r="G65" s="48">
        <f>A124836454R_Latest</f>
        <v>112.289</v>
      </c>
      <c r="H65" s="48">
        <f>A124836586T_Latest</f>
        <v>167.97200000000001</v>
      </c>
      <c r="I65" s="48">
        <f>A124836850T_Latest</f>
        <v>95.594999999999999</v>
      </c>
      <c r="J65" s="48">
        <f>A124836058L_Latest</f>
        <v>137.601</v>
      </c>
      <c r="K65" s="48">
        <f>A124837642T_Latest</f>
        <v>351.55599999999998</v>
      </c>
      <c r="L65" s="48">
        <f>A124836190W_Latest</f>
        <v>111.557</v>
      </c>
      <c r="M65" s="48">
        <f>A124835794T_Latest</f>
        <v>156.155</v>
      </c>
      <c r="N65" s="48">
        <f>A124835926J_Latest</f>
        <v>313.71199999999999</v>
      </c>
      <c r="O65" s="48">
        <f>A124836718J_Latest</f>
        <v>274.59399999999999</v>
      </c>
      <c r="P65" s="48" t="s">
        <v>992</v>
      </c>
      <c r="Q65" s="48">
        <f>A124836982V_Latest</f>
        <v>1213.796</v>
      </c>
    </row>
    <row r="66" spans="1:17">
      <c r="A66" s="44" t="s">
        <v>1030</v>
      </c>
      <c r="B66" s="45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</row>
    <row r="67" spans="1:17">
      <c r="A67" s="47"/>
      <c r="B67" s="45" t="s">
        <v>1031</v>
      </c>
      <c r="C67" s="48">
        <f>A124837118W_Latest</f>
        <v>181.88</v>
      </c>
      <c r="D67" s="48">
        <f>A124836326W_Latest</f>
        <v>460.29599999999999</v>
      </c>
      <c r="E67" s="48">
        <f>A124837250F_Latest</f>
        <v>109.86</v>
      </c>
      <c r="F67" s="48">
        <f>A124837382J_Latest</f>
        <v>134.803</v>
      </c>
      <c r="G67" s="48">
        <f>A124836458X_Latest</f>
        <v>220.005</v>
      </c>
      <c r="H67" s="48">
        <f>A124836590J_Latest</f>
        <v>94.581000000000003</v>
      </c>
      <c r="I67" s="48">
        <f>A124836854A_Latest</f>
        <v>53.86</v>
      </c>
      <c r="J67" s="48">
        <f>A124836062C_Latest</f>
        <v>65.475999999999999</v>
      </c>
      <c r="K67" s="48">
        <f>A124837646A_Latest</f>
        <v>582.04499999999996</v>
      </c>
      <c r="L67" s="48">
        <f>A124836194F_Latest</f>
        <v>179.239</v>
      </c>
      <c r="M67" s="48">
        <f>A124835798A_Latest</f>
        <v>141.25800000000001</v>
      </c>
      <c r="N67" s="48">
        <f>A124835930X_Latest</f>
        <v>290.79300000000001</v>
      </c>
      <c r="O67" s="48">
        <f>A124836722X_Latest</f>
        <v>121.044</v>
      </c>
      <c r="P67" s="48" t="s">
        <v>992</v>
      </c>
      <c r="Q67" s="48">
        <f>A124836986C_Latest</f>
        <v>1326.4169999999999</v>
      </c>
    </row>
    <row r="68" spans="1:17">
      <c r="A68" s="47"/>
      <c r="B68" s="45" t="s">
        <v>1032</v>
      </c>
      <c r="C68" s="48">
        <f>A124837058F_Latest</f>
        <v>773.79600000000005</v>
      </c>
      <c r="D68" s="48">
        <f>A124836266F_Latest</f>
        <v>1952.2940000000001</v>
      </c>
      <c r="E68" s="48">
        <f>A124837190R_Latest</f>
        <v>946</v>
      </c>
      <c r="F68" s="48">
        <f>A124837322F_Latest</f>
        <v>806.52800000000002</v>
      </c>
      <c r="G68" s="48">
        <f>A124836398J_Latest</f>
        <v>1033.704</v>
      </c>
      <c r="H68" s="48">
        <f>A124836530F_Latest</f>
        <v>679.28899999999999</v>
      </c>
      <c r="I68" s="48">
        <f>A124836794K_Latest</f>
        <v>507.93799999999999</v>
      </c>
      <c r="J68" s="48">
        <f>A124836002A_Latest</f>
        <v>645.41399999999999</v>
      </c>
      <c r="K68" s="48">
        <f>A124837586K_Latest</f>
        <v>2485.8609999999999</v>
      </c>
      <c r="L68" s="48">
        <f>A124836134C_Latest</f>
        <v>815.18200000000002</v>
      </c>
      <c r="M68" s="48">
        <f>A124835738X_Latest</f>
        <v>1000.585</v>
      </c>
      <c r="N68" s="48">
        <f>A124835870J_Latest</f>
        <v>1844.6110000000001</v>
      </c>
      <c r="O68" s="48">
        <f>A124836662J_Latest</f>
        <v>1164.3969999999999</v>
      </c>
      <c r="P68" s="48" t="s">
        <v>992</v>
      </c>
      <c r="Q68" s="48">
        <f>A124836926A_Latest</f>
        <v>7346.1760000000004</v>
      </c>
    </row>
    <row r="69" spans="1:17">
      <c r="A69" s="44" t="s">
        <v>970</v>
      </c>
      <c r="B69" s="45"/>
      <c r="C69" s="49">
        <f>A124837098X_Latest</f>
        <v>955.67499999999995</v>
      </c>
      <c r="D69" s="49">
        <f>A124836306L_Latest</f>
        <v>2412.5889999999999</v>
      </c>
      <c r="E69" s="49">
        <f>A124837230W_Latest</f>
        <v>1055.8589999999999</v>
      </c>
      <c r="F69" s="49">
        <f>A124837362X_Latest</f>
        <v>941.33100000000002</v>
      </c>
      <c r="G69" s="49">
        <f>A124836438R_Latest</f>
        <v>1253.7090000000001</v>
      </c>
      <c r="H69" s="49">
        <f>A124836570X_Latest</f>
        <v>773.86900000000003</v>
      </c>
      <c r="I69" s="49">
        <f>A124836834T_Latest</f>
        <v>561.79899999999998</v>
      </c>
      <c r="J69" s="49">
        <f>A124836042V_Latest</f>
        <v>710.88900000000001</v>
      </c>
      <c r="K69" s="49">
        <f>A124837626T_Latest</f>
        <v>3067.9059999999999</v>
      </c>
      <c r="L69" s="49">
        <f>A124836174W_Latest</f>
        <v>994.42100000000005</v>
      </c>
      <c r="M69" s="49">
        <f>A124835778T_Latest</f>
        <v>1141.8430000000001</v>
      </c>
      <c r="N69" s="49">
        <f>A124835910R_Latest</f>
        <v>2135.404</v>
      </c>
      <c r="O69" s="49">
        <f>A124836702R_Latest</f>
        <v>1285.442</v>
      </c>
      <c r="P69" s="49" t="s">
        <v>992</v>
      </c>
      <c r="Q69" s="49">
        <f>A124836966V_Latest</f>
        <v>8672.5939999999991</v>
      </c>
    </row>
  </sheetData>
  <mergeCells count="6">
    <mergeCell ref="Q9:Q10"/>
    <mergeCell ref="B6:L6"/>
    <mergeCell ref="A8:H8"/>
    <mergeCell ref="C9:J9"/>
    <mergeCell ref="K9:O9"/>
    <mergeCell ref="P9:P10"/>
  </mergeCells>
  <pageMargins left="0.74803149606299213" right="0.74803149606299213" top="0.98425196850393704" bottom="0.98425196850393704" header="0.51181102362204722" footer="0.51181102362204722"/>
  <pageSetup paperSize="8" scale="45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FA890-2BD8-42BC-95E9-DAFA4BF24AAB}">
  <sheetPr>
    <pageSetUpPr fitToPage="1"/>
  </sheetPr>
  <dimension ref="A1:XFD69"/>
  <sheetViews>
    <sheetView zoomScaleNormal="100" workbookViewId="0">
      <pane xSplit="2" ySplit="11" topLeftCell="C12" activePane="bottomRight" state="frozen"/>
      <selection activeCell="Z1" sqref="Z1"/>
      <selection pane="topRight" activeCell="Z1" sqref="Z1"/>
      <selection pane="bottomLeft" activeCell="Z1" sqref="Z1"/>
      <selection pane="bottomRight"/>
    </sheetView>
  </sheetViews>
  <sheetFormatPr defaultRowHeight="15" customHeight="1"/>
  <cols>
    <col min="1" max="1" width="3" customWidth="1"/>
    <col min="2" max="2" width="65.28515625" customWidth="1"/>
    <col min="3" max="17" width="14.7109375" customWidth="1"/>
    <col min="227" max="238" width="9.140625" customWidth="1"/>
    <col min="242" max="242" width="9.140625" customWidth="1"/>
    <col min="483" max="494" width="9.140625" customWidth="1"/>
    <col min="498" max="498" width="9.140625" customWidth="1"/>
    <col min="739" max="750" width="9.140625" customWidth="1"/>
    <col min="754" max="754" width="9.140625" customWidth="1"/>
    <col min="995" max="1006" width="9.140625" customWidth="1"/>
    <col min="1010" max="1010" width="9.140625" customWidth="1"/>
    <col min="1251" max="1262" width="9.140625" customWidth="1"/>
    <col min="1266" max="1266" width="9.140625" customWidth="1"/>
    <col min="1507" max="1518" width="9.140625" customWidth="1"/>
    <col min="1522" max="1522" width="9.140625" customWidth="1"/>
    <col min="1763" max="1774" width="9.140625" customWidth="1"/>
    <col min="1778" max="1778" width="9.140625" customWidth="1"/>
    <col min="2019" max="2030" width="9.140625" customWidth="1"/>
    <col min="2034" max="2034" width="9.140625" customWidth="1"/>
    <col min="2275" max="2286" width="9.140625" customWidth="1"/>
    <col min="2290" max="2290" width="9.140625" customWidth="1"/>
    <col min="2531" max="2542" width="9.140625" customWidth="1"/>
    <col min="2546" max="2546" width="9.140625" customWidth="1"/>
    <col min="2787" max="2798" width="9.140625" customWidth="1"/>
    <col min="2802" max="2802" width="9.140625" customWidth="1"/>
    <col min="3043" max="3054" width="9.140625" customWidth="1"/>
    <col min="3058" max="3058" width="9.140625" customWidth="1"/>
    <col min="3299" max="3310" width="9.140625" customWidth="1"/>
    <col min="3314" max="3314" width="9.140625" customWidth="1"/>
    <col min="3555" max="3566" width="9.140625" customWidth="1"/>
    <col min="3570" max="3570" width="9.140625" customWidth="1"/>
    <col min="3811" max="3822" width="9.140625" customWidth="1"/>
    <col min="3826" max="3826" width="9.140625" customWidth="1"/>
    <col min="4067" max="4078" width="9.140625" customWidth="1"/>
    <col min="4082" max="4082" width="9.140625" customWidth="1"/>
    <col min="4323" max="4334" width="9.140625" customWidth="1"/>
    <col min="4338" max="4338" width="9.140625" customWidth="1"/>
    <col min="4579" max="4590" width="9.140625" customWidth="1"/>
    <col min="4594" max="4594" width="9.140625" customWidth="1"/>
    <col min="4835" max="4846" width="9.140625" customWidth="1"/>
    <col min="4850" max="4850" width="9.140625" customWidth="1"/>
    <col min="5091" max="5102" width="9.140625" customWidth="1"/>
    <col min="5106" max="5106" width="9.140625" customWidth="1"/>
    <col min="5347" max="5358" width="9.140625" customWidth="1"/>
    <col min="5362" max="5362" width="9.140625" customWidth="1"/>
    <col min="5603" max="5614" width="9.140625" customWidth="1"/>
    <col min="5618" max="5618" width="9.140625" customWidth="1"/>
    <col min="5859" max="5870" width="9.140625" customWidth="1"/>
    <col min="5874" max="5874" width="9.140625" customWidth="1"/>
    <col min="6115" max="6126" width="9.140625" customWidth="1"/>
    <col min="6130" max="6130" width="9.140625" customWidth="1"/>
    <col min="6371" max="6382" width="9.140625" customWidth="1"/>
    <col min="6386" max="6386" width="9.140625" customWidth="1"/>
    <col min="6627" max="6638" width="9.140625" customWidth="1"/>
    <col min="6642" max="6642" width="9.140625" customWidth="1"/>
    <col min="6883" max="6894" width="9.140625" customWidth="1"/>
    <col min="6898" max="6898" width="9.140625" customWidth="1"/>
    <col min="7139" max="7150" width="9.140625" customWidth="1"/>
    <col min="7154" max="7154" width="9.140625" customWidth="1"/>
    <col min="7395" max="7406" width="9.140625" customWidth="1"/>
    <col min="7410" max="7410" width="9.140625" customWidth="1"/>
    <col min="7651" max="7662" width="9.140625" customWidth="1"/>
    <col min="7666" max="7666" width="9.140625" customWidth="1"/>
    <col min="7907" max="7918" width="9.140625" customWidth="1"/>
    <col min="7922" max="7922" width="9.140625" customWidth="1"/>
    <col min="8163" max="8174" width="9.140625" customWidth="1"/>
    <col min="8178" max="8178" width="9.140625" customWidth="1"/>
    <col min="8419" max="8430" width="9.140625" customWidth="1"/>
    <col min="8434" max="8434" width="9.140625" customWidth="1"/>
    <col min="8675" max="8686" width="9.140625" customWidth="1"/>
    <col min="8690" max="8690" width="9.140625" customWidth="1"/>
    <col min="8931" max="8942" width="9.140625" customWidth="1"/>
    <col min="8946" max="8946" width="9.140625" customWidth="1"/>
    <col min="9187" max="9198" width="9.140625" customWidth="1"/>
    <col min="9202" max="9202" width="9.140625" customWidth="1"/>
    <col min="9443" max="9454" width="9.140625" customWidth="1"/>
    <col min="9458" max="9458" width="9.140625" customWidth="1"/>
    <col min="9699" max="9710" width="9.140625" customWidth="1"/>
    <col min="9714" max="9714" width="9.140625" customWidth="1"/>
    <col min="9955" max="9966" width="9.140625" customWidth="1"/>
    <col min="9970" max="9970" width="9.140625" customWidth="1"/>
    <col min="10211" max="10222" width="9.140625" customWidth="1"/>
    <col min="10226" max="10226" width="9.140625" customWidth="1"/>
    <col min="10467" max="10478" width="9.140625" customWidth="1"/>
    <col min="10482" max="10482" width="9.140625" customWidth="1"/>
    <col min="10723" max="10734" width="9.140625" customWidth="1"/>
    <col min="10738" max="10738" width="9.140625" customWidth="1"/>
    <col min="10979" max="10990" width="9.140625" customWidth="1"/>
    <col min="10994" max="10994" width="9.140625" customWidth="1"/>
    <col min="11235" max="11246" width="9.140625" customWidth="1"/>
    <col min="11250" max="11250" width="9.140625" customWidth="1"/>
    <col min="11491" max="11502" width="9.140625" customWidth="1"/>
    <col min="11506" max="11506" width="9.140625" customWidth="1"/>
    <col min="11747" max="11758" width="9.140625" customWidth="1"/>
    <col min="11762" max="11762" width="9.140625" customWidth="1"/>
    <col min="12003" max="12014" width="9.140625" customWidth="1"/>
    <col min="12018" max="12018" width="9.140625" customWidth="1"/>
    <col min="12259" max="12270" width="9.140625" customWidth="1"/>
    <col min="12274" max="12274" width="9.140625" customWidth="1"/>
    <col min="12515" max="12526" width="9.140625" customWidth="1"/>
    <col min="12530" max="12530" width="9.140625" customWidth="1"/>
    <col min="12771" max="12782" width="9.140625" customWidth="1"/>
    <col min="12786" max="12786" width="9.140625" customWidth="1"/>
    <col min="13027" max="13038" width="9.140625" customWidth="1"/>
    <col min="13042" max="13042" width="9.140625" customWidth="1"/>
    <col min="13283" max="13294" width="9.140625" customWidth="1"/>
    <col min="13298" max="13298" width="9.140625" customWidth="1"/>
    <col min="13539" max="13550" width="9.140625" customWidth="1"/>
    <col min="13554" max="13554" width="9.140625" customWidth="1"/>
    <col min="13795" max="13806" width="9.140625" customWidth="1"/>
    <col min="13810" max="13810" width="9.140625" customWidth="1"/>
    <col min="14051" max="14062" width="9.140625" customWidth="1"/>
    <col min="14066" max="14066" width="9.140625" customWidth="1"/>
    <col min="14307" max="14318" width="9.140625" customWidth="1"/>
    <col min="14322" max="14322" width="9.140625" customWidth="1"/>
    <col min="14563" max="14574" width="9.140625" customWidth="1"/>
    <col min="14578" max="14578" width="9.140625" customWidth="1"/>
    <col min="14819" max="14830" width="9.140625" customWidth="1"/>
    <col min="14834" max="14834" width="9.140625" customWidth="1"/>
    <col min="15075" max="15086" width="9.140625" customWidth="1"/>
    <col min="15090" max="15090" width="9.140625" customWidth="1"/>
    <col min="15331" max="15342" width="9.140625" customWidth="1"/>
    <col min="15346" max="15346" width="9.140625" customWidth="1"/>
    <col min="15587" max="15598" width="9.140625" customWidth="1"/>
    <col min="15602" max="15602" width="9.140625" customWidth="1"/>
    <col min="15843" max="15854" width="9.140625" customWidth="1"/>
    <col min="15858" max="15858" width="9.140625" customWidth="1"/>
    <col min="16099" max="16110" width="9.140625" customWidth="1"/>
    <col min="16114" max="16114" width="9.140625" customWidth="1"/>
  </cols>
  <sheetData>
    <row r="1" spans="1:32" s="53" customFormat="1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32" s="54" customFormat="1" ht="15.95" customHeight="1">
      <c r="A2" s="21"/>
      <c r="B2" s="32" t="s">
        <v>944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32" s="54" customFormat="1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</row>
    <row r="4" spans="1:32" s="54" customFormat="1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</row>
    <row r="5" spans="1:32" s="54" customFormat="1" ht="15.95" customHeight="1">
      <c r="A5" s="31"/>
      <c r="B5" s="33" t="s">
        <v>945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</row>
    <row r="6" spans="1:32" s="54" customFormat="1" ht="15.95" customHeight="1">
      <c r="A6" s="31"/>
      <c r="B6" s="69" t="str">
        <f>Contents!B6</f>
        <v>Table 20. Change in employment characteristics of persons employed last year by occupation</v>
      </c>
      <c r="C6" s="69"/>
      <c r="D6" s="69"/>
      <c r="E6" s="69"/>
      <c r="F6" s="69"/>
      <c r="G6" s="69"/>
      <c r="H6" s="69"/>
      <c r="I6" s="69"/>
      <c r="J6" s="69"/>
      <c r="K6" s="69"/>
      <c r="L6" s="69"/>
      <c r="M6" s="31"/>
      <c r="N6" s="31"/>
      <c r="O6" s="31"/>
      <c r="P6" s="31"/>
      <c r="Q6" s="31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</row>
    <row r="7" spans="1:32" s="54" customFormat="1" ht="15.95" customHeight="1">
      <c r="A7" s="31"/>
      <c r="B7" s="34" t="str">
        <f>Contents!B7</f>
        <v>Released at 11:30 am (Canberra time) Wed 7 Jul 2021</v>
      </c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</row>
    <row r="8" spans="1:32" s="55" customFormat="1" ht="15.75" customHeight="1">
      <c r="A8" s="70" t="str">
        <f>Contents!C12</f>
        <v>Table 20.2 - Time Series IDs</v>
      </c>
      <c r="B8" s="70"/>
      <c r="C8" s="70"/>
      <c r="D8" s="70"/>
      <c r="E8" s="70"/>
      <c r="F8" s="70"/>
      <c r="G8" s="70"/>
      <c r="H8" s="70"/>
      <c r="I8" s="35"/>
      <c r="J8" s="36"/>
      <c r="K8" s="37"/>
      <c r="L8" s="37"/>
      <c r="M8" s="37"/>
      <c r="N8" s="37"/>
      <c r="O8" s="37"/>
      <c r="P8" s="37"/>
      <c r="Q8" s="3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</row>
    <row r="9" spans="1:32" s="56" customFormat="1" ht="15" customHeight="1">
      <c r="A9" s="38"/>
      <c r="B9" s="38"/>
      <c r="C9" s="71" t="s">
        <v>967</v>
      </c>
      <c r="D9" s="71"/>
      <c r="E9" s="71"/>
      <c r="F9" s="71"/>
      <c r="G9" s="71"/>
      <c r="H9" s="71"/>
      <c r="I9" s="71"/>
      <c r="J9" s="71"/>
      <c r="K9" s="71" t="s">
        <v>968</v>
      </c>
      <c r="L9" s="71"/>
      <c r="M9" s="71"/>
      <c r="N9" s="71"/>
      <c r="O9" s="71"/>
      <c r="P9" s="72" t="s">
        <v>969</v>
      </c>
      <c r="Q9" s="68" t="s">
        <v>970</v>
      </c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</row>
    <row r="10" spans="1:32" s="56" customFormat="1" ht="33.75">
      <c r="A10" s="38"/>
      <c r="B10" s="38"/>
      <c r="C10" s="39" t="s">
        <v>971</v>
      </c>
      <c r="D10" s="39" t="s">
        <v>972</v>
      </c>
      <c r="E10" s="39" t="s">
        <v>973</v>
      </c>
      <c r="F10" s="39" t="s">
        <v>974</v>
      </c>
      <c r="G10" s="39" t="s">
        <v>975</v>
      </c>
      <c r="H10" s="39" t="s">
        <v>976</v>
      </c>
      <c r="I10" s="39" t="s">
        <v>977</v>
      </c>
      <c r="J10" s="39" t="s">
        <v>978</v>
      </c>
      <c r="K10" s="39" t="s">
        <v>979</v>
      </c>
      <c r="L10" s="39" t="s">
        <v>980</v>
      </c>
      <c r="M10" s="39" t="s">
        <v>981</v>
      </c>
      <c r="N10" s="39" t="s">
        <v>982</v>
      </c>
      <c r="O10" s="39" t="s">
        <v>983</v>
      </c>
      <c r="P10" s="72"/>
      <c r="Q10" s="6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</row>
    <row r="11" spans="1:32" s="56" customFormat="1">
      <c r="A11" s="38"/>
      <c r="B11" s="38"/>
      <c r="C11" s="40" t="s">
        <v>984</v>
      </c>
      <c r="D11" s="40" t="s">
        <v>984</v>
      </c>
      <c r="E11" s="40" t="s">
        <v>984</v>
      </c>
      <c r="F11" s="40" t="s">
        <v>984</v>
      </c>
      <c r="G11" s="40" t="s">
        <v>984</v>
      </c>
      <c r="H11" s="40" t="s">
        <v>984</v>
      </c>
      <c r="I11" s="40" t="s">
        <v>984</v>
      </c>
      <c r="J11" s="40" t="s">
        <v>984</v>
      </c>
      <c r="K11" s="40" t="s">
        <v>984</v>
      </c>
      <c r="L11" s="40" t="s">
        <v>984</v>
      </c>
      <c r="M11" s="40" t="s">
        <v>984</v>
      </c>
      <c r="N11" s="40" t="s">
        <v>984</v>
      </c>
      <c r="O11" s="40" t="s">
        <v>984</v>
      </c>
      <c r="P11" s="40" t="s">
        <v>984</v>
      </c>
      <c r="Q11" s="40" t="s">
        <v>984</v>
      </c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</row>
    <row r="12" spans="1:32" s="56" customFormat="1">
      <c r="A12" s="41" t="s">
        <v>985</v>
      </c>
      <c r="B12" s="42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8"/>
      <c r="Q12" s="5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</row>
    <row r="13" spans="1:32" s="59" customFormat="1">
      <c r="A13" s="44" t="s">
        <v>986</v>
      </c>
      <c r="B13" s="45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</row>
    <row r="14" spans="1:32" s="59" customFormat="1">
      <c r="A14" s="47"/>
      <c r="B14" s="45" t="s">
        <v>987</v>
      </c>
      <c r="C14" s="19" t="s">
        <v>263</v>
      </c>
      <c r="D14" s="19" t="s">
        <v>296</v>
      </c>
      <c r="E14" s="19" t="s">
        <v>329</v>
      </c>
      <c r="F14" s="19" t="s">
        <v>362</v>
      </c>
      <c r="G14" s="19" t="s">
        <v>395</v>
      </c>
      <c r="H14" s="19" t="s">
        <v>428</v>
      </c>
      <c r="I14" s="19" t="s">
        <v>461</v>
      </c>
      <c r="J14" s="19" t="s">
        <v>494</v>
      </c>
      <c r="K14" s="19" t="s">
        <v>743</v>
      </c>
      <c r="L14" s="19" t="s">
        <v>775</v>
      </c>
      <c r="M14" s="19" t="s">
        <v>808</v>
      </c>
      <c r="N14" s="19" t="s">
        <v>841</v>
      </c>
      <c r="O14" s="19" t="s">
        <v>874</v>
      </c>
      <c r="P14" s="19" t="s">
        <v>906</v>
      </c>
      <c r="Q14" s="19" t="s">
        <v>912</v>
      </c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</row>
    <row r="15" spans="1:32" s="60" customFormat="1">
      <c r="A15" s="47"/>
      <c r="B15" s="45" t="s">
        <v>988</v>
      </c>
      <c r="C15" s="19" t="s">
        <v>294</v>
      </c>
      <c r="D15" s="19" t="s">
        <v>327</v>
      </c>
      <c r="E15" s="19" t="s">
        <v>360</v>
      </c>
      <c r="F15" s="19" t="s">
        <v>393</v>
      </c>
      <c r="G15" s="19" t="s">
        <v>426</v>
      </c>
      <c r="H15" s="19" t="s">
        <v>459</v>
      </c>
      <c r="I15" s="19" t="s">
        <v>492</v>
      </c>
      <c r="J15" s="19" t="s">
        <v>741</v>
      </c>
      <c r="K15" s="19" t="s">
        <v>773</v>
      </c>
      <c r="L15" s="19" t="s">
        <v>806</v>
      </c>
      <c r="M15" s="19" t="s">
        <v>839</v>
      </c>
      <c r="N15" s="19" t="s">
        <v>872</v>
      </c>
      <c r="O15" s="19" t="s">
        <v>904</v>
      </c>
      <c r="P15" s="19" t="s">
        <v>910</v>
      </c>
      <c r="Q15" s="19" t="s">
        <v>943</v>
      </c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</row>
    <row r="16" spans="1:32" s="56" customFormat="1">
      <c r="A16" s="44" t="s">
        <v>970</v>
      </c>
      <c r="B16" s="45"/>
      <c r="C16" s="19" t="s">
        <v>262</v>
      </c>
      <c r="D16" s="19" t="s">
        <v>295</v>
      </c>
      <c r="E16" s="19" t="s">
        <v>328</v>
      </c>
      <c r="F16" s="19" t="s">
        <v>361</v>
      </c>
      <c r="G16" s="19" t="s">
        <v>394</v>
      </c>
      <c r="H16" s="19" t="s">
        <v>427</v>
      </c>
      <c r="I16" s="19" t="s">
        <v>460</v>
      </c>
      <c r="J16" s="19" t="s">
        <v>493</v>
      </c>
      <c r="K16" s="19" t="s">
        <v>742</v>
      </c>
      <c r="L16" s="19" t="s">
        <v>774</v>
      </c>
      <c r="M16" s="19" t="s">
        <v>807</v>
      </c>
      <c r="N16" s="19" t="s">
        <v>840</v>
      </c>
      <c r="O16" s="19" t="s">
        <v>873</v>
      </c>
      <c r="P16" s="19" t="s">
        <v>905</v>
      </c>
      <c r="Q16" s="19" t="s">
        <v>911</v>
      </c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</row>
    <row r="17" spans="1:32" s="56" customFormat="1">
      <c r="A17" s="41" t="s">
        <v>987</v>
      </c>
      <c r="B17" s="42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8"/>
      <c r="Q17" s="5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</row>
    <row r="18" spans="1:32" s="59" customFormat="1">
      <c r="A18" s="44" t="s">
        <v>989</v>
      </c>
      <c r="B18" s="45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</row>
    <row r="19" spans="1:32" s="59" customFormat="1">
      <c r="A19" s="47"/>
      <c r="B19" s="45" t="s">
        <v>990</v>
      </c>
      <c r="C19" s="19" t="s">
        <v>264</v>
      </c>
      <c r="D19" s="19" t="s">
        <v>297</v>
      </c>
      <c r="E19" s="19" t="s">
        <v>330</v>
      </c>
      <c r="F19" s="19" t="s">
        <v>363</v>
      </c>
      <c r="G19" s="19" t="s">
        <v>396</v>
      </c>
      <c r="H19" s="19" t="s">
        <v>429</v>
      </c>
      <c r="I19" s="19" t="s">
        <v>462</v>
      </c>
      <c r="J19" s="19" t="s">
        <v>495</v>
      </c>
      <c r="K19" s="19" t="s">
        <v>744</v>
      </c>
      <c r="L19" s="19" t="s">
        <v>776</v>
      </c>
      <c r="M19" s="19" t="s">
        <v>809</v>
      </c>
      <c r="N19" s="19" t="s">
        <v>842</v>
      </c>
      <c r="O19" s="19" t="s">
        <v>875</v>
      </c>
      <c r="P19" s="19" t="s">
        <v>907</v>
      </c>
      <c r="Q19" s="19" t="s">
        <v>913</v>
      </c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</row>
    <row r="20" spans="1:32" s="60" customFormat="1">
      <c r="A20" s="47"/>
      <c r="B20" s="45" t="s">
        <v>991</v>
      </c>
      <c r="C20" s="19" t="s">
        <v>279</v>
      </c>
      <c r="D20" s="19" t="s">
        <v>312</v>
      </c>
      <c r="E20" s="19" t="s">
        <v>345</v>
      </c>
      <c r="F20" s="19" t="s">
        <v>378</v>
      </c>
      <c r="G20" s="19" t="s">
        <v>411</v>
      </c>
      <c r="H20" s="19" t="s">
        <v>444</v>
      </c>
      <c r="I20" s="19" t="s">
        <v>477</v>
      </c>
      <c r="J20" s="19" t="s">
        <v>510</v>
      </c>
      <c r="K20" s="19" t="s">
        <v>758</v>
      </c>
      <c r="L20" s="19" t="s">
        <v>791</v>
      </c>
      <c r="M20" s="19" t="s">
        <v>824</v>
      </c>
      <c r="N20" s="19" t="s">
        <v>857</v>
      </c>
      <c r="O20" s="19" t="s">
        <v>889</v>
      </c>
      <c r="P20" s="61" t="s">
        <v>992</v>
      </c>
      <c r="Q20" s="19" t="s">
        <v>928</v>
      </c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</row>
    <row r="21" spans="1:32" s="56" customFormat="1">
      <c r="A21" s="44" t="s">
        <v>970</v>
      </c>
      <c r="B21" s="45"/>
      <c r="C21" s="19" t="s">
        <v>263</v>
      </c>
      <c r="D21" s="19" t="s">
        <v>296</v>
      </c>
      <c r="E21" s="19" t="s">
        <v>329</v>
      </c>
      <c r="F21" s="19" t="s">
        <v>362</v>
      </c>
      <c r="G21" s="19" t="s">
        <v>395</v>
      </c>
      <c r="H21" s="19" t="s">
        <v>428</v>
      </c>
      <c r="I21" s="19" t="s">
        <v>461</v>
      </c>
      <c r="J21" s="19" t="s">
        <v>494</v>
      </c>
      <c r="K21" s="19" t="s">
        <v>743</v>
      </c>
      <c r="L21" s="19" t="s">
        <v>775</v>
      </c>
      <c r="M21" s="19" t="s">
        <v>808</v>
      </c>
      <c r="N21" s="19" t="s">
        <v>841</v>
      </c>
      <c r="O21" s="19" t="s">
        <v>874</v>
      </c>
      <c r="P21" s="19" t="s">
        <v>906</v>
      </c>
      <c r="Q21" s="19" t="s">
        <v>912</v>
      </c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</row>
    <row r="22" spans="1:32" s="56" customFormat="1">
      <c r="A22" s="41" t="s">
        <v>990</v>
      </c>
      <c r="B22" s="42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8"/>
      <c r="Q22" s="57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</row>
    <row r="23" spans="1:32" s="56" customFormat="1">
      <c r="A23" s="44" t="s">
        <v>993</v>
      </c>
      <c r="B23" s="45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Q23" s="19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</row>
    <row r="24" spans="1:32" s="56" customFormat="1">
      <c r="A24" s="44"/>
      <c r="B24" s="45" t="s">
        <v>994</v>
      </c>
      <c r="C24" s="19" t="s">
        <v>278</v>
      </c>
      <c r="D24" s="19" t="s">
        <v>311</v>
      </c>
      <c r="E24" s="19" t="s">
        <v>344</v>
      </c>
      <c r="F24" s="19" t="s">
        <v>377</v>
      </c>
      <c r="G24" s="19" t="s">
        <v>410</v>
      </c>
      <c r="H24" s="19" t="s">
        <v>443</v>
      </c>
      <c r="I24" s="19" t="s">
        <v>476</v>
      </c>
      <c r="J24" s="19" t="s">
        <v>509</v>
      </c>
      <c r="K24" s="19" t="s">
        <v>757</v>
      </c>
      <c r="L24" s="19" t="s">
        <v>790</v>
      </c>
      <c r="M24" s="19" t="s">
        <v>823</v>
      </c>
      <c r="N24" s="19" t="s">
        <v>856</v>
      </c>
      <c r="O24" s="19" t="s">
        <v>888</v>
      </c>
      <c r="P24" s="19" t="s">
        <v>909</v>
      </c>
      <c r="Q24" s="19" t="s">
        <v>927</v>
      </c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</row>
    <row r="25" spans="1:32" s="56" customFormat="1">
      <c r="A25" s="47"/>
      <c r="B25" s="45" t="s">
        <v>995</v>
      </c>
      <c r="C25" s="19" t="s">
        <v>265</v>
      </c>
      <c r="D25" s="19" t="s">
        <v>298</v>
      </c>
      <c r="E25" s="19" t="s">
        <v>331</v>
      </c>
      <c r="F25" s="19" t="s">
        <v>364</v>
      </c>
      <c r="G25" s="19" t="s">
        <v>397</v>
      </c>
      <c r="H25" s="19" t="s">
        <v>430</v>
      </c>
      <c r="I25" s="19" t="s">
        <v>463</v>
      </c>
      <c r="J25" s="19" t="s">
        <v>496</v>
      </c>
      <c r="K25" s="19" t="s">
        <v>745</v>
      </c>
      <c r="L25" s="19" t="s">
        <v>777</v>
      </c>
      <c r="M25" s="19" t="s">
        <v>810</v>
      </c>
      <c r="N25" s="19" t="s">
        <v>843</v>
      </c>
      <c r="O25" s="19" t="s">
        <v>876</v>
      </c>
      <c r="P25" s="19" t="s">
        <v>908</v>
      </c>
      <c r="Q25" s="19" t="s">
        <v>914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</row>
    <row r="26" spans="1:32" s="56" customFormat="1">
      <c r="A26" s="44" t="s">
        <v>970</v>
      </c>
      <c r="B26" s="44"/>
      <c r="C26" s="19" t="s">
        <v>264</v>
      </c>
      <c r="D26" s="19" t="s">
        <v>297</v>
      </c>
      <c r="E26" s="19" t="s">
        <v>330</v>
      </c>
      <c r="F26" s="19" t="s">
        <v>363</v>
      </c>
      <c r="G26" s="19" t="s">
        <v>396</v>
      </c>
      <c r="H26" s="19" t="s">
        <v>429</v>
      </c>
      <c r="I26" s="19" t="s">
        <v>462</v>
      </c>
      <c r="J26" s="19" t="s">
        <v>495</v>
      </c>
      <c r="K26" s="19" t="s">
        <v>744</v>
      </c>
      <c r="L26" s="19" t="s">
        <v>776</v>
      </c>
      <c r="M26" s="19" t="s">
        <v>809</v>
      </c>
      <c r="N26" s="19" t="s">
        <v>842</v>
      </c>
      <c r="O26" s="19" t="s">
        <v>875</v>
      </c>
      <c r="P26" s="19" t="s">
        <v>907</v>
      </c>
      <c r="Q26" s="19" t="s">
        <v>913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</row>
    <row r="27" spans="1:32" s="56" customFormat="1">
      <c r="A27" s="41" t="s">
        <v>995</v>
      </c>
      <c r="B27" s="42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8"/>
      <c r="Q27" s="5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</row>
    <row r="28" spans="1:32" s="56" customFormat="1">
      <c r="A28" s="44" t="s">
        <v>996</v>
      </c>
      <c r="B28" s="51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Q28" s="19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</row>
    <row r="29" spans="1:32" s="56" customFormat="1">
      <c r="A29" s="45"/>
      <c r="B29" s="45" t="s">
        <v>997</v>
      </c>
      <c r="C29" s="19" t="s">
        <v>266</v>
      </c>
      <c r="D29" s="19" t="s">
        <v>299</v>
      </c>
      <c r="E29" s="19" t="s">
        <v>332</v>
      </c>
      <c r="F29" s="19" t="s">
        <v>365</v>
      </c>
      <c r="G29" s="19" t="s">
        <v>398</v>
      </c>
      <c r="H29" s="19" t="s">
        <v>431</v>
      </c>
      <c r="I29" s="19" t="s">
        <v>464</v>
      </c>
      <c r="J29" s="19" t="s">
        <v>497</v>
      </c>
      <c r="K29" s="19" t="s">
        <v>746</v>
      </c>
      <c r="L29" s="19" t="s">
        <v>778</v>
      </c>
      <c r="M29" s="19" t="s">
        <v>811</v>
      </c>
      <c r="N29" s="19" t="s">
        <v>844</v>
      </c>
      <c r="O29" s="19" t="s">
        <v>877</v>
      </c>
      <c r="P29" s="61" t="s">
        <v>992</v>
      </c>
      <c r="Q29" s="19" t="s">
        <v>915</v>
      </c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32" s="56" customFormat="1">
      <c r="A30" s="45"/>
      <c r="B30" s="45" t="s">
        <v>998</v>
      </c>
      <c r="C30" s="19" t="s">
        <v>267</v>
      </c>
      <c r="D30" s="19" t="s">
        <v>300</v>
      </c>
      <c r="E30" s="19" t="s">
        <v>333</v>
      </c>
      <c r="F30" s="19" t="s">
        <v>366</v>
      </c>
      <c r="G30" s="19" t="s">
        <v>399</v>
      </c>
      <c r="H30" s="19" t="s">
        <v>432</v>
      </c>
      <c r="I30" s="19" t="s">
        <v>465</v>
      </c>
      <c r="J30" s="19" t="s">
        <v>498</v>
      </c>
      <c r="K30" s="19" t="s">
        <v>747</v>
      </c>
      <c r="L30" s="19" t="s">
        <v>779</v>
      </c>
      <c r="M30" s="19" t="s">
        <v>812</v>
      </c>
      <c r="N30" s="19" t="s">
        <v>845</v>
      </c>
      <c r="O30" s="19" t="s">
        <v>878</v>
      </c>
      <c r="P30" s="61" t="s">
        <v>992</v>
      </c>
      <c r="Q30" s="19" t="s">
        <v>916</v>
      </c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</row>
    <row r="31" spans="1:32" s="56" customFormat="1">
      <c r="A31" s="44" t="s">
        <v>999</v>
      </c>
      <c r="B31" s="45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59"/>
      <c r="Q31" s="19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</row>
    <row r="32" spans="1:32" s="56" customFormat="1">
      <c r="A32" s="45"/>
      <c r="B32" s="45" t="s">
        <v>1000</v>
      </c>
      <c r="C32" s="19" t="s">
        <v>268</v>
      </c>
      <c r="D32" s="19" t="s">
        <v>301</v>
      </c>
      <c r="E32" s="19" t="s">
        <v>334</v>
      </c>
      <c r="F32" s="19" t="s">
        <v>367</v>
      </c>
      <c r="G32" s="19" t="s">
        <v>400</v>
      </c>
      <c r="H32" s="19" t="s">
        <v>433</v>
      </c>
      <c r="I32" s="19" t="s">
        <v>466</v>
      </c>
      <c r="J32" s="19" t="s">
        <v>499</v>
      </c>
      <c r="K32" s="19" t="s">
        <v>748</v>
      </c>
      <c r="L32" s="19" t="s">
        <v>780</v>
      </c>
      <c r="M32" s="19" t="s">
        <v>813</v>
      </c>
      <c r="N32" s="19" t="s">
        <v>846</v>
      </c>
      <c r="O32" s="19" t="s">
        <v>879</v>
      </c>
      <c r="P32" s="61" t="s">
        <v>992</v>
      </c>
      <c r="Q32" s="19" t="s">
        <v>917</v>
      </c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</row>
    <row r="33" spans="1:32" s="56" customFormat="1">
      <c r="A33" s="45"/>
      <c r="B33" s="45" t="s">
        <v>1001</v>
      </c>
      <c r="C33" s="19" t="s">
        <v>269</v>
      </c>
      <c r="D33" s="19" t="s">
        <v>302</v>
      </c>
      <c r="E33" s="19" t="s">
        <v>335</v>
      </c>
      <c r="F33" s="19" t="s">
        <v>368</v>
      </c>
      <c r="G33" s="19" t="s">
        <v>401</v>
      </c>
      <c r="H33" s="19" t="s">
        <v>434</v>
      </c>
      <c r="I33" s="19" t="s">
        <v>467</v>
      </c>
      <c r="J33" s="19" t="s">
        <v>500</v>
      </c>
      <c r="K33" s="19" t="s">
        <v>749</v>
      </c>
      <c r="L33" s="19" t="s">
        <v>781</v>
      </c>
      <c r="M33" s="19" t="s">
        <v>814</v>
      </c>
      <c r="N33" s="19" t="s">
        <v>847</v>
      </c>
      <c r="O33" s="19" t="s">
        <v>880</v>
      </c>
      <c r="P33" s="61" t="s">
        <v>992</v>
      </c>
      <c r="Q33" s="19" t="s">
        <v>918</v>
      </c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</row>
    <row r="34" spans="1:32" s="56" customFormat="1">
      <c r="A34" s="44" t="s">
        <v>1002</v>
      </c>
      <c r="B34" s="45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Q34" s="19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</row>
    <row r="35" spans="1:32" s="56" customFormat="1">
      <c r="A35" s="45"/>
      <c r="B35" s="45" t="s">
        <v>1003</v>
      </c>
      <c r="C35" s="19" t="s">
        <v>270</v>
      </c>
      <c r="D35" s="19" t="s">
        <v>303</v>
      </c>
      <c r="E35" s="19" t="s">
        <v>336</v>
      </c>
      <c r="F35" s="19" t="s">
        <v>369</v>
      </c>
      <c r="G35" s="19" t="s">
        <v>402</v>
      </c>
      <c r="H35" s="19" t="s">
        <v>435</v>
      </c>
      <c r="I35" s="19" t="s">
        <v>468</v>
      </c>
      <c r="J35" s="19" t="s">
        <v>501</v>
      </c>
      <c r="K35" s="19" t="s">
        <v>750</v>
      </c>
      <c r="L35" s="19" t="s">
        <v>782</v>
      </c>
      <c r="M35" s="19" t="s">
        <v>815</v>
      </c>
      <c r="N35" s="19" t="s">
        <v>848</v>
      </c>
      <c r="O35" s="19" t="s">
        <v>881</v>
      </c>
      <c r="P35" s="61" t="s">
        <v>992</v>
      </c>
      <c r="Q35" s="19" t="s">
        <v>919</v>
      </c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</row>
    <row r="36" spans="1:32" s="56" customFormat="1">
      <c r="A36" s="45"/>
      <c r="B36" s="45" t="s">
        <v>1004</v>
      </c>
      <c r="C36" s="19" t="s">
        <v>271</v>
      </c>
      <c r="D36" s="19" t="s">
        <v>304</v>
      </c>
      <c r="E36" s="19" t="s">
        <v>337</v>
      </c>
      <c r="F36" s="19" t="s">
        <v>370</v>
      </c>
      <c r="G36" s="19" t="s">
        <v>403</v>
      </c>
      <c r="H36" s="19" t="s">
        <v>436</v>
      </c>
      <c r="I36" s="19" t="s">
        <v>469</v>
      </c>
      <c r="J36" s="19" t="s">
        <v>502</v>
      </c>
      <c r="K36" s="61" t="s">
        <v>992</v>
      </c>
      <c r="L36" s="19" t="s">
        <v>783</v>
      </c>
      <c r="M36" s="19" t="s">
        <v>816</v>
      </c>
      <c r="N36" s="19" t="s">
        <v>849</v>
      </c>
      <c r="O36" s="19" t="s">
        <v>882</v>
      </c>
      <c r="P36" s="61" t="s">
        <v>992</v>
      </c>
      <c r="Q36" s="19" t="s">
        <v>920</v>
      </c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</row>
    <row r="37" spans="1:32" s="56" customFormat="1">
      <c r="A37" s="45"/>
      <c r="B37" s="45" t="s">
        <v>1005</v>
      </c>
      <c r="C37" s="19" t="s">
        <v>272</v>
      </c>
      <c r="D37" s="19" t="s">
        <v>305</v>
      </c>
      <c r="E37" s="19" t="s">
        <v>338</v>
      </c>
      <c r="F37" s="19" t="s">
        <v>371</v>
      </c>
      <c r="G37" s="19" t="s">
        <v>404</v>
      </c>
      <c r="H37" s="19" t="s">
        <v>437</v>
      </c>
      <c r="I37" s="19" t="s">
        <v>470</v>
      </c>
      <c r="J37" s="19" t="s">
        <v>503</v>
      </c>
      <c r="K37" s="19" t="s">
        <v>751</v>
      </c>
      <c r="L37" s="19" t="s">
        <v>784</v>
      </c>
      <c r="M37" s="19" t="s">
        <v>817</v>
      </c>
      <c r="N37" s="19" t="s">
        <v>850</v>
      </c>
      <c r="O37" s="61" t="s">
        <v>992</v>
      </c>
      <c r="P37" s="61" t="s">
        <v>992</v>
      </c>
      <c r="Q37" s="19" t="s">
        <v>921</v>
      </c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</row>
    <row r="38" spans="1:32" s="56" customFormat="1">
      <c r="A38" s="44" t="s">
        <v>1006</v>
      </c>
      <c r="B38" s="45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Q38" s="19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</row>
    <row r="39" spans="1:32" s="56" customFormat="1">
      <c r="A39" s="45"/>
      <c r="B39" s="45" t="s">
        <v>1007</v>
      </c>
      <c r="C39" s="19" t="s">
        <v>273</v>
      </c>
      <c r="D39" s="19" t="s">
        <v>306</v>
      </c>
      <c r="E39" s="19" t="s">
        <v>339</v>
      </c>
      <c r="F39" s="19" t="s">
        <v>372</v>
      </c>
      <c r="G39" s="19" t="s">
        <v>405</v>
      </c>
      <c r="H39" s="19" t="s">
        <v>438</v>
      </c>
      <c r="I39" s="19" t="s">
        <v>471</v>
      </c>
      <c r="J39" s="19" t="s">
        <v>504</v>
      </c>
      <c r="K39" s="19" t="s">
        <v>752</v>
      </c>
      <c r="L39" s="19" t="s">
        <v>785</v>
      </c>
      <c r="M39" s="19" t="s">
        <v>818</v>
      </c>
      <c r="N39" s="19" t="s">
        <v>851</v>
      </c>
      <c r="O39" s="19" t="s">
        <v>883</v>
      </c>
      <c r="P39" s="61" t="s">
        <v>992</v>
      </c>
      <c r="Q39" s="19" t="s">
        <v>922</v>
      </c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</row>
    <row r="40" spans="1:32" s="56" customFormat="1">
      <c r="A40" s="45"/>
      <c r="B40" s="45" t="s">
        <v>1008</v>
      </c>
      <c r="C40" s="19" t="s">
        <v>274</v>
      </c>
      <c r="D40" s="19" t="s">
        <v>307</v>
      </c>
      <c r="E40" s="19" t="s">
        <v>340</v>
      </c>
      <c r="F40" s="19" t="s">
        <v>373</v>
      </c>
      <c r="G40" s="19" t="s">
        <v>406</v>
      </c>
      <c r="H40" s="19" t="s">
        <v>439</v>
      </c>
      <c r="I40" s="19" t="s">
        <v>472</v>
      </c>
      <c r="J40" s="19" t="s">
        <v>505</v>
      </c>
      <c r="K40" s="19" t="s">
        <v>753</v>
      </c>
      <c r="L40" s="19" t="s">
        <v>786</v>
      </c>
      <c r="M40" s="19" t="s">
        <v>819</v>
      </c>
      <c r="N40" s="19" t="s">
        <v>852</v>
      </c>
      <c r="O40" s="19" t="s">
        <v>884</v>
      </c>
      <c r="P40" s="61" t="s">
        <v>992</v>
      </c>
      <c r="Q40" s="19" t="s">
        <v>923</v>
      </c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</row>
    <row r="41" spans="1:32" s="56" customFormat="1">
      <c r="A41" s="45"/>
      <c r="B41" s="45" t="s">
        <v>1009</v>
      </c>
      <c r="C41" s="19" t="s">
        <v>275</v>
      </c>
      <c r="D41" s="19" t="s">
        <v>308</v>
      </c>
      <c r="E41" s="19" t="s">
        <v>341</v>
      </c>
      <c r="F41" s="19" t="s">
        <v>374</v>
      </c>
      <c r="G41" s="19" t="s">
        <v>407</v>
      </c>
      <c r="H41" s="19" t="s">
        <v>440</v>
      </c>
      <c r="I41" s="19" t="s">
        <v>473</v>
      </c>
      <c r="J41" s="19" t="s">
        <v>506</v>
      </c>
      <c r="K41" s="19" t="s">
        <v>754</v>
      </c>
      <c r="L41" s="19" t="s">
        <v>787</v>
      </c>
      <c r="M41" s="19" t="s">
        <v>820</v>
      </c>
      <c r="N41" s="19" t="s">
        <v>853</v>
      </c>
      <c r="O41" s="19" t="s">
        <v>885</v>
      </c>
      <c r="P41" s="61" t="s">
        <v>992</v>
      </c>
      <c r="Q41" s="19" t="s">
        <v>924</v>
      </c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</row>
    <row r="42" spans="1:32" s="56" customFormat="1">
      <c r="A42" s="44" t="s">
        <v>1010</v>
      </c>
      <c r="B42" s="45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Q42" s="19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</row>
    <row r="43" spans="1:32" s="56" customFormat="1">
      <c r="A43" s="45"/>
      <c r="B43" s="45" t="s">
        <v>1011</v>
      </c>
      <c r="C43" s="19" t="s">
        <v>276</v>
      </c>
      <c r="D43" s="19" t="s">
        <v>309</v>
      </c>
      <c r="E43" s="19" t="s">
        <v>342</v>
      </c>
      <c r="F43" s="19" t="s">
        <v>375</v>
      </c>
      <c r="G43" s="19" t="s">
        <v>408</v>
      </c>
      <c r="H43" s="19" t="s">
        <v>441</v>
      </c>
      <c r="I43" s="19" t="s">
        <v>474</v>
      </c>
      <c r="J43" s="19" t="s">
        <v>507</v>
      </c>
      <c r="K43" s="19" t="s">
        <v>755</v>
      </c>
      <c r="L43" s="19" t="s">
        <v>788</v>
      </c>
      <c r="M43" s="19" t="s">
        <v>821</v>
      </c>
      <c r="N43" s="19" t="s">
        <v>854</v>
      </c>
      <c r="O43" s="19" t="s">
        <v>886</v>
      </c>
      <c r="P43" s="61" t="s">
        <v>992</v>
      </c>
      <c r="Q43" s="19" t="s">
        <v>925</v>
      </c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</row>
    <row r="44" spans="1:32" s="56" customFormat="1">
      <c r="A44" s="45"/>
      <c r="B44" s="45" t="s">
        <v>1012</v>
      </c>
      <c r="C44" s="19" t="s">
        <v>277</v>
      </c>
      <c r="D44" s="19" t="s">
        <v>310</v>
      </c>
      <c r="E44" s="19" t="s">
        <v>343</v>
      </c>
      <c r="F44" s="19" t="s">
        <v>376</v>
      </c>
      <c r="G44" s="19" t="s">
        <v>409</v>
      </c>
      <c r="H44" s="19" t="s">
        <v>442</v>
      </c>
      <c r="I44" s="19" t="s">
        <v>475</v>
      </c>
      <c r="J44" s="19" t="s">
        <v>508</v>
      </c>
      <c r="K44" s="19" t="s">
        <v>756</v>
      </c>
      <c r="L44" s="19" t="s">
        <v>789</v>
      </c>
      <c r="M44" s="19" t="s">
        <v>822</v>
      </c>
      <c r="N44" s="19" t="s">
        <v>855</v>
      </c>
      <c r="O44" s="19" t="s">
        <v>887</v>
      </c>
      <c r="P44" s="61" t="s">
        <v>992</v>
      </c>
      <c r="Q44" s="19" t="s">
        <v>926</v>
      </c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</row>
    <row r="45" spans="1:32" s="56" customFormat="1">
      <c r="A45" s="44" t="s">
        <v>970</v>
      </c>
      <c r="B45" s="52"/>
      <c r="C45" s="19" t="s">
        <v>265</v>
      </c>
      <c r="D45" s="19" t="s">
        <v>298</v>
      </c>
      <c r="E45" s="19" t="s">
        <v>331</v>
      </c>
      <c r="F45" s="19" t="s">
        <v>364</v>
      </c>
      <c r="G45" s="19" t="s">
        <v>397</v>
      </c>
      <c r="H45" s="19" t="s">
        <v>430</v>
      </c>
      <c r="I45" s="19" t="s">
        <v>463</v>
      </c>
      <c r="J45" s="19" t="s">
        <v>496</v>
      </c>
      <c r="K45" s="19" t="s">
        <v>745</v>
      </c>
      <c r="L45" s="19" t="s">
        <v>777</v>
      </c>
      <c r="M45" s="19" t="s">
        <v>810</v>
      </c>
      <c r="N45" s="19" t="s">
        <v>843</v>
      </c>
      <c r="O45" s="19" t="s">
        <v>876</v>
      </c>
      <c r="P45" s="19" t="s">
        <v>908</v>
      </c>
      <c r="Q45" s="19" t="s">
        <v>914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</row>
    <row r="46" spans="1:32" s="56" customFormat="1">
      <c r="A46" s="41" t="s">
        <v>991</v>
      </c>
      <c r="B46" s="42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8"/>
      <c r="Q46" s="57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32" s="56" customFormat="1">
      <c r="A47" s="44" t="s">
        <v>1013</v>
      </c>
      <c r="B47" s="45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Q47" s="19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32" s="56" customFormat="1">
      <c r="A48" s="47"/>
      <c r="B48" s="45" t="s">
        <v>1014</v>
      </c>
      <c r="C48" s="19" t="s">
        <v>280</v>
      </c>
      <c r="D48" s="19" t="s">
        <v>313</v>
      </c>
      <c r="E48" s="19" t="s">
        <v>346</v>
      </c>
      <c r="F48" s="19" t="s">
        <v>379</v>
      </c>
      <c r="G48" s="19" t="s">
        <v>412</v>
      </c>
      <c r="H48" s="19" t="s">
        <v>445</v>
      </c>
      <c r="I48" s="19" t="s">
        <v>478</v>
      </c>
      <c r="J48" s="19" t="s">
        <v>511</v>
      </c>
      <c r="K48" s="19" t="s">
        <v>759</v>
      </c>
      <c r="L48" s="19" t="s">
        <v>792</v>
      </c>
      <c r="M48" s="19" t="s">
        <v>825</v>
      </c>
      <c r="N48" s="19" t="s">
        <v>858</v>
      </c>
      <c r="O48" s="19" t="s">
        <v>890</v>
      </c>
      <c r="P48" s="61" t="s">
        <v>992</v>
      </c>
      <c r="Q48" s="19" t="s">
        <v>929</v>
      </c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 s="56" customFormat="1">
      <c r="A49" s="47"/>
      <c r="B49" s="45" t="s">
        <v>1015</v>
      </c>
      <c r="C49" s="19" t="s">
        <v>293</v>
      </c>
      <c r="D49" s="19" t="s">
        <v>326</v>
      </c>
      <c r="E49" s="19" t="s">
        <v>359</v>
      </c>
      <c r="F49" s="19" t="s">
        <v>392</v>
      </c>
      <c r="G49" s="19" t="s">
        <v>425</v>
      </c>
      <c r="H49" s="19" t="s">
        <v>458</v>
      </c>
      <c r="I49" s="19" t="s">
        <v>491</v>
      </c>
      <c r="J49" s="19" t="s">
        <v>740</v>
      </c>
      <c r="K49" s="19" t="s">
        <v>772</v>
      </c>
      <c r="L49" s="19" t="s">
        <v>805</v>
      </c>
      <c r="M49" s="19" t="s">
        <v>838</v>
      </c>
      <c r="N49" s="19" t="s">
        <v>871</v>
      </c>
      <c r="O49" s="19" t="s">
        <v>903</v>
      </c>
      <c r="P49" s="61" t="s">
        <v>992</v>
      </c>
      <c r="Q49" s="19" t="s">
        <v>942</v>
      </c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 s="56" customFormat="1">
      <c r="A50" s="44" t="s">
        <v>970</v>
      </c>
      <c r="B50" s="45"/>
      <c r="C50" s="19" t="s">
        <v>279</v>
      </c>
      <c r="D50" s="19" t="s">
        <v>312</v>
      </c>
      <c r="E50" s="19" t="s">
        <v>345</v>
      </c>
      <c r="F50" s="19" t="s">
        <v>378</v>
      </c>
      <c r="G50" s="19" t="s">
        <v>411</v>
      </c>
      <c r="H50" s="19" t="s">
        <v>444</v>
      </c>
      <c r="I50" s="19" t="s">
        <v>477</v>
      </c>
      <c r="J50" s="19" t="s">
        <v>510</v>
      </c>
      <c r="K50" s="19" t="s">
        <v>758</v>
      </c>
      <c r="L50" s="19" t="s">
        <v>791</v>
      </c>
      <c r="M50" s="19" t="s">
        <v>824</v>
      </c>
      <c r="N50" s="19" t="s">
        <v>857</v>
      </c>
      <c r="O50" s="19" t="s">
        <v>889</v>
      </c>
      <c r="P50" s="62" t="s">
        <v>992</v>
      </c>
      <c r="Q50" s="19" t="s">
        <v>928</v>
      </c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 s="56" customFormat="1">
      <c r="A51" s="41" t="s">
        <v>1016</v>
      </c>
      <c r="B51" s="42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8"/>
      <c r="Q51" s="57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 s="56" customFormat="1">
      <c r="A52" s="44" t="s">
        <v>1017</v>
      </c>
      <c r="B52" s="45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Q52" s="19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 s="56" customFormat="1">
      <c r="A53" s="47"/>
      <c r="B53" s="45" t="s">
        <v>1018</v>
      </c>
      <c r="C53" s="19" t="s">
        <v>281</v>
      </c>
      <c r="D53" s="19" t="s">
        <v>314</v>
      </c>
      <c r="E53" s="19" t="s">
        <v>347</v>
      </c>
      <c r="F53" s="19" t="s">
        <v>380</v>
      </c>
      <c r="G53" s="19" t="s">
        <v>413</v>
      </c>
      <c r="H53" s="19" t="s">
        <v>446</v>
      </c>
      <c r="I53" s="19" t="s">
        <v>479</v>
      </c>
      <c r="J53" s="19" t="s">
        <v>728</v>
      </c>
      <c r="K53" s="19" t="s">
        <v>760</v>
      </c>
      <c r="L53" s="19" t="s">
        <v>793</v>
      </c>
      <c r="M53" s="19" t="s">
        <v>826</v>
      </c>
      <c r="N53" s="19" t="s">
        <v>859</v>
      </c>
      <c r="O53" s="19" t="s">
        <v>891</v>
      </c>
      <c r="P53" s="61" t="s">
        <v>992</v>
      </c>
      <c r="Q53" s="19" t="s">
        <v>930</v>
      </c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 s="56" customFormat="1">
      <c r="A54" s="47"/>
      <c r="B54" s="45" t="s">
        <v>1019</v>
      </c>
      <c r="C54" s="19" t="s">
        <v>282</v>
      </c>
      <c r="D54" s="19" t="s">
        <v>315</v>
      </c>
      <c r="E54" s="19" t="s">
        <v>348</v>
      </c>
      <c r="F54" s="19" t="s">
        <v>381</v>
      </c>
      <c r="G54" s="19" t="s">
        <v>414</v>
      </c>
      <c r="H54" s="19" t="s">
        <v>447</v>
      </c>
      <c r="I54" s="19" t="s">
        <v>480</v>
      </c>
      <c r="J54" s="19" t="s">
        <v>729</v>
      </c>
      <c r="K54" s="19" t="s">
        <v>761</v>
      </c>
      <c r="L54" s="19" t="s">
        <v>794</v>
      </c>
      <c r="M54" s="19" t="s">
        <v>827</v>
      </c>
      <c r="N54" s="19" t="s">
        <v>860</v>
      </c>
      <c r="O54" s="19" t="s">
        <v>892</v>
      </c>
      <c r="P54" s="61" t="s">
        <v>992</v>
      </c>
      <c r="Q54" s="19" t="s">
        <v>931</v>
      </c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 s="56" customFormat="1">
      <c r="A55" s="47"/>
      <c r="B55" s="45" t="s">
        <v>1020</v>
      </c>
      <c r="C55" s="19" t="s">
        <v>283</v>
      </c>
      <c r="D55" s="19" t="s">
        <v>316</v>
      </c>
      <c r="E55" s="19" t="s">
        <v>349</v>
      </c>
      <c r="F55" s="19" t="s">
        <v>382</v>
      </c>
      <c r="G55" s="19" t="s">
        <v>415</v>
      </c>
      <c r="H55" s="19" t="s">
        <v>448</v>
      </c>
      <c r="I55" s="19" t="s">
        <v>481</v>
      </c>
      <c r="J55" s="19" t="s">
        <v>730</v>
      </c>
      <c r="K55" s="19" t="s">
        <v>762</v>
      </c>
      <c r="L55" s="19" t="s">
        <v>795</v>
      </c>
      <c r="M55" s="19" t="s">
        <v>828</v>
      </c>
      <c r="N55" s="19" t="s">
        <v>861</v>
      </c>
      <c r="O55" s="19" t="s">
        <v>893</v>
      </c>
      <c r="P55" s="61" t="s">
        <v>992</v>
      </c>
      <c r="Q55" s="19" t="s">
        <v>932</v>
      </c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 s="56" customFormat="1">
      <c r="A56" s="44" t="s">
        <v>1021</v>
      </c>
      <c r="B56" s="45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Q56" s="19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 s="56" customFormat="1">
      <c r="A57" s="47"/>
      <c r="B57" s="45" t="s">
        <v>1018</v>
      </c>
      <c r="C57" s="19" t="s">
        <v>281</v>
      </c>
      <c r="D57" s="19" t="s">
        <v>314</v>
      </c>
      <c r="E57" s="19" t="s">
        <v>347</v>
      </c>
      <c r="F57" s="19" t="s">
        <v>380</v>
      </c>
      <c r="G57" s="19" t="s">
        <v>413</v>
      </c>
      <c r="H57" s="19" t="s">
        <v>446</v>
      </c>
      <c r="I57" s="19" t="s">
        <v>479</v>
      </c>
      <c r="J57" s="19" t="s">
        <v>728</v>
      </c>
      <c r="K57" s="19" t="s">
        <v>760</v>
      </c>
      <c r="L57" s="19" t="s">
        <v>793</v>
      </c>
      <c r="M57" s="19" t="s">
        <v>826</v>
      </c>
      <c r="N57" s="19" t="s">
        <v>859</v>
      </c>
      <c r="O57" s="19" t="s">
        <v>891</v>
      </c>
      <c r="P57" s="61" t="s">
        <v>992</v>
      </c>
      <c r="Q57" s="19" t="s">
        <v>930</v>
      </c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 s="56" customFormat="1">
      <c r="A58" s="47"/>
      <c r="B58" s="45" t="s">
        <v>1022</v>
      </c>
      <c r="C58" s="19" t="s">
        <v>284</v>
      </c>
      <c r="D58" s="19" t="s">
        <v>317</v>
      </c>
      <c r="E58" s="19" t="s">
        <v>350</v>
      </c>
      <c r="F58" s="19" t="s">
        <v>383</v>
      </c>
      <c r="G58" s="19" t="s">
        <v>416</v>
      </c>
      <c r="H58" s="19" t="s">
        <v>449</v>
      </c>
      <c r="I58" s="19" t="s">
        <v>482</v>
      </c>
      <c r="J58" s="19" t="s">
        <v>731</v>
      </c>
      <c r="K58" s="19" t="s">
        <v>763</v>
      </c>
      <c r="L58" s="19" t="s">
        <v>796</v>
      </c>
      <c r="M58" s="19" t="s">
        <v>829</v>
      </c>
      <c r="N58" s="19" t="s">
        <v>862</v>
      </c>
      <c r="O58" s="19" t="s">
        <v>894</v>
      </c>
      <c r="P58" s="61" t="s">
        <v>992</v>
      </c>
      <c r="Q58" s="19" t="s">
        <v>933</v>
      </c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 s="56" customFormat="1">
      <c r="A59" s="47"/>
      <c r="B59" s="45" t="s">
        <v>1023</v>
      </c>
      <c r="C59" s="19" t="s">
        <v>285</v>
      </c>
      <c r="D59" s="19" t="s">
        <v>318</v>
      </c>
      <c r="E59" s="19" t="s">
        <v>351</v>
      </c>
      <c r="F59" s="19" t="s">
        <v>384</v>
      </c>
      <c r="G59" s="19" t="s">
        <v>417</v>
      </c>
      <c r="H59" s="19" t="s">
        <v>450</v>
      </c>
      <c r="I59" s="19" t="s">
        <v>483</v>
      </c>
      <c r="J59" s="19" t="s">
        <v>732</v>
      </c>
      <c r="K59" s="19" t="s">
        <v>764</v>
      </c>
      <c r="L59" s="19" t="s">
        <v>797</v>
      </c>
      <c r="M59" s="19" t="s">
        <v>830</v>
      </c>
      <c r="N59" s="19" t="s">
        <v>863</v>
      </c>
      <c r="O59" s="19" t="s">
        <v>895</v>
      </c>
      <c r="P59" s="61" t="s">
        <v>992</v>
      </c>
      <c r="Q59" s="19" t="s">
        <v>934</v>
      </c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 s="56" customFormat="1">
      <c r="A60" s="47"/>
      <c r="B60" s="45" t="s">
        <v>1024</v>
      </c>
      <c r="C60" s="19" t="s">
        <v>286</v>
      </c>
      <c r="D60" s="19" t="s">
        <v>319</v>
      </c>
      <c r="E60" s="19" t="s">
        <v>352</v>
      </c>
      <c r="F60" s="19" t="s">
        <v>385</v>
      </c>
      <c r="G60" s="19" t="s">
        <v>418</v>
      </c>
      <c r="H60" s="19" t="s">
        <v>451</v>
      </c>
      <c r="I60" s="19" t="s">
        <v>484</v>
      </c>
      <c r="J60" s="19" t="s">
        <v>733</v>
      </c>
      <c r="K60" s="19" t="s">
        <v>765</v>
      </c>
      <c r="L60" s="19" t="s">
        <v>798</v>
      </c>
      <c r="M60" s="19" t="s">
        <v>831</v>
      </c>
      <c r="N60" s="19" t="s">
        <v>864</v>
      </c>
      <c r="O60" s="19" t="s">
        <v>896</v>
      </c>
      <c r="P60" s="61" t="s">
        <v>992</v>
      </c>
      <c r="Q60" s="19" t="s">
        <v>935</v>
      </c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 s="56" customFormat="1">
      <c r="A61" s="44" t="s">
        <v>1025</v>
      </c>
      <c r="B61" s="45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Q61" s="19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 s="56" customFormat="1">
      <c r="A62" s="47"/>
      <c r="B62" s="45" t="s">
        <v>1026</v>
      </c>
      <c r="C62" s="19" t="s">
        <v>287</v>
      </c>
      <c r="D62" s="19" t="s">
        <v>320</v>
      </c>
      <c r="E62" s="19" t="s">
        <v>353</v>
      </c>
      <c r="F62" s="19" t="s">
        <v>386</v>
      </c>
      <c r="G62" s="19" t="s">
        <v>419</v>
      </c>
      <c r="H62" s="19" t="s">
        <v>452</v>
      </c>
      <c r="I62" s="19" t="s">
        <v>485</v>
      </c>
      <c r="J62" s="19" t="s">
        <v>734</v>
      </c>
      <c r="K62" s="19" t="s">
        <v>766</v>
      </c>
      <c r="L62" s="19" t="s">
        <v>799</v>
      </c>
      <c r="M62" s="19" t="s">
        <v>832</v>
      </c>
      <c r="N62" s="19" t="s">
        <v>865</v>
      </c>
      <c r="O62" s="19" t="s">
        <v>897</v>
      </c>
      <c r="P62" s="61" t="s">
        <v>992</v>
      </c>
      <c r="Q62" s="19" t="s">
        <v>936</v>
      </c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 s="56" customFormat="1">
      <c r="A63" s="47"/>
      <c r="B63" s="45" t="s">
        <v>1027</v>
      </c>
      <c r="C63" s="19" t="s">
        <v>288</v>
      </c>
      <c r="D63" s="19" t="s">
        <v>321</v>
      </c>
      <c r="E63" s="19" t="s">
        <v>354</v>
      </c>
      <c r="F63" s="19" t="s">
        <v>387</v>
      </c>
      <c r="G63" s="19" t="s">
        <v>420</v>
      </c>
      <c r="H63" s="19" t="s">
        <v>453</v>
      </c>
      <c r="I63" s="19" t="s">
        <v>486</v>
      </c>
      <c r="J63" s="19" t="s">
        <v>735</v>
      </c>
      <c r="K63" s="19" t="s">
        <v>767</v>
      </c>
      <c r="L63" s="19" t="s">
        <v>800</v>
      </c>
      <c r="M63" s="19" t="s">
        <v>833</v>
      </c>
      <c r="N63" s="19" t="s">
        <v>866</v>
      </c>
      <c r="O63" s="19" t="s">
        <v>898</v>
      </c>
      <c r="P63" s="61" t="s">
        <v>992</v>
      </c>
      <c r="Q63" s="19" t="s">
        <v>937</v>
      </c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 s="56" customFormat="1">
      <c r="A64" s="47"/>
      <c r="B64" s="45" t="s">
        <v>1028</v>
      </c>
      <c r="C64" s="19" t="s">
        <v>289</v>
      </c>
      <c r="D64" s="19" t="s">
        <v>322</v>
      </c>
      <c r="E64" s="19" t="s">
        <v>355</v>
      </c>
      <c r="F64" s="19" t="s">
        <v>388</v>
      </c>
      <c r="G64" s="19" t="s">
        <v>421</v>
      </c>
      <c r="H64" s="19" t="s">
        <v>454</v>
      </c>
      <c r="I64" s="19" t="s">
        <v>487</v>
      </c>
      <c r="J64" s="19" t="s">
        <v>736</v>
      </c>
      <c r="K64" s="19" t="s">
        <v>768</v>
      </c>
      <c r="L64" s="19" t="s">
        <v>801</v>
      </c>
      <c r="M64" s="19" t="s">
        <v>834</v>
      </c>
      <c r="N64" s="19" t="s">
        <v>867</v>
      </c>
      <c r="O64" s="19" t="s">
        <v>899</v>
      </c>
      <c r="P64" s="61" t="s">
        <v>992</v>
      </c>
      <c r="Q64" s="19" t="s">
        <v>938</v>
      </c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16384" s="56" customFormat="1">
      <c r="A65" s="47"/>
      <c r="B65" s="45" t="s">
        <v>1029</v>
      </c>
      <c r="C65" s="19" t="s">
        <v>290</v>
      </c>
      <c r="D65" s="19" t="s">
        <v>323</v>
      </c>
      <c r="E65" s="19" t="s">
        <v>356</v>
      </c>
      <c r="F65" s="19" t="s">
        <v>389</v>
      </c>
      <c r="G65" s="19" t="s">
        <v>422</v>
      </c>
      <c r="H65" s="19" t="s">
        <v>455</v>
      </c>
      <c r="I65" s="19" t="s">
        <v>488</v>
      </c>
      <c r="J65" s="19" t="s">
        <v>737</v>
      </c>
      <c r="K65" s="19" t="s">
        <v>769</v>
      </c>
      <c r="L65" s="19" t="s">
        <v>802</v>
      </c>
      <c r="M65" s="19" t="s">
        <v>835</v>
      </c>
      <c r="N65" s="19" t="s">
        <v>868</v>
      </c>
      <c r="O65" s="19" t="s">
        <v>900</v>
      </c>
      <c r="P65" s="61" t="s">
        <v>992</v>
      </c>
      <c r="Q65" s="19" t="s">
        <v>939</v>
      </c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  <c r="WVY65"/>
      <c r="WVZ65"/>
      <c r="WWA65"/>
      <c r="WWB65"/>
      <c r="WWC65"/>
      <c r="WWD65"/>
      <c r="WWE65"/>
      <c r="WWF65"/>
      <c r="WWG65"/>
      <c r="WWH65"/>
      <c r="WWI65"/>
      <c r="WWJ65"/>
      <c r="WWK65"/>
      <c r="WWL65"/>
      <c r="WWM65"/>
      <c r="WWN65"/>
      <c r="WWO65"/>
      <c r="WWP65"/>
      <c r="WWQ65"/>
      <c r="WWR65"/>
      <c r="WWS65"/>
      <c r="WWT65"/>
      <c r="WWU65"/>
      <c r="WWV65"/>
      <c r="WWW65"/>
      <c r="WWX65"/>
      <c r="WWY65"/>
      <c r="WWZ65"/>
      <c r="WXA65"/>
      <c r="WXB65"/>
      <c r="WXC65"/>
      <c r="WXD65"/>
      <c r="WXE65"/>
      <c r="WXF65"/>
      <c r="WXG65"/>
      <c r="WXH65"/>
      <c r="WXI65"/>
      <c r="WXJ65"/>
      <c r="WXK65"/>
      <c r="WXL65"/>
      <c r="WXM65"/>
      <c r="WXN65"/>
      <c r="WXO65"/>
      <c r="WXP65"/>
      <c r="WXQ65"/>
      <c r="WXR65"/>
      <c r="WXS65"/>
      <c r="WXT65"/>
      <c r="WXU65"/>
      <c r="WXV65"/>
      <c r="WXW65"/>
      <c r="WXX65"/>
      <c r="WXY65"/>
      <c r="WXZ65"/>
      <c r="WYA65"/>
      <c r="WYB65"/>
      <c r="WYC65"/>
      <c r="WYD65"/>
      <c r="WYE65"/>
      <c r="WYF65"/>
      <c r="WYG65"/>
      <c r="WYH65"/>
      <c r="WYI65"/>
      <c r="WYJ65"/>
      <c r="WYK65"/>
      <c r="WYL65"/>
      <c r="WYM65"/>
      <c r="WYN65"/>
      <c r="WYO65"/>
      <c r="WYP65"/>
      <c r="WYQ65"/>
      <c r="WYR65"/>
      <c r="WYS65"/>
      <c r="WYT65"/>
      <c r="WYU65"/>
      <c r="WYV65"/>
      <c r="WYW65"/>
      <c r="WYX65"/>
      <c r="WYY65"/>
      <c r="WYZ65"/>
      <c r="WZA65"/>
      <c r="WZB65"/>
      <c r="WZC65"/>
      <c r="WZD65"/>
      <c r="WZE65"/>
      <c r="WZF65"/>
      <c r="WZG65"/>
      <c r="WZH65"/>
      <c r="WZI65"/>
      <c r="WZJ65"/>
      <c r="WZK65"/>
      <c r="WZL65"/>
      <c r="WZM65"/>
      <c r="WZN65"/>
      <c r="WZO65"/>
      <c r="WZP65"/>
      <c r="WZQ65"/>
      <c r="WZR65"/>
      <c r="WZS65"/>
      <c r="WZT65"/>
      <c r="WZU65"/>
      <c r="WZV65"/>
      <c r="WZW65"/>
      <c r="WZX65"/>
      <c r="WZY65"/>
      <c r="WZZ65"/>
      <c r="XAA65"/>
      <c r="XAB65"/>
      <c r="XAC65"/>
      <c r="XAD65"/>
      <c r="XAE65"/>
      <c r="XAF65"/>
      <c r="XAG65"/>
      <c r="XAH65"/>
      <c r="XAI65"/>
      <c r="XAJ65"/>
      <c r="XAK65"/>
      <c r="XAL65"/>
      <c r="XAM65"/>
      <c r="XAN65"/>
      <c r="XAO65"/>
      <c r="XAP65"/>
      <c r="XAQ65"/>
      <c r="XAR65"/>
      <c r="XAS65"/>
      <c r="XAT65"/>
      <c r="XAU65"/>
      <c r="XAV65"/>
      <c r="XAW65"/>
      <c r="XAX65"/>
      <c r="XAY65"/>
      <c r="XAZ65"/>
      <c r="XBA65"/>
      <c r="XBB65"/>
      <c r="XBC65"/>
      <c r="XBD65"/>
      <c r="XBE65"/>
      <c r="XBF65"/>
      <c r="XBG65"/>
      <c r="XBH65"/>
      <c r="XBI65"/>
      <c r="XBJ65"/>
      <c r="XBK65"/>
      <c r="XBL65"/>
      <c r="XBM65"/>
      <c r="XBN65"/>
      <c r="XBO65"/>
      <c r="XBP65"/>
      <c r="XBQ65"/>
      <c r="XBR65"/>
      <c r="XBS65"/>
      <c r="XBT65"/>
      <c r="XBU65"/>
      <c r="XBV65"/>
      <c r="XBW65"/>
      <c r="XBX65"/>
      <c r="XBY65"/>
      <c r="XBZ65"/>
      <c r="XCA65"/>
      <c r="XCB65"/>
      <c r="XCC65"/>
      <c r="XCD65"/>
      <c r="XCE65"/>
      <c r="XCF65"/>
      <c r="XCG65"/>
      <c r="XCH65"/>
      <c r="XCI65"/>
      <c r="XCJ65"/>
      <c r="XCK65"/>
      <c r="XCL65"/>
      <c r="XCM65"/>
      <c r="XCN65"/>
      <c r="XCO65"/>
      <c r="XCP65"/>
      <c r="XCQ65"/>
      <c r="XCR65"/>
      <c r="XCS65"/>
      <c r="XCT65"/>
      <c r="XCU65"/>
      <c r="XCV65"/>
      <c r="XCW65"/>
      <c r="XCX65"/>
      <c r="XCY65"/>
      <c r="XCZ65"/>
      <c r="XDA65"/>
      <c r="XDB65"/>
      <c r="XDC65"/>
      <c r="XDD65"/>
      <c r="XDE65"/>
      <c r="XDF65"/>
      <c r="XDG65"/>
      <c r="XDH65"/>
      <c r="XDI65"/>
      <c r="XDJ65"/>
      <c r="XDK65"/>
      <c r="XDL65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  <c r="XEU65"/>
      <c r="XEV65"/>
      <c r="XEW65"/>
      <c r="XEX65"/>
      <c r="XEY65"/>
      <c r="XEZ65"/>
      <c r="XFA65"/>
      <c r="XFB65"/>
      <c r="XFC65"/>
      <c r="XFD65"/>
    </row>
    <row r="66" spans="1:16384" s="56" customFormat="1">
      <c r="A66" s="44" t="s">
        <v>1030</v>
      </c>
      <c r="B66" s="45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Q66" s="19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pans="1:16384" s="56" customFormat="1">
      <c r="A67" s="47"/>
      <c r="B67" s="45" t="s">
        <v>1031</v>
      </c>
      <c r="C67" s="19" t="s">
        <v>291</v>
      </c>
      <c r="D67" s="19" t="s">
        <v>324</v>
      </c>
      <c r="E67" s="19" t="s">
        <v>357</v>
      </c>
      <c r="F67" s="19" t="s">
        <v>390</v>
      </c>
      <c r="G67" s="19" t="s">
        <v>423</v>
      </c>
      <c r="H67" s="19" t="s">
        <v>456</v>
      </c>
      <c r="I67" s="19" t="s">
        <v>489</v>
      </c>
      <c r="J67" s="19" t="s">
        <v>738</v>
      </c>
      <c r="K67" s="19" t="s">
        <v>770</v>
      </c>
      <c r="L67" s="19" t="s">
        <v>803</v>
      </c>
      <c r="M67" s="19" t="s">
        <v>836</v>
      </c>
      <c r="N67" s="19" t="s">
        <v>869</v>
      </c>
      <c r="O67" s="19" t="s">
        <v>901</v>
      </c>
      <c r="P67" s="61" t="s">
        <v>992</v>
      </c>
      <c r="Q67" s="19" t="s">
        <v>940</v>
      </c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  <c r="WVY67"/>
      <c r="WVZ67"/>
      <c r="WWA67"/>
      <c r="WWB67"/>
      <c r="WWC67"/>
      <c r="WWD67"/>
      <c r="WWE67"/>
      <c r="WWF67"/>
      <c r="WWG67"/>
      <c r="WWH67"/>
      <c r="WWI67"/>
      <c r="WWJ67"/>
      <c r="WWK67"/>
      <c r="WWL67"/>
      <c r="WWM67"/>
      <c r="WWN67"/>
      <c r="WWO67"/>
      <c r="WWP67"/>
      <c r="WWQ67"/>
      <c r="WWR67"/>
      <c r="WWS67"/>
      <c r="WWT67"/>
      <c r="WWU67"/>
      <c r="WWV67"/>
      <c r="WWW67"/>
      <c r="WWX67"/>
      <c r="WWY67"/>
      <c r="WWZ67"/>
      <c r="WXA67"/>
      <c r="WXB67"/>
      <c r="WXC67"/>
      <c r="WXD67"/>
      <c r="WXE67"/>
      <c r="WXF67"/>
      <c r="WXG67"/>
      <c r="WXH67"/>
      <c r="WXI67"/>
      <c r="WXJ67"/>
      <c r="WXK67"/>
      <c r="WXL67"/>
      <c r="WXM67"/>
      <c r="WXN67"/>
      <c r="WXO67"/>
      <c r="WXP67"/>
      <c r="WXQ67"/>
      <c r="WXR67"/>
      <c r="WXS67"/>
      <c r="WXT67"/>
      <c r="WXU67"/>
      <c r="WXV67"/>
      <c r="WXW67"/>
      <c r="WXX67"/>
      <c r="WXY67"/>
      <c r="WXZ67"/>
      <c r="WYA67"/>
      <c r="WYB67"/>
      <c r="WYC67"/>
      <c r="WYD67"/>
      <c r="WYE67"/>
      <c r="WYF67"/>
      <c r="WYG67"/>
      <c r="WYH67"/>
      <c r="WYI67"/>
      <c r="WYJ67"/>
      <c r="WYK67"/>
      <c r="WYL67"/>
      <c r="WYM67"/>
      <c r="WYN67"/>
      <c r="WYO67"/>
      <c r="WYP67"/>
      <c r="WYQ67"/>
      <c r="WYR67"/>
      <c r="WYS67"/>
      <c r="WYT67"/>
      <c r="WYU67"/>
      <c r="WYV67"/>
      <c r="WYW67"/>
      <c r="WYX67"/>
      <c r="WYY67"/>
      <c r="WYZ67"/>
      <c r="WZA67"/>
      <c r="WZB67"/>
      <c r="WZC67"/>
      <c r="WZD67"/>
      <c r="WZE67"/>
      <c r="WZF67"/>
      <c r="WZG67"/>
      <c r="WZH67"/>
      <c r="WZI67"/>
      <c r="WZJ67"/>
      <c r="WZK67"/>
      <c r="WZL67"/>
      <c r="WZM67"/>
      <c r="WZN67"/>
      <c r="WZO67"/>
      <c r="WZP67"/>
      <c r="WZQ67"/>
      <c r="WZR67"/>
      <c r="WZS67"/>
      <c r="WZT67"/>
      <c r="WZU67"/>
      <c r="WZV67"/>
      <c r="WZW67"/>
      <c r="WZX67"/>
      <c r="WZY67"/>
      <c r="WZZ67"/>
      <c r="XAA67"/>
      <c r="XAB67"/>
      <c r="XAC67"/>
      <c r="XAD67"/>
      <c r="XAE67"/>
      <c r="XAF67"/>
      <c r="XAG67"/>
      <c r="XAH67"/>
      <c r="XAI67"/>
      <c r="XAJ67"/>
      <c r="XAK67"/>
      <c r="XAL67"/>
      <c r="XAM67"/>
      <c r="XAN67"/>
      <c r="XAO67"/>
      <c r="XAP67"/>
      <c r="XAQ67"/>
      <c r="XAR67"/>
      <c r="XAS67"/>
      <c r="XAT67"/>
      <c r="XAU67"/>
      <c r="XAV67"/>
      <c r="XAW67"/>
      <c r="XAX67"/>
      <c r="XAY67"/>
      <c r="XAZ67"/>
      <c r="XBA67"/>
      <c r="XBB67"/>
      <c r="XBC67"/>
      <c r="XBD67"/>
      <c r="XBE67"/>
      <c r="XBF67"/>
      <c r="XBG67"/>
      <c r="XBH67"/>
      <c r="XBI67"/>
      <c r="XBJ67"/>
      <c r="XBK67"/>
      <c r="XBL67"/>
      <c r="XBM67"/>
      <c r="XBN67"/>
      <c r="XBO67"/>
      <c r="XBP67"/>
      <c r="XBQ67"/>
      <c r="XBR67"/>
      <c r="XBS67"/>
      <c r="XBT67"/>
      <c r="XBU67"/>
      <c r="XBV67"/>
      <c r="XBW67"/>
      <c r="XBX67"/>
      <c r="XBY67"/>
      <c r="XBZ67"/>
      <c r="XCA67"/>
      <c r="XCB67"/>
      <c r="XCC67"/>
      <c r="XCD67"/>
      <c r="XCE67"/>
      <c r="XCF67"/>
      <c r="XCG67"/>
      <c r="XCH67"/>
      <c r="XCI67"/>
      <c r="XCJ67"/>
      <c r="XCK67"/>
      <c r="XCL67"/>
      <c r="XCM67"/>
      <c r="XCN67"/>
      <c r="XCO67"/>
      <c r="XCP67"/>
      <c r="XCQ67"/>
      <c r="XCR67"/>
      <c r="XCS67"/>
      <c r="XCT67"/>
      <c r="XCU67"/>
      <c r="XCV67"/>
      <c r="XCW67"/>
      <c r="XCX67"/>
      <c r="XCY67"/>
      <c r="XCZ67"/>
      <c r="XDA67"/>
      <c r="XDB67"/>
      <c r="XDC67"/>
      <c r="XDD67"/>
      <c r="XDE67"/>
      <c r="XDF67"/>
      <c r="XDG67"/>
      <c r="XDH67"/>
      <c r="XDI67"/>
      <c r="XDJ67"/>
      <c r="XDK67"/>
      <c r="XDL67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  <c r="XEU67"/>
      <c r="XEV67"/>
      <c r="XEW67"/>
      <c r="XEX67"/>
      <c r="XEY67"/>
      <c r="XEZ67"/>
      <c r="XFA67"/>
      <c r="XFB67"/>
      <c r="XFC67"/>
      <c r="XFD67"/>
    </row>
    <row r="68" spans="1:16384" s="56" customFormat="1">
      <c r="A68" s="47"/>
      <c r="B68" s="45" t="s">
        <v>1032</v>
      </c>
      <c r="C68" s="19" t="s">
        <v>292</v>
      </c>
      <c r="D68" s="19" t="s">
        <v>325</v>
      </c>
      <c r="E68" s="19" t="s">
        <v>358</v>
      </c>
      <c r="F68" s="19" t="s">
        <v>391</v>
      </c>
      <c r="G68" s="19" t="s">
        <v>424</v>
      </c>
      <c r="H68" s="19" t="s">
        <v>457</v>
      </c>
      <c r="I68" s="19" t="s">
        <v>490</v>
      </c>
      <c r="J68" s="19" t="s">
        <v>739</v>
      </c>
      <c r="K68" s="19" t="s">
        <v>771</v>
      </c>
      <c r="L68" s="19" t="s">
        <v>804</v>
      </c>
      <c r="M68" s="19" t="s">
        <v>837</v>
      </c>
      <c r="N68" s="19" t="s">
        <v>870</v>
      </c>
      <c r="O68" s="19" t="s">
        <v>902</v>
      </c>
      <c r="P68" s="61" t="s">
        <v>992</v>
      </c>
      <c r="Q68" s="19" t="s">
        <v>941</v>
      </c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  <c r="WVY68"/>
      <c r="WVZ68"/>
      <c r="WWA68"/>
      <c r="WWB68"/>
      <c r="WWC68"/>
      <c r="WWD68"/>
      <c r="WWE68"/>
      <c r="WWF68"/>
      <c r="WWG68"/>
      <c r="WWH68"/>
      <c r="WWI68"/>
      <c r="WWJ68"/>
      <c r="WWK68"/>
      <c r="WWL68"/>
      <c r="WWM68"/>
      <c r="WWN68"/>
      <c r="WWO68"/>
      <c r="WWP68"/>
      <c r="WWQ68"/>
      <c r="WWR68"/>
      <c r="WWS68"/>
      <c r="WWT68"/>
      <c r="WWU68"/>
      <c r="WWV68"/>
      <c r="WWW68"/>
      <c r="WWX68"/>
      <c r="WWY68"/>
      <c r="WWZ68"/>
      <c r="WXA68"/>
      <c r="WXB68"/>
      <c r="WXC68"/>
      <c r="WXD68"/>
      <c r="WXE68"/>
      <c r="WXF68"/>
      <c r="WXG68"/>
      <c r="WXH68"/>
      <c r="WXI68"/>
      <c r="WXJ68"/>
      <c r="WXK68"/>
      <c r="WXL68"/>
      <c r="WXM68"/>
      <c r="WXN68"/>
      <c r="WXO68"/>
      <c r="WXP68"/>
      <c r="WXQ68"/>
      <c r="WXR68"/>
      <c r="WXS68"/>
      <c r="WXT68"/>
      <c r="WXU68"/>
      <c r="WXV68"/>
      <c r="WXW68"/>
      <c r="WXX68"/>
      <c r="WXY68"/>
      <c r="WXZ68"/>
      <c r="WYA68"/>
      <c r="WYB68"/>
      <c r="WYC68"/>
      <c r="WYD68"/>
      <c r="WYE68"/>
      <c r="WYF68"/>
      <c r="WYG68"/>
      <c r="WYH68"/>
      <c r="WYI68"/>
      <c r="WYJ68"/>
      <c r="WYK68"/>
      <c r="WYL68"/>
      <c r="WYM68"/>
      <c r="WYN68"/>
      <c r="WYO68"/>
      <c r="WYP68"/>
      <c r="WYQ68"/>
      <c r="WYR68"/>
      <c r="WYS68"/>
      <c r="WYT68"/>
      <c r="WYU68"/>
      <c r="WYV68"/>
      <c r="WYW68"/>
      <c r="WYX68"/>
      <c r="WYY68"/>
      <c r="WYZ68"/>
      <c r="WZA68"/>
      <c r="WZB68"/>
      <c r="WZC68"/>
      <c r="WZD68"/>
      <c r="WZE68"/>
      <c r="WZF68"/>
      <c r="WZG68"/>
      <c r="WZH68"/>
      <c r="WZI68"/>
      <c r="WZJ68"/>
      <c r="WZK68"/>
      <c r="WZL68"/>
      <c r="WZM68"/>
      <c r="WZN68"/>
      <c r="WZO68"/>
      <c r="WZP68"/>
      <c r="WZQ68"/>
      <c r="WZR68"/>
      <c r="WZS68"/>
      <c r="WZT68"/>
      <c r="WZU68"/>
      <c r="WZV68"/>
      <c r="WZW68"/>
      <c r="WZX68"/>
      <c r="WZY68"/>
      <c r="WZZ68"/>
      <c r="XAA68"/>
      <c r="XAB68"/>
      <c r="XAC68"/>
      <c r="XAD68"/>
      <c r="XAE68"/>
      <c r="XAF68"/>
      <c r="XAG68"/>
      <c r="XAH68"/>
      <c r="XAI68"/>
      <c r="XAJ68"/>
      <c r="XAK68"/>
      <c r="XAL68"/>
      <c r="XAM68"/>
      <c r="XAN68"/>
      <c r="XAO68"/>
      <c r="XAP68"/>
      <c r="XAQ68"/>
      <c r="XAR68"/>
      <c r="XAS68"/>
      <c r="XAT68"/>
      <c r="XAU68"/>
      <c r="XAV68"/>
      <c r="XAW68"/>
      <c r="XAX68"/>
      <c r="XAY68"/>
      <c r="XAZ68"/>
      <c r="XBA68"/>
      <c r="XBB68"/>
      <c r="XBC68"/>
      <c r="XBD68"/>
      <c r="XBE68"/>
      <c r="XBF68"/>
      <c r="XBG68"/>
      <c r="XBH68"/>
      <c r="XBI68"/>
      <c r="XBJ68"/>
      <c r="XBK68"/>
      <c r="XBL68"/>
      <c r="XBM68"/>
      <c r="XBN68"/>
      <c r="XBO68"/>
      <c r="XBP68"/>
      <c r="XBQ68"/>
      <c r="XBR68"/>
      <c r="XBS68"/>
      <c r="XBT68"/>
      <c r="XBU68"/>
      <c r="XBV68"/>
      <c r="XBW68"/>
      <c r="XBX68"/>
      <c r="XBY68"/>
      <c r="XBZ68"/>
      <c r="XCA68"/>
      <c r="XCB68"/>
      <c r="XCC68"/>
      <c r="XCD68"/>
      <c r="XCE68"/>
      <c r="XCF68"/>
      <c r="XCG68"/>
      <c r="XCH68"/>
      <c r="XCI68"/>
      <c r="XCJ68"/>
      <c r="XCK68"/>
      <c r="XCL68"/>
      <c r="XCM68"/>
      <c r="XCN68"/>
      <c r="XCO68"/>
      <c r="XCP68"/>
      <c r="XCQ68"/>
      <c r="XCR68"/>
      <c r="XCS68"/>
      <c r="XCT68"/>
      <c r="XCU68"/>
      <c r="XCV68"/>
      <c r="XCW68"/>
      <c r="XCX68"/>
      <c r="XCY68"/>
      <c r="XCZ68"/>
      <c r="XDA68"/>
      <c r="XDB68"/>
      <c r="XDC68"/>
      <c r="XDD68"/>
      <c r="XDE68"/>
      <c r="XDF68"/>
      <c r="XDG68"/>
      <c r="XDH68"/>
      <c r="XDI68"/>
      <c r="XDJ68"/>
      <c r="XDK68"/>
      <c r="XDL68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  <c r="XEU68"/>
      <c r="XEV68"/>
      <c r="XEW68"/>
      <c r="XEX68"/>
      <c r="XEY68"/>
      <c r="XEZ68"/>
      <c r="XFA68"/>
      <c r="XFB68"/>
      <c r="XFC68"/>
      <c r="XFD68"/>
    </row>
    <row r="69" spans="1:16384" s="56" customFormat="1">
      <c r="A69" s="44" t="s">
        <v>970</v>
      </c>
      <c r="B69" s="45"/>
      <c r="C69" s="19" t="s">
        <v>280</v>
      </c>
      <c r="D69" s="19" t="s">
        <v>313</v>
      </c>
      <c r="E69" s="19" t="s">
        <v>346</v>
      </c>
      <c r="F69" s="19" t="s">
        <v>379</v>
      </c>
      <c r="G69" s="19" t="s">
        <v>412</v>
      </c>
      <c r="H69" s="19" t="s">
        <v>445</v>
      </c>
      <c r="I69" s="19" t="s">
        <v>478</v>
      </c>
      <c r="J69" s="19" t="s">
        <v>511</v>
      </c>
      <c r="K69" s="19" t="s">
        <v>759</v>
      </c>
      <c r="L69" s="19" t="s">
        <v>792</v>
      </c>
      <c r="M69" s="19" t="s">
        <v>825</v>
      </c>
      <c r="N69" s="19" t="s">
        <v>858</v>
      </c>
      <c r="O69" s="19" t="s">
        <v>890</v>
      </c>
      <c r="P69" s="62" t="s">
        <v>992</v>
      </c>
      <c r="Q69" s="19" t="s">
        <v>929</v>
      </c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  <c r="AMK69"/>
      <c r="AML69"/>
      <c r="AMM69"/>
      <c r="AMN69"/>
      <c r="AMO69"/>
      <c r="AMP69"/>
      <c r="AMQ69"/>
      <c r="AMR69"/>
      <c r="AMS69"/>
      <c r="AMT69"/>
      <c r="AMU69"/>
      <c r="AMV69"/>
      <c r="AMW69"/>
      <c r="AMX69"/>
      <c r="AMY69"/>
      <c r="AMZ69"/>
      <c r="ANA69"/>
      <c r="ANB69"/>
      <c r="ANC69"/>
      <c r="AND69"/>
      <c r="ANE69"/>
      <c r="ANF69"/>
      <c r="ANG69"/>
      <c r="ANH69"/>
      <c r="ANI69"/>
      <c r="ANJ69"/>
      <c r="ANK69"/>
      <c r="ANL69"/>
      <c r="ANM69"/>
      <c r="ANN69"/>
      <c r="ANO69"/>
      <c r="ANP69"/>
      <c r="ANQ69"/>
      <c r="ANR69"/>
      <c r="ANS69"/>
      <c r="ANT69"/>
      <c r="ANU69"/>
      <c r="ANV69"/>
      <c r="ANW69"/>
      <c r="ANX69"/>
      <c r="ANY69"/>
      <c r="ANZ69"/>
      <c r="AOA69"/>
      <c r="AOB69"/>
      <c r="AOC69"/>
      <c r="AOD69"/>
      <c r="AOE69"/>
      <c r="AOF69"/>
      <c r="AOG69"/>
      <c r="AOH69"/>
      <c r="AOI69"/>
      <c r="AOJ69"/>
      <c r="AOK69"/>
      <c r="AOL69"/>
      <c r="AOM69"/>
      <c r="AON69"/>
      <c r="AOO69"/>
      <c r="AOP69"/>
      <c r="AOQ69"/>
      <c r="AOR69"/>
      <c r="AOS69"/>
      <c r="AOT69"/>
      <c r="AOU69"/>
      <c r="AOV69"/>
      <c r="AOW69"/>
      <c r="AOX69"/>
      <c r="AOY69"/>
      <c r="AOZ69"/>
      <c r="APA69"/>
      <c r="APB69"/>
      <c r="APC69"/>
      <c r="APD69"/>
      <c r="APE69"/>
      <c r="APF69"/>
      <c r="APG69"/>
      <c r="APH69"/>
      <c r="API69"/>
      <c r="APJ69"/>
      <c r="APK69"/>
      <c r="APL69"/>
      <c r="APM69"/>
      <c r="APN69"/>
      <c r="APO69"/>
      <c r="APP69"/>
      <c r="APQ69"/>
      <c r="APR69"/>
      <c r="APS69"/>
      <c r="APT69"/>
      <c r="APU69"/>
      <c r="APV69"/>
      <c r="APW69"/>
      <c r="APX69"/>
      <c r="APY69"/>
      <c r="APZ69"/>
      <c r="AQA69"/>
      <c r="AQB69"/>
      <c r="AQC69"/>
      <c r="AQD69"/>
      <c r="AQE69"/>
      <c r="AQF69"/>
      <c r="AQG69"/>
      <c r="AQH69"/>
      <c r="AQI69"/>
      <c r="AQJ69"/>
      <c r="AQK69"/>
      <c r="AQL69"/>
      <c r="AQM69"/>
      <c r="AQN69"/>
      <c r="AQO69"/>
      <c r="AQP69"/>
      <c r="AQQ69"/>
      <c r="AQR69"/>
      <c r="AQS69"/>
      <c r="AQT69"/>
      <c r="AQU69"/>
      <c r="AQV69"/>
      <c r="AQW69"/>
      <c r="AQX69"/>
      <c r="AQY69"/>
      <c r="AQZ69"/>
      <c r="ARA69"/>
      <c r="ARB69"/>
      <c r="ARC69"/>
      <c r="ARD69"/>
      <c r="ARE69"/>
      <c r="ARF69"/>
      <c r="ARG69"/>
      <c r="ARH69"/>
      <c r="ARI69"/>
      <c r="ARJ69"/>
      <c r="ARK69"/>
      <c r="ARL69"/>
      <c r="ARM69"/>
      <c r="ARN69"/>
      <c r="ARO69"/>
      <c r="ARP69"/>
      <c r="ARQ69"/>
      <c r="ARR69"/>
      <c r="ARS69"/>
      <c r="ART69"/>
      <c r="ARU69"/>
      <c r="ARV69"/>
      <c r="ARW69"/>
      <c r="ARX69"/>
      <c r="ARY69"/>
      <c r="ARZ69"/>
      <c r="ASA69"/>
      <c r="ASB69"/>
      <c r="ASC69"/>
      <c r="ASD69"/>
      <c r="ASE69"/>
      <c r="ASF69"/>
      <c r="ASG69"/>
      <c r="ASH69"/>
      <c r="ASI69"/>
      <c r="ASJ69"/>
      <c r="ASK69"/>
      <c r="ASL69"/>
      <c r="ASM69"/>
      <c r="ASN69"/>
      <c r="ASO69"/>
      <c r="ASP69"/>
      <c r="ASQ69"/>
      <c r="ASR69"/>
      <c r="ASS69"/>
      <c r="AST69"/>
      <c r="ASU69"/>
      <c r="ASV69"/>
      <c r="ASW69"/>
      <c r="ASX69"/>
      <c r="ASY69"/>
      <c r="ASZ69"/>
      <c r="ATA69"/>
      <c r="ATB69"/>
      <c r="ATC69"/>
      <c r="ATD69"/>
      <c r="ATE69"/>
      <c r="ATF69"/>
      <c r="ATG69"/>
      <c r="ATH69"/>
      <c r="ATI69"/>
      <c r="ATJ69"/>
      <c r="ATK69"/>
      <c r="ATL69"/>
      <c r="ATM69"/>
      <c r="ATN69"/>
      <c r="ATO69"/>
      <c r="ATP69"/>
      <c r="ATQ69"/>
      <c r="ATR69"/>
      <c r="ATS69"/>
      <c r="ATT69"/>
      <c r="ATU69"/>
      <c r="ATV69"/>
      <c r="ATW69"/>
      <c r="ATX69"/>
      <c r="ATY69"/>
      <c r="ATZ69"/>
      <c r="AUA69"/>
      <c r="AUB69"/>
      <c r="AUC69"/>
      <c r="AUD69"/>
      <c r="AUE69"/>
      <c r="AUF69"/>
      <c r="AUG69"/>
      <c r="AUH69"/>
      <c r="AUI69"/>
      <c r="AUJ69"/>
      <c r="AUK69"/>
      <c r="AUL69"/>
      <c r="AUM69"/>
      <c r="AUN69"/>
      <c r="AUO69"/>
      <c r="AUP69"/>
      <c r="AUQ69"/>
      <c r="AUR69"/>
      <c r="AUS69"/>
      <c r="AUT69"/>
      <c r="AUU69"/>
      <c r="AUV69"/>
      <c r="AUW69"/>
      <c r="AUX69"/>
      <c r="AUY69"/>
      <c r="AUZ69"/>
      <c r="AVA69"/>
      <c r="AVB69"/>
      <c r="AVC69"/>
      <c r="AVD69"/>
      <c r="AVE69"/>
      <c r="AVF69"/>
      <c r="AVG69"/>
      <c r="AVH69"/>
      <c r="AVI69"/>
      <c r="AVJ69"/>
      <c r="AVK69"/>
      <c r="AVL69"/>
      <c r="AVM69"/>
      <c r="AVN69"/>
      <c r="AVO69"/>
      <c r="AVP69"/>
      <c r="AVQ69"/>
      <c r="AVR69"/>
      <c r="AVS69"/>
      <c r="AVT69"/>
      <c r="AVU69"/>
      <c r="AVV69"/>
      <c r="AVW69"/>
      <c r="AVX69"/>
      <c r="AVY69"/>
      <c r="AVZ69"/>
      <c r="AWA69"/>
      <c r="AWB69"/>
      <c r="AWC69"/>
      <c r="AWD69"/>
      <c r="AWE69"/>
      <c r="AWF69"/>
      <c r="AWG69"/>
      <c r="AWH69"/>
      <c r="AWI69"/>
      <c r="AWJ69"/>
      <c r="AWK69"/>
      <c r="AWL69"/>
      <c r="AWM69"/>
      <c r="AWN69"/>
      <c r="AWO69"/>
      <c r="AWP69"/>
      <c r="AWQ69"/>
      <c r="AWR69"/>
      <c r="AWS69"/>
      <c r="AWT69"/>
      <c r="AWU69"/>
      <c r="AWV69"/>
      <c r="AWW69"/>
      <c r="AWX69"/>
      <c r="AWY69"/>
      <c r="AWZ69"/>
      <c r="AXA69"/>
      <c r="AXB69"/>
      <c r="AXC69"/>
      <c r="AXD69"/>
      <c r="AXE69"/>
      <c r="AXF69"/>
      <c r="AXG69"/>
      <c r="AXH69"/>
      <c r="AXI69"/>
      <c r="AXJ69"/>
      <c r="AXK69"/>
      <c r="AXL69"/>
      <c r="AXM69"/>
      <c r="AXN69"/>
      <c r="AXO69"/>
      <c r="AXP69"/>
      <c r="AXQ69"/>
      <c r="AXR69"/>
      <c r="AXS69"/>
      <c r="AXT69"/>
      <c r="AXU69"/>
      <c r="AXV69"/>
      <c r="AXW69"/>
      <c r="AXX69"/>
      <c r="AXY69"/>
      <c r="AXZ69"/>
      <c r="AYA69"/>
      <c r="AYB69"/>
      <c r="AYC69"/>
      <c r="AYD69"/>
      <c r="AYE69"/>
      <c r="AYF69"/>
      <c r="AYG69"/>
      <c r="AYH69"/>
      <c r="AYI69"/>
      <c r="AYJ69"/>
      <c r="AYK69"/>
      <c r="AYL69"/>
      <c r="AYM69"/>
      <c r="AYN69"/>
      <c r="AYO69"/>
      <c r="AYP69"/>
      <c r="AYQ69"/>
      <c r="AYR69"/>
      <c r="AYS69"/>
      <c r="AYT69"/>
      <c r="AYU69"/>
      <c r="AYV69"/>
      <c r="AYW69"/>
      <c r="AYX69"/>
      <c r="AYY69"/>
      <c r="AYZ69"/>
      <c r="AZA69"/>
      <c r="AZB69"/>
      <c r="AZC69"/>
      <c r="AZD69"/>
      <c r="AZE69"/>
      <c r="AZF69"/>
      <c r="AZG69"/>
      <c r="AZH69"/>
      <c r="AZI69"/>
      <c r="AZJ69"/>
      <c r="AZK69"/>
      <c r="AZL69"/>
      <c r="AZM69"/>
      <c r="AZN69"/>
      <c r="AZO69"/>
      <c r="AZP69"/>
      <c r="AZQ69"/>
      <c r="AZR69"/>
      <c r="AZS69"/>
      <c r="AZT69"/>
      <c r="AZU69"/>
      <c r="AZV69"/>
      <c r="AZW69"/>
      <c r="AZX69"/>
      <c r="AZY69"/>
      <c r="AZZ69"/>
      <c r="BAA69"/>
      <c r="BAB69"/>
      <c r="BAC69"/>
      <c r="BAD69"/>
      <c r="BAE69"/>
      <c r="BAF69"/>
      <c r="BAG69"/>
      <c r="BAH69"/>
      <c r="BAI69"/>
      <c r="BAJ69"/>
      <c r="BAK69"/>
      <c r="BAL69"/>
      <c r="BAM69"/>
      <c r="BAN69"/>
      <c r="BAO69"/>
      <c r="BAP69"/>
      <c r="BAQ69"/>
      <c r="BAR69"/>
      <c r="BAS69"/>
      <c r="BAT69"/>
      <c r="BAU69"/>
      <c r="BAV69"/>
      <c r="BAW69"/>
      <c r="BAX69"/>
      <c r="BAY69"/>
      <c r="BAZ69"/>
      <c r="BBA69"/>
      <c r="BBB69"/>
      <c r="BBC69"/>
      <c r="BBD69"/>
      <c r="BBE69"/>
      <c r="BBF69"/>
      <c r="BBG69"/>
      <c r="BBH69"/>
      <c r="BBI69"/>
      <c r="BBJ69"/>
      <c r="BBK69"/>
      <c r="BBL69"/>
      <c r="BBM69"/>
      <c r="BBN69"/>
      <c r="BBO69"/>
      <c r="BBP69"/>
      <c r="BBQ69"/>
      <c r="BBR69"/>
      <c r="BBS69"/>
      <c r="BBT69"/>
      <c r="BBU69"/>
      <c r="BBV69"/>
      <c r="BBW69"/>
      <c r="BBX69"/>
      <c r="BBY69"/>
      <c r="BBZ69"/>
      <c r="BCA69"/>
      <c r="BCB69"/>
      <c r="BCC69"/>
      <c r="BCD69"/>
      <c r="BCE69"/>
      <c r="BCF69"/>
      <c r="BCG69"/>
      <c r="BCH69"/>
      <c r="BCI69"/>
      <c r="BCJ69"/>
      <c r="BCK69"/>
      <c r="BCL69"/>
      <c r="BCM69"/>
      <c r="BCN69"/>
      <c r="BCO69"/>
      <c r="BCP69"/>
      <c r="BCQ69"/>
      <c r="BCR69"/>
      <c r="BCS69"/>
      <c r="BCT69"/>
      <c r="BCU69"/>
      <c r="BCV69"/>
      <c r="BCW69"/>
      <c r="BCX69"/>
      <c r="BCY69"/>
      <c r="BCZ69"/>
      <c r="BDA69"/>
      <c r="BDB69"/>
      <c r="BDC69"/>
      <c r="BDD69"/>
      <c r="BDE69"/>
      <c r="BDF69"/>
      <c r="BDG69"/>
      <c r="BDH69"/>
      <c r="BDI69"/>
      <c r="BDJ69"/>
      <c r="BDK69"/>
      <c r="BDL69"/>
      <c r="BDM69"/>
      <c r="BDN69"/>
      <c r="BDO69"/>
      <c r="BDP69"/>
      <c r="BDQ69"/>
      <c r="BDR69"/>
      <c r="BDS69"/>
      <c r="BDT69"/>
      <c r="BDU69"/>
      <c r="BDV69"/>
      <c r="BDW69"/>
      <c r="BDX69"/>
      <c r="BDY69"/>
      <c r="BDZ69"/>
      <c r="BEA69"/>
      <c r="BEB69"/>
      <c r="BEC69"/>
      <c r="BED69"/>
      <c r="BEE69"/>
      <c r="BEF69"/>
      <c r="BEG69"/>
      <c r="BEH69"/>
      <c r="BEI69"/>
      <c r="BEJ69"/>
      <c r="BEK69"/>
      <c r="BEL69"/>
      <c r="BEM69"/>
      <c r="BEN69"/>
      <c r="BEO69"/>
      <c r="BEP69"/>
      <c r="BEQ69"/>
      <c r="BER69"/>
      <c r="BES69"/>
      <c r="BET69"/>
      <c r="BEU69"/>
      <c r="BEV69"/>
      <c r="BEW69"/>
      <c r="BEX69"/>
      <c r="BEY69"/>
      <c r="BEZ69"/>
      <c r="BFA69"/>
      <c r="BFB69"/>
      <c r="BFC69"/>
      <c r="BFD69"/>
      <c r="BFE69"/>
      <c r="BFF69"/>
      <c r="BFG69"/>
      <c r="BFH69"/>
      <c r="BFI69"/>
      <c r="BFJ69"/>
      <c r="BFK69"/>
      <c r="BFL69"/>
      <c r="BFM69"/>
      <c r="BFN69"/>
      <c r="BFO69"/>
      <c r="BFP69"/>
      <c r="BFQ69"/>
      <c r="BFR69"/>
      <c r="BFS69"/>
      <c r="BFT69"/>
      <c r="BFU69"/>
      <c r="BFV69"/>
      <c r="BFW69"/>
      <c r="BFX69"/>
      <c r="BFY69"/>
      <c r="BFZ69"/>
      <c r="BGA69"/>
      <c r="BGB69"/>
      <c r="BGC69"/>
      <c r="BGD69"/>
      <c r="BGE69"/>
      <c r="BGF69"/>
      <c r="BGG69"/>
      <c r="BGH69"/>
      <c r="BGI69"/>
      <c r="BGJ69"/>
      <c r="BGK69"/>
      <c r="BGL69"/>
      <c r="BGM69"/>
      <c r="BGN69"/>
      <c r="BGO69"/>
      <c r="BGP69"/>
      <c r="BGQ69"/>
      <c r="BGR69"/>
      <c r="BGS69"/>
      <c r="BGT69"/>
      <c r="BGU69"/>
      <c r="BGV69"/>
      <c r="BGW69"/>
      <c r="BGX69"/>
      <c r="BGY69"/>
      <c r="BGZ69"/>
      <c r="BHA69"/>
      <c r="BHB69"/>
      <c r="BHC69"/>
      <c r="BHD69"/>
      <c r="BHE69"/>
      <c r="BHF69"/>
      <c r="BHG69"/>
      <c r="BHH69"/>
      <c r="BHI69"/>
      <c r="BHJ69"/>
      <c r="BHK69"/>
      <c r="BHL69"/>
      <c r="BHM69"/>
      <c r="BHN69"/>
      <c r="BHO69"/>
      <c r="BHP69"/>
      <c r="BHQ69"/>
      <c r="BHR69"/>
      <c r="BHS69"/>
      <c r="BHT69"/>
      <c r="BHU69"/>
      <c r="BHV69"/>
      <c r="BHW69"/>
      <c r="BHX69"/>
      <c r="BHY69"/>
      <c r="BHZ69"/>
      <c r="BIA69"/>
      <c r="BIB69"/>
      <c r="BIC69"/>
      <c r="BID69"/>
      <c r="BIE69"/>
      <c r="BIF69"/>
      <c r="BIG69"/>
      <c r="BIH69"/>
      <c r="BII69"/>
      <c r="BIJ69"/>
      <c r="BIK69"/>
      <c r="BIL69"/>
      <c r="BIM69"/>
      <c r="BIN69"/>
      <c r="BIO69"/>
      <c r="BIP69"/>
      <c r="BIQ69"/>
      <c r="BIR69"/>
      <c r="BIS69"/>
      <c r="BIT69"/>
      <c r="BIU69"/>
      <c r="BIV69"/>
      <c r="BIW69"/>
      <c r="BIX69"/>
      <c r="BIY69"/>
      <c r="BIZ69"/>
      <c r="BJA69"/>
      <c r="BJB69"/>
      <c r="BJC69"/>
      <c r="BJD69"/>
      <c r="BJE69"/>
      <c r="BJF69"/>
      <c r="BJG69"/>
      <c r="BJH69"/>
      <c r="BJI69"/>
      <c r="BJJ69"/>
      <c r="BJK69"/>
      <c r="BJL69"/>
      <c r="BJM69"/>
      <c r="BJN69"/>
      <c r="BJO69"/>
      <c r="BJP69"/>
      <c r="BJQ69"/>
      <c r="BJR69"/>
      <c r="BJS69"/>
      <c r="BJT69"/>
      <c r="BJU69"/>
      <c r="BJV69"/>
      <c r="BJW69"/>
      <c r="BJX69"/>
      <c r="BJY69"/>
      <c r="BJZ69"/>
      <c r="BKA69"/>
      <c r="BKB69"/>
      <c r="BKC69"/>
      <c r="BKD69"/>
      <c r="BKE69"/>
      <c r="BKF69"/>
      <c r="BKG69"/>
      <c r="BKH69"/>
      <c r="BKI69"/>
      <c r="BKJ69"/>
      <c r="BKK69"/>
      <c r="BKL69"/>
      <c r="BKM69"/>
      <c r="BKN69"/>
      <c r="BKO69"/>
      <c r="BKP69"/>
      <c r="BKQ69"/>
      <c r="BKR69"/>
      <c r="BKS69"/>
      <c r="BKT69"/>
      <c r="BKU69"/>
      <c r="BKV69"/>
      <c r="BKW69"/>
      <c r="BKX69"/>
      <c r="BKY69"/>
      <c r="BKZ69"/>
      <c r="BLA69"/>
      <c r="BLB69"/>
      <c r="BLC69"/>
      <c r="BLD69"/>
      <c r="BLE69"/>
      <c r="BLF69"/>
      <c r="BLG69"/>
      <c r="BLH69"/>
      <c r="BLI69"/>
      <c r="BLJ69"/>
      <c r="BLK69"/>
      <c r="BLL69"/>
      <c r="BLM69"/>
      <c r="BLN69"/>
      <c r="BLO69"/>
      <c r="BLP69"/>
      <c r="BLQ69"/>
      <c r="BLR69"/>
      <c r="BLS69"/>
      <c r="BLT69"/>
      <c r="BLU69"/>
      <c r="BLV69"/>
      <c r="BLW69"/>
      <c r="BLX69"/>
      <c r="BLY69"/>
      <c r="BLZ69"/>
      <c r="BMA69"/>
      <c r="BMB69"/>
      <c r="BMC69"/>
      <c r="BMD69"/>
      <c r="BME69"/>
      <c r="BMF69"/>
      <c r="BMG69"/>
      <c r="BMH69"/>
      <c r="BMI69"/>
      <c r="BMJ69"/>
      <c r="BMK69"/>
      <c r="BML69"/>
      <c r="BMM69"/>
      <c r="BMN69"/>
      <c r="BMO69"/>
      <c r="BMP69"/>
      <c r="BMQ69"/>
      <c r="BMR69"/>
      <c r="BMS69"/>
      <c r="BMT69"/>
      <c r="BMU69"/>
      <c r="BMV69"/>
      <c r="BMW69"/>
      <c r="BMX69"/>
      <c r="BMY69"/>
      <c r="BMZ69"/>
      <c r="BNA69"/>
      <c r="BNB69"/>
      <c r="BNC69"/>
      <c r="BND69"/>
      <c r="BNE69"/>
      <c r="BNF69"/>
      <c r="BNG69"/>
      <c r="BNH69"/>
      <c r="BNI69"/>
      <c r="BNJ69"/>
      <c r="BNK69"/>
      <c r="BNL69"/>
      <c r="BNM69"/>
      <c r="BNN69"/>
      <c r="BNO69"/>
      <c r="BNP69"/>
      <c r="BNQ69"/>
      <c r="BNR69"/>
      <c r="BNS69"/>
      <c r="BNT69"/>
      <c r="BNU69"/>
      <c r="BNV69"/>
      <c r="BNW69"/>
      <c r="BNX69"/>
      <c r="BNY69"/>
      <c r="BNZ69"/>
      <c r="BOA69"/>
      <c r="BOB69"/>
      <c r="BOC69"/>
      <c r="BOD69"/>
      <c r="BOE69"/>
      <c r="BOF69"/>
      <c r="BOG69"/>
      <c r="BOH69"/>
      <c r="BOI69"/>
      <c r="BOJ69"/>
      <c r="BOK69"/>
      <c r="BOL69"/>
      <c r="BOM69"/>
      <c r="BON69"/>
      <c r="BOO69"/>
      <c r="BOP69"/>
      <c r="BOQ69"/>
      <c r="BOR69"/>
      <c r="BOS69"/>
      <c r="BOT69"/>
      <c r="BOU69"/>
      <c r="BOV69"/>
      <c r="BOW69"/>
      <c r="BOX69"/>
      <c r="BOY69"/>
      <c r="BOZ69"/>
      <c r="BPA69"/>
      <c r="BPB69"/>
      <c r="BPC69"/>
      <c r="BPD69"/>
      <c r="BPE69"/>
      <c r="BPF69"/>
      <c r="BPG69"/>
      <c r="BPH69"/>
      <c r="BPI69"/>
      <c r="BPJ69"/>
      <c r="BPK69"/>
      <c r="BPL69"/>
      <c r="BPM69"/>
      <c r="BPN69"/>
      <c r="BPO69"/>
      <c r="BPP69"/>
      <c r="BPQ69"/>
      <c r="BPR69"/>
      <c r="BPS69"/>
      <c r="BPT69"/>
      <c r="BPU69"/>
      <c r="BPV69"/>
      <c r="BPW69"/>
      <c r="BPX69"/>
      <c r="BPY69"/>
      <c r="BPZ69"/>
      <c r="BQA69"/>
      <c r="BQB69"/>
      <c r="BQC69"/>
      <c r="BQD69"/>
      <c r="BQE69"/>
      <c r="BQF69"/>
      <c r="BQG69"/>
      <c r="BQH69"/>
      <c r="BQI69"/>
      <c r="BQJ69"/>
      <c r="BQK69"/>
      <c r="BQL69"/>
      <c r="BQM69"/>
      <c r="BQN69"/>
      <c r="BQO69"/>
      <c r="BQP69"/>
      <c r="BQQ69"/>
      <c r="BQR69"/>
      <c r="BQS69"/>
      <c r="BQT69"/>
      <c r="BQU69"/>
      <c r="BQV69"/>
      <c r="BQW69"/>
      <c r="BQX69"/>
      <c r="BQY69"/>
      <c r="BQZ69"/>
      <c r="BRA69"/>
      <c r="BRB69"/>
      <c r="BRC69"/>
      <c r="BRD69"/>
      <c r="BRE69"/>
      <c r="BRF69"/>
      <c r="BRG69"/>
      <c r="BRH69"/>
      <c r="BRI69"/>
      <c r="BRJ69"/>
      <c r="BRK69"/>
      <c r="BRL69"/>
      <c r="BRM69"/>
      <c r="BRN69"/>
      <c r="BRO69"/>
      <c r="BRP69"/>
      <c r="BRQ69"/>
      <c r="BRR69"/>
      <c r="BRS69"/>
      <c r="BRT69"/>
      <c r="BRU69"/>
      <c r="BRV69"/>
      <c r="BRW69"/>
      <c r="BRX69"/>
      <c r="BRY69"/>
      <c r="BRZ69"/>
      <c r="BSA69"/>
      <c r="BSB69"/>
      <c r="BSC69"/>
      <c r="BSD69"/>
      <c r="BSE69"/>
      <c r="BSF69"/>
      <c r="BSG69"/>
      <c r="BSH69"/>
      <c r="BSI69"/>
      <c r="BSJ69"/>
      <c r="BSK69"/>
      <c r="BSL69"/>
      <c r="BSM69"/>
      <c r="BSN69"/>
      <c r="BSO69"/>
      <c r="BSP69"/>
      <c r="BSQ69"/>
      <c r="BSR69"/>
      <c r="BSS69"/>
      <c r="BST69"/>
      <c r="BSU69"/>
      <c r="BSV69"/>
      <c r="BSW69"/>
      <c r="BSX69"/>
      <c r="BSY69"/>
      <c r="BSZ69"/>
      <c r="BTA69"/>
      <c r="BTB69"/>
      <c r="BTC69"/>
      <c r="BTD69"/>
      <c r="BTE69"/>
      <c r="BTF69"/>
      <c r="BTG69"/>
      <c r="BTH69"/>
      <c r="BTI69"/>
      <c r="BTJ69"/>
      <c r="BTK69"/>
      <c r="BTL69"/>
      <c r="BTM69"/>
      <c r="BTN69"/>
      <c r="BTO69"/>
      <c r="BTP69"/>
      <c r="BTQ69"/>
      <c r="BTR69"/>
      <c r="BTS69"/>
      <c r="BTT69"/>
      <c r="BTU69"/>
      <c r="BTV69"/>
      <c r="BTW69"/>
      <c r="BTX69"/>
      <c r="BTY69"/>
      <c r="BTZ69"/>
      <c r="BUA69"/>
      <c r="BUB69"/>
      <c r="BUC69"/>
      <c r="BUD69"/>
      <c r="BUE69"/>
      <c r="BUF69"/>
      <c r="BUG69"/>
      <c r="BUH69"/>
      <c r="BUI69"/>
      <c r="BUJ69"/>
      <c r="BUK69"/>
      <c r="BUL69"/>
      <c r="BUM69"/>
      <c r="BUN69"/>
      <c r="BUO69"/>
      <c r="BUP69"/>
      <c r="BUQ69"/>
      <c r="BUR69"/>
      <c r="BUS69"/>
      <c r="BUT69"/>
      <c r="BUU69"/>
      <c r="BUV69"/>
      <c r="BUW69"/>
      <c r="BUX69"/>
      <c r="BUY69"/>
      <c r="BUZ69"/>
      <c r="BVA69"/>
      <c r="BVB69"/>
      <c r="BVC69"/>
      <c r="BVD69"/>
      <c r="BVE69"/>
      <c r="BVF69"/>
      <c r="BVG69"/>
      <c r="BVH69"/>
      <c r="BVI69"/>
      <c r="BVJ69"/>
      <c r="BVK69"/>
      <c r="BVL69"/>
      <c r="BVM69"/>
      <c r="BVN69"/>
      <c r="BVO69"/>
      <c r="BVP69"/>
      <c r="BVQ69"/>
      <c r="BVR69"/>
      <c r="BVS69"/>
      <c r="BVT69"/>
      <c r="BVU69"/>
      <c r="BVV69"/>
      <c r="BVW69"/>
      <c r="BVX69"/>
      <c r="BVY69"/>
      <c r="BVZ69"/>
      <c r="BWA69"/>
      <c r="BWB69"/>
      <c r="BWC69"/>
      <c r="BWD69"/>
      <c r="BWE69"/>
      <c r="BWF69"/>
      <c r="BWG69"/>
      <c r="BWH69"/>
      <c r="BWI69"/>
      <c r="BWJ69"/>
      <c r="BWK69"/>
      <c r="BWL69"/>
      <c r="BWM69"/>
      <c r="BWN69"/>
      <c r="BWO69"/>
      <c r="BWP69"/>
      <c r="BWQ69"/>
      <c r="BWR69"/>
      <c r="BWS69"/>
      <c r="BWT69"/>
      <c r="BWU69"/>
      <c r="BWV69"/>
      <c r="BWW69"/>
      <c r="BWX69"/>
      <c r="BWY69"/>
      <c r="BWZ69"/>
      <c r="BXA69"/>
      <c r="BXB69"/>
      <c r="BXC69"/>
      <c r="BXD69"/>
      <c r="BXE69"/>
      <c r="BXF69"/>
      <c r="BXG69"/>
      <c r="BXH69"/>
      <c r="BXI69"/>
      <c r="BXJ69"/>
      <c r="BXK69"/>
      <c r="BXL69"/>
      <c r="BXM69"/>
      <c r="BXN69"/>
      <c r="BXO69"/>
      <c r="BXP69"/>
      <c r="BXQ69"/>
      <c r="BXR69"/>
      <c r="BXS69"/>
      <c r="BXT69"/>
      <c r="BXU69"/>
      <c r="BXV69"/>
      <c r="BXW69"/>
      <c r="BXX69"/>
      <c r="BXY69"/>
      <c r="BXZ69"/>
      <c r="BYA69"/>
      <c r="BYB69"/>
      <c r="BYC69"/>
      <c r="BYD69"/>
      <c r="BYE69"/>
      <c r="BYF69"/>
      <c r="BYG69"/>
      <c r="BYH69"/>
      <c r="BYI69"/>
      <c r="BYJ69"/>
      <c r="BYK69"/>
      <c r="BYL69"/>
      <c r="BYM69"/>
      <c r="BYN69"/>
      <c r="BYO69"/>
      <c r="BYP69"/>
      <c r="BYQ69"/>
      <c r="BYR69"/>
      <c r="BYS69"/>
      <c r="BYT69"/>
      <c r="BYU69"/>
      <c r="BYV69"/>
      <c r="BYW69"/>
      <c r="BYX69"/>
      <c r="BYY69"/>
      <c r="BYZ69"/>
      <c r="BZA69"/>
      <c r="BZB69"/>
      <c r="BZC69"/>
      <c r="BZD69"/>
      <c r="BZE69"/>
      <c r="BZF69"/>
      <c r="BZG69"/>
      <c r="BZH69"/>
      <c r="BZI69"/>
      <c r="BZJ69"/>
      <c r="BZK69"/>
      <c r="BZL69"/>
      <c r="BZM69"/>
      <c r="BZN69"/>
      <c r="BZO69"/>
      <c r="BZP69"/>
      <c r="BZQ69"/>
      <c r="BZR69"/>
      <c r="BZS69"/>
      <c r="BZT69"/>
      <c r="BZU69"/>
      <c r="BZV69"/>
      <c r="BZW69"/>
      <c r="BZX69"/>
      <c r="BZY69"/>
      <c r="BZZ69"/>
      <c r="CAA69"/>
      <c r="CAB69"/>
      <c r="CAC69"/>
      <c r="CAD69"/>
      <c r="CAE69"/>
      <c r="CAF69"/>
      <c r="CAG69"/>
      <c r="CAH69"/>
      <c r="CAI69"/>
      <c r="CAJ69"/>
      <c r="CAK69"/>
      <c r="CAL69"/>
      <c r="CAM69"/>
      <c r="CAN69"/>
      <c r="CAO69"/>
      <c r="CAP69"/>
      <c r="CAQ69"/>
      <c r="CAR69"/>
      <c r="CAS69"/>
      <c r="CAT69"/>
      <c r="CAU69"/>
      <c r="CAV69"/>
      <c r="CAW69"/>
      <c r="CAX69"/>
      <c r="CAY69"/>
      <c r="CAZ69"/>
      <c r="CBA69"/>
      <c r="CBB69"/>
      <c r="CBC69"/>
      <c r="CBD69"/>
      <c r="CBE69"/>
      <c r="CBF69"/>
      <c r="CBG69"/>
      <c r="CBH69"/>
      <c r="CBI69"/>
      <c r="CBJ69"/>
      <c r="CBK69"/>
      <c r="CBL69"/>
      <c r="CBM69"/>
      <c r="CBN69"/>
      <c r="CBO69"/>
      <c r="CBP69"/>
      <c r="CBQ69"/>
      <c r="CBR69"/>
      <c r="CBS69"/>
      <c r="CBT69"/>
      <c r="CBU69"/>
      <c r="CBV69"/>
      <c r="CBW69"/>
      <c r="CBX69"/>
      <c r="CBY69"/>
      <c r="CBZ69"/>
      <c r="CCA69"/>
      <c r="CCB69"/>
      <c r="CCC69"/>
      <c r="CCD69"/>
      <c r="CCE69"/>
      <c r="CCF69"/>
      <c r="CCG69"/>
      <c r="CCH69"/>
      <c r="CCI69"/>
      <c r="CCJ69"/>
      <c r="CCK69"/>
      <c r="CCL69"/>
      <c r="CCM69"/>
      <c r="CCN69"/>
      <c r="CCO69"/>
      <c r="CCP69"/>
      <c r="CCQ69"/>
      <c r="CCR69"/>
      <c r="CCS69"/>
      <c r="CCT69"/>
      <c r="CCU69"/>
      <c r="CCV69"/>
      <c r="CCW69"/>
      <c r="CCX69"/>
      <c r="CCY69"/>
      <c r="CCZ69"/>
      <c r="CDA69"/>
      <c r="CDB69"/>
      <c r="CDC69"/>
      <c r="CDD69"/>
      <c r="CDE69"/>
      <c r="CDF69"/>
      <c r="CDG69"/>
      <c r="CDH69"/>
      <c r="CDI69"/>
      <c r="CDJ69"/>
      <c r="CDK69"/>
      <c r="CDL69"/>
      <c r="CDM69"/>
      <c r="CDN69"/>
      <c r="CDO69"/>
      <c r="CDP69"/>
      <c r="CDQ69"/>
      <c r="CDR69"/>
      <c r="CDS69"/>
      <c r="CDT69"/>
      <c r="CDU69"/>
      <c r="CDV69"/>
      <c r="CDW69"/>
      <c r="CDX69"/>
      <c r="CDY69"/>
      <c r="CDZ69"/>
      <c r="CEA69"/>
      <c r="CEB69"/>
      <c r="CEC69"/>
      <c r="CED69"/>
      <c r="CEE69"/>
      <c r="CEF69"/>
      <c r="CEG69"/>
      <c r="CEH69"/>
      <c r="CEI69"/>
      <c r="CEJ69"/>
      <c r="CEK69"/>
      <c r="CEL69"/>
      <c r="CEM69"/>
      <c r="CEN69"/>
      <c r="CEO69"/>
      <c r="CEP69"/>
      <c r="CEQ69"/>
      <c r="CER69"/>
      <c r="CES69"/>
      <c r="CET69"/>
      <c r="CEU69"/>
      <c r="CEV69"/>
      <c r="CEW69"/>
      <c r="CEX69"/>
      <c r="CEY69"/>
      <c r="CEZ69"/>
      <c r="CFA69"/>
      <c r="CFB69"/>
      <c r="CFC69"/>
      <c r="CFD69"/>
      <c r="CFE69"/>
      <c r="CFF69"/>
      <c r="CFG69"/>
      <c r="CFH69"/>
      <c r="CFI69"/>
      <c r="CFJ69"/>
      <c r="CFK69"/>
      <c r="CFL69"/>
      <c r="CFM69"/>
      <c r="CFN69"/>
      <c r="CFO69"/>
      <c r="CFP69"/>
      <c r="CFQ69"/>
      <c r="CFR69"/>
      <c r="CFS69"/>
      <c r="CFT69"/>
      <c r="CFU69"/>
      <c r="CFV69"/>
      <c r="CFW69"/>
      <c r="CFX69"/>
      <c r="CFY69"/>
      <c r="CFZ69"/>
      <c r="CGA69"/>
      <c r="CGB69"/>
      <c r="CGC69"/>
      <c r="CGD69"/>
      <c r="CGE69"/>
      <c r="CGF69"/>
      <c r="CGG69"/>
      <c r="CGH69"/>
      <c r="CGI69"/>
      <c r="CGJ69"/>
      <c r="CGK69"/>
      <c r="CGL69"/>
      <c r="CGM69"/>
      <c r="CGN69"/>
      <c r="CGO69"/>
      <c r="CGP69"/>
      <c r="CGQ69"/>
      <c r="CGR69"/>
      <c r="CGS69"/>
      <c r="CGT69"/>
      <c r="CGU69"/>
      <c r="CGV69"/>
      <c r="CGW69"/>
      <c r="CGX69"/>
      <c r="CGY69"/>
      <c r="CGZ69"/>
      <c r="CHA69"/>
      <c r="CHB69"/>
      <c r="CHC69"/>
      <c r="CHD69"/>
      <c r="CHE69"/>
      <c r="CHF69"/>
      <c r="CHG69"/>
      <c r="CHH69"/>
      <c r="CHI69"/>
      <c r="CHJ69"/>
      <c r="CHK69"/>
      <c r="CHL69"/>
      <c r="CHM69"/>
      <c r="CHN69"/>
      <c r="CHO69"/>
      <c r="CHP69"/>
      <c r="CHQ69"/>
      <c r="CHR69"/>
      <c r="CHS69"/>
      <c r="CHT69"/>
      <c r="CHU69"/>
      <c r="CHV69"/>
      <c r="CHW69"/>
      <c r="CHX69"/>
      <c r="CHY69"/>
      <c r="CHZ69"/>
      <c r="CIA69"/>
      <c r="CIB69"/>
      <c r="CIC69"/>
      <c r="CID69"/>
      <c r="CIE69"/>
      <c r="CIF69"/>
      <c r="CIG69"/>
      <c r="CIH69"/>
      <c r="CII69"/>
      <c r="CIJ69"/>
      <c r="CIK69"/>
      <c r="CIL69"/>
      <c r="CIM69"/>
      <c r="CIN69"/>
      <c r="CIO69"/>
      <c r="CIP69"/>
      <c r="CIQ69"/>
      <c r="CIR69"/>
      <c r="CIS69"/>
      <c r="CIT69"/>
      <c r="CIU69"/>
      <c r="CIV69"/>
      <c r="CIW69"/>
      <c r="CIX69"/>
      <c r="CIY69"/>
      <c r="CIZ69"/>
      <c r="CJA69"/>
      <c r="CJB69"/>
      <c r="CJC69"/>
      <c r="CJD69"/>
      <c r="CJE69"/>
      <c r="CJF69"/>
      <c r="CJG69"/>
      <c r="CJH69"/>
      <c r="CJI69"/>
      <c r="CJJ69"/>
      <c r="CJK69"/>
      <c r="CJL69"/>
      <c r="CJM69"/>
      <c r="CJN69"/>
      <c r="CJO69"/>
      <c r="CJP69"/>
      <c r="CJQ69"/>
      <c r="CJR69"/>
      <c r="CJS69"/>
      <c r="CJT69"/>
      <c r="CJU69"/>
      <c r="CJV69"/>
      <c r="CJW69"/>
      <c r="CJX69"/>
      <c r="CJY69"/>
      <c r="CJZ69"/>
      <c r="CKA69"/>
      <c r="CKB69"/>
      <c r="CKC69"/>
      <c r="CKD69"/>
      <c r="CKE69"/>
      <c r="CKF69"/>
      <c r="CKG69"/>
      <c r="CKH69"/>
      <c r="CKI69"/>
      <c r="CKJ69"/>
      <c r="CKK69"/>
      <c r="CKL69"/>
      <c r="CKM69"/>
      <c r="CKN69"/>
      <c r="CKO69"/>
      <c r="CKP69"/>
      <c r="CKQ69"/>
      <c r="CKR69"/>
      <c r="CKS69"/>
      <c r="CKT69"/>
      <c r="CKU69"/>
      <c r="CKV69"/>
      <c r="CKW69"/>
      <c r="CKX69"/>
      <c r="CKY69"/>
      <c r="CKZ69"/>
      <c r="CLA69"/>
      <c r="CLB69"/>
      <c r="CLC69"/>
      <c r="CLD69"/>
      <c r="CLE69"/>
      <c r="CLF69"/>
      <c r="CLG69"/>
      <c r="CLH69"/>
      <c r="CLI69"/>
      <c r="CLJ69"/>
      <c r="CLK69"/>
      <c r="CLL69"/>
      <c r="CLM69"/>
      <c r="CLN69"/>
      <c r="CLO69"/>
      <c r="CLP69"/>
      <c r="CLQ69"/>
      <c r="CLR69"/>
      <c r="CLS69"/>
      <c r="CLT69"/>
      <c r="CLU69"/>
      <c r="CLV69"/>
      <c r="CLW69"/>
      <c r="CLX69"/>
      <c r="CLY69"/>
      <c r="CLZ69"/>
      <c r="CMA69"/>
      <c r="CMB69"/>
      <c r="CMC69"/>
      <c r="CMD69"/>
      <c r="CME69"/>
      <c r="CMF69"/>
      <c r="CMG69"/>
      <c r="CMH69"/>
      <c r="CMI69"/>
      <c r="CMJ69"/>
      <c r="CMK69"/>
      <c r="CML69"/>
      <c r="CMM69"/>
      <c r="CMN69"/>
      <c r="CMO69"/>
      <c r="CMP69"/>
      <c r="CMQ69"/>
      <c r="CMR69"/>
      <c r="CMS69"/>
      <c r="CMT69"/>
      <c r="CMU69"/>
      <c r="CMV69"/>
      <c r="CMW69"/>
      <c r="CMX69"/>
      <c r="CMY69"/>
      <c r="CMZ69"/>
      <c r="CNA69"/>
      <c r="CNB69"/>
      <c r="CNC69"/>
      <c r="CND69"/>
      <c r="CNE69"/>
      <c r="CNF69"/>
      <c r="CNG69"/>
      <c r="CNH69"/>
      <c r="CNI69"/>
      <c r="CNJ69"/>
      <c r="CNK69"/>
      <c r="CNL69"/>
      <c r="CNM69"/>
      <c r="CNN69"/>
      <c r="CNO69"/>
      <c r="CNP69"/>
      <c r="CNQ69"/>
      <c r="CNR69"/>
      <c r="CNS69"/>
      <c r="CNT69"/>
      <c r="CNU69"/>
      <c r="CNV69"/>
      <c r="CNW69"/>
      <c r="CNX69"/>
      <c r="CNY69"/>
      <c r="CNZ69"/>
      <c r="COA69"/>
      <c r="COB69"/>
      <c r="COC69"/>
      <c r="COD69"/>
      <c r="COE69"/>
      <c r="COF69"/>
      <c r="COG69"/>
      <c r="COH69"/>
      <c r="COI69"/>
      <c r="COJ69"/>
      <c r="COK69"/>
      <c r="COL69"/>
      <c r="COM69"/>
      <c r="CON69"/>
      <c r="COO69"/>
      <c r="COP69"/>
      <c r="COQ69"/>
      <c r="COR69"/>
      <c r="COS69"/>
      <c r="COT69"/>
      <c r="COU69"/>
      <c r="COV69"/>
      <c r="COW69"/>
      <c r="COX69"/>
      <c r="COY69"/>
      <c r="COZ69"/>
      <c r="CPA69"/>
      <c r="CPB69"/>
      <c r="CPC69"/>
      <c r="CPD69"/>
      <c r="CPE69"/>
      <c r="CPF69"/>
      <c r="CPG69"/>
      <c r="CPH69"/>
      <c r="CPI69"/>
      <c r="CPJ69"/>
      <c r="CPK69"/>
      <c r="CPL69"/>
      <c r="CPM69"/>
      <c r="CPN69"/>
      <c r="CPO69"/>
      <c r="CPP69"/>
      <c r="CPQ69"/>
      <c r="CPR69"/>
      <c r="CPS69"/>
      <c r="CPT69"/>
      <c r="CPU69"/>
      <c r="CPV69"/>
      <c r="CPW69"/>
      <c r="CPX69"/>
      <c r="CPY69"/>
      <c r="CPZ69"/>
      <c r="CQA69"/>
      <c r="CQB69"/>
      <c r="CQC69"/>
      <c r="CQD69"/>
      <c r="CQE69"/>
      <c r="CQF69"/>
      <c r="CQG69"/>
      <c r="CQH69"/>
      <c r="CQI69"/>
      <c r="CQJ69"/>
      <c r="CQK69"/>
      <c r="CQL69"/>
      <c r="CQM69"/>
      <c r="CQN69"/>
      <c r="CQO69"/>
      <c r="CQP69"/>
      <c r="CQQ69"/>
      <c r="CQR69"/>
      <c r="CQS69"/>
      <c r="CQT69"/>
      <c r="CQU69"/>
      <c r="CQV69"/>
      <c r="CQW69"/>
      <c r="CQX69"/>
      <c r="CQY69"/>
      <c r="CQZ69"/>
      <c r="CRA69"/>
      <c r="CRB69"/>
      <c r="CRC69"/>
      <c r="CRD69"/>
      <c r="CRE69"/>
      <c r="CRF69"/>
      <c r="CRG69"/>
      <c r="CRH69"/>
      <c r="CRI69"/>
      <c r="CRJ69"/>
      <c r="CRK69"/>
      <c r="CRL69"/>
      <c r="CRM69"/>
      <c r="CRN69"/>
      <c r="CRO69"/>
      <c r="CRP69"/>
      <c r="CRQ69"/>
      <c r="CRR69"/>
      <c r="CRS69"/>
      <c r="CRT69"/>
      <c r="CRU69"/>
      <c r="CRV69"/>
      <c r="CRW69"/>
      <c r="CRX69"/>
      <c r="CRY69"/>
      <c r="CRZ69"/>
      <c r="CSA69"/>
      <c r="CSB69"/>
      <c r="CSC69"/>
      <c r="CSD69"/>
      <c r="CSE69"/>
      <c r="CSF69"/>
      <c r="CSG69"/>
      <c r="CSH69"/>
      <c r="CSI69"/>
      <c r="CSJ69"/>
      <c r="CSK69"/>
      <c r="CSL69"/>
      <c r="CSM69"/>
      <c r="CSN69"/>
      <c r="CSO69"/>
      <c r="CSP69"/>
      <c r="CSQ69"/>
      <c r="CSR69"/>
      <c r="CSS69"/>
      <c r="CST69"/>
      <c r="CSU69"/>
      <c r="CSV69"/>
      <c r="CSW69"/>
      <c r="CSX69"/>
      <c r="CSY69"/>
      <c r="CSZ69"/>
      <c r="CTA69"/>
      <c r="CTB69"/>
      <c r="CTC69"/>
      <c r="CTD69"/>
      <c r="CTE69"/>
      <c r="CTF69"/>
      <c r="CTG69"/>
      <c r="CTH69"/>
      <c r="CTI69"/>
      <c r="CTJ69"/>
      <c r="CTK69"/>
      <c r="CTL69"/>
      <c r="CTM69"/>
      <c r="CTN69"/>
      <c r="CTO69"/>
      <c r="CTP69"/>
      <c r="CTQ69"/>
      <c r="CTR69"/>
      <c r="CTS69"/>
      <c r="CTT69"/>
      <c r="CTU69"/>
      <c r="CTV69"/>
      <c r="CTW69"/>
      <c r="CTX69"/>
      <c r="CTY69"/>
      <c r="CTZ69"/>
      <c r="CUA69"/>
      <c r="CUB69"/>
      <c r="CUC69"/>
      <c r="CUD69"/>
      <c r="CUE69"/>
      <c r="CUF69"/>
      <c r="CUG69"/>
      <c r="CUH69"/>
      <c r="CUI69"/>
      <c r="CUJ69"/>
      <c r="CUK69"/>
      <c r="CUL69"/>
      <c r="CUM69"/>
      <c r="CUN69"/>
      <c r="CUO69"/>
      <c r="CUP69"/>
      <c r="CUQ69"/>
      <c r="CUR69"/>
      <c r="CUS69"/>
      <c r="CUT69"/>
      <c r="CUU69"/>
      <c r="CUV69"/>
      <c r="CUW69"/>
      <c r="CUX69"/>
      <c r="CUY69"/>
      <c r="CUZ69"/>
      <c r="CVA69"/>
      <c r="CVB69"/>
      <c r="CVC69"/>
      <c r="CVD69"/>
      <c r="CVE69"/>
      <c r="CVF69"/>
      <c r="CVG69"/>
      <c r="CVH69"/>
      <c r="CVI69"/>
      <c r="CVJ69"/>
      <c r="CVK69"/>
      <c r="CVL69"/>
      <c r="CVM69"/>
      <c r="CVN69"/>
      <c r="CVO69"/>
      <c r="CVP69"/>
      <c r="CVQ69"/>
      <c r="CVR69"/>
      <c r="CVS69"/>
      <c r="CVT69"/>
      <c r="CVU69"/>
      <c r="CVV69"/>
      <c r="CVW69"/>
      <c r="CVX69"/>
      <c r="CVY69"/>
      <c r="CVZ69"/>
      <c r="CWA69"/>
      <c r="CWB69"/>
      <c r="CWC69"/>
      <c r="CWD69"/>
      <c r="CWE69"/>
      <c r="CWF69"/>
      <c r="CWG69"/>
      <c r="CWH69"/>
      <c r="CWI69"/>
      <c r="CWJ69"/>
      <c r="CWK69"/>
      <c r="CWL69"/>
      <c r="CWM69"/>
      <c r="CWN69"/>
      <c r="CWO69"/>
      <c r="CWP69"/>
      <c r="CWQ69"/>
      <c r="CWR69"/>
      <c r="CWS69"/>
      <c r="CWT69"/>
      <c r="CWU69"/>
      <c r="CWV69"/>
      <c r="CWW69"/>
      <c r="CWX69"/>
      <c r="CWY69"/>
      <c r="CWZ69"/>
      <c r="CXA69"/>
      <c r="CXB69"/>
      <c r="CXC69"/>
      <c r="CXD69"/>
      <c r="CXE69"/>
      <c r="CXF69"/>
      <c r="CXG69"/>
      <c r="CXH69"/>
      <c r="CXI69"/>
      <c r="CXJ69"/>
      <c r="CXK69"/>
      <c r="CXL69"/>
      <c r="CXM69"/>
      <c r="CXN69"/>
      <c r="CXO69"/>
      <c r="CXP69"/>
      <c r="CXQ69"/>
      <c r="CXR69"/>
      <c r="CXS69"/>
      <c r="CXT69"/>
      <c r="CXU69"/>
      <c r="CXV69"/>
      <c r="CXW69"/>
      <c r="CXX69"/>
      <c r="CXY69"/>
      <c r="CXZ69"/>
      <c r="CYA69"/>
      <c r="CYB69"/>
      <c r="CYC69"/>
      <c r="CYD69"/>
      <c r="CYE69"/>
      <c r="CYF69"/>
      <c r="CYG69"/>
      <c r="CYH69"/>
      <c r="CYI69"/>
      <c r="CYJ69"/>
      <c r="CYK69"/>
      <c r="CYL69"/>
      <c r="CYM69"/>
      <c r="CYN69"/>
      <c r="CYO69"/>
      <c r="CYP69"/>
      <c r="CYQ69"/>
      <c r="CYR69"/>
      <c r="CYS69"/>
      <c r="CYT69"/>
      <c r="CYU69"/>
      <c r="CYV69"/>
      <c r="CYW69"/>
      <c r="CYX69"/>
      <c r="CYY69"/>
      <c r="CYZ69"/>
      <c r="CZA69"/>
      <c r="CZB69"/>
      <c r="CZC69"/>
      <c r="CZD69"/>
      <c r="CZE69"/>
      <c r="CZF69"/>
      <c r="CZG69"/>
      <c r="CZH69"/>
      <c r="CZI69"/>
      <c r="CZJ69"/>
      <c r="CZK69"/>
      <c r="CZL69"/>
      <c r="CZM69"/>
      <c r="CZN69"/>
      <c r="CZO69"/>
      <c r="CZP69"/>
      <c r="CZQ69"/>
      <c r="CZR69"/>
      <c r="CZS69"/>
      <c r="CZT69"/>
      <c r="CZU69"/>
      <c r="CZV69"/>
      <c r="CZW69"/>
      <c r="CZX69"/>
      <c r="CZY69"/>
      <c r="CZZ69"/>
      <c r="DAA69"/>
      <c r="DAB69"/>
      <c r="DAC69"/>
      <c r="DAD69"/>
      <c r="DAE69"/>
      <c r="DAF69"/>
      <c r="DAG69"/>
      <c r="DAH69"/>
      <c r="DAI69"/>
      <c r="DAJ69"/>
      <c r="DAK69"/>
      <c r="DAL69"/>
      <c r="DAM69"/>
      <c r="DAN69"/>
      <c r="DAO69"/>
      <c r="DAP69"/>
      <c r="DAQ69"/>
      <c r="DAR69"/>
      <c r="DAS69"/>
      <c r="DAT69"/>
      <c r="DAU69"/>
      <c r="DAV69"/>
      <c r="DAW69"/>
      <c r="DAX69"/>
      <c r="DAY69"/>
      <c r="DAZ69"/>
      <c r="DBA69"/>
      <c r="DBB69"/>
      <c r="DBC69"/>
      <c r="DBD69"/>
      <c r="DBE69"/>
      <c r="DBF69"/>
      <c r="DBG69"/>
      <c r="DBH69"/>
      <c r="DBI69"/>
      <c r="DBJ69"/>
      <c r="DBK69"/>
      <c r="DBL69"/>
      <c r="DBM69"/>
      <c r="DBN69"/>
      <c r="DBO69"/>
      <c r="DBP69"/>
      <c r="DBQ69"/>
      <c r="DBR69"/>
      <c r="DBS69"/>
      <c r="DBT69"/>
      <c r="DBU69"/>
      <c r="DBV69"/>
      <c r="DBW69"/>
      <c r="DBX69"/>
      <c r="DBY69"/>
      <c r="DBZ69"/>
      <c r="DCA69"/>
      <c r="DCB69"/>
      <c r="DCC69"/>
      <c r="DCD69"/>
      <c r="DCE69"/>
      <c r="DCF69"/>
      <c r="DCG69"/>
      <c r="DCH69"/>
      <c r="DCI69"/>
      <c r="DCJ69"/>
      <c r="DCK69"/>
      <c r="DCL69"/>
      <c r="DCM69"/>
      <c r="DCN69"/>
      <c r="DCO69"/>
      <c r="DCP69"/>
      <c r="DCQ69"/>
      <c r="DCR69"/>
      <c r="DCS69"/>
      <c r="DCT69"/>
      <c r="DCU69"/>
      <c r="DCV69"/>
      <c r="DCW69"/>
      <c r="DCX69"/>
      <c r="DCY69"/>
      <c r="DCZ69"/>
      <c r="DDA69"/>
      <c r="DDB69"/>
      <c r="DDC69"/>
      <c r="DDD69"/>
      <c r="DDE69"/>
      <c r="DDF69"/>
      <c r="DDG69"/>
      <c r="DDH69"/>
      <c r="DDI69"/>
      <c r="DDJ69"/>
      <c r="DDK69"/>
      <c r="DDL69"/>
      <c r="DDM69"/>
      <c r="DDN69"/>
      <c r="DDO69"/>
      <c r="DDP69"/>
      <c r="DDQ69"/>
      <c r="DDR69"/>
      <c r="DDS69"/>
      <c r="DDT69"/>
      <c r="DDU69"/>
      <c r="DDV69"/>
      <c r="DDW69"/>
      <c r="DDX69"/>
      <c r="DDY69"/>
      <c r="DDZ69"/>
      <c r="DEA69"/>
      <c r="DEB69"/>
      <c r="DEC69"/>
      <c r="DED69"/>
      <c r="DEE69"/>
      <c r="DEF69"/>
      <c r="DEG69"/>
      <c r="DEH69"/>
      <c r="DEI69"/>
      <c r="DEJ69"/>
      <c r="DEK69"/>
      <c r="DEL69"/>
      <c r="DEM69"/>
      <c r="DEN69"/>
      <c r="DEO69"/>
      <c r="DEP69"/>
      <c r="DEQ69"/>
      <c r="DER69"/>
      <c r="DES69"/>
      <c r="DET69"/>
      <c r="DEU69"/>
      <c r="DEV69"/>
      <c r="DEW69"/>
      <c r="DEX69"/>
      <c r="DEY69"/>
      <c r="DEZ69"/>
      <c r="DFA69"/>
      <c r="DFB69"/>
      <c r="DFC69"/>
      <c r="DFD69"/>
      <c r="DFE69"/>
      <c r="DFF69"/>
      <c r="DFG69"/>
      <c r="DFH69"/>
      <c r="DFI69"/>
      <c r="DFJ69"/>
      <c r="DFK69"/>
      <c r="DFL69"/>
      <c r="DFM69"/>
      <c r="DFN69"/>
      <c r="DFO69"/>
      <c r="DFP69"/>
      <c r="DFQ69"/>
      <c r="DFR69"/>
      <c r="DFS69"/>
      <c r="DFT69"/>
      <c r="DFU69"/>
      <c r="DFV69"/>
      <c r="DFW69"/>
      <c r="DFX69"/>
      <c r="DFY69"/>
      <c r="DFZ69"/>
      <c r="DGA69"/>
      <c r="DGB69"/>
      <c r="DGC69"/>
      <c r="DGD69"/>
      <c r="DGE69"/>
      <c r="DGF69"/>
      <c r="DGG69"/>
      <c r="DGH69"/>
      <c r="DGI69"/>
      <c r="DGJ69"/>
      <c r="DGK69"/>
      <c r="DGL69"/>
      <c r="DGM69"/>
      <c r="DGN69"/>
      <c r="DGO69"/>
      <c r="DGP69"/>
      <c r="DGQ69"/>
      <c r="DGR69"/>
      <c r="DGS69"/>
      <c r="DGT69"/>
      <c r="DGU69"/>
      <c r="DGV69"/>
      <c r="DGW69"/>
      <c r="DGX69"/>
      <c r="DGY69"/>
      <c r="DGZ69"/>
      <c r="DHA69"/>
      <c r="DHB69"/>
      <c r="DHC69"/>
      <c r="DHD69"/>
      <c r="DHE69"/>
      <c r="DHF69"/>
      <c r="DHG69"/>
      <c r="DHH69"/>
      <c r="DHI69"/>
      <c r="DHJ69"/>
      <c r="DHK69"/>
      <c r="DHL69"/>
      <c r="DHM69"/>
      <c r="DHN69"/>
      <c r="DHO69"/>
      <c r="DHP69"/>
      <c r="DHQ69"/>
      <c r="DHR69"/>
      <c r="DHS69"/>
      <c r="DHT69"/>
      <c r="DHU69"/>
      <c r="DHV69"/>
      <c r="DHW69"/>
      <c r="DHX69"/>
      <c r="DHY69"/>
      <c r="DHZ69"/>
      <c r="DIA69"/>
      <c r="DIB69"/>
      <c r="DIC69"/>
      <c r="DID69"/>
      <c r="DIE69"/>
      <c r="DIF69"/>
      <c r="DIG69"/>
      <c r="DIH69"/>
      <c r="DII69"/>
      <c r="DIJ69"/>
      <c r="DIK69"/>
      <c r="DIL69"/>
      <c r="DIM69"/>
      <c r="DIN69"/>
      <c r="DIO69"/>
      <c r="DIP69"/>
      <c r="DIQ69"/>
      <c r="DIR69"/>
      <c r="DIS69"/>
      <c r="DIT69"/>
      <c r="DIU69"/>
      <c r="DIV69"/>
      <c r="DIW69"/>
      <c r="DIX69"/>
      <c r="DIY69"/>
      <c r="DIZ69"/>
      <c r="DJA69"/>
      <c r="DJB69"/>
      <c r="DJC69"/>
      <c r="DJD69"/>
      <c r="DJE69"/>
      <c r="DJF69"/>
      <c r="DJG69"/>
      <c r="DJH69"/>
      <c r="DJI69"/>
      <c r="DJJ69"/>
      <c r="DJK69"/>
      <c r="DJL69"/>
      <c r="DJM69"/>
      <c r="DJN69"/>
      <c r="DJO69"/>
      <c r="DJP69"/>
      <c r="DJQ69"/>
      <c r="DJR69"/>
      <c r="DJS69"/>
      <c r="DJT69"/>
      <c r="DJU69"/>
      <c r="DJV69"/>
      <c r="DJW69"/>
      <c r="DJX69"/>
      <c r="DJY69"/>
      <c r="DJZ69"/>
      <c r="DKA69"/>
      <c r="DKB69"/>
      <c r="DKC69"/>
      <c r="DKD69"/>
      <c r="DKE69"/>
      <c r="DKF69"/>
      <c r="DKG69"/>
      <c r="DKH69"/>
      <c r="DKI69"/>
      <c r="DKJ69"/>
      <c r="DKK69"/>
      <c r="DKL69"/>
      <c r="DKM69"/>
      <c r="DKN69"/>
      <c r="DKO69"/>
      <c r="DKP69"/>
      <c r="DKQ69"/>
      <c r="DKR69"/>
      <c r="DKS69"/>
      <c r="DKT69"/>
      <c r="DKU69"/>
      <c r="DKV69"/>
      <c r="DKW69"/>
      <c r="DKX69"/>
      <c r="DKY69"/>
      <c r="DKZ69"/>
      <c r="DLA69"/>
      <c r="DLB69"/>
      <c r="DLC69"/>
      <c r="DLD69"/>
      <c r="DLE69"/>
      <c r="DLF69"/>
      <c r="DLG69"/>
      <c r="DLH69"/>
      <c r="DLI69"/>
      <c r="DLJ69"/>
      <c r="DLK69"/>
      <c r="DLL69"/>
      <c r="DLM69"/>
      <c r="DLN69"/>
      <c r="DLO69"/>
      <c r="DLP69"/>
      <c r="DLQ69"/>
      <c r="DLR69"/>
      <c r="DLS69"/>
      <c r="DLT69"/>
      <c r="DLU69"/>
      <c r="DLV69"/>
      <c r="DLW69"/>
      <c r="DLX69"/>
      <c r="DLY69"/>
      <c r="DLZ69"/>
      <c r="DMA69"/>
      <c r="DMB69"/>
      <c r="DMC69"/>
      <c r="DMD69"/>
      <c r="DME69"/>
      <c r="DMF69"/>
      <c r="DMG69"/>
      <c r="DMH69"/>
      <c r="DMI69"/>
      <c r="DMJ69"/>
      <c r="DMK69"/>
      <c r="DML69"/>
      <c r="DMM69"/>
      <c r="DMN69"/>
      <c r="DMO69"/>
      <c r="DMP69"/>
      <c r="DMQ69"/>
      <c r="DMR69"/>
      <c r="DMS69"/>
      <c r="DMT69"/>
      <c r="DMU69"/>
      <c r="DMV69"/>
      <c r="DMW69"/>
      <c r="DMX69"/>
      <c r="DMY69"/>
      <c r="DMZ69"/>
      <c r="DNA69"/>
      <c r="DNB69"/>
      <c r="DNC69"/>
      <c r="DND69"/>
      <c r="DNE69"/>
      <c r="DNF69"/>
      <c r="DNG69"/>
      <c r="DNH69"/>
      <c r="DNI69"/>
      <c r="DNJ69"/>
      <c r="DNK69"/>
      <c r="DNL69"/>
      <c r="DNM69"/>
      <c r="DNN69"/>
      <c r="DNO69"/>
      <c r="DNP69"/>
      <c r="DNQ69"/>
      <c r="DNR69"/>
      <c r="DNS69"/>
      <c r="DNT69"/>
      <c r="DNU69"/>
      <c r="DNV69"/>
      <c r="DNW69"/>
      <c r="DNX69"/>
      <c r="DNY69"/>
      <c r="DNZ69"/>
      <c r="DOA69"/>
      <c r="DOB69"/>
      <c r="DOC69"/>
      <c r="DOD69"/>
      <c r="DOE69"/>
      <c r="DOF69"/>
      <c r="DOG69"/>
      <c r="DOH69"/>
      <c r="DOI69"/>
      <c r="DOJ69"/>
      <c r="DOK69"/>
      <c r="DOL69"/>
      <c r="DOM69"/>
      <c r="DON69"/>
      <c r="DOO69"/>
      <c r="DOP69"/>
      <c r="DOQ69"/>
      <c r="DOR69"/>
      <c r="DOS69"/>
      <c r="DOT69"/>
      <c r="DOU69"/>
      <c r="DOV69"/>
      <c r="DOW69"/>
      <c r="DOX69"/>
      <c r="DOY69"/>
      <c r="DOZ69"/>
      <c r="DPA69"/>
      <c r="DPB69"/>
      <c r="DPC69"/>
      <c r="DPD69"/>
      <c r="DPE69"/>
      <c r="DPF69"/>
      <c r="DPG69"/>
      <c r="DPH69"/>
      <c r="DPI69"/>
      <c r="DPJ69"/>
      <c r="DPK69"/>
      <c r="DPL69"/>
      <c r="DPM69"/>
      <c r="DPN69"/>
      <c r="DPO69"/>
      <c r="DPP69"/>
      <c r="DPQ69"/>
      <c r="DPR69"/>
      <c r="DPS69"/>
      <c r="DPT69"/>
      <c r="DPU69"/>
      <c r="DPV69"/>
      <c r="DPW69"/>
      <c r="DPX69"/>
      <c r="DPY69"/>
      <c r="DPZ69"/>
      <c r="DQA69"/>
      <c r="DQB69"/>
      <c r="DQC69"/>
      <c r="DQD69"/>
      <c r="DQE69"/>
      <c r="DQF69"/>
      <c r="DQG69"/>
      <c r="DQH69"/>
      <c r="DQI69"/>
      <c r="DQJ69"/>
      <c r="DQK69"/>
      <c r="DQL69"/>
      <c r="DQM69"/>
      <c r="DQN69"/>
      <c r="DQO69"/>
      <c r="DQP69"/>
      <c r="DQQ69"/>
      <c r="DQR69"/>
      <c r="DQS69"/>
      <c r="DQT69"/>
      <c r="DQU69"/>
      <c r="DQV69"/>
      <c r="DQW69"/>
      <c r="DQX69"/>
      <c r="DQY69"/>
      <c r="DQZ69"/>
      <c r="DRA69"/>
      <c r="DRB69"/>
      <c r="DRC69"/>
      <c r="DRD69"/>
      <c r="DRE69"/>
      <c r="DRF69"/>
      <c r="DRG69"/>
      <c r="DRH69"/>
      <c r="DRI69"/>
      <c r="DRJ69"/>
      <c r="DRK69"/>
      <c r="DRL69"/>
      <c r="DRM69"/>
      <c r="DRN69"/>
      <c r="DRO69"/>
      <c r="DRP69"/>
      <c r="DRQ69"/>
      <c r="DRR69"/>
      <c r="DRS69"/>
      <c r="DRT69"/>
      <c r="DRU69"/>
      <c r="DRV69"/>
      <c r="DRW69"/>
      <c r="DRX69"/>
      <c r="DRY69"/>
      <c r="DRZ69"/>
      <c r="DSA69"/>
      <c r="DSB69"/>
      <c r="DSC69"/>
      <c r="DSD69"/>
      <c r="DSE69"/>
      <c r="DSF69"/>
      <c r="DSG69"/>
      <c r="DSH69"/>
      <c r="DSI69"/>
      <c r="DSJ69"/>
      <c r="DSK69"/>
      <c r="DSL69"/>
      <c r="DSM69"/>
      <c r="DSN69"/>
      <c r="DSO69"/>
      <c r="DSP69"/>
      <c r="DSQ69"/>
      <c r="DSR69"/>
      <c r="DSS69"/>
      <c r="DST69"/>
      <c r="DSU69"/>
      <c r="DSV69"/>
      <c r="DSW69"/>
      <c r="DSX69"/>
      <c r="DSY69"/>
      <c r="DSZ69"/>
      <c r="DTA69"/>
      <c r="DTB69"/>
      <c r="DTC69"/>
      <c r="DTD69"/>
      <c r="DTE69"/>
      <c r="DTF69"/>
      <c r="DTG69"/>
      <c r="DTH69"/>
      <c r="DTI69"/>
      <c r="DTJ69"/>
      <c r="DTK69"/>
      <c r="DTL69"/>
      <c r="DTM69"/>
      <c r="DTN69"/>
      <c r="DTO69"/>
      <c r="DTP69"/>
      <c r="DTQ69"/>
      <c r="DTR69"/>
      <c r="DTS69"/>
      <c r="DTT69"/>
      <c r="DTU69"/>
      <c r="DTV69"/>
      <c r="DTW69"/>
      <c r="DTX69"/>
      <c r="DTY69"/>
      <c r="DTZ69"/>
      <c r="DUA69"/>
      <c r="DUB69"/>
      <c r="DUC69"/>
      <c r="DUD69"/>
      <c r="DUE69"/>
      <c r="DUF69"/>
      <c r="DUG69"/>
      <c r="DUH69"/>
      <c r="DUI69"/>
      <c r="DUJ69"/>
      <c r="DUK69"/>
      <c r="DUL69"/>
      <c r="DUM69"/>
      <c r="DUN69"/>
      <c r="DUO69"/>
      <c r="DUP69"/>
      <c r="DUQ69"/>
      <c r="DUR69"/>
      <c r="DUS69"/>
      <c r="DUT69"/>
      <c r="DUU69"/>
      <c r="DUV69"/>
      <c r="DUW69"/>
      <c r="DUX69"/>
      <c r="DUY69"/>
      <c r="DUZ69"/>
      <c r="DVA69"/>
      <c r="DVB69"/>
      <c r="DVC69"/>
      <c r="DVD69"/>
      <c r="DVE69"/>
      <c r="DVF69"/>
      <c r="DVG69"/>
      <c r="DVH69"/>
      <c r="DVI69"/>
      <c r="DVJ69"/>
      <c r="DVK69"/>
      <c r="DVL69"/>
      <c r="DVM69"/>
      <c r="DVN69"/>
      <c r="DVO69"/>
      <c r="DVP69"/>
      <c r="DVQ69"/>
      <c r="DVR69"/>
      <c r="DVS69"/>
      <c r="DVT69"/>
      <c r="DVU69"/>
      <c r="DVV69"/>
      <c r="DVW69"/>
      <c r="DVX69"/>
      <c r="DVY69"/>
      <c r="DVZ69"/>
      <c r="DWA69"/>
      <c r="DWB69"/>
      <c r="DWC69"/>
      <c r="DWD69"/>
      <c r="DWE69"/>
      <c r="DWF69"/>
      <c r="DWG69"/>
      <c r="DWH69"/>
      <c r="DWI69"/>
      <c r="DWJ69"/>
      <c r="DWK69"/>
      <c r="DWL69"/>
      <c r="DWM69"/>
      <c r="DWN69"/>
      <c r="DWO69"/>
      <c r="DWP69"/>
      <c r="DWQ69"/>
      <c r="DWR69"/>
      <c r="DWS69"/>
      <c r="DWT69"/>
      <c r="DWU69"/>
      <c r="DWV69"/>
      <c r="DWW69"/>
      <c r="DWX69"/>
      <c r="DWY69"/>
      <c r="DWZ69"/>
      <c r="DXA69"/>
      <c r="DXB69"/>
      <c r="DXC69"/>
      <c r="DXD69"/>
      <c r="DXE69"/>
      <c r="DXF69"/>
      <c r="DXG69"/>
      <c r="DXH69"/>
      <c r="DXI69"/>
      <c r="DXJ69"/>
      <c r="DXK69"/>
      <c r="DXL69"/>
      <c r="DXM69"/>
      <c r="DXN69"/>
      <c r="DXO69"/>
      <c r="DXP69"/>
      <c r="DXQ69"/>
      <c r="DXR69"/>
      <c r="DXS69"/>
      <c r="DXT69"/>
      <c r="DXU69"/>
      <c r="DXV69"/>
      <c r="DXW69"/>
      <c r="DXX69"/>
      <c r="DXY69"/>
      <c r="DXZ69"/>
      <c r="DYA69"/>
      <c r="DYB69"/>
      <c r="DYC69"/>
      <c r="DYD69"/>
      <c r="DYE69"/>
      <c r="DYF69"/>
      <c r="DYG69"/>
      <c r="DYH69"/>
      <c r="DYI69"/>
      <c r="DYJ69"/>
      <c r="DYK69"/>
      <c r="DYL69"/>
      <c r="DYM69"/>
      <c r="DYN69"/>
      <c r="DYO69"/>
      <c r="DYP69"/>
      <c r="DYQ69"/>
      <c r="DYR69"/>
      <c r="DYS69"/>
      <c r="DYT69"/>
      <c r="DYU69"/>
      <c r="DYV69"/>
      <c r="DYW69"/>
      <c r="DYX69"/>
      <c r="DYY69"/>
      <c r="DYZ69"/>
      <c r="DZA69"/>
      <c r="DZB69"/>
      <c r="DZC69"/>
      <c r="DZD69"/>
      <c r="DZE69"/>
      <c r="DZF69"/>
      <c r="DZG69"/>
      <c r="DZH69"/>
      <c r="DZI69"/>
      <c r="DZJ69"/>
      <c r="DZK69"/>
      <c r="DZL69"/>
      <c r="DZM69"/>
      <c r="DZN69"/>
      <c r="DZO69"/>
      <c r="DZP69"/>
      <c r="DZQ69"/>
      <c r="DZR69"/>
      <c r="DZS69"/>
      <c r="DZT69"/>
      <c r="DZU69"/>
      <c r="DZV69"/>
      <c r="DZW69"/>
      <c r="DZX69"/>
      <c r="DZY69"/>
      <c r="DZZ69"/>
      <c r="EAA69"/>
      <c r="EAB69"/>
      <c r="EAC69"/>
      <c r="EAD69"/>
      <c r="EAE69"/>
      <c r="EAF69"/>
      <c r="EAG69"/>
      <c r="EAH69"/>
      <c r="EAI69"/>
      <c r="EAJ69"/>
      <c r="EAK69"/>
      <c r="EAL69"/>
      <c r="EAM69"/>
      <c r="EAN69"/>
      <c r="EAO69"/>
      <c r="EAP69"/>
      <c r="EAQ69"/>
      <c r="EAR69"/>
      <c r="EAS69"/>
      <c r="EAT69"/>
      <c r="EAU69"/>
      <c r="EAV69"/>
      <c r="EAW69"/>
      <c r="EAX69"/>
      <c r="EAY69"/>
      <c r="EAZ69"/>
      <c r="EBA69"/>
      <c r="EBB69"/>
      <c r="EBC69"/>
      <c r="EBD69"/>
      <c r="EBE69"/>
      <c r="EBF69"/>
      <c r="EBG69"/>
      <c r="EBH69"/>
      <c r="EBI69"/>
      <c r="EBJ69"/>
      <c r="EBK69"/>
      <c r="EBL69"/>
      <c r="EBM69"/>
      <c r="EBN69"/>
      <c r="EBO69"/>
      <c r="EBP69"/>
      <c r="EBQ69"/>
      <c r="EBR69"/>
      <c r="EBS69"/>
      <c r="EBT69"/>
      <c r="EBU69"/>
      <c r="EBV69"/>
      <c r="EBW69"/>
      <c r="EBX69"/>
      <c r="EBY69"/>
      <c r="EBZ69"/>
      <c r="ECA69"/>
      <c r="ECB69"/>
      <c r="ECC69"/>
      <c r="ECD69"/>
      <c r="ECE69"/>
      <c r="ECF69"/>
      <c r="ECG69"/>
      <c r="ECH69"/>
      <c r="ECI69"/>
      <c r="ECJ69"/>
      <c r="ECK69"/>
      <c r="ECL69"/>
      <c r="ECM69"/>
      <c r="ECN69"/>
      <c r="ECO69"/>
      <c r="ECP69"/>
      <c r="ECQ69"/>
      <c r="ECR69"/>
      <c r="ECS69"/>
      <c r="ECT69"/>
      <c r="ECU69"/>
      <c r="ECV69"/>
      <c r="ECW69"/>
      <c r="ECX69"/>
      <c r="ECY69"/>
      <c r="ECZ69"/>
      <c r="EDA69"/>
      <c r="EDB69"/>
      <c r="EDC69"/>
      <c r="EDD69"/>
      <c r="EDE69"/>
      <c r="EDF69"/>
      <c r="EDG69"/>
      <c r="EDH69"/>
      <c r="EDI69"/>
      <c r="EDJ69"/>
      <c r="EDK69"/>
      <c r="EDL69"/>
      <c r="EDM69"/>
      <c r="EDN69"/>
      <c r="EDO69"/>
      <c r="EDP69"/>
      <c r="EDQ69"/>
      <c r="EDR69"/>
      <c r="EDS69"/>
      <c r="EDT69"/>
      <c r="EDU69"/>
      <c r="EDV69"/>
      <c r="EDW69"/>
      <c r="EDX69"/>
      <c r="EDY69"/>
      <c r="EDZ69"/>
      <c r="EEA69"/>
      <c r="EEB69"/>
      <c r="EEC69"/>
      <c r="EED69"/>
      <c r="EEE69"/>
      <c r="EEF69"/>
      <c r="EEG69"/>
      <c r="EEH69"/>
      <c r="EEI69"/>
      <c r="EEJ69"/>
      <c r="EEK69"/>
      <c r="EEL69"/>
      <c r="EEM69"/>
      <c r="EEN69"/>
      <c r="EEO69"/>
      <c r="EEP69"/>
      <c r="EEQ69"/>
      <c r="EER69"/>
      <c r="EES69"/>
      <c r="EET69"/>
      <c r="EEU69"/>
      <c r="EEV69"/>
      <c r="EEW69"/>
      <c r="EEX69"/>
      <c r="EEY69"/>
      <c r="EEZ69"/>
      <c r="EFA69"/>
      <c r="EFB69"/>
      <c r="EFC69"/>
      <c r="EFD69"/>
      <c r="EFE69"/>
      <c r="EFF69"/>
      <c r="EFG69"/>
      <c r="EFH69"/>
      <c r="EFI69"/>
      <c r="EFJ69"/>
      <c r="EFK69"/>
      <c r="EFL69"/>
      <c r="EFM69"/>
      <c r="EFN69"/>
      <c r="EFO69"/>
      <c r="EFP69"/>
      <c r="EFQ69"/>
      <c r="EFR69"/>
      <c r="EFS69"/>
      <c r="EFT69"/>
      <c r="EFU69"/>
      <c r="EFV69"/>
      <c r="EFW69"/>
      <c r="EFX69"/>
      <c r="EFY69"/>
      <c r="EFZ69"/>
      <c r="EGA69"/>
      <c r="EGB69"/>
      <c r="EGC69"/>
      <c r="EGD69"/>
      <c r="EGE69"/>
      <c r="EGF69"/>
      <c r="EGG69"/>
      <c r="EGH69"/>
      <c r="EGI69"/>
      <c r="EGJ69"/>
      <c r="EGK69"/>
      <c r="EGL69"/>
      <c r="EGM69"/>
      <c r="EGN69"/>
      <c r="EGO69"/>
      <c r="EGP69"/>
      <c r="EGQ69"/>
      <c r="EGR69"/>
      <c r="EGS69"/>
      <c r="EGT69"/>
      <c r="EGU69"/>
      <c r="EGV69"/>
      <c r="EGW69"/>
      <c r="EGX69"/>
      <c r="EGY69"/>
      <c r="EGZ69"/>
      <c r="EHA69"/>
      <c r="EHB69"/>
      <c r="EHC69"/>
      <c r="EHD69"/>
      <c r="EHE69"/>
      <c r="EHF69"/>
      <c r="EHG69"/>
      <c r="EHH69"/>
      <c r="EHI69"/>
      <c r="EHJ69"/>
      <c r="EHK69"/>
      <c r="EHL69"/>
      <c r="EHM69"/>
      <c r="EHN69"/>
      <c r="EHO69"/>
      <c r="EHP69"/>
      <c r="EHQ69"/>
      <c r="EHR69"/>
      <c r="EHS69"/>
      <c r="EHT69"/>
      <c r="EHU69"/>
      <c r="EHV69"/>
      <c r="EHW69"/>
      <c r="EHX69"/>
      <c r="EHY69"/>
      <c r="EHZ69"/>
      <c r="EIA69"/>
      <c r="EIB69"/>
      <c r="EIC69"/>
      <c r="EID69"/>
      <c r="EIE69"/>
      <c r="EIF69"/>
      <c r="EIG69"/>
      <c r="EIH69"/>
      <c r="EII69"/>
      <c r="EIJ69"/>
      <c r="EIK69"/>
      <c r="EIL69"/>
      <c r="EIM69"/>
      <c r="EIN69"/>
      <c r="EIO69"/>
      <c r="EIP69"/>
      <c r="EIQ69"/>
      <c r="EIR69"/>
      <c r="EIS69"/>
      <c r="EIT69"/>
      <c r="EIU69"/>
      <c r="EIV69"/>
      <c r="EIW69"/>
      <c r="EIX69"/>
      <c r="EIY69"/>
      <c r="EIZ69"/>
      <c r="EJA69"/>
      <c r="EJB69"/>
      <c r="EJC69"/>
      <c r="EJD69"/>
      <c r="EJE69"/>
      <c r="EJF69"/>
      <c r="EJG69"/>
      <c r="EJH69"/>
      <c r="EJI69"/>
      <c r="EJJ69"/>
      <c r="EJK69"/>
      <c r="EJL69"/>
      <c r="EJM69"/>
      <c r="EJN69"/>
      <c r="EJO69"/>
      <c r="EJP69"/>
      <c r="EJQ69"/>
      <c r="EJR69"/>
      <c r="EJS69"/>
      <c r="EJT69"/>
      <c r="EJU69"/>
      <c r="EJV69"/>
      <c r="EJW69"/>
      <c r="EJX69"/>
      <c r="EJY69"/>
      <c r="EJZ69"/>
      <c r="EKA69"/>
      <c r="EKB69"/>
      <c r="EKC69"/>
      <c r="EKD69"/>
      <c r="EKE69"/>
      <c r="EKF69"/>
      <c r="EKG69"/>
      <c r="EKH69"/>
      <c r="EKI69"/>
      <c r="EKJ69"/>
      <c r="EKK69"/>
      <c r="EKL69"/>
      <c r="EKM69"/>
      <c r="EKN69"/>
      <c r="EKO69"/>
      <c r="EKP69"/>
      <c r="EKQ69"/>
      <c r="EKR69"/>
      <c r="EKS69"/>
      <c r="EKT69"/>
      <c r="EKU69"/>
      <c r="EKV69"/>
      <c r="EKW69"/>
      <c r="EKX69"/>
      <c r="EKY69"/>
      <c r="EKZ69"/>
      <c r="ELA69"/>
      <c r="ELB69"/>
      <c r="ELC69"/>
      <c r="ELD69"/>
      <c r="ELE69"/>
      <c r="ELF69"/>
      <c r="ELG69"/>
      <c r="ELH69"/>
      <c r="ELI69"/>
      <c r="ELJ69"/>
      <c r="ELK69"/>
      <c r="ELL69"/>
      <c r="ELM69"/>
      <c r="ELN69"/>
      <c r="ELO69"/>
      <c r="ELP69"/>
      <c r="ELQ69"/>
      <c r="ELR69"/>
      <c r="ELS69"/>
      <c r="ELT69"/>
      <c r="ELU69"/>
      <c r="ELV69"/>
      <c r="ELW69"/>
      <c r="ELX69"/>
      <c r="ELY69"/>
      <c r="ELZ69"/>
      <c r="EMA69"/>
      <c r="EMB69"/>
      <c r="EMC69"/>
      <c r="EMD69"/>
      <c r="EME69"/>
      <c r="EMF69"/>
      <c r="EMG69"/>
      <c r="EMH69"/>
      <c r="EMI69"/>
      <c r="EMJ69"/>
      <c r="EMK69"/>
      <c r="EML69"/>
      <c r="EMM69"/>
      <c r="EMN69"/>
      <c r="EMO69"/>
      <c r="EMP69"/>
      <c r="EMQ69"/>
      <c r="EMR69"/>
      <c r="EMS69"/>
      <c r="EMT69"/>
      <c r="EMU69"/>
      <c r="EMV69"/>
      <c r="EMW69"/>
      <c r="EMX69"/>
      <c r="EMY69"/>
      <c r="EMZ69"/>
      <c r="ENA69"/>
      <c r="ENB69"/>
      <c r="ENC69"/>
      <c r="END69"/>
      <c r="ENE69"/>
      <c r="ENF69"/>
      <c r="ENG69"/>
      <c r="ENH69"/>
      <c r="ENI69"/>
      <c r="ENJ69"/>
      <c r="ENK69"/>
      <c r="ENL69"/>
      <c r="ENM69"/>
      <c r="ENN69"/>
      <c r="ENO69"/>
      <c r="ENP69"/>
      <c r="ENQ69"/>
      <c r="ENR69"/>
      <c r="ENS69"/>
      <c r="ENT69"/>
      <c r="ENU69"/>
      <c r="ENV69"/>
      <c r="ENW69"/>
      <c r="ENX69"/>
      <c r="ENY69"/>
      <c r="ENZ69"/>
      <c r="EOA69"/>
      <c r="EOB69"/>
      <c r="EOC69"/>
      <c r="EOD69"/>
      <c r="EOE69"/>
      <c r="EOF69"/>
      <c r="EOG69"/>
      <c r="EOH69"/>
      <c r="EOI69"/>
      <c r="EOJ69"/>
      <c r="EOK69"/>
      <c r="EOL69"/>
      <c r="EOM69"/>
      <c r="EON69"/>
      <c r="EOO69"/>
      <c r="EOP69"/>
      <c r="EOQ69"/>
      <c r="EOR69"/>
      <c r="EOS69"/>
      <c r="EOT69"/>
      <c r="EOU69"/>
      <c r="EOV69"/>
      <c r="EOW69"/>
      <c r="EOX69"/>
      <c r="EOY69"/>
      <c r="EOZ69"/>
      <c r="EPA69"/>
      <c r="EPB69"/>
      <c r="EPC69"/>
      <c r="EPD69"/>
      <c r="EPE69"/>
      <c r="EPF69"/>
      <c r="EPG69"/>
      <c r="EPH69"/>
      <c r="EPI69"/>
      <c r="EPJ69"/>
      <c r="EPK69"/>
      <c r="EPL69"/>
      <c r="EPM69"/>
      <c r="EPN69"/>
      <c r="EPO69"/>
      <c r="EPP69"/>
      <c r="EPQ69"/>
      <c r="EPR69"/>
      <c r="EPS69"/>
      <c r="EPT69"/>
      <c r="EPU69"/>
      <c r="EPV69"/>
      <c r="EPW69"/>
      <c r="EPX69"/>
      <c r="EPY69"/>
      <c r="EPZ69"/>
      <c r="EQA69"/>
      <c r="EQB69"/>
      <c r="EQC69"/>
      <c r="EQD69"/>
      <c r="EQE69"/>
      <c r="EQF69"/>
      <c r="EQG69"/>
      <c r="EQH69"/>
      <c r="EQI69"/>
      <c r="EQJ69"/>
      <c r="EQK69"/>
      <c r="EQL69"/>
      <c r="EQM69"/>
      <c r="EQN69"/>
      <c r="EQO69"/>
      <c r="EQP69"/>
      <c r="EQQ69"/>
      <c r="EQR69"/>
      <c r="EQS69"/>
      <c r="EQT69"/>
      <c r="EQU69"/>
      <c r="EQV69"/>
      <c r="EQW69"/>
      <c r="EQX69"/>
      <c r="EQY69"/>
      <c r="EQZ69"/>
      <c r="ERA69"/>
      <c r="ERB69"/>
      <c r="ERC69"/>
      <c r="ERD69"/>
      <c r="ERE69"/>
      <c r="ERF69"/>
      <c r="ERG69"/>
      <c r="ERH69"/>
      <c r="ERI69"/>
      <c r="ERJ69"/>
      <c r="ERK69"/>
      <c r="ERL69"/>
      <c r="ERM69"/>
      <c r="ERN69"/>
      <c r="ERO69"/>
      <c r="ERP69"/>
      <c r="ERQ69"/>
      <c r="ERR69"/>
      <c r="ERS69"/>
      <c r="ERT69"/>
      <c r="ERU69"/>
      <c r="ERV69"/>
      <c r="ERW69"/>
      <c r="ERX69"/>
      <c r="ERY69"/>
      <c r="ERZ69"/>
      <c r="ESA69"/>
      <c r="ESB69"/>
      <c r="ESC69"/>
      <c r="ESD69"/>
      <c r="ESE69"/>
      <c r="ESF69"/>
      <c r="ESG69"/>
      <c r="ESH69"/>
      <c r="ESI69"/>
      <c r="ESJ69"/>
      <c r="ESK69"/>
      <c r="ESL69"/>
      <c r="ESM69"/>
      <c r="ESN69"/>
      <c r="ESO69"/>
      <c r="ESP69"/>
      <c r="ESQ69"/>
      <c r="ESR69"/>
      <c r="ESS69"/>
      <c r="EST69"/>
      <c r="ESU69"/>
      <c r="ESV69"/>
      <c r="ESW69"/>
      <c r="ESX69"/>
      <c r="ESY69"/>
      <c r="ESZ69"/>
      <c r="ETA69"/>
      <c r="ETB69"/>
      <c r="ETC69"/>
      <c r="ETD69"/>
      <c r="ETE69"/>
      <c r="ETF69"/>
      <c r="ETG69"/>
      <c r="ETH69"/>
      <c r="ETI69"/>
      <c r="ETJ69"/>
      <c r="ETK69"/>
      <c r="ETL69"/>
      <c r="ETM69"/>
      <c r="ETN69"/>
      <c r="ETO69"/>
      <c r="ETP69"/>
      <c r="ETQ69"/>
      <c r="ETR69"/>
      <c r="ETS69"/>
      <c r="ETT69"/>
      <c r="ETU69"/>
      <c r="ETV69"/>
      <c r="ETW69"/>
      <c r="ETX69"/>
      <c r="ETY69"/>
      <c r="ETZ69"/>
      <c r="EUA69"/>
      <c r="EUB69"/>
      <c r="EUC69"/>
      <c r="EUD69"/>
      <c r="EUE69"/>
      <c r="EUF69"/>
      <c r="EUG69"/>
      <c r="EUH69"/>
      <c r="EUI69"/>
      <c r="EUJ69"/>
      <c r="EUK69"/>
      <c r="EUL69"/>
      <c r="EUM69"/>
      <c r="EUN69"/>
      <c r="EUO69"/>
      <c r="EUP69"/>
      <c r="EUQ69"/>
      <c r="EUR69"/>
      <c r="EUS69"/>
      <c r="EUT69"/>
      <c r="EUU69"/>
      <c r="EUV69"/>
      <c r="EUW69"/>
      <c r="EUX69"/>
      <c r="EUY69"/>
      <c r="EUZ69"/>
      <c r="EVA69"/>
      <c r="EVB69"/>
      <c r="EVC69"/>
      <c r="EVD69"/>
      <c r="EVE69"/>
      <c r="EVF69"/>
      <c r="EVG69"/>
      <c r="EVH69"/>
      <c r="EVI69"/>
      <c r="EVJ69"/>
      <c r="EVK69"/>
      <c r="EVL69"/>
      <c r="EVM69"/>
      <c r="EVN69"/>
      <c r="EVO69"/>
      <c r="EVP69"/>
      <c r="EVQ69"/>
      <c r="EVR69"/>
      <c r="EVS69"/>
      <c r="EVT69"/>
      <c r="EVU69"/>
      <c r="EVV69"/>
      <c r="EVW69"/>
      <c r="EVX69"/>
      <c r="EVY69"/>
      <c r="EVZ69"/>
      <c r="EWA69"/>
      <c r="EWB69"/>
      <c r="EWC69"/>
      <c r="EWD69"/>
      <c r="EWE69"/>
      <c r="EWF69"/>
      <c r="EWG69"/>
      <c r="EWH69"/>
      <c r="EWI69"/>
      <c r="EWJ69"/>
      <c r="EWK69"/>
      <c r="EWL69"/>
      <c r="EWM69"/>
      <c r="EWN69"/>
      <c r="EWO69"/>
      <c r="EWP69"/>
      <c r="EWQ69"/>
      <c r="EWR69"/>
      <c r="EWS69"/>
      <c r="EWT69"/>
      <c r="EWU69"/>
      <c r="EWV69"/>
      <c r="EWW69"/>
      <c r="EWX69"/>
      <c r="EWY69"/>
      <c r="EWZ69"/>
      <c r="EXA69"/>
      <c r="EXB69"/>
      <c r="EXC69"/>
      <c r="EXD69"/>
      <c r="EXE69"/>
      <c r="EXF69"/>
      <c r="EXG69"/>
      <c r="EXH69"/>
      <c r="EXI69"/>
      <c r="EXJ69"/>
      <c r="EXK69"/>
      <c r="EXL69"/>
      <c r="EXM69"/>
      <c r="EXN69"/>
      <c r="EXO69"/>
      <c r="EXP69"/>
      <c r="EXQ69"/>
      <c r="EXR69"/>
      <c r="EXS69"/>
      <c r="EXT69"/>
      <c r="EXU69"/>
      <c r="EXV69"/>
      <c r="EXW69"/>
      <c r="EXX69"/>
      <c r="EXY69"/>
      <c r="EXZ69"/>
      <c r="EYA69"/>
      <c r="EYB69"/>
      <c r="EYC69"/>
      <c r="EYD69"/>
      <c r="EYE69"/>
      <c r="EYF69"/>
      <c r="EYG69"/>
      <c r="EYH69"/>
      <c r="EYI69"/>
      <c r="EYJ69"/>
      <c r="EYK69"/>
      <c r="EYL69"/>
      <c r="EYM69"/>
      <c r="EYN69"/>
      <c r="EYO69"/>
      <c r="EYP69"/>
      <c r="EYQ69"/>
      <c r="EYR69"/>
      <c r="EYS69"/>
      <c r="EYT69"/>
      <c r="EYU69"/>
      <c r="EYV69"/>
      <c r="EYW69"/>
      <c r="EYX69"/>
      <c r="EYY69"/>
      <c r="EYZ69"/>
      <c r="EZA69"/>
      <c r="EZB69"/>
      <c r="EZC69"/>
      <c r="EZD69"/>
      <c r="EZE69"/>
      <c r="EZF69"/>
      <c r="EZG69"/>
      <c r="EZH69"/>
      <c r="EZI69"/>
      <c r="EZJ69"/>
      <c r="EZK69"/>
      <c r="EZL69"/>
      <c r="EZM69"/>
      <c r="EZN69"/>
      <c r="EZO69"/>
      <c r="EZP69"/>
      <c r="EZQ69"/>
      <c r="EZR69"/>
      <c r="EZS69"/>
      <c r="EZT69"/>
      <c r="EZU69"/>
      <c r="EZV69"/>
      <c r="EZW69"/>
      <c r="EZX69"/>
      <c r="EZY69"/>
      <c r="EZZ69"/>
      <c r="FAA69"/>
      <c r="FAB69"/>
      <c r="FAC69"/>
      <c r="FAD69"/>
      <c r="FAE69"/>
      <c r="FAF69"/>
      <c r="FAG69"/>
      <c r="FAH69"/>
      <c r="FAI69"/>
      <c r="FAJ69"/>
      <c r="FAK69"/>
      <c r="FAL69"/>
      <c r="FAM69"/>
      <c r="FAN69"/>
      <c r="FAO69"/>
      <c r="FAP69"/>
      <c r="FAQ69"/>
      <c r="FAR69"/>
      <c r="FAS69"/>
      <c r="FAT69"/>
      <c r="FAU69"/>
      <c r="FAV69"/>
      <c r="FAW69"/>
      <c r="FAX69"/>
      <c r="FAY69"/>
      <c r="FAZ69"/>
      <c r="FBA69"/>
      <c r="FBB69"/>
      <c r="FBC69"/>
      <c r="FBD69"/>
      <c r="FBE69"/>
      <c r="FBF69"/>
      <c r="FBG69"/>
      <c r="FBH69"/>
      <c r="FBI69"/>
      <c r="FBJ69"/>
      <c r="FBK69"/>
      <c r="FBL69"/>
      <c r="FBM69"/>
      <c r="FBN69"/>
      <c r="FBO69"/>
      <c r="FBP69"/>
      <c r="FBQ69"/>
      <c r="FBR69"/>
      <c r="FBS69"/>
      <c r="FBT69"/>
      <c r="FBU69"/>
      <c r="FBV69"/>
      <c r="FBW69"/>
      <c r="FBX69"/>
      <c r="FBY69"/>
      <c r="FBZ69"/>
      <c r="FCA69"/>
      <c r="FCB69"/>
      <c r="FCC69"/>
      <c r="FCD69"/>
      <c r="FCE69"/>
      <c r="FCF69"/>
      <c r="FCG69"/>
      <c r="FCH69"/>
      <c r="FCI69"/>
      <c r="FCJ69"/>
      <c r="FCK69"/>
      <c r="FCL69"/>
      <c r="FCM69"/>
      <c r="FCN69"/>
      <c r="FCO69"/>
      <c r="FCP69"/>
      <c r="FCQ69"/>
      <c r="FCR69"/>
      <c r="FCS69"/>
      <c r="FCT69"/>
      <c r="FCU69"/>
      <c r="FCV69"/>
      <c r="FCW69"/>
      <c r="FCX69"/>
      <c r="FCY69"/>
      <c r="FCZ69"/>
      <c r="FDA69"/>
      <c r="FDB69"/>
      <c r="FDC69"/>
      <c r="FDD69"/>
      <c r="FDE69"/>
      <c r="FDF69"/>
      <c r="FDG69"/>
      <c r="FDH69"/>
      <c r="FDI69"/>
      <c r="FDJ69"/>
      <c r="FDK69"/>
      <c r="FDL69"/>
      <c r="FDM69"/>
      <c r="FDN69"/>
      <c r="FDO69"/>
      <c r="FDP69"/>
      <c r="FDQ69"/>
      <c r="FDR69"/>
      <c r="FDS69"/>
      <c r="FDT69"/>
      <c r="FDU69"/>
      <c r="FDV69"/>
      <c r="FDW69"/>
      <c r="FDX69"/>
      <c r="FDY69"/>
      <c r="FDZ69"/>
      <c r="FEA69"/>
      <c r="FEB69"/>
      <c r="FEC69"/>
      <c r="FED69"/>
      <c r="FEE69"/>
      <c r="FEF69"/>
      <c r="FEG69"/>
      <c r="FEH69"/>
      <c r="FEI69"/>
      <c r="FEJ69"/>
      <c r="FEK69"/>
      <c r="FEL69"/>
      <c r="FEM69"/>
      <c r="FEN69"/>
      <c r="FEO69"/>
      <c r="FEP69"/>
      <c r="FEQ69"/>
      <c r="FER69"/>
      <c r="FES69"/>
      <c r="FET69"/>
      <c r="FEU69"/>
      <c r="FEV69"/>
      <c r="FEW69"/>
      <c r="FEX69"/>
      <c r="FEY69"/>
      <c r="FEZ69"/>
      <c r="FFA69"/>
      <c r="FFB69"/>
      <c r="FFC69"/>
      <c r="FFD69"/>
      <c r="FFE69"/>
      <c r="FFF69"/>
      <c r="FFG69"/>
      <c r="FFH69"/>
      <c r="FFI69"/>
      <c r="FFJ69"/>
      <c r="FFK69"/>
      <c r="FFL69"/>
      <c r="FFM69"/>
      <c r="FFN69"/>
      <c r="FFO69"/>
      <c r="FFP69"/>
      <c r="FFQ69"/>
      <c r="FFR69"/>
      <c r="FFS69"/>
      <c r="FFT69"/>
      <c r="FFU69"/>
      <c r="FFV69"/>
      <c r="FFW69"/>
      <c r="FFX69"/>
      <c r="FFY69"/>
      <c r="FFZ69"/>
      <c r="FGA69"/>
      <c r="FGB69"/>
      <c r="FGC69"/>
      <c r="FGD69"/>
      <c r="FGE69"/>
      <c r="FGF69"/>
      <c r="FGG69"/>
      <c r="FGH69"/>
      <c r="FGI69"/>
      <c r="FGJ69"/>
      <c r="FGK69"/>
      <c r="FGL69"/>
      <c r="FGM69"/>
      <c r="FGN69"/>
      <c r="FGO69"/>
      <c r="FGP69"/>
      <c r="FGQ69"/>
      <c r="FGR69"/>
      <c r="FGS69"/>
      <c r="FGT69"/>
      <c r="FGU69"/>
      <c r="FGV69"/>
      <c r="FGW69"/>
      <c r="FGX69"/>
      <c r="FGY69"/>
      <c r="FGZ69"/>
      <c r="FHA69"/>
      <c r="FHB69"/>
      <c r="FHC69"/>
      <c r="FHD69"/>
      <c r="FHE69"/>
      <c r="FHF69"/>
      <c r="FHG69"/>
      <c r="FHH69"/>
      <c r="FHI69"/>
      <c r="FHJ69"/>
      <c r="FHK69"/>
      <c r="FHL69"/>
      <c r="FHM69"/>
      <c r="FHN69"/>
      <c r="FHO69"/>
      <c r="FHP69"/>
      <c r="FHQ69"/>
      <c r="FHR69"/>
      <c r="FHS69"/>
      <c r="FHT69"/>
      <c r="FHU69"/>
      <c r="FHV69"/>
      <c r="FHW69"/>
      <c r="FHX69"/>
      <c r="FHY69"/>
      <c r="FHZ69"/>
      <c r="FIA69"/>
      <c r="FIB69"/>
      <c r="FIC69"/>
      <c r="FID69"/>
      <c r="FIE69"/>
      <c r="FIF69"/>
      <c r="FIG69"/>
      <c r="FIH69"/>
      <c r="FII69"/>
      <c r="FIJ69"/>
      <c r="FIK69"/>
      <c r="FIL69"/>
      <c r="FIM69"/>
      <c r="FIN69"/>
      <c r="FIO69"/>
      <c r="FIP69"/>
      <c r="FIQ69"/>
      <c r="FIR69"/>
      <c r="FIS69"/>
      <c r="FIT69"/>
      <c r="FIU69"/>
      <c r="FIV69"/>
      <c r="FIW69"/>
      <c r="FIX69"/>
      <c r="FIY69"/>
      <c r="FIZ69"/>
      <c r="FJA69"/>
      <c r="FJB69"/>
      <c r="FJC69"/>
      <c r="FJD69"/>
      <c r="FJE69"/>
      <c r="FJF69"/>
      <c r="FJG69"/>
      <c r="FJH69"/>
      <c r="FJI69"/>
      <c r="FJJ69"/>
      <c r="FJK69"/>
      <c r="FJL69"/>
      <c r="FJM69"/>
      <c r="FJN69"/>
      <c r="FJO69"/>
      <c r="FJP69"/>
      <c r="FJQ69"/>
      <c r="FJR69"/>
      <c r="FJS69"/>
      <c r="FJT69"/>
      <c r="FJU69"/>
      <c r="FJV69"/>
      <c r="FJW69"/>
      <c r="FJX69"/>
      <c r="FJY69"/>
      <c r="FJZ69"/>
      <c r="FKA69"/>
      <c r="FKB69"/>
      <c r="FKC69"/>
      <c r="FKD69"/>
      <c r="FKE69"/>
      <c r="FKF69"/>
      <c r="FKG69"/>
      <c r="FKH69"/>
      <c r="FKI69"/>
      <c r="FKJ69"/>
      <c r="FKK69"/>
      <c r="FKL69"/>
      <c r="FKM69"/>
      <c r="FKN69"/>
      <c r="FKO69"/>
      <c r="FKP69"/>
      <c r="FKQ69"/>
      <c r="FKR69"/>
      <c r="FKS69"/>
      <c r="FKT69"/>
      <c r="FKU69"/>
      <c r="FKV69"/>
      <c r="FKW69"/>
      <c r="FKX69"/>
      <c r="FKY69"/>
      <c r="FKZ69"/>
      <c r="FLA69"/>
      <c r="FLB69"/>
      <c r="FLC69"/>
      <c r="FLD69"/>
      <c r="FLE69"/>
      <c r="FLF69"/>
      <c r="FLG69"/>
      <c r="FLH69"/>
      <c r="FLI69"/>
      <c r="FLJ69"/>
      <c r="FLK69"/>
      <c r="FLL69"/>
      <c r="FLM69"/>
      <c r="FLN69"/>
      <c r="FLO69"/>
      <c r="FLP69"/>
      <c r="FLQ69"/>
      <c r="FLR69"/>
      <c r="FLS69"/>
      <c r="FLT69"/>
      <c r="FLU69"/>
      <c r="FLV69"/>
      <c r="FLW69"/>
      <c r="FLX69"/>
      <c r="FLY69"/>
      <c r="FLZ69"/>
      <c r="FMA69"/>
      <c r="FMB69"/>
      <c r="FMC69"/>
      <c r="FMD69"/>
      <c r="FME69"/>
      <c r="FMF69"/>
      <c r="FMG69"/>
      <c r="FMH69"/>
      <c r="FMI69"/>
      <c r="FMJ69"/>
      <c r="FMK69"/>
      <c r="FML69"/>
      <c r="FMM69"/>
      <c r="FMN69"/>
      <c r="FMO69"/>
      <c r="FMP69"/>
      <c r="FMQ69"/>
      <c r="FMR69"/>
      <c r="FMS69"/>
      <c r="FMT69"/>
      <c r="FMU69"/>
      <c r="FMV69"/>
      <c r="FMW69"/>
      <c r="FMX69"/>
      <c r="FMY69"/>
      <c r="FMZ69"/>
      <c r="FNA69"/>
      <c r="FNB69"/>
      <c r="FNC69"/>
      <c r="FND69"/>
      <c r="FNE69"/>
      <c r="FNF69"/>
      <c r="FNG69"/>
      <c r="FNH69"/>
      <c r="FNI69"/>
      <c r="FNJ69"/>
      <c r="FNK69"/>
      <c r="FNL69"/>
      <c r="FNM69"/>
      <c r="FNN69"/>
      <c r="FNO69"/>
      <c r="FNP69"/>
      <c r="FNQ69"/>
      <c r="FNR69"/>
      <c r="FNS69"/>
      <c r="FNT69"/>
      <c r="FNU69"/>
      <c r="FNV69"/>
      <c r="FNW69"/>
      <c r="FNX69"/>
      <c r="FNY69"/>
      <c r="FNZ69"/>
      <c r="FOA69"/>
      <c r="FOB69"/>
      <c r="FOC69"/>
      <c r="FOD69"/>
      <c r="FOE69"/>
      <c r="FOF69"/>
      <c r="FOG69"/>
      <c r="FOH69"/>
      <c r="FOI69"/>
      <c r="FOJ69"/>
      <c r="FOK69"/>
      <c r="FOL69"/>
      <c r="FOM69"/>
      <c r="FON69"/>
      <c r="FOO69"/>
      <c r="FOP69"/>
      <c r="FOQ69"/>
      <c r="FOR69"/>
      <c r="FOS69"/>
      <c r="FOT69"/>
      <c r="FOU69"/>
      <c r="FOV69"/>
      <c r="FOW69"/>
      <c r="FOX69"/>
      <c r="FOY69"/>
      <c r="FOZ69"/>
      <c r="FPA69"/>
      <c r="FPB69"/>
      <c r="FPC69"/>
      <c r="FPD69"/>
      <c r="FPE69"/>
      <c r="FPF69"/>
      <c r="FPG69"/>
      <c r="FPH69"/>
      <c r="FPI69"/>
      <c r="FPJ69"/>
      <c r="FPK69"/>
      <c r="FPL69"/>
      <c r="FPM69"/>
      <c r="FPN69"/>
      <c r="FPO69"/>
      <c r="FPP69"/>
      <c r="FPQ69"/>
      <c r="FPR69"/>
      <c r="FPS69"/>
      <c r="FPT69"/>
      <c r="FPU69"/>
      <c r="FPV69"/>
      <c r="FPW69"/>
      <c r="FPX69"/>
      <c r="FPY69"/>
      <c r="FPZ69"/>
      <c r="FQA69"/>
      <c r="FQB69"/>
      <c r="FQC69"/>
      <c r="FQD69"/>
      <c r="FQE69"/>
      <c r="FQF69"/>
      <c r="FQG69"/>
      <c r="FQH69"/>
      <c r="FQI69"/>
      <c r="FQJ69"/>
      <c r="FQK69"/>
      <c r="FQL69"/>
      <c r="FQM69"/>
      <c r="FQN69"/>
      <c r="FQO69"/>
      <c r="FQP69"/>
      <c r="FQQ69"/>
      <c r="FQR69"/>
      <c r="FQS69"/>
      <c r="FQT69"/>
      <c r="FQU69"/>
      <c r="FQV69"/>
      <c r="FQW69"/>
      <c r="FQX69"/>
      <c r="FQY69"/>
      <c r="FQZ69"/>
      <c r="FRA69"/>
      <c r="FRB69"/>
      <c r="FRC69"/>
      <c r="FRD69"/>
      <c r="FRE69"/>
      <c r="FRF69"/>
      <c r="FRG69"/>
      <c r="FRH69"/>
      <c r="FRI69"/>
      <c r="FRJ69"/>
      <c r="FRK69"/>
      <c r="FRL69"/>
      <c r="FRM69"/>
      <c r="FRN69"/>
      <c r="FRO69"/>
      <c r="FRP69"/>
      <c r="FRQ69"/>
      <c r="FRR69"/>
      <c r="FRS69"/>
      <c r="FRT69"/>
      <c r="FRU69"/>
      <c r="FRV69"/>
      <c r="FRW69"/>
      <c r="FRX69"/>
      <c r="FRY69"/>
      <c r="FRZ69"/>
      <c r="FSA69"/>
      <c r="FSB69"/>
      <c r="FSC69"/>
      <c r="FSD69"/>
      <c r="FSE69"/>
      <c r="FSF69"/>
      <c r="FSG69"/>
      <c r="FSH69"/>
      <c r="FSI69"/>
      <c r="FSJ69"/>
      <c r="FSK69"/>
      <c r="FSL69"/>
      <c r="FSM69"/>
      <c r="FSN69"/>
      <c r="FSO69"/>
      <c r="FSP69"/>
      <c r="FSQ69"/>
      <c r="FSR69"/>
      <c r="FSS69"/>
      <c r="FST69"/>
      <c r="FSU69"/>
      <c r="FSV69"/>
      <c r="FSW69"/>
      <c r="FSX69"/>
      <c r="FSY69"/>
      <c r="FSZ69"/>
      <c r="FTA69"/>
      <c r="FTB69"/>
      <c r="FTC69"/>
      <c r="FTD69"/>
      <c r="FTE69"/>
      <c r="FTF69"/>
      <c r="FTG69"/>
      <c r="FTH69"/>
      <c r="FTI69"/>
      <c r="FTJ69"/>
      <c r="FTK69"/>
      <c r="FTL69"/>
      <c r="FTM69"/>
      <c r="FTN69"/>
      <c r="FTO69"/>
      <c r="FTP69"/>
      <c r="FTQ69"/>
      <c r="FTR69"/>
      <c r="FTS69"/>
      <c r="FTT69"/>
      <c r="FTU69"/>
      <c r="FTV69"/>
      <c r="FTW69"/>
      <c r="FTX69"/>
      <c r="FTY69"/>
      <c r="FTZ69"/>
      <c r="FUA69"/>
      <c r="FUB69"/>
      <c r="FUC69"/>
      <c r="FUD69"/>
      <c r="FUE69"/>
      <c r="FUF69"/>
      <c r="FUG69"/>
      <c r="FUH69"/>
      <c r="FUI69"/>
      <c r="FUJ69"/>
      <c r="FUK69"/>
      <c r="FUL69"/>
      <c r="FUM69"/>
      <c r="FUN69"/>
      <c r="FUO69"/>
      <c r="FUP69"/>
      <c r="FUQ69"/>
      <c r="FUR69"/>
      <c r="FUS69"/>
      <c r="FUT69"/>
      <c r="FUU69"/>
      <c r="FUV69"/>
      <c r="FUW69"/>
      <c r="FUX69"/>
      <c r="FUY69"/>
      <c r="FUZ69"/>
      <c r="FVA69"/>
      <c r="FVB69"/>
      <c r="FVC69"/>
      <c r="FVD69"/>
      <c r="FVE69"/>
      <c r="FVF69"/>
      <c r="FVG69"/>
      <c r="FVH69"/>
      <c r="FVI69"/>
      <c r="FVJ69"/>
      <c r="FVK69"/>
      <c r="FVL69"/>
      <c r="FVM69"/>
      <c r="FVN69"/>
      <c r="FVO69"/>
      <c r="FVP69"/>
      <c r="FVQ69"/>
      <c r="FVR69"/>
      <c r="FVS69"/>
      <c r="FVT69"/>
      <c r="FVU69"/>
      <c r="FVV69"/>
      <c r="FVW69"/>
      <c r="FVX69"/>
      <c r="FVY69"/>
      <c r="FVZ69"/>
      <c r="FWA69"/>
      <c r="FWB69"/>
      <c r="FWC69"/>
      <c r="FWD69"/>
      <c r="FWE69"/>
      <c r="FWF69"/>
      <c r="FWG69"/>
      <c r="FWH69"/>
      <c r="FWI69"/>
      <c r="FWJ69"/>
      <c r="FWK69"/>
      <c r="FWL69"/>
      <c r="FWM69"/>
      <c r="FWN69"/>
      <c r="FWO69"/>
      <c r="FWP69"/>
      <c r="FWQ69"/>
      <c r="FWR69"/>
      <c r="FWS69"/>
      <c r="FWT69"/>
      <c r="FWU69"/>
      <c r="FWV69"/>
      <c r="FWW69"/>
      <c r="FWX69"/>
      <c r="FWY69"/>
      <c r="FWZ69"/>
      <c r="FXA69"/>
      <c r="FXB69"/>
      <c r="FXC69"/>
      <c r="FXD69"/>
      <c r="FXE69"/>
      <c r="FXF69"/>
      <c r="FXG69"/>
      <c r="FXH69"/>
      <c r="FXI69"/>
      <c r="FXJ69"/>
      <c r="FXK69"/>
      <c r="FXL69"/>
      <c r="FXM69"/>
      <c r="FXN69"/>
      <c r="FXO69"/>
      <c r="FXP69"/>
      <c r="FXQ69"/>
      <c r="FXR69"/>
      <c r="FXS69"/>
      <c r="FXT69"/>
      <c r="FXU69"/>
      <c r="FXV69"/>
      <c r="FXW69"/>
      <c r="FXX69"/>
      <c r="FXY69"/>
      <c r="FXZ69"/>
      <c r="FYA69"/>
      <c r="FYB69"/>
      <c r="FYC69"/>
      <c r="FYD69"/>
      <c r="FYE69"/>
      <c r="FYF69"/>
      <c r="FYG69"/>
      <c r="FYH69"/>
      <c r="FYI69"/>
      <c r="FYJ69"/>
      <c r="FYK69"/>
      <c r="FYL69"/>
      <c r="FYM69"/>
      <c r="FYN69"/>
      <c r="FYO69"/>
      <c r="FYP69"/>
      <c r="FYQ69"/>
      <c r="FYR69"/>
      <c r="FYS69"/>
      <c r="FYT69"/>
      <c r="FYU69"/>
      <c r="FYV69"/>
      <c r="FYW69"/>
      <c r="FYX69"/>
      <c r="FYY69"/>
      <c r="FYZ69"/>
      <c r="FZA69"/>
      <c r="FZB69"/>
      <c r="FZC69"/>
      <c r="FZD69"/>
      <c r="FZE69"/>
      <c r="FZF69"/>
      <c r="FZG69"/>
      <c r="FZH69"/>
      <c r="FZI69"/>
      <c r="FZJ69"/>
      <c r="FZK69"/>
      <c r="FZL69"/>
      <c r="FZM69"/>
      <c r="FZN69"/>
      <c r="FZO69"/>
      <c r="FZP69"/>
      <c r="FZQ69"/>
      <c r="FZR69"/>
      <c r="FZS69"/>
      <c r="FZT69"/>
      <c r="FZU69"/>
      <c r="FZV69"/>
      <c r="FZW69"/>
      <c r="FZX69"/>
      <c r="FZY69"/>
      <c r="FZZ69"/>
      <c r="GAA69"/>
      <c r="GAB69"/>
      <c r="GAC69"/>
      <c r="GAD69"/>
      <c r="GAE69"/>
      <c r="GAF69"/>
      <c r="GAG69"/>
      <c r="GAH69"/>
      <c r="GAI69"/>
      <c r="GAJ69"/>
      <c r="GAK69"/>
      <c r="GAL69"/>
      <c r="GAM69"/>
      <c r="GAN69"/>
      <c r="GAO69"/>
      <c r="GAP69"/>
      <c r="GAQ69"/>
      <c r="GAR69"/>
      <c r="GAS69"/>
      <c r="GAT69"/>
      <c r="GAU69"/>
      <c r="GAV69"/>
      <c r="GAW69"/>
      <c r="GAX69"/>
      <c r="GAY69"/>
      <c r="GAZ69"/>
      <c r="GBA69"/>
      <c r="GBB69"/>
      <c r="GBC69"/>
      <c r="GBD69"/>
      <c r="GBE69"/>
      <c r="GBF69"/>
      <c r="GBG69"/>
      <c r="GBH69"/>
      <c r="GBI69"/>
      <c r="GBJ69"/>
      <c r="GBK69"/>
      <c r="GBL69"/>
      <c r="GBM69"/>
      <c r="GBN69"/>
      <c r="GBO69"/>
      <c r="GBP69"/>
      <c r="GBQ69"/>
      <c r="GBR69"/>
      <c r="GBS69"/>
      <c r="GBT69"/>
      <c r="GBU69"/>
      <c r="GBV69"/>
      <c r="GBW69"/>
      <c r="GBX69"/>
      <c r="GBY69"/>
      <c r="GBZ69"/>
      <c r="GCA69"/>
      <c r="GCB69"/>
      <c r="GCC69"/>
      <c r="GCD69"/>
      <c r="GCE69"/>
      <c r="GCF69"/>
      <c r="GCG69"/>
      <c r="GCH69"/>
      <c r="GCI69"/>
      <c r="GCJ69"/>
      <c r="GCK69"/>
      <c r="GCL69"/>
      <c r="GCM69"/>
      <c r="GCN69"/>
      <c r="GCO69"/>
      <c r="GCP69"/>
      <c r="GCQ69"/>
      <c r="GCR69"/>
      <c r="GCS69"/>
      <c r="GCT69"/>
      <c r="GCU69"/>
      <c r="GCV69"/>
      <c r="GCW69"/>
      <c r="GCX69"/>
      <c r="GCY69"/>
      <c r="GCZ69"/>
      <c r="GDA69"/>
      <c r="GDB69"/>
      <c r="GDC69"/>
      <c r="GDD69"/>
      <c r="GDE69"/>
      <c r="GDF69"/>
      <c r="GDG69"/>
      <c r="GDH69"/>
      <c r="GDI69"/>
      <c r="GDJ69"/>
      <c r="GDK69"/>
      <c r="GDL69"/>
      <c r="GDM69"/>
      <c r="GDN69"/>
      <c r="GDO69"/>
      <c r="GDP69"/>
      <c r="GDQ69"/>
      <c r="GDR69"/>
      <c r="GDS69"/>
      <c r="GDT69"/>
      <c r="GDU69"/>
      <c r="GDV69"/>
      <c r="GDW69"/>
      <c r="GDX69"/>
      <c r="GDY69"/>
      <c r="GDZ69"/>
      <c r="GEA69"/>
      <c r="GEB69"/>
      <c r="GEC69"/>
      <c r="GED69"/>
      <c r="GEE69"/>
      <c r="GEF69"/>
      <c r="GEG69"/>
      <c r="GEH69"/>
      <c r="GEI69"/>
      <c r="GEJ69"/>
      <c r="GEK69"/>
      <c r="GEL69"/>
      <c r="GEM69"/>
      <c r="GEN69"/>
      <c r="GEO69"/>
      <c r="GEP69"/>
      <c r="GEQ69"/>
      <c r="GER69"/>
      <c r="GES69"/>
      <c r="GET69"/>
      <c r="GEU69"/>
      <c r="GEV69"/>
      <c r="GEW69"/>
      <c r="GEX69"/>
      <c r="GEY69"/>
      <c r="GEZ69"/>
      <c r="GFA69"/>
      <c r="GFB69"/>
      <c r="GFC69"/>
      <c r="GFD69"/>
      <c r="GFE69"/>
      <c r="GFF69"/>
      <c r="GFG69"/>
      <c r="GFH69"/>
      <c r="GFI69"/>
      <c r="GFJ69"/>
      <c r="GFK69"/>
      <c r="GFL69"/>
      <c r="GFM69"/>
      <c r="GFN69"/>
      <c r="GFO69"/>
      <c r="GFP69"/>
      <c r="GFQ69"/>
      <c r="GFR69"/>
      <c r="GFS69"/>
      <c r="GFT69"/>
      <c r="GFU69"/>
      <c r="GFV69"/>
      <c r="GFW69"/>
      <c r="GFX69"/>
      <c r="GFY69"/>
      <c r="GFZ69"/>
      <c r="GGA69"/>
      <c r="GGB69"/>
      <c r="GGC69"/>
      <c r="GGD69"/>
      <c r="GGE69"/>
      <c r="GGF69"/>
      <c r="GGG69"/>
      <c r="GGH69"/>
      <c r="GGI69"/>
      <c r="GGJ69"/>
      <c r="GGK69"/>
      <c r="GGL69"/>
      <c r="GGM69"/>
      <c r="GGN69"/>
      <c r="GGO69"/>
      <c r="GGP69"/>
      <c r="GGQ69"/>
      <c r="GGR69"/>
      <c r="GGS69"/>
      <c r="GGT69"/>
      <c r="GGU69"/>
      <c r="GGV69"/>
      <c r="GGW69"/>
      <c r="GGX69"/>
      <c r="GGY69"/>
      <c r="GGZ69"/>
      <c r="GHA69"/>
      <c r="GHB69"/>
      <c r="GHC69"/>
      <c r="GHD69"/>
      <c r="GHE69"/>
      <c r="GHF69"/>
      <c r="GHG69"/>
      <c r="GHH69"/>
      <c r="GHI69"/>
      <c r="GHJ69"/>
      <c r="GHK69"/>
      <c r="GHL69"/>
      <c r="GHM69"/>
      <c r="GHN69"/>
      <c r="GHO69"/>
      <c r="GHP69"/>
      <c r="GHQ69"/>
      <c r="GHR69"/>
      <c r="GHS69"/>
      <c r="GHT69"/>
      <c r="GHU69"/>
      <c r="GHV69"/>
      <c r="GHW69"/>
      <c r="GHX69"/>
      <c r="GHY69"/>
      <c r="GHZ69"/>
      <c r="GIA69"/>
      <c r="GIB69"/>
      <c r="GIC69"/>
      <c r="GID69"/>
      <c r="GIE69"/>
      <c r="GIF69"/>
      <c r="GIG69"/>
      <c r="GIH69"/>
      <c r="GII69"/>
      <c r="GIJ69"/>
      <c r="GIK69"/>
      <c r="GIL69"/>
      <c r="GIM69"/>
      <c r="GIN69"/>
      <c r="GIO69"/>
      <c r="GIP69"/>
      <c r="GIQ69"/>
      <c r="GIR69"/>
      <c r="GIS69"/>
      <c r="GIT69"/>
      <c r="GIU69"/>
      <c r="GIV69"/>
      <c r="GIW69"/>
      <c r="GIX69"/>
      <c r="GIY69"/>
      <c r="GIZ69"/>
      <c r="GJA69"/>
      <c r="GJB69"/>
      <c r="GJC69"/>
      <c r="GJD69"/>
      <c r="GJE69"/>
      <c r="GJF69"/>
      <c r="GJG69"/>
      <c r="GJH69"/>
      <c r="GJI69"/>
      <c r="GJJ69"/>
      <c r="GJK69"/>
      <c r="GJL69"/>
      <c r="GJM69"/>
      <c r="GJN69"/>
      <c r="GJO69"/>
      <c r="GJP69"/>
      <c r="GJQ69"/>
      <c r="GJR69"/>
      <c r="GJS69"/>
      <c r="GJT69"/>
      <c r="GJU69"/>
      <c r="GJV69"/>
      <c r="GJW69"/>
      <c r="GJX69"/>
      <c r="GJY69"/>
      <c r="GJZ69"/>
      <c r="GKA69"/>
      <c r="GKB69"/>
      <c r="GKC69"/>
      <c r="GKD69"/>
      <c r="GKE69"/>
      <c r="GKF69"/>
      <c r="GKG69"/>
      <c r="GKH69"/>
      <c r="GKI69"/>
      <c r="GKJ69"/>
      <c r="GKK69"/>
      <c r="GKL69"/>
      <c r="GKM69"/>
      <c r="GKN69"/>
      <c r="GKO69"/>
      <c r="GKP69"/>
      <c r="GKQ69"/>
      <c r="GKR69"/>
      <c r="GKS69"/>
      <c r="GKT69"/>
      <c r="GKU69"/>
      <c r="GKV69"/>
      <c r="GKW69"/>
      <c r="GKX69"/>
      <c r="GKY69"/>
      <c r="GKZ69"/>
      <c r="GLA69"/>
      <c r="GLB69"/>
      <c r="GLC69"/>
      <c r="GLD69"/>
      <c r="GLE69"/>
      <c r="GLF69"/>
      <c r="GLG69"/>
      <c r="GLH69"/>
      <c r="GLI69"/>
      <c r="GLJ69"/>
      <c r="GLK69"/>
      <c r="GLL69"/>
      <c r="GLM69"/>
      <c r="GLN69"/>
      <c r="GLO69"/>
      <c r="GLP69"/>
      <c r="GLQ69"/>
      <c r="GLR69"/>
      <c r="GLS69"/>
      <c r="GLT69"/>
      <c r="GLU69"/>
      <c r="GLV69"/>
      <c r="GLW69"/>
      <c r="GLX69"/>
      <c r="GLY69"/>
      <c r="GLZ69"/>
      <c r="GMA69"/>
      <c r="GMB69"/>
      <c r="GMC69"/>
      <c r="GMD69"/>
      <c r="GME69"/>
      <c r="GMF69"/>
      <c r="GMG69"/>
      <c r="GMH69"/>
      <c r="GMI69"/>
      <c r="GMJ69"/>
      <c r="GMK69"/>
      <c r="GML69"/>
      <c r="GMM69"/>
      <c r="GMN69"/>
      <c r="GMO69"/>
      <c r="GMP69"/>
      <c r="GMQ69"/>
      <c r="GMR69"/>
      <c r="GMS69"/>
      <c r="GMT69"/>
      <c r="GMU69"/>
      <c r="GMV69"/>
      <c r="GMW69"/>
      <c r="GMX69"/>
      <c r="GMY69"/>
      <c r="GMZ69"/>
      <c r="GNA69"/>
      <c r="GNB69"/>
      <c r="GNC69"/>
      <c r="GND69"/>
      <c r="GNE69"/>
      <c r="GNF69"/>
      <c r="GNG69"/>
      <c r="GNH69"/>
      <c r="GNI69"/>
      <c r="GNJ69"/>
      <c r="GNK69"/>
      <c r="GNL69"/>
      <c r="GNM69"/>
      <c r="GNN69"/>
      <c r="GNO69"/>
      <c r="GNP69"/>
      <c r="GNQ69"/>
      <c r="GNR69"/>
      <c r="GNS69"/>
      <c r="GNT69"/>
      <c r="GNU69"/>
      <c r="GNV69"/>
      <c r="GNW69"/>
      <c r="GNX69"/>
      <c r="GNY69"/>
      <c r="GNZ69"/>
      <c r="GOA69"/>
      <c r="GOB69"/>
      <c r="GOC69"/>
      <c r="GOD69"/>
      <c r="GOE69"/>
      <c r="GOF69"/>
      <c r="GOG69"/>
      <c r="GOH69"/>
      <c r="GOI69"/>
      <c r="GOJ69"/>
      <c r="GOK69"/>
      <c r="GOL69"/>
      <c r="GOM69"/>
      <c r="GON69"/>
      <c r="GOO69"/>
      <c r="GOP69"/>
      <c r="GOQ69"/>
      <c r="GOR69"/>
      <c r="GOS69"/>
      <c r="GOT69"/>
      <c r="GOU69"/>
      <c r="GOV69"/>
      <c r="GOW69"/>
      <c r="GOX69"/>
      <c r="GOY69"/>
      <c r="GOZ69"/>
      <c r="GPA69"/>
      <c r="GPB69"/>
      <c r="GPC69"/>
      <c r="GPD69"/>
      <c r="GPE69"/>
      <c r="GPF69"/>
      <c r="GPG69"/>
      <c r="GPH69"/>
      <c r="GPI69"/>
      <c r="GPJ69"/>
      <c r="GPK69"/>
      <c r="GPL69"/>
      <c r="GPM69"/>
      <c r="GPN69"/>
      <c r="GPO69"/>
      <c r="GPP69"/>
      <c r="GPQ69"/>
      <c r="GPR69"/>
      <c r="GPS69"/>
      <c r="GPT69"/>
      <c r="GPU69"/>
      <c r="GPV69"/>
      <c r="GPW69"/>
      <c r="GPX69"/>
      <c r="GPY69"/>
      <c r="GPZ69"/>
      <c r="GQA69"/>
      <c r="GQB69"/>
      <c r="GQC69"/>
      <c r="GQD69"/>
      <c r="GQE69"/>
      <c r="GQF69"/>
      <c r="GQG69"/>
      <c r="GQH69"/>
      <c r="GQI69"/>
      <c r="GQJ69"/>
      <c r="GQK69"/>
      <c r="GQL69"/>
      <c r="GQM69"/>
      <c r="GQN69"/>
      <c r="GQO69"/>
      <c r="GQP69"/>
      <c r="GQQ69"/>
      <c r="GQR69"/>
      <c r="GQS69"/>
      <c r="GQT69"/>
      <c r="GQU69"/>
      <c r="GQV69"/>
      <c r="GQW69"/>
      <c r="GQX69"/>
      <c r="GQY69"/>
      <c r="GQZ69"/>
      <c r="GRA69"/>
      <c r="GRB69"/>
      <c r="GRC69"/>
      <c r="GRD69"/>
      <c r="GRE69"/>
      <c r="GRF69"/>
      <c r="GRG69"/>
      <c r="GRH69"/>
      <c r="GRI69"/>
      <c r="GRJ69"/>
      <c r="GRK69"/>
      <c r="GRL69"/>
      <c r="GRM69"/>
      <c r="GRN69"/>
      <c r="GRO69"/>
      <c r="GRP69"/>
      <c r="GRQ69"/>
      <c r="GRR69"/>
      <c r="GRS69"/>
      <c r="GRT69"/>
      <c r="GRU69"/>
      <c r="GRV69"/>
      <c r="GRW69"/>
      <c r="GRX69"/>
      <c r="GRY69"/>
      <c r="GRZ69"/>
      <c r="GSA69"/>
      <c r="GSB69"/>
      <c r="GSC69"/>
      <c r="GSD69"/>
      <c r="GSE69"/>
      <c r="GSF69"/>
      <c r="GSG69"/>
      <c r="GSH69"/>
      <c r="GSI69"/>
      <c r="GSJ69"/>
      <c r="GSK69"/>
      <c r="GSL69"/>
      <c r="GSM69"/>
      <c r="GSN69"/>
      <c r="GSO69"/>
      <c r="GSP69"/>
      <c r="GSQ69"/>
      <c r="GSR69"/>
      <c r="GSS69"/>
      <c r="GST69"/>
      <c r="GSU69"/>
      <c r="GSV69"/>
      <c r="GSW69"/>
      <c r="GSX69"/>
      <c r="GSY69"/>
      <c r="GSZ69"/>
      <c r="GTA69"/>
      <c r="GTB69"/>
      <c r="GTC69"/>
      <c r="GTD69"/>
      <c r="GTE69"/>
      <c r="GTF69"/>
      <c r="GTG69"/>
      <c r="GTH69"/>
      <c r="GTI69"/>
      <c r="GTJ69"/>
      <c r="GTK69"/>
      <c r="GTL69"/>
      <c r="GTM69"/>
      <c r="GTN69"/>
      <c r="GTO69"/>
      <c r="GTP69"/>
      <c r="GTQ69"/>
      <c r="GTR69"/>
      <c r="GTS69"/>
      <c r="GTT69"/>
      <c r="GTU69"/>
      <c r="GTV69"/>
      <c r="GTW69"/>
      <c r="GTX69"/>
      <c r="GTY69"/>
      <c r="GTZ69"/>
      <c r="GUA69"/>
      <c r="GUB69"/>
      <c r="GUC69"/>
      <c r="GUD69"/>
      <c r="GUE69"/>
      <c r="GUF69"/>
      <c r="GUG69"/>
      <c r="GUH69"/>
      <c r="GUI69"/>
      <c r="GUJ69"/>
      <c r="GUK69"/>
      <c r="GUL69"/>
      <c r="GUM69"/>
      <c r="GUN69"/>
      <c r="GUO69"/>
      <c r="GUP69"/>
      <c r="GUQ69"/>
      <c r="GUR69"/>
      <c r="GUS69"/>
      <c r="GUT69"/>
      <c r="GUU69"/>
      <c r="GUV69"/>
      <c r="GUW69"/>
      <c r="GUX69"/>
      <c r="GUY69"/>
      <c r="GUZ69"/>
      <c r="GVA69"/>
      <c r="GVB69"/>
      <c r="GVC69"/>
      <c r="GVD69"/>
      <c r="GVE69"/>
      <c r="GVF69"/>
      <c r="GVG69"/>
      <c r="GVH69"/>
      <c r="GVI69"/>
      <c r="GVJ69"/>
      <c r="GVK69"/>
      <c r="GVL69"/>
      <c r="GVM69"/>
      <c r="GVN69"/>
      <c r="GVO69"/>
      <c r="GVP69"/>
      <c r="GVQ69"/>
      <c r="GVR69"/>
      <c r="GVS69"/>
      <c r="GVT69"/>
      <c r="GVU69"/>
      <c r="GVV69"/>
      <c r="GVW69"/>
      <c r="GVX69"/>
      <c r="GVY69"/>
      <c r="GVZ69"/>
      <c r="GWA69"/>
      <c r="GWB69"/>
      <c r="GWC69"/>
      <c r="GWD69"/>
      <c r="GWE69"/>
      <c r="GWF69"/>
      <c r="GWG69"/>
      <c r="GWH69"/>
      <c r="GWI69"/>
      <c r="GWJ69"/>
      <c r="GWK69"/>
      <c r="GWL69"/>
      <c r="GWM69"/>
      <c r="GWN69"/>
      <c r="GWO69"/>
      <c r="GWP69"/>
      <c r="GWQ69"/>
      <c r="GWR69"/>
      <c r="GWS69"/>
      <c r="GWT69"/>
      <c r="GWU69"/>
      <c r="GWV69"/>
      <c r="GWW69"/>
      <c r="GWX69"/>
      <c r="GWY69"/>
      <c r="GWZ69"/>
      <c r="GXA69"/>
      <c r="GXB69"/>
      <c r="GXC69"/>
      <c r="GXD69"/>
      <c r="GXE69"/>
      <c r="GXF69"/>
      <c r="GXG69"/>
      <c r="GXH69"/>
      <c r="GXI69"/>
      <c r="GXJ69"/>
      <c r="GXK69"/>
      <c r="GXL69"/>
      <c r="GXM69"/>
      <c r="GXN69"/>
      <c r="GXO69"/>
      <c r="GXP69"/>
      <c r="GXQ69"/>
      <c r="GXR69"/>
      <c r="GXS69"/>
      <c r="GXT69"/>
      <c r="GXU69"/>
      <c r="GXV69"/>
      <c r="GXW69"/>
      <c r="GXX69"/>
      <c r="GXY69"/>
      <c r="GXZ69"/>
      <c r="GYA69"/>
      <c r="GYB69"/>
      <c r="GYC69"/>
      <c r="GYD69"/>
      <c r="GYE69"/>
      <c r="GYF69"/>
      <c r="GYG69"/>
      <c r="GYH69"/>
      <c r="GYI69"/>
      <c r="GYJ69"/>
      <c r="GYK69"/>
      <c r="GYL69"/>
      <c r="GYM69"/>
      <c r="GYN69"/>
      <c r="GYO69"/>
      <c r="GYP69"/>
      <c r="GYQ69"/>
      <c r="GYR69"/>
      <c r="GYS69"/>
      <c r="GYT69"/>
      <c r="GYU69"/>
      <c r="GYV69"/>
      <c r="GYW69"/>
      <c r="GYX69"/>
      <c r="GYY69"/>
      <c r="GYZ69"/>
      <c r="GZA69"/>
      <c r="GZB69"/>
      <c r="GZC69"/>
      <c r="GZD69"/>
      <c r="GZE69"/>
      <c r="GZF69"/>
      <c r="GZG69"/>
      <c r="GZH69"/>
      <c r="GZI69"/>
      <c r="GZJ69"/>
      <c r="GZK69"/>
      <c r="GZL69"/>
      <c r="GZM69"/>
      <c r="GZN69"/>
      <c r="GZO69"/>
      <c r="GZP69"/>
      <c r="GZQ69"/>
      <c r="GZR69"/>
      <c r="GZS69"/>
      <c r="GZT69"/>
      <c r="GZU69"/>
      <c r="GZV69"/>
      <c r="GZW69"/>
      <c r="GZX69"/>
      <c r="GZY69"/>
      <c r="GZZ69"/>
      <c r="HAA69"/>
      <c r="HAB69"/>
      <c r="HAC69"/>
      <c r="HAD69"/>
      <c r="HAE69"/>
      <c r="HAF69"/>
      <c r="HAG69"/>
      <c r="HAH69"/>
      <c r="HAI69"/>
      <c r="HAJ69"/>
      <c r="HAK69"/>
      <c r="HAL69"/>
      <c r="HAM69"/>
      <c r="HAN69"/>
      <c r="HAO69"/>
      <c r="HAP69"/>
      <c r="HAQ69"/>
      <c r="HAR69"/>
      <c r="HAS69"/>
      <c r="HAT69"/>
      <c r="HAU69"/>
      <c r="HAV69"/>
      <c r="HAW69"/>
      <c r="HAX69"/>
      <c r="HAY69"/>
      <c r="HAZ69"/>
      <c r="HBA69"/>
      <c r="HBB69"/>
      <c r="HBC69"/>
      <c r="HBD69"/>
      <c r="HBE69"/>
      <c r="HBF69"/>
      <c r="HBG69"/>
      <c r="HBH69"/>
      <c r="HBI69"/>
      <c r="HBJ69"/>
      <c r="HBK69"/>
      <c r="HBL69"/>
      <c r="HBM69"/>
      <c r="HBN69"/>
      <c r="HBO69"/>
      <c r="HBP69"/>
      <c r="HBQ69"/>
      <c r="HBR69"/>
      <c r="HBS69"/>
      <c r="HBT69"/>
      <c r="HBU69"/>
      <c r="HBV69"/>
      <c r="HBW69"/>
      <c r="HBX69"/>
      <c r="HBY69"/>
      <c r="HBZ69"/>
      <c r="HCA69"/>
      <c r="HCB69"/>
      <c r="HCC69"/>
      <c r="HCD69"/>
      <c r="HCE69"/>
      <c r="HCF69"/>
      <c r="HCG69"/>
      <c r="HCH69"/>
      <c r="HCI69"/>
      <c r="HCJ69"/>
      <c r="HCK69"/>
      <c r="HCL69"/>
      <c r="HCM69"/>
      <c r="HCN69"/>
      <c r="HCO69"/>
      <c r="HCP69"/>
      <c r="HCQ69"/>
      <c r="HCR69"/>
      <c r="HCS69"/>
      <c r="HCT69"/>
      <c r="HCU69"/>
      <c r="HCV69"/>
      <c r="HCW69"/>
      <c r="HCX69"/>
      <c r="HCY69"/>
      <c r="HCZ69"/>
      <c r="HDA69"/>
      <c r="HDB69"/>
      <c r="HDC69"/>
      <c r="HDD69"/>
      <c r="HDE69"/>
      <c r="HDF69"/>
      <c r="HDG69"/>
      <c r="HDH69"/>
      <c r="HDI69"/>
      <c r="HDJ69"/>
      <c r="HDK69"/>
      <c r="HDL69"/>
      <c r="HDM69"/>
      <c r="HDN69"/>
      <c r="HDO69"/>
      <c r="HDP69"/>
      <c r="HDQ69"/>
      <c r="HDR69"/>
      <c r="HDS69"/>
      <c r="HDT69"/>
      <c r="HDU69"/>
      <c r="HDV69"/>
      <c r="HDW69"/>
      <c r="HDX69"/>
      <c r="HDY69"/>
      <c r="HDZ69"/>
      <c r="HEA69"/>
      <c r="HEB69"/>
      <c r="HEC69"/>
      <c r="HED69"/>
      <c r="HEE69"/>
      <c r="HEF69"/>
      <c r="HEG69"/>
      <c r="HEH69"/>
      <c r="HEI69"/>
      <c r="HEJ69"/>
      <c r="HEK69"/>
      <c r="HEL69"/>
      <c r="HEM69"/>
      <c r="HEN69"/>
      <c r="HEO69"/>
      <c r="HEP69"/>
      <c r="HEQ69"/>
      <c r="HER69"/>
      <c r="HES69"/>
      <c r="HET69"/>
      <c r="HEU69"/>
      <c r="HEV69"/>
      <c r="HEW69"/>
      <c r="HEX69"/>
      <c r="HEY69"/>
      <c r="HEZ69"/>
      <c r="HFA69"/>
      <c r="HFB69"/>
      <c r="HFC69"/>
      <c r="HFD69"/>
      <c r="HFE69"/>
      <c r="HFF69"/>
      <c r="HFG69"/>
      <c r="HFH69"/>
      <c r="HFI69"/>
      <c r="HFJ69"/>
      <c r="HFK69"/>
      <c r="HFL69"/>
      <c r="HFM69"/>
      <c r="HFN69"/>
      <c r="HFO69"/>
      <c r="HFP69"/>
      <c r="HFQ69"/>
      <c r="HFR69"/>
      <c r="HFS69"/>
      <c r="HFT69"/>
      <c r="HFU69"/>
      <c r="HFV69"/>
      <c r="HFW69"/>
      <c r="HFX69"/>
      <c r="HFY69"/>
      <c r="HFZ69"/>
      <c r="HGA69"/>
      <c r="HGB69"/>
      <c r="HGC69"/>
      <c r="HGD69"/>
      <c r="HGE69"/>
      <c r="HGF69"/>
      <c r="HGG69"/>
      <c r="HGH69"/>
      <c r="HGI69"/>
      <c r="HGJ69"/>
      <c r="HGK69"/>
      <c r="HGL69"/>
      <c r="HGM69"/>
      <c r="HGN69"/>
      <c r="HGO69"/>
      <c r="HGP69"/>
      <c r="HGQ69"/>
      <c r="HGR69"/>
      <c r="HGS69"/>
      <c r="HGT69"/>
      <c r="HGU69"/>
      <c r="HGV69"/>
      <c r="HGW69"/>
      <c r="HGX69"/>
      <c r="HGY69"/>
      <c r="HGZ69"/>
      <c r="HHA69"/>
      <c r="HHB69"/>
      <c r="HHC69"/>
      <c r="HHD69"/>
      <c r="HHE69"/>
      <c r="HHF69"/>
      <c r="HHG69"/>
      <c r="HHH69"/>
      <c r="HHI69"/>
      <c r="HHJ69"/>
      <c r="HHK69"/>
      <c r="HHL69"/>
      <c r="HHM69"/>
      <c r="HHN69"/>
      <c r="HHO69"/>
      <c r="HHP69"/>
      <c r="HHQ69"/>
      <c r="HHR69"/>
      <c r="HHS69"/>
      <c r="HHT69"/>
      <c r="HHU69"/>
      <c r="HHV69"/>
      <c r="HHW69"/>
      <c r="HHX69"/>
      <c r="HHY69"/>
      <c r="HHZ69"/>
      <c r="HIA69"/>
      <c r="HIB69"/>
      <c r="HIC69"/>
      <c r="HID69"/>
      <c r="HIE69"/>
      <c r="HIF69"/>
      <c r="HIG69"/>
      <c r="HIH69"/>
      <c r="HII69"/>
      <c r="HIJ69"/>
      <c r="HIK69"/>
      <c r="HIL69"/>
      <c r="HIM69"/>
      <c r="HIN69"/>
      <c r="HIO69"/>
      <c r="HIP69"/>
      <c r="HIQ69"/>
      <c r="HIR69"/>
      <c r="HIS69"/>
      <c r="HIT69"/>
      <c r="HIU69"/>
      <c r="HIV69"/>
      <c r="HIW69"/>
      <c r="HIX69"/>
      <c r="HIY69"/>
      <c r="HIZ69"/>
      <c r="HJA69"/>
      <c r="HJB69"/>
      <c r="HJC69"/>
      <c r="HJD69"/>
      <c r="HJE69"/>
      <c r="HJF69"/>
      <c r="HJG69"/>
      <c r="HJH69"/>
      <c r="HJI69"/>
      <c r="HJJ69"/>
      <c r="HJK69"/>
      <c r="HJL69"/>
      <c r="HJM69"/>
      <c r="HJN69"/>
      <c r="HJO69"/>
      <c r="HJP69"/>
      <c r="HJQ69"/>
      <c r="HJR69"/>
      <c r="HJS69"/>
      <c r="HJT69"/>
      <c r="HJU69"/>
      <c r="HJV69"/>
      <c r="HJW69"/>
      <c r="HJX69"/>
      <c r="HJY69"/>
      <c r="HJZ69"/>
      <c r="HKA69"/>
      <c r="HKB69"/>
      <c r="HKC69"/>
      <c r="HKD69"/>
      <c r="HKE69"/>
      <c r="HKF69"/>
      <c r="HKG69"/>
      <c r="HKH69"/>
      <c r="HKI69"/>
      <c r="HKJ69"/>
      <c r="HKK69"/>
      <c r="HKL69"/>
      <c r="HKM69"/>
      <c r="HKN69"/>
      <c r="HKO69"/>
      <c r="HKP69"/>
      <c r="HKQ69"/>
      <c r="HKR69"/>
      <c r="HKS69"/>
      <c r="HKT69"/>
      <c r="HKU69"/>
      <c r="HKV69"/>
      <c r="HKW69"/>
      <c r="HKX69"/>
      <c r="HKY69"/>
      <c r="HKZ69"/>
      <c r="HLA69"/>
      <c r="HLB69"/>
      <c r="HLC69"/>
      <c r="HLD69"/>
      <c r="HLE69"/>
      <c r="HLF69"/>
      <c r="HLG69"/>
      <c r="HLH69"/>
      <c r="HLI69"/>
      <c r="HLJ69"/>
      <c r="HLK69"/>
      <c r="HLL69"/>
      <c r="HLM69"/>
      <c r="HLN69"/>
      <c r="HLO69"/>
      <c r="HLP69"/>
      <c r="HLQ69"/>
      <c r="HLR69"/>
      <c r="HLS69"/>
      <c r="HLT69"/>
      <c r="HLU69"/>
      <c r="HLV69"/>
      <c r="HLW69"/>
      <c r="HLX69"/>
      <c r="HLY69"/>
      <c r="HLZ69"/>
      <c r="HMA69"/>
      <c r="HMB69"/>
      <c r="HMC69"/>
      <c r="HMD69"/>
      <c r="HME69"/>
      <c r="HMF69"/>
      <c r="HMG69"/>
      <c r="HMH69"/>
      <c r="HMI69"/>
      <c r="HMJ69"/>
      <c r="HMK69"/>
      <c r="HML69"/>
      <c r="HMM69"/>
      <c r="HMN69"/>
      <c r="HMO69"/>
      <c r="HMP69"/>
      <c r="HMQ69"/>
      <c r="HMR69"/>
      <c r="HMS69"/>
      <c r="HMT69"/>
      <c r="HMU69"/>
      <c r="HMV69"/>
      <c r="HMW69"/>
      <c r="HMX69"/>
      <c r="HMY69"/>
      <c r="HMZ69"/>
      <c r="HNA69"/>
      <c r="HNB69"/>
      <c r="HNC69"/>
      <c r="HND69"/>
      <c r="HNE69"/>
      <c r="HNF69"/>
      <c r="HNG69"/>
      <c r="HNH69"/>
      <c r="HNI69"/>
      <c r="HNJ69"/>
      <c r="HNK69"/>
      <c r="HNL69"/>
      <c r="HNM69"/>
      <c r="HNN69"/>
      <c r="HNO69"/>
      <c r="HNP69"/>
      <c r="HNQ69"/>
      <c r="HNR69"/>
      <c r="HNS69"/>
      <c r="HNT69"/>
      <c r="HNU69"/>
      <c r="HNV69"/>
      <c r="HNW69"/>
      <c r="HNX69"/>
      <c r="HNY69"/>
      <c r="HNZ69"/>
      <c r="HOA69"/>
      <c r="HOB69"/>
      <c r="HOC69"/>
      <c r="HOD69"/>
      <c r="HOE69"/>
      <c r="HOF69"/>
      <c r="HOG69"/>
      <c r="HOH69"/>
      <c r="HOI69"/>
      <c r="HOJ69"/>
      <c r="HOK69"/>
      <c r="HOL69"/>
      <c r="HOM69"/>
      <c r="HON69"/>
      <c r="HOO69"/>
      <c r="HOP69"/>
      <c r="HOQ69"/>
      <c r="HOR69"/>
      <c r="HOS69"/>
      <c r="HOT69"/>
      <c r="HOU69"/>
      <c r="HOV69"/>
      <c r="HOW69"/>
      <c r="HOX69"/>
      <c r="HOY69"/>
      <c r="HOZ69"/>
      <c r="HPA69"/>
      <c r="HPB69"/>
      <c r="HPC69"/>
      <c r="HPD69"/>
      <c r="HPE69"/>
      <c r="HPF69"/>
      <c r="HPG69"/>
      <c r="HPH69"/>
      <c r="HPI69"/>
      <c r="HPJ69"/>
      <c r="HPK69"/>
      <c r="HPL69"/>
      <c r="HPM69"/>
      <c r="HPN69"/>
      <c r="HPO69"/>
      <c r="HPP69"/>
      <c r="HPQ69"/>
      <c r="HPR69"/>
      <c r="HPS69"/>
      <c r="HPT69"/>
      <c r="HPU69"/>
      <c r="HPV69"/>
      <c r="HPW69"/>
      <c r="HPX69"/>
      <c r="HPY69"/>
      <c r="HPZ69"/>
      <c r="HQA69"/>
      <c r="HQB69"/>
      <c r="HQC69"/>
      <c r="HQD69"/>
      <c r="HQE69"/>
      <c r="HQF69"/>
      <c r="HQG69"/>
      <c r="HQH69"/>
      <c r="HQI69"/>
      <c r="HQJ69"/>
      <c r="HQK69"/>
      <c r="HQL69"/>
      <c r="HQM69"/>
      <c r="HQN69"/>
      <c r="HQO69"/>
      <c r="HQP69"/>
      <c r="HQQ69"/>
      <c r="HQR69"/>
      <c r="HQS69"/>
      <c r="HQT69"/>
      <c r="HQU69"/>
      <c r="HQV69"/>
      <c r="HQW69"/>
      <c r="HQX69"/>
      <c r="HQY69"/>
      <c r="HQZ69"/>
      <c r="HRA69"/>
      <c r="HRB69"/>
      <c r="HRC69"/>
      <c r="HRD69"/>
      <c r="HRE69"/>
      <c r="HRF69"/>
      <c r="HRG69"/>
      <c r="HRH69"/>
      <c r="HRI69"/>
      <c r="HRJ69"/>
      <c r="HRK69"/>
      <c r="HRL69"/>
      <c r="HRM69"/>
      <c r="HRN69"/>
      <c r="HRO69"/>
      <c r="HRP69"/>
      <c r="HRQ69"/>
      <c r="HRR69"/>
      <c r="HRS69"/>
      <c r="HRT69"/>
      <c r="HRU69"/>
      <c r="HRV69"/>
      <c r="HRW69"/>
      <c r="HRX69"/>
      <c r="HRY69"/>
      <c r="HRZ69"/>
      <c r="HSA69"/>
      <c r="HSB69"/>
      <c r="HSC69"/>
      <c r="HSD69"/>
      <c r="HSE69"/>
      <c r="HSF69"/>
      <c r="HSG69"/>
      <c r="HSH69"/>
      <c r="HSI69"/>
      <c r="HSJ69"/>
      <c r="HSK69"/>
      <c r="HSL69"/>
      <c r="HSM69"/>
      <c r="HSN69"/>
      <c r="HSO69"/>
      <c r="HSP69"/>
      <c r="HSQ69"/>
      <c r="HSR69"/>
      <c r="HSS69"/>
      <c r="HST69"/>
      <c r="HSU69"/>
      <c r="HSV69"/>
      <c r="HSW69"/>
      <c r="HSX69"/>
      <c r="HSY69"/>
      <c r="HSZ69"/>
      <c r="HTA69"/>
      <c r="HTB69"/>
      <c r="HTC69"/>
      <c r="HTD69"/>
      <c r="HTE69"/>
      <c r="HTF69"/>
      <c r="HTG69"/>
      <c r="HTH69"/>
      <c r="HTI69"/>
      <c r="HTJ69"/>
      <c r="HTK69"/>
      <c r="HTL69"/>
      <c r="HTM69"/>
      <c r="HTN69"/>
      <c r="HTO69"/>
      <c r="HTP69"/>
      <c r="HTQ69"/>
      <c r="HTR69"/>
      <c r="HTS69"/>
      <c r="HTT69"/>
      <c r="HTU69"/>
      <c r="HTV69"/>
      <c r="HTW69"/>
      <c r="HTX69"/>
      <c r="HTY69"/>
      <c r="HTZ69"/>
      <c r="HUA69"/>
      <c r="HUB69"/>
      <c r="HUC69"/>
      <c r="HUD69"/>
      <c r="HUE69"/>
      <c r="HUF69"/>
      <c r="HUG69"/>
      <c r="HUH69"/>
      <c r="HUI69"/>
      <c r="HUJ69"/>
      <c r="HUK69"/>
      <c r="HUL69"/>
      <c r="HUM69"/>
      <c r="HUN69"/>
      <c r="HUO69"/>
      <c r="HUP69"/>
      <c r="HUQ69"/>
      <c r="HUR69"/>
      <c r="HUS69"/>
      <c r="HUT69"/>
      <c r="HUU69"/>
      <c r="HUV69"/>
      <c r="HUW69"/>
      <c r="HUX69"/>
      <c r="HUY69"/>
      <c r="HUZ69"/>
      <c r="HVA69"/>
      <c r="HVB69"/>
      <c r="HVC69"/>
      <c r="HVD69"/>
      <c r="HVE69"/>
      <c r="HVF69"/>
      <c r="HVG69"/>
      <c r="HVH69"/>
      <c r="HVI69"/>
      <c r="HVJ69"/>
      <c r="HVK69"/>
      <c r="HVL69"/>
      <c r="HVM69"/>
      <c r="HVN69"/>
      <c r="HVO69"/>
      <c r="HVP69"/>
      <c r="HVQ69"/>
      <c r="HVR69"/>
      <c r="HVS69"/>
      <c r="HVT69"/>
      <c r="HVU69"/>
      <c r="HVV69"/>
      <c r="HVW69"/>
      <c r="HVX69"/>
      <c r="HVY69"/>
      <c r="HVZ69"/>
      <c r="HWA69"/>
      <c r="HWB69"/>
      <c r="HWC69"/>
      <c r="HWD69"/>
      <c r="HWE69"/>
      <c r="HWF69"/>
      <c r="HWG69"/>
      <c r="HWH69"/>
      <c r="HWI69"/>
      <c r="HWJ69"/>
      <c r="HWK69"/>
      <c r="HWL69"/>
      <c r="HWM69"/>
      <c r="HWN69"/>
      <c r="HWO69"/>
      <c r="HWP69"/>
      <c r="HWQ69"/>
      <c r="HWR69"/>
      <c r="HWS69"/>
      <c r="HWT69"/>
      <c r="HWU69"/>
      <c r="HWV69"/>
      <c r="HWW69"/>
      <c r="HWX69"/>
      <c r="HWY69"/>
      <c r="HWZ69"/>
      <c r="HXA69"/>
      <c r="HXB69"/>
      <c r="HXC69"/>
      <c r="HXD69"/>
      <c r="HXE69"/>
      <c r="HXF69"/>
      <c r="HXG69"/>
      <c r="HXH69"/>
      <c r="HXI69"/>
      <c r="HXJ69"/>
      <c r="HXK69"/>
      <c r="HXL69"/>
      <c r="HXM69"/>
      <c r="HXN69"/>
      <c r="HXO69"/>
      <c r="HXP69"/>
      <c r="HXQ69"/>
      <c r="HXR69"/>
      <c r="HXS69"/>
      <c r="HXT69"/>
      <c r="HXU69"/>
      <c r="HXV69"/>
      <c r="HXW69"/>
      <c r="HXX69"/>
      <c r="HXY69"/>
      <c r="HXZ69"/>
      <c r="HYA69"/>
      <c r="HYB69"/>
      <c r="HYC69"/>
      <c r="HYD69"/>
      <c r="HYE69"/>
      <c r="HYF69"/>
      <c r="HYG69"/>
      <c r="HYH69"/>
      <c r="HYI69"/>
      <c r="HYJ69"/>
      <c r="HYK69"/>
      <c r="HYL69"/>
      <c r="HYM69"/>
      <c r="HYN69"/>
      <c r="HYO69"/>
      <c r="HYP69"/>
      <c r="HYQ69"/>
      <c r="HYR69"/>
      <c r="HYS69"/>
      <c r="HYT69"/>
      <c r="HYU69"/>
      <c r="HYV69"/>
      <c r="HYW69"/>
      <c r="HYX69"/>
      <c r="HYY69"/>
      <c r="HYZ69"/>
      <c r="HZA69"/>
      <c r="HZB69"/>
      <c r="HZC69"/>
      <c r="HZD69"/>
      <c r="HZE69"/>
      <c r="HZF69"/>
      <c r="HZG69"/>
      <c r="HZH69"/>
      <c r="HZI69"/>
      <c r="HZJ69"/>
      <c r="HZK69"/>
      <c r="HZL69"/>
      <c r="HZM69"/>
      <c r="HZN69"/>
      <c r="HZO69"/>
      <c r="HZP69"/>
      <c r="HZQ69"/>
      <c r="HZR69"/>
      <c r="HZS69"/>
      <c r="HZT69"/>
      <c r="HZU69"/>
      <c r="HZV69"/>
      <c r="HZW69"/>
      <c r="HZX69"/>
      <c r="HZY69"/>
      <c r="HZZ69"/>
      <c r="IAA69"/>
      <c r="IAB69"/>
      <c r="IAC69"/>
      <c r="IAD69"/>
      <c r="IAE69"/>
      <c r="IAF69"/>
      <c r="IAG69"/>
      <c r="IAH69"/>
      <c r="IAI69"/>
      <c r="IAJ69"/>
      <c r="IAK69"/>
      <c r="IAL69"/>
      <c r="IAM69"/>
      <c r="IAN69"/>
      <c r="IAO69"/>
      <c r="IAP69"/>
      <c r="IAQ69"/>
      <c r="IAR69"/>
      <c r="IAS69"/>
      <c r="IAT69"/>
      <c r="IAU69"/>
      <c r="IAV69"/>
      <c r="IAW69"/>
      <c r="IAX69"/>
      <c r="IAY69"/>
      <c r="IAZ69"/>
      <c r="IBA69"/>
      <c r="IBB69"/>
      <c r="IBC69"/>
      <c r="IBD69"/>
      <c r="IBE69"/>
      <c r="IBF69"/>
      <c r="IBG69"/>
      <c r="IBH69"/>
      <c r="IBI69"/>
      <c r="IBJ69"/>
      <c r="IBK69"/>
      <c r="IBL69"/>
      <c r="IBM69"/>
      <c r="IBN69"/>
      <c r="IBO69"/>
      <c r="IBP69"/>
      <c r="IBQ69"/>
      <c r="IBR69"/>
      <c r="IBS69"/>
      <c r="IBT69"/>
      <c r="IBU69"/>
      <c r="IBV69"/>
      <c r="IBW69"/>
      <c r="IBX69"/>
      <c r="IBY69"/>
      <c r="IBZ69"/>
      <c r="ICA69"/>
      <c r="ICB69"/>
      <c r="ICC69"/>
      <c r="ICD69"/>
      <c r="ICE69"/>
      <c r="ICF69"/>
      <c r="ICG69"/>
      <c r="ICH69"/>
      <c r="ICI69"/>
      <c r="ICJ69"/>
      <c r="ICK69"/>
      <c r="ICL69"/>
      <c r="ICM69"/>
      <c r="ICN69"/>
      <c r="ICO69"/>
      <c r="ICP69"/>
      <c r="ICQ69"/>
      <c r="ICR69"/>
      <c r="ICS69"/>
      <c r="ICT69"/>
      <c r="ICU69"/>
      <c r="ICV69"/>
      <c r="ICW69"/>
      <c r="ICX69"/>
      <c r="ICY69"/>
      <c r="ICZ69"/>
      <c r="IDA69"/>
      <c r="IDB69"/>
      <c r="IDC69"/>
      <c r="IDD69"/>
      <c r="IDE69"/>
      <c r="IDF69"/>
      <c r="IDG69"/>
      <c r="IDH69"/>
      <c r="IDI69"/>
      <c r="IDJ69"/>
      <c r="IDK69"/>
      <c r="IDL69"/>
      <c r="IDM69"/>
      <c r="IDN69"/>
      <c r="IDO69"/>
      <c r="IDP69"/>
      <c r="IDQ69"/>
      <c r="IDR69"/>
      <c r="IDS69"/>
      <c r="IDT69"/>
      <c r="IDU69"/>
      <c r="IDV69"/>
      <c r="IDW69"/>
      <c r="IDX69"/>
      <c r="IDY69"/>
      <c r="IDZ69"/>
      <c r="IEA69"/>
      <c r="IEB69"/>
      <c r="IEC69"/>
      <c r="IED69"/>
      <c r="IEE69"/>
      <c r="IEF69"/>
      <c r="IEG69"/>
      <c r="IEH69"/>
      <c r="IEI69"/>
      <c r="IEJ69"/>
      <c r="IEK69"/>
      <c r="IEL69"/>
      <c r="IEM69"/>
      <c r="IEN69"/>
      <c r="IEO69"/>
      <c r="IEP69"/>
      <c r="IEQ69"/>
      <c r="IER69"/>
      <c r="IES69"/>
      <c r="IET69"/>
      <c r="IEU69"/>
      <c r="IEV69"/>
      <c r="IEW69"/>
      <c r="IEX69"/>
      <c r="IEY69"/>
      <c r="IEZ69"/>
      <c r="IFA69"/>
      <c r="IFB69"/>
      <c r="IFC69"/>
      <c r="IFD69"/>
      <c r="IFE69"/>
      <c r="IFF69"/>
      <c r="IFG69"/>
      <c r="IFH69"/>
      <c r="IFI69"/>
      <c r="IFJ69"/>
      <c r="IFK69"/>
      <c r="IFL69"/>
      <c r="IFM69"/>
      <c r="IFN69"/>
      <c r="IFO69"/>
      <c r="IFP69"/>
      <c r="IFQ69"/>
      <c r="IFR69"/>
      <c r="IFS69"/>
      <c r="IFT69"/>
      <c r="IFU69"/>
      <c r="IFV69"/>
      <c r="IFW69"/>
      <c r="IFX69"/>
      <c r="IFY69"/>
      <c r="IFZ69"/>
      <c r="IGA69"/>
      <c r="IGB69"/>
      <c r="IGC69"/>
      <c r="IGD69"/>
      <c r="IGE69"/>
      <c r="IGF69"/>
      <c r="IGG69"/>
      <c r="IGH69"/>
      <c r="IGI69"/>
      <c r="IGJ69"/>
      <c r="IGK69"/>
      <c r="IGL69"/>
      <c r="IGM69"/>
      <c r="IGN69"/>
      <c r="IGO69"/>
      <c r="IGP69"/>
      <c r="IGQ69"/>
      <c r="IGR69"/>
      <c r="IGS69"/>
      <c r="IGT69"/>
      <c r="IGU69"/>
      <c r="IGV69"/>
      <c r="IGW69"/>
      <c r="IGX69"/>
      <c r="IGY69"/>
      <c r="IGZ69"/>
      <c r="IHA69"/>
      <c r="IHB69"/>
      <c r="IHC69"/>
      <c r="IHD69"/>
      <c r="IHE69"/>
      <c r="IHF69"/>
      <c r="IHG69"/>
      <c r="IHH69"/>
      <c r="IHI69"/>
      <c r="IHJ69"/>
      <c r="IHK69"/>
      <c r="IHL69"/>
      <c r="IHM69"/>
      <c r="IHN69"/>
      <c r="IHO69"/>
      <c r="IHP69"/>
      <c r="IHQ69"/>
      <c r="IHR69"/>
      <c r="IHS69"/>
      <c r="IHT69"/>
      <c r="IHU69"/>
      <c r="IHV69"/>
      <c r="IHW69"/>
      <c r="IHX69"/>
      <c r="IHY69"/>
      <c r="IHZ69"/>
      <c r="IIA69"/>
      <c r="IIB69"/>
      <c r="IIC69"/>
      <c r="IID69"/>
      <c r="IIE69"/>
      <c r="IIF69"/>
      <c r="IIG69"/>
      <c r="IIH69"/>
      <c r="III69"/>
      <c r="IIJ69"/>
      <c r="IIK69"/>
      <c r="IIL69"/>
      <c r="IIM69"/>
      <c r="IIN69"/>
      <c r="IIO69"/>
      <c r="IIP69"/>
      <c r="IIQ69"/>
      <c r="IIR69"/>
      <c r="IIS69"/>
      <c r="IIT69"/>
      <c r="IIU69"/>
      <c r="IIV69"/>
      <c r="IIW69"/>
      <c r="IIX69"/>
      <c r="IIY69"/>
      <c r="IIZ69"/>
      <c r="IJA69"/>
      <c r="IJB69"/>
      <c r="IJC69"/>
      <c r="IJD69"/>
      <c r="IJE69"/>
      <c r="IJF69"/>
      <c r="IJG69"/>
      <c r="IJH69"/>
      <c r="IJI69"/>
      <c r="IJJ69"/>
      <c r="IJK69"/>
      <c r="IJL69"/>
      <c r="IJM69"/>
      <c r="IJN69"/>
      <c r="IJO69"/>
      <c r="IJP69"/>
      <c r="IJQ69"/>
      <c r="IJR69"/>
      <c r="IJS69"/>
      <c r="IJT69"/>
      <c r="IJU69"/>
      <c r="IJV69"/>
      <c r="IJW69"/>
      <c r="IJX69"/>
      <c r="IJY69"/>
      <c r="IJZ69"/>
      <c r="IKA69"/>
      <c r="IKB69"/>
      <c r="IKC69"/>
      <c r="IKD69"/>
      <c r="IKE69"/>
      <c r="IKF69"/>
      <c r="IKG69"/>
      <c r="IKH69"/>
      <c r="IKI69"/>
      <c r="IKJ69"/>
      <c r="IKK69"/>
      <c r="IKL69"/>
      <c r="IKM69"/>
      <c r="IKN69"/>
      <c r="IKO69"/>
      <c r="IKP69"/>
      <c r="IKQ69"/>
      <c r="IKR69"/>
      <c r="IKS69"/>
      <c r="IKT69"/>
      <c r="IKU69"/>
      <c r="IKV69"/>
      <c r="IKW69"/>
      <c r="IKX69"/>
      <c r="IKY69"/>
      <c r="IKZ69"/>
      <c r="ILA69"/>
      <c r="ILB69"/>
      <c r="ILC69"/>
      <c r="ILD69"/>
      <c r="ILE69"/>
      <c r="ILF69"/>
      <c r="ILG69"/>
      <c r="ILH69"/>
      <c r="ILI69"/>
      <c r="ILJ69"/>
      <c r="ILK69"/>
      <c r="ILL69"/>
      <c r="ILM69"/>
      <c r="ILN69"/>
      <c r="ILO69"/>
      <c r="ILP69"/>
      <c r="ILQ69"/>
      <c r="ILR69"/>
      <c r="ILS69"/>
      <c r="ILT69"/>
      <c r="ILU69"/>
      <c r="ILV69"/>
      <c r="ILW69"/>
      <c r="ILX69"/>
      <c r="ILY69"/>
      <c r="ILZ69"/>
      <c r="IMA69"/>
      <c r="IMB69"/>
      <c r="IMC69"/>
      <c r="IMD69"/>
      <c r="IME69"/>
      <c r="IMF69"/>
      <c r="IMG69"/>
      <c r="IMH69"/>
      <c r="IMI69"/>
      <c r="IMJ69"/>
      <c r="IMK69"/>
      <c r="IML69"/>
      <c r="IMM69"/>
      <c r="IMN69"/>
      <c r="IMO69"/>
      <c r="IMP69"/>
      <c r="IMQ69"/>
      <c r="IMR69"/>
      <c r="IMS69"/>
      <c r="IMT69"/>
      <c r="IMU69"/>
      <c r="IMV69"/>
      <c r="IMW69"/>
      <c r="IMX69"/>
      <c r="IMY69"/>
      <c r="IMZ69"/>
      <c r="INA69"/>
      <c r="INB69"/>
      <c r="INC69"/>
      <c r="IND69"/>
      <c r="INE69"/>
      <c r="INF69"/>
      <c r="ING69"/>
      <c r="INH69"/>
      <c r="INI69"/>
      <c r="INJ69"/>
      <c r="INK69"/>
      <c r="INL69"/>
      <c r="INM69"/>
      <c r="INN69"/>
      <c r="INO69"/>
      <c r="INP69"/>
      <c r="INQ69"/>
      <c r="INR69"/>
      <c r="INS69"/>
      <c r="INT69"/>
      <c r="INU69"/>
      <c r="INV69"/>
      <c r="INW69"/>
      <c r="INX69"/>
      <c r="INY69"/>
      <c r="INZ69"/>
      <c r="IOA69"/>
      <c r="IOB69"/>
      <c r="IOC69"/>
      <c r="IOD69"/>
      <c r="IOE69"/>
      <c r="IOF69"/>
      <c r="IOG69"/>
      <c r="IOH69"/>
      <c r="IOI69"/>
      <c r="IOJ69"/>
      <c r="IOK69"/>
      <c r="IOL69"/>
      <c r="IOM69"/>
      <c r="ION69"/>
      <c r="IOO69"/>
      <c r="IOP69"/>
      <c r="IOQ69"/>
      <c r="IOR69"/>
      <c r="IOS69"/>
      <c r="IOT69"/>
      <c r="IOU69"/>
      <c r="IOV69"/>
      <c r="IOW69"/>
      <c r="IOX69"/>
      <c r="IOY69"/>
      <c r="IOZ69"/>
      <c r="IPA69"/>
      <c r="IPB69"/>
      <c r="IPC69"/>
      <c r="IPD69"/>
      <c r="IPE69"/>
      <c r="IPF69"/>
      <c r="IPG69"/>
      <c r="IPH69"/>
      <c r="IPI69"/>
      <c r="IPJ69"/>
      <c r="IPK69"/>
      <c r="IPL69"/>
      <c r="IPM69"/>
      <c r="IPN69"/>
      <c r="IPO69"/>
      <c r="IPP69"/>
      <c r="IPQ69"/>
      <c r="IPR69"/>
      <c r="IPS69"/>
      <c r="IPT69"/>
      <c r="IPU69"/>
      <c r="IPV69"/>
      <c r="IPW69"/>
      <c r="IPX69"/>
      <c r="IPY69"/>
      <c r="IPZ69"/>
      <c r="IQA69"/>
      <c r="IQB69"/>
      <c r="IQC69"/>
      <c r="IQD69"/>
      <c r="IQE69"/>
      <c r="IQF69"/>
      <c r="IQG69"/>
      <c r="IQH69"/>
      <c r="IQI69"/>
      <c r="IQJ69"/>
      <c r="IQK69"/>
      <c r="IQL69"/>
      <c r="IQM69"/>
      <c r="IQN69"/>
      <c r="IQO69"/>
      <c r="IQP69"/>
      <c r="IQQ69"/>
      <c r="IQR69"/>
      <c r="IQS69"/>
      <c r="IQT69"/>
      <c r="IQU69"/>
      <c r="IQV69"/>
      <c r="IQW69"/>
      <c r="IQX69"/>
      <c r="IQY69"/>
      <c r="IQZ69"/>
      <c r="IRA69"/>
      <c r="IRB69"/>
      <c r="IRC69"/>
      <c r="IRD69"/>
      <c r="IRE69"/>
      <c r="IRF69"/>
      <c r="IRG69"/>
      <c r="IRH69"/>
      <c r="IRI69"/>
      <c r="IRJ69"/>
      <c r="IRK69"/>
      <c r="IRL69"/>
      <c r="IRM69"/>
      <c r="IRN69"/>
      <c r="IRO69"/>
      <c r="IRP69"/>
      <c r="IRQ69"/>
      <c r="IRR69"/>
      <c r="IRS69"/>
      <c r="IRT69"/>
      <c r="IRU69"/>
      <c r="IRV69"/>
      <c r="IRW69"/>
      <c r="IRX69"/>
      <c r="IRY69"/>
      <c r="IRZ69"/>
      <c r="ISA69"/>
      <c r="ISB69"/>
      <c r="ISC69"/>
      <c r="ISD69"/>
      <c r="ISE69"/>
      <c r="ISF69"/>
      <c r="ISG69"/>
      <c r="ISH69"/>
      <c r="ISI69"/>
      <c r="ISJ69"/>
      <c r="ISK69"/>
      <c r="ISL69"/>
      <c r="ISM69"/>
      <c r="ISN69"/>
      <c r="ISO69"/>
      <c r="ISP69"/>
      <c r="ISQ69"/>
      <c r="ISR69"/>
      <c r="ISS69"/>
      <c r="IST69"/>
      <c r="ISU69"/>
      <c r="ISV69"/>
      <c r="ISW69"/>
      <c r="ISX69"/>
      <c r="ISY69"/>
      <c r="ISZ69"/>
      <c r="ITA69"/>
      <c r="ITB69"/>
      <c r="ITC69"/>
      <c r="ITD69"/>
      <c r="ITE69"/>
      <c r="ITF69"/>
      <c r="ITG69"/>
      <c r="ITH69"/>
      <c r="ITI69"/>
      <c r="ITJ69"/>
      <c r="ITK69"/>
      <c r="ITL69"/>
      <c r="ITM69"/>
      <c r="ITN69"/>
      <c r="ITO69"/>
      <c r="ITP69"/>
      <c r="ITQ69"/>
      <c r="ITR69"/>
      <c r="ITS69"/>
      <c r="ITT69"/>
      <c r="ITU69"/>
      <c r="ITV69"/>
      <c r="ITW69"/>
      <c r="ITX69"/>
      <c r="ITY69"/>
      <c r="ITZ69"/>
      <c r="IUA69"/>
      <c r="IUB69"/>
      <c r="IUC69"/>
      <c r="IUD69"/>
      <c r="IUE69"/>
      <c r="IUF69"/>
      <c r="IUG69"/>
      <c r="IUH69"/>
      <c r="IUI69"/>
      <c r="IUJ69"/>
      <c r="IUK69"/>
      <c r="IUL69"/>
      <c r="IUM69"/>
      <c r="IUN69"/>
      <c r="IUO69"/>
      <c r="IUP69"/>
      <c r="IUQ69"/>
      <c r="IUR69"/>
      <c r="IUS69"/>
      <c r="IUT69"/>
      <c r="IUU69"/>
      <c r="IUV69"/>
      <c r="IUW69"/>
      <c r="IUX69"/>
      <c r="IUY69"/>
      <c r="IUZ69"/>
      <c r="IVA69"/>
      <c r="IVB69"/>
      <c r="IVC69"/>
      <c r="IVD69"/>
      <c r="IVE69"/>
      <c r="IVF69"/>
      <c r="IVG69"/>
      <c r="IVH69"/>
      <c r="IVI69"/>
      <c r="IVJ69"/>
      <c r="IVK69"/>
      <c r="IVL69"/>
      <c r="IVM69"/>
      <c r="IVN69"/>
      <c r="IVO69"/>
      <c r="IVP69"/>
      <c r="IVQ69"/>
      <c r="IVR69"/>
      <c r="IVS69"/>
      <c r="IVT69"/>
      <c r="IVU69"/>
      <c r="IVV69"/>
      <c r="IVW69"/>
      <c r="IVX69"/>
      <c r="IVY69"/>
      <c r="IVZ69"/>
      <c r="IWA69"/>
      <c r="IWB69"/>
      <c r="IWC69"/>
      <c r="IWD69"/>
      <c r="IWE69"/>
      <c r="IWF69"/>
      <c r="IWG69"/>
      <c r="IWH69"/>
      <c r="IWI69"/>
      <c r="IWJ69"/>
      <c r="IWK69"/>
      <c r="IWL69"/>
      <c r="IWM69"/>
      <c r="IWN69"/>
      <c r="IWO69"/>
      <c r="IWP69"/>
      <c r="IWQ69"/>
      <c r="IWR69"/>
      <c r="IWS69"/>
      <c r="IWT69"/>
      <c r="IWU69"/>
      <c r="IWV69"/>
      <c r="IWW69"/>
      <c r="IWX69"/>
      <c r="IWY69"/>
      <c r="IWZ69"/>
      <c r="IXA69"/>
      <c r="IXB69"/>
      <c r="IXC69"/>
      <c r="IXD69"/>
      <c r="IXE69"/>
      <c r="IXF69"/>
      <c r="IXG69"/>
      <c r="IXH69"/>
      <c r="IXI69"/>
      <c r="IXJ69"/>
      <c r="IXK69"/>
      <c r="IXL69"/>
      <c r="IXM69"/>
      <c r="IXN69"/>
      <c r="IXO69"/>
      <c r="IXP69"/>
      <c r="IXQ69"/>
      <c r="IXR69"/>
      <c r="IXS69"/>
      <c r="IXT69"/>
      <c r="IXU69"/>
      <c r="IXV69"/>
      <c r="IXW69"/>
      <c r="IXX69"/>
      <c r="IXY69"/>
      <c r="IXZ69"/>
      <c r="IYA69"/>
      <c r="IYB69"/>
      <c r="IYC69"/>
      <c r="IYD69"/>
      <c r="IYE69"/>
      <c r="IYF69"/>
      <c r="IYG69"/>
      <c r="IYH69"/>
      <c r="IYI69"/>
      <c r="IYJ69"/>
      <c r="IYK69"/>
      <c r="IYL69"/>
      <c r="IYM69"/>
      <c r="IYN69"/>
      <c r="IYO69"/>
      <c r="IYP69"/>
      <c r="IYQ69"/>
      <c r="IYR69"/>
      <c r="IYS69"/>
      <c r="IYT69"/>
      <c r="IYU69"/>
      <c r="IYV69"/>
      <c r="IYW69"/>
      <c r="IYX69"/>
      <c r="IYY69"/>
      <c r="IYZ69"/>
      <c r="IZA69"/>
      <c r="IZB69"/>
      <c r="IZC69"/>
      <c r="IZD69"/>
      <c r="IZE69"/>
      <c r="IZF69"/>
      <c r="IZG69"/>
      <c r="IZH69"/>
      <c r="IZI69"/>
      <c r="IZJ69"/>
      <c r="IZK69"/>
      <c r="IZL69"/>
      <c r="IZM69"/>
      <c r="IZN69"/>
      <c r="IZO69"/>
      <c r="IZP69"/>
      <c r="IZQ69"/>
      <c r="IZR69"/>
      <c r="IZS69"/>
      <c r="IZT69"/>
      <c r="IZU69"/>
      <c r="IZV69"/>
      <c r="IZW69"/>
      <c r="IZX69"/>
      <c r="IZY69"/>
      <c r="IZZ69"/>
      <c r="JAA69"/>
      <c r="JAB69"/>
      <c r="JAC69"/>
      <c r="JAD69"/>
      <c r="JAE69"/>
      <c r="JAF69"/>
      <c r="JAG69"/>
      <c r="JAH69"/>
      <c r="JAI69"/>
      <c r="JAJ69"/>
      <c r="JAK69"/>
      <c r="JAL69"/>
      <c r="JAM69"/>
      <c r="JAN69"/>
      <c r="JAO69"/>
      <c r="JAP69"/>
      <c r="JAQ69"/>
      <c r="JAR69"/>
      <c r="JAS69"/>
      <c r="JAT69"/>
      <c r="JAU69"/>
      <c r="JAV69"/>
      <c r="JAW69"/>
      <c r="JAX69"/>
      <c r="JAY69"/>
      <c r="JAZ69"/>
      <c r="JBA69"/>
      <c r="JBB69"/>
      <c r="JBC69"/>
      <c r="JBD69"/>
      <c r="JBE69"/>
      <c r="JBF69"/>
      <c r="JBG69"/>
      <c r="JBH69"/>
      <c r="JBI69"/>
      <c r="JBJ69"/>
      <c r="JBK69"/>
      <c r="JBL69"/>
      <c r="JBM69"/>
      <c r="JBN69"/>
      <c r="JBO69"/>
      <c r="JBP69"/>
      <c r="JBQ69"/>
      <c r="JBR69"/>
      <c r="JBS69"/>
      <c r="JBT69"/>
      <c r="JBU69"/>
      <c r="JBV69"/>
      <c r="JBW69"/>
      <c r="JBX69"/>
      <c r="JBY69"/>
      <c r="JBZ69"/>
      <c r="JCA69"/>
      <c r="JCB69"/>
      <c r="JCC69"/>
      <c r="JCD69"/>
      <c r="JCE69"/>
      <c r="JCF69"/>
      <c r="JCG69"/>
      <c r="JCH69"/>
      <c r="JCI69"/>
      <c r="JCJ69"/>
      <c r="JCK69"/>
      <c r="JCL69"/>
      <c r="JCM69"/>
      <c r="JCN69"/>
      <c r="JCO69"/>
      <c r="JCP69"/>
      <c r="JCQ69"/>
      <c r="JCR69"/>
      <c r="JCS69"/>
      <c r="JCT69"/>
      <c r="JCU69"/>
      <c r="JCV69"/>
      <c r="JCW69"/>
      <c r="JCX69"/>
      <c r="JCY69"/>
      <c r="JCZ69"/>
      <c r="JDA69"/>
      <c r="JDB69"/>
      <c r="JDC69"/>
      <c r="JDD69"/>
      <c r="JDE69"/>
      <c r="JDF69"/>
      <c r="JDG69"/>
      <c r="JDH69"/>
      <c r="JDI69"/>
      <c r="JDJ69"/>
      <c r="JDK69"/>
      <c r="JDL69"/>
      <c r="JDM69"/>
      <c r="JDN69"/>
      <c r="JDO69"/>
      <c r="JDP69"/>
      <c r="JDQ69"/>
      <c r="JDR69"/>
      <c r="JDS69"/>
      <c r="JDT69"/>
      <c r="JDU69"/>
      <c r="JDV69"/>
      <c r="JDW69"/>
      <c r="JDX69"/>
      <c r="JDY69"/>
      <c r="JDZ69"/>
      <c r="JEA69"/>
      <c r="JEB69"/>
      <c r="JEC69"/>
      <c r="JED69"/>
      <c r="JEE69"/>
      <c r="JEF69"/>
      <c r="JEG69"/>
      <c r="JEH69"/>
      <c r="JEI69"/>
      <c r="JEJ69"/>
      <c r="JEK69"/>
      <c r="JEL69"/>
      <c r="JEM69"/>
      <c r="JEN69"/>
      <c r="JEO69"/>
      <c r="JEP69"/>
      <c r="JEQ69"/>
      <c r="JER69"/>
      <c r="JES69"/>
      <c r="JET69"/>
      <c r="JEU69"/>
      <c r="JEV69"/>
      <c r="JEW69"/>
      <c r="JEX69"/>
      <c r="JEY69"/>
      <c r="JEZ69"/>
      <c r="JFA69"/>
      <c r="JFB69"/>
      <c r="JFC69"/>
      <c r="JFD69"/>
      <c r="JFE69"/>
      <c r="JFF69"/>
      <c r="JFG69"/>
      <c r="JFH69"/>
      <c r="JFI69"/>
      <c r="JFJ69"/>
      <c r="JFK69"/>
      <c r="JFL69"/>
      <c r="JFM69"/>
      <c r="JFN69"/>
      <c r="JFO69"/>
      <c r="JFP69"/>
      <c r="JFQ69"/>
      <c r="JFR69"/>
      <c r="JFS69"/>
      <c r="JFT69"/>
      <c r="JFU69"/>
      <c r="JFV69"/>
      <c r="JFW69"/>
      <c r="JFX69"/>
      <c r="JFY69"/>
      <c r="JFZ69"/>
      <c r="JGA69"/>
      <c r="JGB69"/>
      <c r="JGC69"/>
      <c r="JGD69"/>
      <c r="JGE69"/>
      <c r="JGF69"/>
      <c r="JGG69"/>
      <c r="JGH69"/>
      <c r="JGI69"/>
      <c r="JGJ69"/>
      <c r="JGK69"/>
      <c r="JGL69"/>
      <c r="JGM69"/>
      <c r="JGN69"/>
      <c r="JGO69"/>
      <c r="JGP69"/>
      <c r="JGQ69"/>
      <c r="JGR69"/>
      <c r="JGS69"/>
      <c r="JGT69"/>
      <c r="JGU69"/>
      <c r="JGV69"/>
      <c r="JGW69"/>
      <c r="JGX69"/>
      <c r="JGY69"/>
      <c r="JGZ69"/>
      <c r="JHA69"/>
      <c r="JHB69"/>
      <c r="JHC69"/>
      <c r="JHD69"/>
      <c r="JHE69"/>
      <c r="JHF69"/>
      <c r="JHG69"/>
      <c r="JHH69"/>
      <c r="JHI69"/>
      <c r="JHJ69"/>
      <c r="JHK69"/>
      <c r="JHL69"/>
      <c r="JHM69"/>
      <c r="JHN69"/>
      <c r="JHO69"/>
      <c r="JHP69"/>
      <c r="JHQ69"/>
      <c r="JHR69"/>
      <c r="JHS69"/>
      <c r="JHT69"/>
      <c r="JHU69"/>
      <c r="JHV69"/>
      <c r="JHW69"/>
      <c r="JHX69"/>
      <c r="JHY69"/>
      <c r="JHZ69"/>
      <c r="JIA69"/>
      <c r="JIB69"/>
      <c r="JIC69"/>
      <c r="JID69"/>
      <c r="JIE69"/>
      <c r="JIF69"/>
      <c r="JIG69"/>
      <c r="JIH69"/>
      <c r="JII69"/>
      <c r="JIJ69"/>
      <c r="JIK69"/>
      <c r="JIL69"/>
      <c r="JIM69"/>
      <c r="JIN69"/>
      <c r="JIO69"/>
      <c r="JIP69"/>
      <c r="JIQ69"/>
      <c r="JIR69"/>
      <c r="JIS69"/>
      <c r="JIT69"/>
      <c r="JIU69"/>
      <c r="JIV69"/>
      <c r="JIW69"/>
      <c r="JIX69"/>
      <c r="JIY69"/>
      <c r="JIZ69"/>
      <c r="JJA69"/>
      <c r="JJB69"/>
      <c r="JJC69"/>
      <c r="JJD69"/>
      <c r="JJE69"/>
      <c r="JJF69"/>
      <c r="JJG69"/>
      <c r="JJH69"/>
      <c r="JJI69"/>
      <c r="JJJ69"/>
      <c r="JJK69"/>
      <c r="JJL69"/>
      <c r="JJM69"/>
      <c r="JJN69"/>
      <c r="JJO69"/>
      <c r="JJP69"/>
      <c r="JJQ69"/>
      <c r="JJR69"/>
      <c r="JJS69"/>
      <c r="JJT69"/>
      <c r="JJU69"/>
      <c r="JJV69"/>
      <c r="JJW69"/>
      <c r="JJX69"/>
      <c r="JJY69"/>
      <c r="JJZ69"/>
      <c r="JKA69"/>
      <c r="JKB69"/>
      <c r="JKC69"/>
      <c r="JKD69"/>
      <c r="JKE69"/>
      <c r="JKF69"/>
      <c r="JKG69"/>
      <c r="JKH69"/>
      <c r="JKI69"/>
      <c r="JKJ69"/>
      <c r="JKK69"/>
      <c r="JKL69"/>
      <c r="JKM69"/>
      <c r="JKN69"/>
      <c r="JKO69"/>
      <c r="JKP69"/>
      <c r="JKQ69"/>
      <c r="JKR69"/>
      <c r="JKS69"/>
      <c r="JKT69"/>
      <c r="JKU69"/>
      <c r="JKV69"/>
      <c r="JKW69"/>
      <c r="JKX69"/>
      <c r="JKY69"/>
      <c r="JKZ69"/>
      <c r="JLA69"/>
      <c r="JLB69"/>
      <c r="JLC69"/>
      <c r="JLD69"/>
      <c r="JLE69"/>
      <c r="JLF69"/>
      <c r="JLG69"/>
      <c r="JLH69"/>
      <c r="JLI69"/>
      <c r="JLJ69"/>
      <c r="JLK69"/>
      <c r="JLL69"/>
      <c r="JLM69"/>
      <c r="JLN69"/>
      <c r="JLO69"/>
      <c r="JLP69"/>
      <c r="JLQ69"/>
      <c r="JLR69"/>
      <c r="JLS69"/>
      <c r="JLT69"/>
      <c r="JLU69"/>
      <c r="JLV69"/>
      <c r="JLW69"/>
      <c r="JLX69"/>
      <c r="JLY69"/>
      <c r="JLZ69"/>
      <c r="JMA69"/>
      <c r="JMB69"/>
      <c r="JMC69"/>
      <c r="JMD69"/>
      <c r="JME69"/>
      <c r="JMF69"/>
      <c r="JMG69"/>
      <c r="JMH69"/>
      <c r="JMI69"/>
      <c r="JMJ69"/>
      <c r="JMK69"/>
      <c r="JML69"/>
      <c r="JMM69"/>
      <c r="JMN69"/>
      <c r="JMO69"/>
      <c r="JMP69"/>
      <c r="JMQ69"/>
      <c r="JMR69"/>
      <c r="JMS69"/>
      <c r="JMT69"/>
      <c r="JMU69"/>
      <c r="JMV69"/>
      <c r="JMW69"/>
      <c r="JMX69"/>
      <c r="JMY69"/>
      <c r="JMZ69"/>
      <c r="JNA69"/>
      <c r="JNB69"/>
      <c r="JNC69"/>
      <c r="JND69"/>
      <c r="JNE69"/>
      <c r="JNF69"/>
      <c r="JNG69"/>
      <c r="JNH69"/>
      <c r="JNI69"/>
      <c r="JNJ69"/>
      <c r="JNK69"/>
      <c r="JNL69"/>
      <c r="JNM69"/>
      <c r="JNN69"/>
      <c r="JNO69"/>
      <c r="JNP69"/>
      <c r="JNQ69"/>
      <c r="JNR69"/>
      <c r="JNS69"/>
      <c r="JNT69"/>
      <c r="JNU69"/>
      <c r="JNV69"/>
      <c r="JNW69"/>
      <c r="JNX69"/>
      <c r="JNY69"/>
      <c r="JNZ69"/>
      <c r="JOA69"/>
      <c r="JOB69"/>
      <c r="JOC69"/>
      <c r="JOD69"/>
      <c r="JOE69"/>
      <c r="JOF69"/>
      <c r="JOG69"/>
      <c r="JOH69"/>
      <c r="JOI69"/>
      <c r="JOJ69"/>
      <c r="JOK69"/>
      <c r="JOL69"/>
      <c r="JOM69"/>
      <c r="JON69"/>
      <c r="JOO69"/>
      <c r="JOP69"/>
      <c r="JOQ69"/>
      <c r="JOR69"/>
      <c r="JOS69"/>
      <c r="JOT69"/>
      <c r="JOU69"/>
      <c r="JOV69"/>
      <c r="JOW69"/>
      <c r="JOX69"/>
      <c r="JOY69"/>
      <c r="JOZ69"/>
      <c r="JPA69"/>
      <c r="JPB69"/>
      <c r="JPC69"/>
      <c r="JPD69"/>
      <c r="JPE69"/>
      <c r="JPF69"/>
      <c r="JPG69"/>
      <c r="JPH69"/>
      <c r="JPI69"/>
      <c r="JPJ69"/>
      <c r="JPK69"/>
      <c r="JPL69"/>
      <c r="JPM69"/>
      <c r="JPN69"/>
      <c r="JPO69"/>
      <c r="JPP69"/>
      <c r="JPQ69"/>
      <c r="JPR69"/>
      <c r="JPS69"/>
      <c r="JPT69"/>
      <c r="JPU69"/>
      <c r="JPV69"/>
      <c r="JPW69"/>
      <c r="JPX69"/>
      <c r="JPY69"/>
      <c r="JPZ69"/>
      <c r="JQA69"/>
      <c r="JQB69"/>
      <c r="JQC69"/>
      <c r="JQD69"/>
      <c r="JQE69"/>
      <c r="JQF69"/>
      <c r="JQG69"/>
      <c r="JQH69"/>
      <c r="JQI69"/>
      <c r="JQJ69"/>
      <c r="JQK69"/>
      <c r="JQL69"/>
      <c r="JQM69"/>
      <c r="JQN69"/>
      <c r="JQO69"/>
      <c r="JQP69"/>
      <c r="JQQ69"/>
      <c r="JQR69"/>
      <c r="JQS69"/>
      <c r="JQT69"/>
      <c r="JQU69"/>
      <c r="JQV69"/>
      <c r="JQW69"/>
      <c r="JQX69"/>
      <c r="JQY69"/>
      <c r="JQZ69"/>
      <c r="JRA69"/>
      <c r="JRB69"/>
      <c r="JRC69"/>
      <c r="JRD69"/>
      <c r="JRE69"/>
      <c r="JRF69"/>
      <c r="JRG69"/>
      <c r="JRH69"/>
      <c r="JRI69"/>
      <c r="JRJ69"/>
      <c r="JRK69"/>
      <c r="JRL69"/>
      <c r="JRM69"/>
      <c r="JRN69"/>
      <c r="JRO69"/>
      <c r="JRP69"/>
      <c r="JRQ69"/>
      <c r="JRR69"/>
      <c r="JRS69"/>
      <c r="JRT69"/>
      <c r="JRU69"/>
      <c r="JRV69"/>
      <c r="JRW69"/>
      <c r="JRX69"/>
      <c r="JRY69"/>
      <c r="JRZ69"/>
      <c r="JSA69"/>
      <c r="JSB69"/>
      <c r="JSC69"/>
      <c r="JSD69"/>
      <c r="JSE69"/>
      <c r="JSF69"/>
      <c r="JSG69"/>
      <c r="JSH69"/>
      <c r="JSI69"/>
      <c r="JSJ69"/>
      <c r="JSK69"/>
      <c r="JSL69"/>
      <c r="JSM69"/>
      <c r="JSN69"/>
      <c r="JSO69"/>
      <c r="JSP69"/>
      <c r="JSQ69"/>
      <c r="JSR69"/>
      <c r="JSS69"/>
      <c r="JST69"/>
      <c r="JSU69"/>
      <c r="JSV69"/>
      <c r="JSW69"/>
      <c r="JSX69"/>
      <c r="JSY69"/>
      <c r="JSZ69"/>
      <c r="JTA69"/>
      <c r="JTB69"/>
      <c r="JTC69"/>
      <c r="JTD69"/>
      <c r="JTE69"/>
      <c r="JTF69"/>
      <c r="JTG69"/>
      <c r="JTH69"/>
      <c r="JTI69"/>
      <c r="JTJ69"/>
      <c r="JTK69"/>
      <c r="JTL69"/>
      <c r="JTM69"/>
      <c r="JTN69"/>
      <c r="JTO69"/>
      <c r="JTP69"/>
      <c r="JTQ69"/>
      <c r="JTR69"/>
      <c r="JTS69"/>
      <c r="JTT69"/>
      <c r="JTU69"/>
      <c r="JTV69"/>
      <c r="JTW69"/>
      <c r="JTX69"/>
      <c r="JTY69"/>
      <c r="JTZ69"/>
      <c r="JUA69"/>
      <c r="JUB69"/>
      <c r="JUC69"/>
      <c r="JUD69"/>
      <c r="JUE69"/>
      <c r="JUF69"/>
      <c r="JUG69"/>
      <c r="JUH69"/>
      <c r="JUI69"/>
      <c r="JUJ69"/>
      <c r="JUK69"/>
      <c r="JUL69"/>
      <c r="JUM69"/>
      <c r="JUN69"/>
      <c r="JUO69"/>
      <c r="JUP69"/>
      <c r="JUQ69"/>
      <c r="JUR69"/>
      <c r="JUS69"/>
      <c r="JUT69"/>
      <c r="JUU69"/>
      <c r="JUV69"/>
      <c r="JUW69"/>
      <c r="JUX69"/>
      <c r="JUY69"/>
      <c r="JUZ69"/>
      <c r="JVA69"/>
      <c r="JVB69"/>
      <c r="JVC69"/>
      <c r="JVD69"/>
      <c r="JVE69"/>
      <c r="JVF69"/>
      <c r="JVG69"/>
      <c r="JVH69"/>
      <c r="JVI69"/>
      <c r="JVJ69"/>
      <c r="JVK69"/>
      <c r="JVL69"/>
      <c r="JVM69"/>
      <c r="JVN69"/>
      <c r="JVO69"/>
      <c r="JVP69"/>
      <c r="JVQ69"/>
      <c r="JVR69"/>
      <c r="JVS69"/>
      <c r="JVT69"/>
      <c r="JVU69"/>
      <c r="JVV69"/>
      <c r="JVW69"/>
      <c r="JVX69"/>
      <c r="JVY69"/>
      <c r="JVZ69"/>
      <c r="JWA69"/>
      <c r="JWB69"/>
      <c r="JWC69"/>
      <c r="JWD69"/>
      <c r="JWE69"/>
      <c r="JWF69"/>
      <c r="JWG69"/>
      <c r="JWH69"/>
      <c r="JWI69"/>
      <c r="JWJ69"/>
      <c r="JWK69"/>
      <c r="JWL69"/>
      <c r="JWM69"/>
      <c r="JWN69"/>
      <c r="JWO69"/>
      <c r="JWP69"/>
      <c r="JWQ69"/>
      <c r="JWR69"/>
      <c r="JWS69"/>
      <c r="JWT69"/>
      <c r="JWU69"/>
      <c r="JWV69"/>
      <c r="JWW69"/>
      <c r="JWX69"/>
      <c r="JWY69"/>
      <c r="JWZ69"/>
      <c r="JXA69"/>
      <c r="JXB69"/>
      <c r="JXC69"/>
      <c r="JXD69"/>
      <c r="JXE69"/>
      <c r="JXF69"/>
      <c r="JXG69"/>
      <c r="JXH69"/>
      <c r="JXI69"/>
      <c r="JXJ69"/>
      <c r="JXK69"/>
      <c r="JXL69"/>
      <c r="JXM69"/>
      <c r="JXN69"/>
      <c r="JXO69"/>
      <c r="JXP69"/>
      <c r="JXQ69"/>
      <c r="JXR69"/>
      <c r="JXS69"/>
      <c r="JXT69"/>
      <c r="JXU69"/>
      <c r="JXV69"/>
      <c r="JXW69"/>
      <c r="JXX69"/>
      <c r="JXY69"/>
      <c r="JXZ69"/>
      <c r="JYA69"/>
      <c r="JYB69"/>
      <c r="JYC69"/>
      <c r="JYD69"/>
      <c r="JYE69"/>
      <c r="JYF69"/>
      <c r="JYG69"/>
      <c r="JYH69"/>
      <c r="JYI69"/>
      <c r="JYJ69"/>
      <c r="JYK69"/>
      <c r="JYL69"/>
      <c r="JYM69"/>
      <c r="JYN69"/>
      <c r="JYO69"/>
      <c r="JYP69"/>
      <c r="JYQ69"/>
      <c r="JYR69"/>
      <c r="JYS69"/>
      <c r="JYT69"/>
      <c r="JYU69"/>
      <c r="JYV69"/>
      <c r="JYW69"/>
      <c r="JYX69"/>
      <c r="JYY69"/>
      <c r="JYZ69"/>
      <c r="JZA69"/>
      <c r="JZB69"/>
      <c r="JZC69"/>
      <c r="JZD69"/>
      <c r="JZE69"/>
      <c r="JZF69"/>
      <c r="JZG69"/>
      <c r="JZH69"/>
      <c r="JZI69"/>
      <c r="JZJ69"/>
      <c r="JZK69"/>
      <c r="JZL69"/>
      <c r="JZM69"/>
      <c r="JZN69"/>
      <c r="JZO69"/>
      <c r="JZP69"/>
      <c r="JZQ69"/>
      <c r="JZR69"/>
      <c r="JZS69"/>
      <c r="JZT69"/>
      <c r="JZU69"/>
      <c r="JZV69"/>
      <c r="JZW69"/>
      <c r="JZX69"/>
      <c r="JZY69"/>
      <c r="JZZ69"/>
      <c r="KAA69"/>
      <c r="KAB69"/>
      <c r="KAC69"/>
      <c r="KAD69"/>
      <c r="KAE69"/>
      <c r="KAF69"/>
      <c r="KAG69"/>
      <c r="KAH69"/>
      <c r="KAI69"/>
      <c r="KAJ69"/>
      <c r="KAK69"/>
      <c r="KAL69"/>
      <c r="KAM69"/>
      <c r="KAN69"/>
      <c r="KAO69"/>
      <c r="KAP69"/>
      <c r="KAQ69"/>
      <c r="KAR69"/>
      <c r="KAS69"/>
      <c r="KAT69"/>
      <c r="KAU69"/>
      <c r="KAV69"/>
      <c r="KAW69"/>
      <c r="KAX69"/>
      <c r="KAY69"/>
      <c r="KAZ69"/>
      <c r="KBA69"/>
      <c r="KBB69"/>
      <c r="KBC69"/>
      <c r="KBD69"/>
      <c r="KBE69"/>
      <c r="KBF69"/>
      <c r="KBG69"/>
      <c r="KBH69"/>
      <c r="KBI69"/>
      <c r="KBJ69"/>
      <c r="KBK69"/>
      <c r="KBL69"/>
      <c r="KBM69"/>
      <c r="KBN69"/>
      <c r="KBO69"/>
      <c r="KBP69"/>
      <c r="KBQ69"/>
      <c r="KBR69"/>
      <c r="KBS69"/>
      <c r="KBT69"/>
      <c r="KBU69"/>
      <c r="KBV69"/>
      <c r="KBW69"/>
      <c r="KBX69"/>
      <c r="KBY69"/>
      <c r="KBZ69"/>
      <c r="KCA69"/>
      <c r="KCB69"/>
      <c r="KCC69"/>
      <c r="KCD69"/>
      <c r="KCE69"/>
      <c r="KCF69"/>
      <c r="KCG69"/>
      <c r="KCH69"/>
      <c r="KCI69"/>
      <c r="KCJ69"/>
      <c r="KCK69"/>
      <c r="KCL69"/>
      <c r="KCM69"/>
      <c r="KCN69"/>
      <c r="KCO69"/>
      <c r="KCP69"/>
      <c r="KCQ69"/>
      <c r="KCR69"/>
      <c r="KCS69"/>
      <c r="KCT69"/>
      <c r="KCU69"/>
      <c r="KCV69"/>
      <c r="KCW69"/>
      <c r="KCX69"/>
      <c r="KCY69"/>
      <c r="KCZ69"/>
      <c r="KDA69"/>
      <c r="KDB69"/>
      <c r="KDC69"/>
      <c r="KDD69"/>
      <c r="KDE69"/>
      <c r="KDF69"/>
      <c r="KDG69"/>
      <c r="KDH69"/>
      <c r="KDI69"/>
      <c r="KDJ69"/>
      <c r="KDK69"/>
      <c r="KDL69"/>
      <c r="KDM69"/>
      <c r="KDN69"/>
      <c r="KDO69"/>
      <c r="KDP69"/>
      <c r="KDQ69"/>
      <c r="KDR69"/>
      <c r="KDS69"/>
      <c r="KDT69"/>
      <c r="KDU69"/>
      <c r="KDV69"/>
      <c r="KDW69"/>
      <c r="KDX69"/>
      <c r="KDY69"/>
      <c r="KDZ69"/>
      <c r="KEA69"/>
      <c r="KEB69"/>
      <c r="KEC69"/>
      <c r="KED69"/>
      <c r="KEE69"/>
      <c r="KEF69"/>
      <c r="KEG69"/>
      <c r="KEH69"/>
      <c r="KEI69"/>
      <c r="KEJ69"/>
      <c r="KEK69"/>
      <c r="KEL69"/>
      <c r="KEM69"/>
      <c r="KEN69"/>
      <c r="KEO69"/>
      <c r="KEP69"/>
      <c r="KEQ69"/>
      <c r="KER69"/>
      <c r="KES69"/>
      <c r="KET69"/>
      <c r="KEU69"/>
      <c r="KEV69"/>
      <c r="KEW69"/>
      <c r="KEX69"/>
      <c r="KEY69"/>
      <c r="KEZ69"/>
      <c r="KFA69"/>
      <c r="KFB69"/>
      <c r="KFC69"/>
      <c r="KFD69"/>
      <c r="KFE69"/>
      <c r="KFF69"/>
      <c r="KFG69"/>
      <c r="KFH69"/>
      <c r="KFI69"/>
      <c r="KFJ69"/>
      <c r="KFK69"/>
      <c r="KFL69"/>
      <c r="KFM69"/>
      <c r="KFN69"/>
      <c r="KFO69"/>
      <c r="KFP69"/>
      <c r="KFQ69"/>
      <c r="KFR69"/>
      <c r="KFS69"/>
      <c r="KFT69"/>
      <c r="KFU69"/>
      <c r="KFV69"/>
      <c r="KFW69"/>
      <c r="KFX69"/>
      <c r="KFY69"/>
      <c r="KFZ69"/>
      <c r="KGA69"/>
      <c r="KGB69"/>
      <c r="KGC69"/>
      <c r="KGD69"/>
      <c r="KGE69"/>
      <c r="KGF69"/>
      <c r="KGG69"/>
      <c r="KGH69"/>
      <c r="KGI69"/>
      <c r="KGJ69"/>
      <c r="KGK69"/>
      <c r="KGL69"/>
      <c r="KGM69"/>
      <c r="KGN69"/>
      <c r="KGO69"/>
      <c r="KGP69"/>
      <c r="KGQ69"/>
      <c r="KGR69"/>
      <c r="KGS69"/>
      <c r="KGT69"/>
      <c r="KGU69"/>
      <c r="KGV69"/>
      <c r="KGW69"/>
      <c r="KGX69"/>
      <c r="KGY69"/>
      <c r="KGZ69"/>
      <c r="KHA69"/>
      <c r="KHB69"/>
      <c r="KHC69"/>
      <c r="KHD69"/>
      <c r="KHE69"/>
      <c r="KHF69"/>
      <c r="KHG69"/>
      <c r="KHH69"/>
      <c r="KHI69"/>
      <c r="KHJ69"/>
      <c r="KHK69"/>
      <c r="KHL69"/>
      <c r="KHM69"/>
      <c r="KHN69"/>
      <c r="KHO69"/>
      <c r="KHP69"/>
      <c r="KHQ69"/>
      <c r="KHR69"/>
      <c r="KHS69"/>
      <c r="KHT69"/>
      <c r="KHU69"/>
      <c r="KHV69"/>
      <c r="KHW69"/>
      <c r="KHX69"/>
      <c r="KHY69"/>
      <c r="KHZ69"/>
      <c r="KIA69"/>
      <c r="KIB69"/>
      <c r="KIC69"/>
      <c r="KID69"/>
      <c r="KIE69"/>
      <c r="KIF69"/>
      <c r="KIG69"/>
      <c r="KIH69"/>
      <c r="KII69"/>
      <c r="KIJ69"/>
      <c r="KIK69"/>
      <c r="KIL69"/>
      <c r="KIM69"/>
      <c r="KIN69"/>
      <c r="KIO69"/>
      <c r="KIP69"/>
      <c r="KIQ69"/>
      <c r="KIR69"/>
      <c r="KIS69"/>
      <c r="KIT69"/>
      <c r="KIU69"/>
      <c r="KIV69"/>
      <c r="KIW69"/>
      <c r="KIX69"/>
      <c r="KIY69"/>
      <c r="KIZ69"/>
      <c r="KJA69"/>
      <c r="KJB69"/>
      <c r="KJC69"/>
      <c r="KJD69"/>
      <c r="KJE69"/>
      <c r="KJF69"/>
      <c r="KJG69"/>
      <c r="KJH69"/>
      <c r="KJI69"/>
      <c r="KJJ69"/>
      <c r="KJK69"/>
      <c r="KJL69"/>
      <c r="KJM69"/>
      <c r="KJN69"/>
      <c r="KJO69"/>
      <c r="KJP69"/>
      <c r="KJQ69"/>
      <c r="KJR69"/>
      <c r="KJS69"/>
      <c r="KJT69"/>
      <c r="KJU69"/>
      <c r="KJV69"/>
      <c r="KJW69"/>
      <c r="KJX69"/>
      <c r="KJY69"/>
      <c r="KJZ69"/>
      <c r="KKA69"/>
      <c r="KKB69"/>
      <c r="KKC69"/>
      <c r="KKD69"/>
      <c r="KKE69"/>
      <c r="KKF69"/>
      <c r="KKG69"/>
      <c r="KKH69"/>
      <c r="KKI69"/>
      <c r="KKJ69"/>
      <c r="KKK69"/>
      <c r="KKL69"/>
      <c r="KKM69"/>
      <c r="KKN69"/>
      <c r="KKO69"/>
      <c r="KKP69"/>
      <c r="KKQ69"/>
      <c r="KKR69"/>
      <c r="KKS69"/>
      <c r="KKT69"/>
      <c r="KKU69"/>
      <c r="KKV69"/>
      <c r="KKW69"/>
      <c r="KKX69"/>
      <c r="KKY69"/>
      <c r="KKZ69"/>
      <c r="KLA69"/>
      <c r="KLB69"/>
      <c r="KLC69"/>
      <c r="KLD69"/>
      <c r="KLE69"/>
      <c r="KLF69"/>
      <c r="KLG69"/>
      <c r="KLH69"/>
      <c r="KLI69"/>
      <c r="KLJ69"/>
      <c r="KLK69"/>
      <c r="KLL69"/>
      <c r="KLM69"/>
      <c r="KLN69"/>
      <c r="KLO69"/>
      <c r="KLP69"/>
      <c r="KLQ69"/>
      <c r="KLR69"/>
      <c r="KLS69"/>
      <c r="KLT69"/>
      <c r="KLU69"/>
      <c r="KLV69"/>
      <c r="KLW69"/>
      <c r="KLX69"/>
      <c r="KLY69"/>
      <c r="KLZ69"/>
      <c r="KMA69"/>
      <c r="KMB69"/>
      <c r="KMC69"/>
      <c r="KMD69"/>
      <c r="KME69"/>
      <c r="KMF69"/>
      <c r="KMG69"/>
      <c r="KMH69"/>
      <c r="KMI69"/>
      <c r="KMJ69"/>
      <c r="KMK69"/>
      <c r="KML69"/>
      <c r="KMM69"/>
      <c r="KMN69"/>
      <c r="KMO69"/>
      <c r="KMP69"/>
      <c r="KMQ69"/>
      <c r="KMR69"/>
      <c r="KMS69"/>
      <c r="KMT69"/>
      <c r="KMU69"/>
      <c r="KMV69"/>
      <c r="KMW69"/>
      <c r="KMX69"/>
      <c r="KMY69"/>
      <c r="KMZ69"/>
      <c r="KNA69"/>
      <c r="KNB69"/>
      <c r="KNC69"/>
      <c r="KND69"/>
      <c r="KNE69"/>
      <c r="KNF69"/>
      <c r="KNG69"/>
      <c r="KNH69"/>
      <c r="KNI69"/>
      <c r="KNJ69"/>
      <c r="KNK69"/>
      <c r="KNL69"/>
      <c r="KNM69"/>
      <c r="KNN69"/>
      <c r="KNO69"/>
      <c r="KNP69"/>
      <c r="KNQ69"/>
      <c r="KNR69"/>
      <c r="KNS69"/>
      <c r="KNT69"/>
      <c r="KNU69"/>
      <c r="KNV69"/>
      <c r="KNW69"/>
      <c r="KNX69"/>
      <c r="KNY69"/>
      <c r="KNZ69"/>
      <c r="KOA69"/>
      <c r="KOB69"/>
      <c r="KOC69"/>
      <c r="KOD69"/>
      <c r="KOE69"/>
      <c r="KOF69"/>
      <c r="KOG69"/>
      <c r="KOH69"/>
      <c r="KOI69"/>
      <c r="KOJ69"/>
      <c r="KOK69"/>
      <c r="KOL69"/>
      <c r="KOM69"/>
      <c r="KON69"/>
      <c r="KOO69"/>
      <c r="KOP69"/>
      <c r="KOQ69"/>
      <c r="KOR69"/>
      <c r="KOS69"/>
      <c r="KOT69"/>
      <c r="KOU69"/>
      <c r="KOV69"/>
      <c r="KOW69"/>
      <c r="KOX69"/>
      <c r="KOY69"/>
      <c r="KOZ69"/>
      <c r="KPA69"/>
      <c r="KPB69"/>
      <c r="KPC69"/>
      <c r="KPD69"/>
      <c r="KPE69"/>
      <c r="KPF69"/>
      <c r="KPG69"/>
      <c r="KPH69"/>
      <c r="KPI69"/>
      <c r="KPJ69"/>
      <c r="KPK69"/>
      <c r="KPL69"/>
      <c r="KPM69"/>
      <c r="KPN69"/>
      <c r="KPO69"/>
      <c r="KPP69"/>
      <c r="KPQ69"/>
      <c r="KPR69"/>
      <c r="KPS69"/>
      <c r="KPT69"/>
      <c r="KPU69"/>
      <c r="KPV69"/>
      <c r="KPW69"/>
      <c r="KPX69"/>
      <c r="KPY69"/>
      <c r="KPZ69"/>
      <c r="KQA69"/>
      <c r="KQB69"/>
      <c r="KQC69"/>
      <c r="KQD69"/>
      <c r="KQE69"/>
      <c r="KQF69"/>
      <c r="KQG69"/>
      <c r="KQH69"/>
      <c r="KQI69"/>
      <c r="KQJ69"/>
      <c r="KQK69"/>
      <c r="KQL69"/>
      <c r="KQM69"/>
      <c r="KQN69"/>
      <c r="KQO69"/>
      <c r="KQP69"/>
      <c r="KQQ69"/>
      <c r="KQR69"/>
      <c r="KQS69"/>
      <c r="KQT69"/>
      <c r="KQU69"/>
      <c r="KQV69"/>
      <c r="KQW69"/>
      <c r="KQX69"/>
      <c r="KQY69"/>
      <c r="KQZ69"/>
      <c r="KRA69"/>
      <c r="KRB69"/>
      <c r="KRC69"/>
      <c r="KRD69"/>
      <c r="KRE69"/>
      <c r="KRF69"/>
      <c r="KRG69"/>
      <c r="KRH69"/>
      <c r="KRI69"/>
      <c r="KRJ69"/>
      <c r="KRK69"/>
      <c r="KRL69"/>
      <c r="KRM69"/>
      <c r="KRN69"/>
      <c r="KRO69"/>
      <c r="KRP69"/>
      <c r="KRQ69"/>
      <c r="KRR69"/>
      <c r="KRS69"/>
      <c r="KRT69"/>
      <c r="KRU69"/>
      <c r="KRV69"/>
      <c r="KRW69"/>
      <c r="KRX69"/>
      <c r="KRY69"/>
      <c r="KRZ69"/>
      <c r="KSA69"/>
      <c r="KSB69"/>
      <c r="KSC69"/>
      <c r="KSD69"/>
      <c r="KSE69"/>
      <c r="KSF69"/>
      <c r="KSG69"/>
      <c r="KSH69"/>
      <c r="KSI69"/>
      <c r="KSJ69"/>
      <c r="KSK69"/>
      <c r="KSL69"/>
      <c r="KSM69"/>
      <c r="KSN69"/>
      <c r="KSO69"/>
      <c r="KSP69"/>
      <c r="KSQ69"/>
      <c r="KSR69"/>
      <c r="KSS69"/>
      <c r="KST69"/>
      <c r="KSU69"/>
      <c r="KSV69"/>
      <c r="KSW69"/>
      <c r="KSX69"/>
      <c r="KSY69"/>
      <c r="KSZ69"/>
      <c r="KTA69"/>
      <c r="KTB69"/>
      <c r="KTC69"/>
      <c r="KTD69"/>
      <c r="KTE69"/>
      <c r="KTF69"/>
      <c r="KTG69"/>
      <c r="KTH69"/>
      <c r="KTI69"/>
      <c r="KTJ69"/>
      <c r="KTK69"/>
      <c r="KTL69"/>
      <c r="KTM69"/>
      <c r="KTN69"/>
      <c r="KTO69"/>
      <c r="KTP69"/>
      <c r="KTQ69"/>
      <c r="KTR69"/>
      <c r="KTS69"/>
      <c r="KTT69"/>
      <c r="KTU69"/>
      <c r="KTV69"/>
      <c r="KTW69"/>
      <c r="KTX69"/>
      <c r="KTY69"/>
      <c r="KTZ69"/>
      <c r="KUA69"/>
      <c r="KUB69"/>
      <c r="KUC69"/>
      <c r="KUD69"/>
      <c r="KUE69"/>
      <c r="KUF69"/>
      <c r="KUG69"/>
      <c r="KUH69"/>
      <c r="KUI69"/>
      <c r="KUJ69"/>
      <c r="KUK69"/>
      <c r="KUL69"/>
      <c r="KUM69"/>
      <c r="KUN69"/>
      <c r="KUO69"/>
      <c r="KUP69"/>
      <c r="KUQ69"/>
      <c r="KUR69"/>
      <c r="KUS69"/>
      <c r="KUT69"/>
      <c r="KUU69"/>
      <c r="KUV69"/>
      <c r="KUW69"/>
      <c r="KUX69"/>
      <c r="KUY69"/>
      <c r="KUZ69"/>
      <c r="KVA69"/>
      <c r="KVB69"/>
      <c r="KVC69"/>
      <c r="KVD69"/>
      <c r="KVE69"/>
      <c r="KVF69"/>
      <c r="KVG69"/>
      <c r="KVH69"/>
      <c r="KVI69"/>
      <c r="KVJ69"/>
      <c r="KVK69"/>
      <c r="KVL69"/>
      <c r="KVM69"/>
      <c r="KVN69"/>
      <c r="KVO69"/>
      <c r="KVP69"/>
      <c r="KVQ69"/>
      <c r="KVR69"/>
      <c r="KVS69"/>
      <c r="KVT69"/>
      <c r="KVU69"/>
      <c r="KVV69"/>
      <c r="KVW69"/>
      <c r="KVX69"/>
      <c r="KVY69"/>
      <c r="KVZ69"/>
      <c r="KWA69"/>
      <c r="KWB69"/>
      <c r="KWC69"/>
      <c r="KWD69"/>
      <c r="KWE69"/>
      <c r="KWF69"/>
      <c r="KWG69"/>
      <c r="KWH69"/>
      <c r="KWI69"/>
      <c r="KWJ69"/>
      <c r="KWK69"/>
      <c r="KWL69"/>
      <c r="KWM69"/>
      <c r="KWN69"/>
      <c r="KWO69"/>
      <c r="KWP69"/>
      <c r="KWQ69"/>
      <c r="KWR69"/>
      <c r="KWS69"/>
      <c r="KWT69"/>
      <c r="KWU69"/>
      <c r="KWV69"/>
      <c r="KWW69"/>
      <c r="KWX69"/>
      <c r="KWY69"/>
      <c r="KWZ69"/>
      <c r="KXA69"/>
      <c r="KXB69"/>
      <c r="KXC69"/>
      <c r="KXD69"/>
      <c r="KXE69"/>
      <c r="KXF69"/>
      <c r="KXG69"/>
      <c r="KXH69"/>
      <c r="KXI69"/>
      <c r="KXJ69"/>
      <c r="KXK69"/>
      <c r="KXL69"/>
      <c r="KXM69"/>
      <c r="KXN69"/>
      <c r="KXO69"/>
      <c r="KXP69"/>
      <c r="KXQ69"/>
      <c r="KXR69"/>
      <c r="KXS69"/>
      <c r="KXT69"/>
      <c r="KXU69"/>
      <c r="KXV69"/>
      <c r="KXW69"/>
      <c r="KXX69"/>
      <c r="KXY69"/>
      <c r="KXZ69"/>
      <c r="KYA69"/>
      <c r="KYB69"/>
      <c r="KYC69"/>
      <c r="KYD69"/>
      <c r="KYE69"/>
      <c r="KYF69"/>
      <c r="KYG69"/>
      <c r="KYH69"/>
      <c r="KYI69"/>
      <c r="KYJ69"/>
      <c r="KYK69"/>
      <c r="KYL69"/>
      <c r="KYM69"/>
      <c r="KYN69"/>
      <c r="KYO69"/>
      <c r="KYP69"/>
      <c r="KYQ69"/>
      <c r="KYR69"/>
      <c r="KYS69"/>
      <c r="KYT69"/>
      <c r="KYU69"/>
      <c r="KYV69"/>
      <c r="KYW69"/>
      <c r="KYX69"/>
      <c r="KYY69"/>
      <c r="KYZ69"/>
      <c r="KZA69"/>
      <c r="KZB69"/>
      <c r="KZC69"/>
      <c r="KZD69"/>
      <c r="KZE69"/>
      <c r="KZF69"/>
      <c r="KZG69"/>
      <c r="KZH69"/>
      <c r="KZI69"/>
      <c r="KZJ69"/>
      <c r="KZK69"/>
      <c r="KZL69"/>
      <c r="KZM69"/>
      <c r="KZN69"/>
      <c r="KZO69"/>
      <c r="KZP69"/>
      <c r="KZQ69"/>
      <c r="KZR69"/>
      <c r="KZS69"/>
      <c r="KZT69"/>
      <c r="KZU69"/>
      <c r="KZV69"/>
      <c r="KZW69"/>
      <c r="KZX69"/>
      <c r="KZY69"/>
      <c r="KZZ69"/>
      <c r="LAA69"/>
      <c r="LAB69"/>
      <c r="LAC69"/>
      <c r="LAD69"/>
      <c r="LAE69"/>
      <c r="LAF69"/>
      <c r="LAG69"/>
      <c r="LAH69"/>
      <c r="LAI69"/>
      <c r="LAJ69"/>
      <c r="LAK69"/>
      <c r="LAL69"/>
      <c r="LAM69"/>
      <c r="LAN69"/>
      <c r="LAO69"/>
      <c r="LAP69"/>
      <c r="LAQ69"/>
      <c r="LAR69"/>
      <c r="LAS69"/>
      <c r="LAT69"/>
      <c r="LAU69"/>
      <c r="LAV69"/>
      <c r="LAW69"/>
      <c r="LAX69"/>
      <c r="LAY69"/>
      <c r="LAZ69"/>
      <c r="LBA69"/>
      <c r="LBB69"/>
      <c r="LBC69"/>
      <c r="LBD69"/>
      <c r="LBE69"/>
      <c r="LBF69"/>
      <c r="LBG69"/>
      <c r="LBH69"/>
      <c r="LBI69"/>
      <c r="LBJ69"/>
      <c r="LBK69"/>
      <c r="LBL69"/>
      <c r="LBM69"/>
      <c r="LBN69"/>
      <c r="LBO69"/>
      <c r="LBP69"/>
      <c r="LBQ69"/>
      <c r="LBR69"/>
      <c r="LBS69"/>
      <c r="LBT69"/>
      <c r="LBU69"/>
      <c r="LBV69"/>
      <c r="LBW69"/>
      <c r="LBX69"/>
      <c r="LBY69"/>
      <c r="LBZ69"/>
      <c r="LCA69"/>
      <c r="LCB69"/>
      <c r="LCC69"/>
      <c r="LCD69"/>
      <c r="LCE69"/>
      <c r="LCF69"/>
      <c r="LCG69"/>
      <c r="LCH69"/>
      <c r="LCI69"/>
      <c r="LCJ69"/>
      <c r="LCK69"/>
      <c r="LCL69"/>
      <c r="LCM69"/>
      <c r="LCN69"/>
      <c r="LCO69"/>
      <c r="LCP69"/>
      <c r="LCQ69"/>
      <c r="LCR69"/>
      <c r="LCS69"/>
      <c r="LCT69"/>
      <c r="LCU69"/>
      <c r="LCV69"/>
      <c r="LCW69"/>
      <c r="LCX69"/>
      <c r="LCY69"/>
      <c r="LCZ69"/>
      <c r="LDA69"/>
      <c r="LDB69"/>
      <c r="LDC69"/>
      <c r="LDD69"/>
      <c r="LDE69"/>
      <c r="LDF69"/>
      <c r="LDG69"/>
      <c r="LDH69"/>
      <c r="LDI69"/>
      <c r="LDJ69"/>
      <c r="LDK69"/>
      <c r="LDL69"/>
      <c r="LDM69"/>
      <c r="LDN69"/>
      <c r="LDO69"/>
      <c r="LDP69"/>
      <c r="LDQ69"/>
      <c r="LDR69"/>
      <c r="LDS69"/>
      <c r="LDT69"/>
      <c r="LDU69"/>
      <c r="LDV69"/>
      <c r="LDW69"/>
      <c r="LDX69"/>
      <c r="LDY69"/>
      <c r="LDZ69"/>
      <c r="LEA69"/>
      <c r="LEB69"/>
      <c r="LEC69"/>
      <c r="LED69"/>
      <c r="LEE69"/>
      <c r="LEF69"/>
      <c r="LEG69"/>
      <c r="LEH69"/>
      <c r="LEI69"/>
      <c r="LEJ69"/>
      <c r="LEK69"/>
      <c r="LEL69"/>
      <c r="LEM69"/>
      <c r="LEN69"/>
      <c r="LEO69"/>
      <c r="LEP69"/>
      <c r="LEQ69"/>
      <c r="LER69"/>
      <c r="LES69"/>
      <c r="LET69"/>
      <c r="LEU69"/>
      <c r="LEV69"/>
      <c r="LEW69"/>
      <c r="LEX69"/>
      <c r="LEY69"/>
      <c r="LEZ69"/>
      <c r="LFA69"/>
      <c r="LFB69"/>
      <c r="LFC69"/>
      <c r="LFD69"/>
      <c r="LFE69"/>
      <c r="LFF69"/>
      <c r="LFG69"/>
      <c r="LFH69"/>
      <c r="LFI69"/>
      <c r="LFJ69"/>
      <c r="LFK69"/>
      <c r="LFL69"/>
      <c r="LFM69"/>
      <c r="LFN69"/>
      <c r="LFO69"/>
      <c r="LFP69"/>
      <c r="LFQ69"/>
      <c r="LFR69"/>
      <c r="LFS69"/>
      <c r="LFT69"/>
      <c r="LFU69"/>
      <c r="LFV69"/>
      <c r="LFW69"/>
      <c r="LFX69"/>
      <c r="LFY69"/>
      <c r="LFZ69"/>
      <c r="LGA69"/>
      <c r="LGB69"/>
      <c r="LGC69"/>
      <c r="LGD69"/>
      <c r="LGE69"/>
      <c r="LGF69"/>
      <c r="LGG69"/>
      <c r="LGH69"/>
      <c r="LGI69"/>
      <c r="LGJ69"/>
      <c r="LGK69"/>
      <c r="LGL69"/>
      <c r="LGM69"/>
      <c r="LGN69"/>
      <c r="LGO69"/>
      <c r="LGP69"/>
      <c r="LGQ69"/>
      <c r="LGR69"/>
      <c r="LGS69"/>
      <c r="LGT69"/>
      <c r="LGU69"/>
      <c r="LGV69"/>
      <c r="LGW69"/>
      <c r="LGX69"/>
      <c r="LGY69"/>
      <c r="LGZ69"/>
      <c r="LHA69"/>
      <c r="LHB69"/>
      <c r="LHC69"/>
      <c r="LHD69"/>
      <c r="LHE69"/>
      <c r="LHF69"/>
      <c r="LHG69"/>
      <c r="LHH69"/>
      <c r="LHI69"/>
      <c r="LHJ69"/>
      <c r="LHK69"/>
      <c r="LHL69"/>
      <c r="LHM69"/>
      <c r="LHN69"/>
      <c r="LHO69"/>
      <c r="LHP69"/>
      <c r="LHQ69"/>
      <c r="LHR69"/>
      <c r="LHS69"/>
      <c r="LHT69"/>
      <c r="LHU69"/>
      <c r="LHV69"/>
      <c r="LHW69"/>
      <c r="LHX69"/>
      <c r="LHY69"/>
      <c r="LHZ69"/>
      <c r="LIA69"/>
      <c r="LIB69"/>
      <c r="LIC69"/>
      <c r="LID69"/>
      <c r="LIE69"/>
      <c r="LIF69"/>
      <c r="LIG69"/>
      <c r="LIH69"/>
      <c r="LII69"/>
      <c r="LIJ69"/>
      <c r="LIK69"/>
      <c r="LIL69"/>
      <c r="LIM69"/>
      <c r="LIN69"/>
      <c r="LIO69"/>
      <c r="LIP69"/>
      <c r="LIQ69"/>
      <c r="LIR69"/>
      <c r="LIS69"/>
      <c r="LIT69"/>
      <c r="LIU69"/>
      <c r="LIV69"/>
      <c r="LIW69"/>
      <c r="LIX69"/>
      <c r="LIY69"/>
      <c r="LIZ69"/>
      <c r="LJA69"/>
      <c r="LJB69"/>
      <c r="LJC69"/>
      <c r="LJD69"/>
      <c r="LJE69"/>
      <c r="LJF69"/>
      <c r="LJG69"/>
      <c r="LJH69"/>
      <c r="LJI69"/>
      <c r="LJJ69"/>
      <c r="LJK69"/>
      <c r="LJL69"/>
      <c r="LJM69"/>
      <c r="LJN69"/>
      <c r="LJO69"/>
      <c r="LJP69"/>
      <c r="LJQ69"/>
      <c r="LJR69"/>
      <c r="LJS69"/>
      <c r="LJT69"/>
      <c r="LJU69"/>
      <c r="LJV69"/>
      <c r="LJW69"/>
      <c r="LJX69"/>
      <c r="LJY69"/>
      <c r="LJZ69"/>
      <c r="LKA69"/>
      <c r="LKB69"/>
      <c r="LKC69"/>
      <c r="LKD69"/>
      <c r="LKE69"/>
      <c r="LKF69"/>
      <c r="LKG69"/>
      <c r="LKH69"/>
      <c r="LKI69"/>
      <c r="LKJ69"/>
      <c r="LKK69"/>
      <c r="LKL69"/>
      <c r="LKM69"/>
      <c r="LKN69"/>
      <c r="LKO69"/>
      <c r="LKP69"/>
      <c r="LKQ69"/>
      <c r="LKR69"/>
      <c r="LKS69"/>
      <c r="LKT69"/>
      <c r="LKU69"/>
      <c r="LKV69"/>
      <c r="LKW69"/>
      <c r="LKX69"/>
      <c r="LKY69"/>
      <c r="LKZ69"/>
      <c r="LLA69"/>
      <c r="LLB69"/>
      <c r="LLC69"/>
      <c r="LLD69"/>
      <c r="LLE69"/>
      <c r="LLF69"/>
      <c r="LLG69"/>
      <c r="LLH69"/>
      <c r="LLI69"/>
      <c r="LLJ69"/>
      <c r="LLK69"/>
      <c r="LLL69"/>
      <c r="LLM69"/>
      <c r="LLN69"/>
      <c r="LLO69"/>
      <c r="LLP69"/>
      <c r="LLQ69"/>
      <c r="LLR69"/>
      <c r="LLS69"/>
      <c r="LLT69"/>
      <c r="LLU69"/>
      <c r="LLV69"/>
      <c r="LLW69"/>
      <c r="LLX69"/>
      <c r="LLY69"/>
      <c r="LLZ69"/>
      <c r="LMA69"/>
      <c r="LMB69"/>
      <c r="LMC69"/>
      <c r="LMD69"/>
      <c r="LME69"/>
      <c r="LMF69"/>
      <c r="LMG69"/>
      <c r="LMH69"/>
      <c r="LMI69"/>
      <c r="LMJ69"/>
      <c r="LMK69"/>
      <c r="LML69"/>
      <c r="LMM69"/>
      <c r="LMN69"/>
      <c r="LMO69"/>
      <c r="LMP69"/>
      <c r="LMQ69"/>
      <c r="LMR69"/>
      <c r="LMS69"/>
      <c r="LMT69"/>
      <c r="LMU69"/>
      <c r="LMV69"/>
      <c r="LMW69"/>
      <c r="LMX69"/>
      <c r="LMY69"/>
      <c r="LMZ69"/>
      <c r="LNA69"/>
      <c r="LNB69"/>
      <c r="LNC69"/>
      <c r="LND69"/>
      <c r="LNE69"/>
      <c r="LNF69"/>
      <c r="LNG69"/>
      <c r="LNH69"/>
      <c r="LNI69"/>
      <c r="LNJ69"/>
      <c r="LNK69"/>
      <c r="LNL69"/>
      <c r="LNM69"/>
      <c r="LNN69"/>
      <c r="LNO69"/>
      <c r="LNP69"/>
      <c r="LNQ69"/>
      <c r="LNR69"/>
      <c r="LNS69"/>
      <c r="LNT69"/>
      <c r="LNU69"/>
      <c r="LNV69"/>
      <c r="LNW69"/>
      <c r="LNX69"/>
      <c r="LNY69"/>
      <c r="LNZ69"/>
      <c r="LOA69"/>
      <c r="LOB69"/>
      <c r="LOC69"/>
      <c r="LOD69"/>
      <c r="LOE69"/>
      <c r="LOF69"/>
      <c r="LOG69"/>
      <c r="LOH69"/>
      <c r="LOI69"/>
      <c r="LOJ69"/>
      <c r="LOK69"/>
      <c r="LOL69"/>
      <c r="LOM69"/>
      <c r="LON69"/>
      <c r="LOO69"/>
      <c r="LOP69"/>
      <c r="LOQ69"/>
      <c r="LOR69"/>
      <c r="LOS69"/>
      <c r="LOT69"/>
      <c r="LOU69"/>
      <c r="LOV69"/>
      <c r="LOW69"/>
      <c r="LOX69"/>
      <c r="LOY69"/>
      <c r="LOZ69"/>
      <c r="LPA69"/>
      <c r="LPB69"/>
      <c r="LPC69"/>
      <c r="LPD69"/>
      <c r="LPE69"/>
      <c r="LPF69"/>
      <c r="LPG69"/>
      <c r="LPH69"/>
      <c r="LPI69"/>
      <c r="LPJ69"/>
      <c r="LPK69"/>
      <c r="LPL69"/>
      <c r="LPM69"/>
      <c r="LPN69"/>
      <c r="LPO69"/>
      <c r="LPP69"/>
      <c r="LPQ69"/>
      <c r="LPR69"/>
      <c r="LPS69"/>
      <c r="LPT69"/>
      <c r="LPU69"/>
      <c r="LPV69"/>
      <c r="LPW69"/>
      <c r="LPX69"/>
      <c r="LPY69"/>
      <c r="LPZ69"/>
      <c r="LQA69"/>
      <c r="LQB69"/>
      <c r="LQC69"/>
      <c r="LQD69"/>
      <c r="LQE69"/>
      <c r="LQF69"/>
      <c r="LQG69"/>
      <c r="LQH69"/>
      <c r="LQI69"/>
      <c r="LQJ69"/>
      <c r="LQK69"/>
      <c r="LQL69"/>
      <c r="LQM69"/>
      <c r="LQN69"/>
      <c r="LQO69"/>
      <c r="LQP69"/>
      <c r="LQQ69"/>
      <c r="LQR69"/>
      <c r="LQS69"/>
      <c r="LQT69"/>
      <c r="LQU69"/>
      <c r="LQV69"/>
      <c r="LQW69"/>
      <c r="LQX69"/>
      <c r="LQY69"/>
      <c r="LQZ69"/>
      <c r="LRA69"/>
      <c r="LRB69"/>
      <c r="LRC69"/>
      <c r="LRD69"/>
      <c r="LRE69"/>
      <c r="LRF69"/>
      <c r="LRG69"/>
      <c r="LRH69"/>
      <c r="LRI69"/>
      <c r="LRJ69"/>
      <c r="LRK69"/>
      <c r="LRL69"/>
      <c r="LRM69"/>
      <c r="LRN69"/>
      <c r="LRO69"/>
      <c r="LRP69"/>
      <c r="LRQ69"/>
      <c r="LRR69"/>
      <c r="LRS69"/>
      <c r="LRT69"/>
      <c r="LRU69"/>
      <c r="LRV69"/>
      <c r="LRW69"/>
      <c r="LRX69"/>
      <c r="LRY69"/>
      <c r="LRZ69"/>
      <c r="LSA69"/>
      <c r="LSB69"/>
      <c r="LSC69"/>
      <c r="LSD69"/>
      <c r="LSE69"/>
      <c r="LSF69"/>
      <c r="LSG69"/>
      <c r="LSH69"/>
      <c r="LSI69"/>
      <c r="LSJ69"/>
      <c r="LSK69"/>
      <c r="LSL69"/>
      <c r="LSM69"/>
      <c r="LSN69"/>
      <c r="LSO69"/>
      <c r="LSP69"/>
      <c r="LSQ69"/>
      <c r="LSR69"/>
      <c r="LSS69"/>
      <c r="LST69"/>
      <c r="LSU69"/>
      <c r="LSV69"/>
      <c r="LSW69"/>
      <c r="LSX69"/>
      <c r="LSY69"/>
      <c r="LSZ69"/>
      <c r="LTA69"/>
      <c r="LTB69"/>
      <c r="LTC69"/>
      <c r="LTD69"/>
      <c r="LTE69"/>
      <c r="LTF69"/>
      <c r="LTG69"/>
      <c r="LTH69"/>
      <c r="LTI69"/>
      <c r="LTJ69"/>
      <c r="LTK69"/>
      <c r="LTL69"/>
      <c r="LTM69"/>
      <c r="LTN69"/>
      <c r="LTO69"/>
      <c r="LTP69"/>
      <c r="LTQ69"/>
      <c r="LTR69"/>
      <c r="LTS69"/>
      <c r="LTT69"/>
      <c r="LTU69"/>
      <c r="LTV69"/>
      <c r="LTW69"/>
      <c r="LTX69"/>
      <c r="LTY69"/>
      <c r="LTZ69"/>
      <c r="LUA69"/>
      <c r="LUB69"/>
      <c r="LUC69"/>
      <c r="LUD69"/>
      <c r="LUE69"/>
      <c r="LUF69"/>
      <c r="LUG69"/>
      <c r="LUH69"/>
      <c r="LUI69"/>
      <c r="LUJ69"/>
      <c r="LUK69"/>
      <c r="LUL69"/>
      <c r="LUM69"/>
      <c r="LUN69"/>
      <c r="LUO69"/>
      <c r="LUP69"/>
      <c r="LUQ69"/>
      <c r="LUR69"/>
      <c r="LUS69"/>
      <c r="LUT69"/>
      <c r="LUU69"/>
      <c r="LUV69"/>
      <c r="LUW69"/>
      <c r="LUX69"/>
      <c r="LUY69"/>
      <c r="LUZ69"/>
      <c r="LVA69"/>
      <c r="LVB69"/>
      <c r="LVC69"/>
      <c r="LVD69"/>
      <c r="LVE69"/>
      <c r="LVF69"/>
      <c r="LVG69"/>
      <c r="LVH69"/>
      <c r="LVI69"/>
      <c r="LVJ69"/>
      <c r="LVK69"/>
      <c r="LVL69"/>
      <c r="LVM69"/>
      <c r="LVN69"/>
      <c r="LVO69"/>
      <c r="LVP69"/>
      <c r="LVQ69"/>
      <c r="LVR69"/>
      <c r="LVS69"/>
      <c r="LVT69"/>
      <c r="LVU69"/>
      <c r="LVV69"/>
      <c r="LVW69"/>
      <c r="LVX69"/>
      <c r="LVY69"/>
      <c r="LVZ69"/>
      <c r="LWA69"/>
      <c r="LWB69"/>
      <c r="LWC69"/>
      <c r="LWD69"/>
      <c r="LWE69"/>
      <c r="LWF69"/>
      <c r="LWG69"/>
      <c r="LWH69"/>
      <c r="LWI69"/>
      <c r="LWJ69"/>
      <c r="LWK69"/>
      <c r="LWL69"/>
      <c r="LWM69"/>
      <c r="LWN69"/>
      <c r="LWO69"/>
      <c r="LWP69"/>
      <c r="LWQ69"/>
      <c r="LWR69"/>
      <c r="LWS69"/>
      <c r="LWT69"/>
      <c r="LWU69"/>
      <c r="LWV69"/>
      <c r="LWW69"/>
      <c r="LWX69"/>
      <c r="LWY69"/>
      <c r="LWZ69"/>
      <c r="LXA69"/>
      <c r="LXB69"/>
      <c r="LXC69"/>
      <c r="LXD69"/>
      <c r="LXE69"/>
      <c r="LXF69"/>
      <c r="LXG69"/>
      <c r="LXH69"/>
      <c r="LXI69"/>
      <c r="LXJ69"/>
      <c r="LXK69"/>
      <c r="LXL69"/>
      <c r="LXM69"/>
      <c r="LXN69"/>
      <c r="LXO69"/>
      <c r="LXP69"/>
      <c r="LXQ69"/>
      <c r="LXR69"/>
      <c r="LXS69"/>
      <c r="LXT69"/>
      <c r="LXU69"/>
      <c r="LXV69"/>
      <c r="LXW69"/>
      <c r="LXX69"/>
      <c r="LXY69"/>
      <c r="LXZ69"/>
      <c r="LYA69"/>
      <c r="LYB69"/>
      <c r="LYC69"/>
      <c r="LYD69"/>
      <c r="LYE69"/>
      <c r="LYF69"/>
      <c r="LYG69"/>
      <c r="LYH69"/>
      <c r="LYI69"/>
      <c r="LYJ69"/>
      <c r="LYK69"/>
      <c r="LYL69"/>
      <c r="LYM69"/>
      <c r="LYN69"/>
      <c r="LYO69"/>
      <c r="LYP69"/>
      <c r="LYQ69"/>
      <c r="LYR69"/>
      <c r="LYS69"/>
      <c r="LYT69"/>
      <c r="LYU69"/>
      <c r="LYV69"/>
      <c r="LYW69"/>
      <c r="LYX69"/>
      <c r="LYY69"/>
      <c r="LYZ69"/>
      <c r="LZA69"/>
      <c r="LZB69"/>
      <c r="LZC69"/>
      <c r="LZD69"/>
      <c r="LZE69"/>
      <c r="LZF69"/>
      <c r="LZG69"/>
      <c r="LZH69"/>
      <c r="LZI69"/>
      <c r="LZJ69"/>
      <c r="LZK69"/>
      <c r="LZL69"/>
      <c r="LZM69"/>
      <c r="LZN69"/>
      <c r="LZO69"/>
      <c r="LZP69"/>
      <c r="LZQ69"/>
      <c r="LZR69"/>
      <c r="LZS69"/>
      <c r="LZT69"/>
      <c r="LZU69"/>
      <c r="LZV69"/>
      <c r="LZW69"/>
      <c r="LZX69"/>
      <c r="LZY69"/>
      <c r="LZZ69"/>
      <c r="MAA69"/>
      <c r="MAB69"/>
      <c r="MAC69"/>
      <c r="MAD69"/>
      <c r="MAE69"/>
      <c r="MAF69"/>
      <c r="MAG69"/>
      <c r="MAH69"/>
      <c r="MAI69"/>
      <c r="MAJ69"/>
      <c r="MAK69"/>
      <c r="MAL69"/>
      <c r="MAM69"/>
      <c r="MAN69"/>
      <c r="MAO69"/>
      <c r="MAP69"/>
      <c r="MAQ69"/>
      <c r="MAR69"/>
      <c r="MAS69"/>
      <c r="MAT69"/>
      <c r="MAU69"/>
      <c r="MAV69"/>
      <c r="MAW69"/>
      <c r="MAX69"/>
      <c r="MAY69"/>
      <c r="MAZ69"/>
      <c r="MBA69"/>
      <c r="MBB69"/>
      <c r="MBC69"/>
      <c r="MBD69"/>
      <c r="MBE69"/>
      <c r="MBF69"/>
      <c r="MBG69"/>
      <c r="MBH69"/>
      <c r="MBI69"/>
      <c r="MBJ69"/>
      <c r="MBK69"/>
      <c r="MBL69"/>
      <c r="MBM69"/>
      <c r="MBN69"/>
      <c r="MBO69"/>
      <c r="MBP69"/>
      <c r="MBQ69"/>
      <c r="MBR69"/>
      <c r="MBS69"/>
      <c r="MBT69"/>
      <c r="MBU69"/>
      <c r="MBV69"/>
      <c r="MBW69"/>
      <c r="MBX69"/>
      <c r="MBY69"/>
      <c r="MBZ69"/>
      <c r="MCA69"/>
      <c r="MCB69"/>
      <c r="MCC69"/>
      <c r="MCD69"/>
      <c r="MCE69"/>
      <c r="MCF69"/>
      <c r="MCG69"/>
      <c r="MCH69"/>
      <c r="MCI69"/>
      <c r="MCJ69"/>
      <c r="MCK69"/>
      <c r="MCL69"/>
      <c r="MCM69"/>
      <c r="MCN69"/>
      <c r="MCO69"/>
      <c r="MCP69"/>
      <c r="MCQ69"/>
      <c r="MCR69"/>
      <c r="MCS69"/>
      <c r="MCT69"/>
      <c r="MCU69"/>
      <c r="MCV69"/>
      <c r="MCW69"/>
      <c r="MCX69"/>
      <c r="MCY69"/>
      <c r="MCZ69"/>
      <c r="MDA69"/>
      <c r="MDB69"/>
      <c r="MDC69"/>
      <c r="MDD69"/>
      <c r="MDE69"/>
      <c r="MDF69"/>
      <c r="MDG69"/>
      <c r="MDH69"/>
      <c r="MDI69"/>
      <c r="MDJ69"/>
      <c r="MDK69"/>
      <c r="MDL69"/>
      <c r="MDM69"/>
      <c r="MDN69"/>
      <c r="MDO69"/>
      <c r="MDP69"/>
      <c r="MDQ69"/>
      <c r="MDR69"/>
      <c r="MDS69"/>
      <c r="MDT69"/>
      <c r="MDU69"/>
      <c r="MDV69"/>
      <c r="MDW69"/>
      <c r="MDX69"/>
      <c r="MDY69"/>
      <c r="MDZ69"/>
      <c r="MEA69"/>
      <c r="MEB69"/>
      <c r="MEC69"/>
      <c r="MED69"/>
      <c r="MEE69"/>
      <c r="MEF69"/>
      <c r="MEG69"/>
      <c r="MEH69"/>
      <c r="MEI69"/>
      <c r="MEJ69"/>
      <c r="MEK69"/>
      <c r="MEL69"/>
      <c r="MEM69"/>
      <c r="MEN69"/>
      <c r="MEO69"/>
      <c r="MEP69"/>
      <c r="MEQ69"/>
      <c r="MER69"/>
      <c r="MES69"/>
      <c r="MET69"/>
      <c r="MEU69"/>
      <c r="MEV69"/>
      <c r="MEW69"/>
      <c r="MEX69"/>
      <c r="MEY69"/>
      <c r="MEZ69"/>
      <c r="MFA69"/>
      <c r="MFB69"/>
      <c r="MFC69"/>
      <c r="MFD69"/>
      <c r="MFE69"/>
      <c r="MFF69"/>
      <c r="MFG69"/>
      <c r="MFH69"/>
      <c r="MFI69"/>
      <c r="MFJ69"/>
      <c r="MFK69"/>
      <c r="MFL69"/>
      <c r="MFM69"/>
      <c r="MFN69"/>
      <c r="MFO69"/>
      <c r="MFP69"/>
      <c r="MFQ69"/>
      <c r="MFR69"/>
      <c r="MFS69"/>
      <c r="MFT69"/>
      <c r="MFU69"/>
      <c r="MFV69"/>
      <c r="MFW69"/>
      <c r="MFX69"/>
      <c r="MFY69"/>
      <c r="MFZ69"/>
      <c r="MGA69"/>
      <c r="MGB69"/>
      <c r="MGC69"/>
      <c r="MGD69"/>
      <c r="MGE69"/>
      <c r="MGF69"/>
      <c r="MGG69"/>
      <c r="MGH69"/>
      <c r="MGI69"/>
      <c r="MGJ69"/>
      <c r="MGK69"/>
      <c r="MGL69"/>
      <c r="MGM69"/>
      <c r="MGN69"/>
      <c r="MGO69"/>
      <c r="MGP69"/>
      <c r="MGQ69"/>
      <c r="MGR69"/>
      <c r="MGS69"/>
      <c r="MGT69"/>
      <c r="MGU69"/>
      <c r="MGV69"/>
      <c r="MGW69"/>
      <c r="MGX69"/>
      <c r="MGY69"/>
      <c r="MGZ69"/>
      <c r="MHA69"/>
      <c r="MHB69"/>
      <c r="MHC69"/>
      <c r="MHD69"/>
      <c r="MHE69"/>
      <c r="MHF69"/>
      <c r="MHG69"/>
      <c r="MHH69"/>
      <c r="MHI69"/>
      <c r="MHJ69"/>
      <c r="MHK69"/>
      <c r="MHL69"/>
      <c r="MHM69"/>
      <c r="MHN69"/>
      <c r="MHO69"/>
      <c r="MHP69"/>
      <c r="MHQ69"/>
      <c r="MHR69"/>
      <c r="MHS69"/>
      <c r="MHT69"/>
      <c r="MHU69"/>
      <c r="MHV69"/>
      <c r="MHW69"/>
      <c r="MHX69"/>
      <c r="MHY69"/>
      <c r="MHZ69"/>
      <c r="MIA69"/>
      <c r="MIB69"/>
      <c r="MIC69"/>
      <c r="MID69"/>
      <c r="MIE69"/>
      <c r="MIF69"/>
      <c r="MIG69"/>
      <c r="MIH69"/>
      <c r="MII69"/>
      <c r="MIJ69"/>
      <c r="MIK69"/>
      <c r="MIL69"/>
      <c r="MIM69"/>
      <c r="MIN69"/>
      <c r="MIO69"/>
      <c r="MIP69"/>
      <c r="MIQ69"/>
      <c r="MIR69"/>
      <c r="MIS69"/>
      <c r="MIT69"/>
      <c r="MIU69"/>
      <c r="MIV69"/>
      <c r="MIW69"/>
      <c r="MIX69"/>
      <c r="MIY69"/>
      <c r="MIZ69"/>
      <c r="MJA69"/>
      <c r="MJB69"/>
      <c r="MJC69"/>
      <c r="MJD69"/>
      <c r="MJE69"/>
      <c r="MJF69"/>
      <c r="MJG69"/>
      <c r="MJH69"/>
      <c r="MJI69"/>
      <c r="MJJ69"/>
      <c r="MJK69"/>
      <c r="MJL69"/>
      <c r="MJM69"/>
      <c r="MJN69"/>
      <c r="MJO69"/>
      <c r="MJP69"/>
      <c r="MJQ69"/>
      <c r="MJR69"/>
      <c r="MJS69"/>
      <c r="MJT69"/>
      <c r="MJU69"/>
      <c r="MJV69"/>
      <c r="MJW69"/>
      <c r="MJX69"/>
      <c r="MJY69"/>
      <c r="MJZ69"/>
      <c r="MKA69"/>
      <c r="MKB69"/>
      <c r="MKC69"/>
      <c r="MKD69"/>
      <c r="MKE69"/>
      <c r="MKF69"/>
      <c r="MKG69"/>
      <c r="MKH69"/>
      <c r="MKI69"/>
      <c r="MKJ69"/>
      <c r="MKK69"/>
      <c r="MKL69"/>
      <c r="MKM69"/>
      <c r="MKN69"/>
      <c r="MKO69"/>
      <c r="MKP69"/>
      <c r="MKQ69"/>
      <c r="MKR69"/>
      <c r="MKS69"/>
      <c r="MKT69"/>
      <c r="MKU69"/>
      <c r="MKV69"/>
      <c r="MKW69"/>
      <c r="MKX69"/>
      <c r="MKY69"/>
      <c r="MKZ69"/>
      <c r="MLA69"/>
      <c r="MLB69"/>
      <c r="MLC69"/>
      <c r="MLD69"/>
      <c r="MLE69"/>
      <c r="MLF69"/>
      <c r="MLG69"/>
      <c r="MLH69"/>
      <c r="MLI69"/>
      <c r="MLJ69"/>
      <c r="MLK69"/>
      <c r="MLL69"/>
      <c r="MLM69"/>
      <c r="MLN69"/>
      <c r="MLO69"/>
      <c r="MLP69"/>
      <c r="MLQ69"/>
      <c r="MLR69"/>
      <c r="MLS69"/>
      <c r="MLT69"/>
      <c r="MLU69"/>
      <c r="MLV69"/>
      <c r="MLW69"/>
      <c r="MLX69"/>
      <c r="MLY69"/>
      <c r="MLZ69"/>
      <c r="MMA69"/>
      <c r="MMB69"/>
      <c r="MMC69"/>
      <c r="MMD69"/>
      <c r="MME69"/>
      <c r="MMF69"/>
      <c r="MMG69"/>
      <c r="MMH69"/>
      <c r="MMI69"/>
      <c r="MMJ69"/>
      <c r="MMK69"/>
      <c r="MML69"/>
      <c r="MMM69"/>
      <c r="MMN69"/>
      <c r="MMO69"/>
      <c r="MMP69"/>
      <c r="MMQ69"/>
      <c r="MMR69"/>
      <c r="MMS69"/>
      <c r="MMT69"/>
      <c r="MMU69"/>
      <c r="MMV69"/>
      <c r="MMW69"/>
      <c r="MMX69"/>
      <c r="MMY69"/>
      <c r="MMZ69"/>
      <c r="MNA69"/>
      <c r="MNB69"/>
      <c r="MNC69"/>
      <c r="MND69"/>
      <c r="MNE69"/>
      <c r="MNF69"/>
      <c r="MNG69"/>
      <c r="MNH69"/>
      <c r="MNI69"/>
      <c r="MNJ69"/>
      <c r="MNK69"/>
      <c r="MNL69"/>
      <c r="MNM69"/>
      <c r="MNN69"/>
      <c r="MNO69"/>
      <c r="MNP69"/>
      <c r="MNQ69"/>
      <c r="MNR69"/>
      <c r="MNS69"/>
      <c r="MNT69"/>
      <c r="MNU69"/>
      <c r="MNV69"/>
      <c r="MNW69"/>
      <c r="MNX69"/>
      <c r="MNY69"/>
      <c r="MNZ69"/>
      <c r="MOA69"/>
      <c r="MOB69"/>
      <c r="MOC69"/>
      <c r="MOD69"/>
      <c r="MOE69"/>
      <c r="MOF69"/>
      <c r="MOG69"/>
      <c r="MOH69"/>
      <c r="MOI69"/>
      <c r="MOJ69"/>
      <c r="MOK69"/>
      <c r="MOL69"/>
      <c r="MOM69"/>
      <c r="MON69"/>
      <c r="MOO69"/>
      <c r="MOP69"/>
      <c r="MOQ69"/>
      <c r="MOR69"/>
      <c r="MOS69"/>
      <c r="MOT69"/>
      <c r="MOU69"/>
      <c r="MOV69"/>
      <c r="MOW69"/>
      <c r="MOX69"/>
      <c r="MOY69"/>
      <c r="MOZ69"/>
      <c r="MPA69"/>
      <c r="MPB69"/>
      <c r="MPC69"/>
      <c r="MPD69"/>
      <c r="MPE69"/>
      <c r="MPF69"/>
      <c r="MPG69"/>
      <c r="MPH69"/>
      <c r="MPI69"/>
      <c r="MPJ69"/>
      <c r="MPK69"/>
      <c r="MPL69"/>
      <c r="MPM69"/>
      <c r="MPN69"/>
      <c r="MPO69"/>
      <c r="MPP69"/>
      <c r="MPQ69"/>
      <c r="MPR69"/>
      <c r="MPS69"/>
      <c r="MPT69"/>
      <c r="MPU69"/>
      <c r="MPV69"/>
      <c r="MPW69"/>
      <c r="MPX69"/>
      <c r="MPY69"/>
      <c r="MPZ69"/>
      <c r="MQA69"/>
      <c r="MQB69"/>
      <c r="MQC69"/>
      <c r="MQD69"/>
      <c r="MQE69"/>
      <c r="MQF69"/>
      <c r="MQG69"/>
      <c r="MQH69"/>
      <c r="MQI69"/>
      <c r="MQJ69"/>
      <c r="MQK69"/>
      <c r="MQL69"/>
      <c r="MQM69"/>
      <c r="MQN69"/>
      <c r="MQO69"/>
      <c r="MQP69"/>
      <c r="MQQ69"/>
      <c r="MQR69"/>
      <c r="MQS69"/>
      <c r="MQT69"/>
      <c r="MQU69"/>
      <c r="MQV69"/>
      <c r="MQW69"/>
      <c r="MQX69"/>
      <c r="MQY69"/>
      <c r="MQZ69"/>
      <c r="MRA69"/>
      <c r="MRB69"/>
      <c r="MRC69"/>
      <c r="MRD69"/>
      <c r="MRE69"/>
      <c r="MRF69"/>
      <c r="MRG69"/>
      <c r="MRH69"/>
      <c r="MRI69"/>
      <c r="MRJ69"/>
      <c r="MRK69"/>
      <c r="MRL69"/>
      <c r="MRM69"/>
      <c r="MRN69"/>
      <c r="MRO69"/>
      <c r="MRP69"/>
      <c r="MRQ69"/>
      <c r="MRR69"/>
      <c r="MRS69"/>
      <c r="MRT69"/>
      <c r="MRU69"/>
      <c r="MRV69"/>
      <c r="MRW69"/>
      <c r="MRX69"/>
      <c r="MRY69"/>
      <c r="MRZ69"/>
      <c r="MSA69"/>
      <c r="MSB69"/>
      <c r="MSC69"/>
      <c r="MSD69"/>
      <c r="MSE69"/>
      <c r="MSF69"/>
      <c r="MSG69"/>
      <c r="MSH69"/>
      <c r="MSI69"/>
      <c r="MSJ69"/>
      <c r="MSK69"/>
      <c r="MSL69"/>
      <c r="MSM69"/>
      <c r="MSN69"/>
      <c r="MSO69"/>
      <c r="MSP69"/>
      <c r="MSQ69"/>
      <c r="MSR69"/>
      <c r="MSS69"/>
      <c r="MST69"/>
      <c r="MSU69"/>
      <c r="MSV69"/>
      <c r="MSW69"/>
      <c r="MSX69"/>
      <c r="MSY69"/>
      <c r="MSZ69"/>
      <c r="MTA69"/>
      <c r="MTB69"/>
      <c r="MTC69"/>
      <c r="MTD69"/>
      <c r="MTE69"/>
      <c r="MTF69"/>
      <c r="MTG69"/>
      <c r="MTH69"/>
      <c r="MTI69"/>
      <c r="MTJ69"/>
      <c r="MTK69"/>
      <c r="MTL69"/>
      <c r="MTM69"/>
      <c r="MTN69"/>
      <c r="MTO69"/>
      <c r="MTP69"/>
      <c r="MTQ69"/>
      <c r="MTR69"/>
      <c r="MTS69"/>
      <c r="MTT69"/>
      <c r="MTU69"/>
      <c r="MTV69"/>
      <c r="MTW69"/>
      <c r="MTX69"/>
      <c r="MTY69"/>
      <c r="MTZ69"/>
      <c r="MUA69"/>
      <c r="MUB69"/>
      <c r="MUC69"/>
      <c r="MUD69"/>
      <c r="MUE69"/>
      <c r="MUF69"/>
      <c r="MUG69"/>
      <c r="MUH69"/>
      <c r="MUI69"/>
      <c r="MUJ69"/>
      <c r="MUK69"/>
      <c r="MUL69"/>
      <c r="MUM69"/>
      <c r="MUN69"/>
      <c r="MUO69"/>
      <c r="MUP69"/>
      <c r="MUQ69"/>
      <c r="MUR69"/>
      <c r="MUS69"/>
      <c r="MUT69"/>
      <c r="MUU69"/>
      <c r="MUV69"/>
      <c r="MUW69"/>
      <c r="MUX69"/>
      <c r="MUY69"/>
      <c r="MUZ69"/>
      <c r="MVA69"/>
      <c r="MVB69"/>
      <c r="MVC69"/>
      <c r="MVD69"/>
      <c r="MVE69"/>
      <c r="MVF69"/>
      <c r="MVG69"/>
      <c r="MVH69"/>
      <c r="MVI69"/>
      <c r="MVJ69"/>
      <c r="MVK69"/>
      <c r="MVL69"/>
      <c r="MVM69"/>
      <c r="MVN69"/>
      <c r="MVO69"/>
      <c r="MVP69"/>
      <c r="MVQ69"/>
      <c r="MVR69"/>
      <c r="MVS69"/>
      <c r="MVT69"/>
      <c r="MVU69"/>
      <c r="MVV69"/>
      <c r="MVW69"/>
      <c r="MVX69"/>
      <c r="MVY69"/>
      <c r="MVZ69"/>
      <c r="MWA69"/>
      <c r="MWB69"/>
      <c r="MWC69"/>
      <c r="MWD69"/>
      <c r="MWE69"/>
      <c r="MWF69"/>
      <c r="MWG69"/>
      <c r="MWH69"/>
      <c r="MWI69"/>
      <c r="MWJ69"/>
      <c r="MWK69"/>
      <c r="MWL69"/>
      <c r="MWM69"/>
      <c r="MWN69"/>
      <c r="MWO69"/>
      <c r="MWP69"/>
      <c r="MWQ69"/>
      <c r="MWR69"/>
      <c r="MWS69"/>
      <c r="MWT69"/>
      <c r="MWU69"/>
      <c r="MWV69"/>
      <c r="MWW69"/>
      <c r="MWX69"/>
      <c r="MWY69"/>
      <c r="MWZ69"/>
      <c r="MXA69"/>
      <c r="MXB69"/>
      <c r="MXC69"/>
      <c r="MXD69"/>
      <c r="MXE69"/>
      <c r="MXF69"/>
      <c r="MXG69"/>
      <c r="MXH69"/>
      <c r="MXI69"/>
      <c r="MXJ69"/>
      <c r="MXK69"/>
      <c r="MXL69"/>
      <c r="MXM69"/>
      <c r="MXN69"/>
      <c r="MXO69"/>
      <c r="MXP69"/>
      <c r="MXQ69"/>
      <c r="MXR69"/>
      <c r="MXS69"/>
      <c r="MXT69"/>
      <c r="MXU69"/>
      <c r="MXV69"/>
      <c r="MXW69"/>
      <c r="MXX69"/>
      <c r="MXY69"/>
      <c r="MXZ69"/>
      <c r="MYA69"/>
      <c r="MYB69"/>
      <c r="MYC69"/>
      <c r="MYD69"/>
      <c r="MYE69"/>
      <c r="MYF69"/>
      <c r="MYG69"/>
      <c r="MYH69"/>
      <c r="MYI69"/>
      <c r="MYJ69"/>
      <c r="MYK69"/>
      <c r="MYL69"/>
      <c r="MYM69"/>
      <c r="MYN69"/>
      <c r="MYO69"/>
      <c r="MYP69"/>
      <c r="MYQ69"/>
      <c r="MYR69"/>
      <c r="MYS69"/>
      <c r="MYT69"/>
      <c r="MYU69"/>
      <c r="MYV69"/>
      <c r="MYW69"/>
      <c r="MYX69"/>
      <c r="MYY69"/>
      <c r="MYZ69"/>
      <c r="MZA69"/>
      <c r="MZB69"/>
      <c r="MZC69"/>
      <c r="MZD69"/>
      <c r="MZE69"/>
      <c r="MZF69"/>
      <c r="MZG69"/>
      <c r="MZH69"/>
      <c r="MZI69"/>
      <c r="MZJ69"/>
      <c r="MZK69"/>
      <c r="MZL69"/>
      <c r="MZM69"/>
      <c r="MZN69"/>
      <c r="MZO69"/>
      <c r="MZP69"/>
      <c r="MZQ69"/>
      <c r="MZR69"/>
      <c r="MZS69"/>
      <c r="MZT69"/>
      <c r="MZU69"/>
      <c r="MZV69"/>
      <c r="MZW69"/>
      <c r="MZX69"/>
      <c r="MZY69"/>
      <c r="MZZ69"/>
      <c r="NAA69"/>
      <c r="NAB69"/>
      <c r="NAC69"/>
      <c r="NAD69"/>
      <c r="NAE69"/>
      <c r="NAF69"/>
      <c r="NAG69"/>
      <c r="NAH69"/>
      <c r="NAI69"/>
      <c r="NAJ69"/>
      <c r="NAK69"/>
      <c r="NAL69"/>
      <c r="NAM69"/>
      <c r="NAN69"/>
      <c r="NAO69"/>
      <c r="NAP69"/>
      <c r="NAQ69"/>
      <c r="NAR69"/>
      <c r="NAS69"/>
      <c r="NAT69"/>
      <c r="NAU69"/>
      <c r="NAV69"/>
      <c r="NAW69"/>
      <c r="NAX69"/>
      <c r="NAY69"/>
      <c r="NAZ69"/>
      <c r="NBA69"/>
      <c r="NBB69"/>
      <c r="NBC69"/>
      <c r="NBD69"/>
      <c r="NBE69"/>
      <c r="NBF69"/>
      <c r="NBG69"/>
      <c r="NBH69"/>
      <c r="NBI69"/>
      <c r="NBJ69"/>
      <c r="NBK69"/>
      <c r="NBL69"/>
      <c r="NBM69"/>
      <c r="NBN69"/>
      <c r="NBO69"/>
      <c r="NBP69"/>
      <c r="NBQ69"/>
      <c r="NBR69"/>
      <c r="NBS69"/>
      <c r="NBT69"/>
      <c r="NBU69"/>
      <c r="NBV69"/>
      <c r="NBW69"/>
      <c r="NBX69"/>
      <c r="NBY69"/>
      <c r="NBZ69"/>
      <c r="NCA69"/>
      <c r="NCB69"/>
      <c r="NCC69"/>
      <c r="NCD69"/>
      <c r="NCE69"/>
      <c r="NCF69"/>
      <c r="NCG69"/>
      <c r="NCH69"/>
      <c r="NCI69"/>
      <c r="NCJ69"/>
      <c r="NCK69"/>
      <c r="NCL69"/>
      <c r="NCM69"/>
      <c r="NCN69"/>
      <c r="NCO69"/>
      <c r="NCP69"/>
      <c r="NCQ69"/>
      <c r="NCR69"/>
      <c r="NCS69"/>
      <c r="NCT69"/>
      <c r="NCU69"/>
      <c r="NCV69"/>
      <c r="NCW69"/>
      <c r="NCX69"/>
      <c r="NCY69"/>
      <c r="NCZ69"/>
      <c r="NDA69"/>
      <c r="NDB69"/>
      <c r="NDC69"/>
      <c r="NDD69"/>
      <c r="NDE69"/>
      <c r="NDF69"/>
      <c r="NDG69"/>
      <c r="NDH69"/>
      <c r="NDI69"/>
      <c r="NDJ69"/>
      <c r="NDK69"/>
      <c r="NDL69"/>
      <c r="NDM69"/>
      <c r="NDN69"/>
      <c r="NDO69"/>
      <c r="NDP69"/>
      <c r="NDQ69"/>
      <c r="NDR69"/>
      <c r="NDS69"/>
      <c r="NDT69"/>
      <c r="NDU69"/>
      <c r="NDV69"/>
      <c r="NDW69"/>
      <c r="NDX69"/>
      <c r="NDY69"/>
      <c r="NDZ69"/>
      <c r="NEA69"/>
      <c r="NEB69"/>
      <c r="NEC69"/>
      <c r="NED69"/>
      <c r="NEE69"/>
      <c r="NEF69"/>
      <c r="NEG69"/>
      <c r="NEH69"/>
      <c r="NEI69"/>
      <c r="NEJ69"/>
      <c r="NEK69"/>
      <c r="NEL69"/>
      <c r="NEM69"/>
      <c r="NEN69"/>
      <c r="NEO69"/>
      <c r="NEP69"/>
      <c r="NEQ69"/>
      <c r="NER69"/>
      <c r="NES69"/>
      <c r="NET69"/>
      <c r="NEU69"/>
      <c r="NEV69"/>
      <c r="NEW69"/>
      <c r="NEX69"/>
      <c r="NEY69"/>
      <c r="NEZ69"/>
      <c r="NFA69"/>
      <c r="NFB69"/>
      <c r="NFC69"/>
      <c r="NFD69"/>
      <c r="NFE69"/>
      <c r="NFF69"/>
      <c r="NFG69"/>
      <c r="NFH69"/>
      <c r="NFI69"/>
      <c r="NFJ69"/>
      <c r="NFK69"/>
      <c r="NFL69"/>
      <c r="NFM69"/>
      <c r="NFN69"/>
      <c r="NFO69"/>
      <c r="NFP69"/>
      <c r="NFQ69"/>
      <c r="NFR69"/>
      <c r="NFS69"/>
      <c r="NFT69"/>
      <c r="NFU69"/>
      <c r="NFV69"/>
      <c r="NFW69"/>
      <c r="NFX69"/>
      <c r="NFY69"/>
      <c r="NFZ69"/>
      <c r="NGA69"/>
      <c r="NGB69"/>
      <c r="NGC69"/>
      <c r="NGD69"/>
      <c r="NGE69"/>
      <c r="NGF69"/>
      <c r="NGG69"/>
      <c r="NGH69"/>
      <c r="NGI69"/>
      <c r="NGJ69"/>
      <c r="NGK69"/>
      <c r="NGL69"/>
      <c r="NGM69"/>
      <c r="NGN69"/>
      <c r="NGO69"/>
      <c r="NGP69"/>
      <c r="NGQ69"/>
      <c r="NGR69"/>
      <c r="NGS69"/>
      <c r="NGT69"/>
      <c r="NGU69"/>
      <c r="NGV69"/>
      <c r="NGW69"/>
      <c r="NGX69"/>
      <c r="NGY69"/>
      <c r="NGZ69"/>
      <c r="NHA69"/>
      <c r="NHB69"/>
      <c r="NHC69"/>
      <c r="NHD69"/>
      <c r="NHE69"/>
      <c r="NHF69"/>
      <c r="NHG69"/>
      <c r="NHH69"/>
      <c r="NHI69"/>
      <c r="NHJ69"/>
      <c r="NHK69"/>
      <c r="NHL69"/>
      <c r="NHM69"/>
      <c r="NHN69"/>
      <c r="NHO69"/>
      <c r="NHP69"/>
      <c r="NHQ69"/>
      <c r="NHR69"/>
      <c r="NHS69"/>
      <c r="NHT69"/>
      <c r="NHU69"/>
      <c r="NHV69"/>
      <c r="NHW69"/>
      <c r="NHX69"/>
      <c r="NHY69"/>
      <c r="NHZ69"/>
      <c r="NIA69"/>
      <c r="NIB69"/>
      <c r="NIC69"/>
      <c r="NID69"/>
      <c r="NIE69"/>
      <c r="NIF69"/>
      <c r="NIG69"/>
      <c r="NIH69"/>
      <c r="NII69"/>
      <c r="NIJ69"/>
      <c r="NIK69"/>
      <c r="NIL69"/>
      <c r="NIM69"/>
      <c r="NIN69"/>
      <c r="NIO69"/>
      <c r="NIP69"/>
      <c r="NIQ69"/>
      <c r="NIR69"/>
      <c r="NIS69"/>
      <c r="NIT69"/>
      <c r="NIU69"/>
      <c r="NIV69"/>
      <c r="NIW69"/>
      <c r="NIX69"/>
      <c r="NIY69"/>
      <c r="NIZ69"/>
      <c r="NJA69"/>
      <c r="NJB69"/>
      <c r="NJC69"/>
      <c r="NJD69"/>
      <c r="NJE69"/>
      <c r="NJF69"/>
      <c r="NJG69"/>
      <c r="NJH69"/>
      <c r="NJI69"/>
      <c r="NJJ69"/>
      <c r="NJK69"/>
      <c r="NJL69"/>
      <c r="NJM69"/>
      <c r="NJN69"/>
      <c r="NJO69"/>
      <c r="NJP69"/>
      <c r="NJQ69"/>
      <c r="NJR69"/>
      <c r="NJS69"/>
      <c r="NJT69"/>
      <c r="NJU69"/>
      <c r="NJV69"/>
      <c r="NJW69"/>
      <c r="NJX69"/>
      <c r="NJY69"/>
      <c r="NJZ69"/>
      <c r="NKA69"/>
      <c r="NKB69"/>
      <c r="NKC69"/>
      <c r="NKD69"/>
      <c r="NKE69"/>
      <c r="NKF69"/>
      <c r="NKG69"/>
      <c r="NKH69"/>
      <c r="NKI69"/>
      <c r="NKJ69"/>
      <c r="NKK69"/>
      <c r="NKL69"/>
      <c r="NKM69"/>
      <c r="NKN69"/>
      <c r="NKO69"/>
      <c r="NKP69"/>
      <c r="NKQ69"/>
      <c r="NKR69"/>
      <c r="NKS69"/>
      <c r="NKT69"/>
      <c r="NKU69"/>
      <c r="NKV69"/>
      <c r="NKW69"/>
      <c r="NKX69"/>
      <c r="NKY69"/>
      <c r="NKZ69"/>
      <c r="NLA69"/>
      <c r="NLB69"/>
      <c r="NLC69"/>
      <c r="NLD69"/>
      <c r="NLE69"/>
      <c r="NLF69"/>
      <c r="NLG69"/>
      <c r="NLH69"/>
      <c r="NLI69"/>
      <c r="NLJ69"/>
      <c r="NLK69"/>
      <c r="NLL69"/>
      <c r="NLM69"/>
      <c r="NLN69"/>
      <c r="NLO69"/>
      <c r="NLP69"/>
      <c r="NLQ69"/>
      <c r="NLR69"/>
      <c r="NLS69"/>
      <c r="NLT69"/>
      <c r="NLU69"/>
      <c r="NLV69"/>
      <c r="NLW69"/>
      <c r="NLX69"/>
      <c r="NLY69"/>
      <c r="NLZ69"/>
      <c r="NMA69"/>
      <c r="NMB69"/>
      <c r="NMC69"/>
      <c r="NMD69"/>
      <c r="NME69"/>
      <c r="NMF69"/>
      <c r="NMG69"/>
      <c r="NMH69"/>
      <c r="NMI69"/>
      <c r="NMJ69"/>
      <c r="NMK69"/>
      <c r="NML69"/>
      <c r="NMM69"/>
      <c r="NMN69"/>
      <c r="NMO69"/>
      <c r="NMP69"/>
      <c r="NMQ69"/>
      <c r="NMR69"/>
      <c r="NMS69"/>
      <c r="NMT69"/>
      <c r="NMU69"/>
      <c r="NMV69"/>
      <c r="NMW69"/>
      <c r="NMX69"/>
      <c r="NMY69"/>
      <c r="NMZ69"/>
      <c r="NNA69"/>
      <c r="NNB69"/>
      <c r="NNC69"/>
      <c r="NND69"/>
      <c r="NNE69"/>
      <c r="NNF69"/>
      <c r="NNG69"/>
      <c r="NNH69"/>
      <c r="NNI69"/>
      <c r="NNJ69"/>
      <c r="NNK69"/>
      <c r="NNL69"/>
      <c r="NNM69"/>
      <c r="NNN69"/>
      <c r="NNO69"/>
      <c r="NNP69"/>
      <c r="NNQ69"/>
      <c r="NNR69"/>
      <c r="NNS69"/>
      <c r="NNT69"/>
      <c r="NNU69"/>
      <c r="NNV69"/>
      <c r="NNW69"/>
      <c r="NNX69"/>
      <c r="NNY69"/>
      <c r="NNZ69"/>
      <c r="NOA69"/>
      <c r="NOB69"/>
      <c r="NOC69"/>
      <c r="NOD69"/>
      <c r="NOE69"/>
      <c r="NOF69"/>
      <c r="NOG69"/>
      <c r="NOH69"/>
      <c r="NOI69"/>
      <c r="NOJ69"/>
      <c r="NOK69"/>
      <c r="NOL69"/>
      <c r="NOM69"/>
      <c r="NON69"/>
      <c r="NOO69"/>
      <c r="NOP69"/>
      <c r="NOQ69"/>
      <c r="NOR69"/>
      <c r="NOS69"/>
      <c r="NOT69"/>
      <c r="NOU69"/>
      <c r="NOV69"/>
      <c r="NOW69"/>
      <c r="NOX69"/>
      <c r="NOY69"/>
      <c r="NOZ69"/>
      <c r="NPA69"/>
      <c r="NPB69"/>
      <c r="NPC69"/>
      <c r="NPD69"/>
      <c r="NPE69"/>
      <c r="NPF69"/>
      <c r="NPG69"/>
      <c r="NPH69"/>
      <c r="NPI69"/>
      <c r="NPJ69"/>
      <c r="NPK69"/>
      <c r="NPL69"/>
      <c r="NPM69"/>
      <c r="NPN69"/>
      <c r="NPO69"/>
      <c r="NPP69"/>
      <c r="NPQ69"/>
      <c r="NPR69"/>
      <c r="NPS69"/>
      <c r="NPT69"/>
      <c r="NPU69"/>
      <c r="NPV69"/>
      <c r="NPW69"/>
      <c r="NPX69"/>
      <c r="NPY69"/>
      <c r="NPZ69"/>
      <c r="NQA69"/>
      <c r="NQB69"/>
      <c r="NQC69"/>
      <c r="NQD69"/>
      <c r="NQE69"/>
      <c r="NQF69"/>
      <c r="NQG69"/>
      <c r="NQH69"/>
      <c r="NQI69"/>
      <c r="NQJ69"/>
      <c r="NQK69"/>
      <c r="NQL69"/>
      <c r="NQM69"/>
      <c r="NQN69"/>
      <c r="NQO69"/>
      <c r="NQP69"/>
      <c r="NQQ69"/>
      <c r="NQR69"/>
      <c r="NQS69"/>
      <c r="NQT69"/>
      <c r="NQU69"/>
      <c r="NQV69"/>
      <c r="NQW69"/>
      <c r="NQX69"/>
      <c r="NQY69"/>
      <c r="NQZ69"/>
      <c r="NRA69"/>
      <c r="NRB69"/>
      <c r="NRC69"/>
      <c r="NRD69"/>
      <c r="NRE69"/>
      <c r="NRF69"/>
      <c r="NRG69"/>
      <c r="NRH69"/>
      <c r="NRI69"/>
      <c r="NRJ69"/>
      <c r="NRK69"/>
      <c r="NRL69"/>
      <c r="NRM69"/>
      <c r="NRN69"/>
      <c r="NRO69"/>
      <c r="NRP69"/>
      <c r="NRQ69"/>
      <c r="NRR69"/>
      <c r="NRS69"/>
      <c r="NRT69"/>
      <c r="NRU69"/>
      <c r="NRV69"/>
      <c r="NRW69"/>
      <c r="NRX69"/>
      <c r="NRY69"/>
      <c r="NRZ69"/>
      <c r="NSA69"/>
      <c r="NSB69"/>
      <c r="NSC69"/>
      <c r="NSD69"/>
      <c r="NSE69"/>
      <c r="NSF69"/>
      <c r="NSG69"/>
      <c r="NSH69"/>
      <c r="NSI69"/>
      <c r="NSJ69"/>
      <c r="NSK69"/>
      <c r="NSL69"/>
      <c r="NSM69"/>
      <c r="NSN69"/>
      <c r="NSO69"/>
      <c r="NSP69"/>
      <c r="NSQ69"/>
      <c r="NSR69"/>
      <c r="NSS69"/>
      <c r="NST69"/>
      <c r="NSU69"/>
      <c r="NSV69"/>
      <c r="NSW69"/>
      <c r="NSX69"/>
      <c r="NSY69"/>
      <c r="NSZ69"/>
      <c r="NTA69"/>
      <c r="NTB69"/>
      <c r="NTC69"/>
      <c r="NTD69"/>
      <c r="NTE69"/>
      <c r="NTF69"/>
      <c r="NTG69"/>
      <c r="NTH69"/>
      <c r="NTI69"/>
      <c r="NTJ69"/>
      <c r="NTK69"/>
      <c r="NTL69"/>
      <c r="NTM69"/>
      <c r="NTN69"/>
      <c r="NTO69"/>
      <c r="NTP69"/>
      <c r="NTQ69"/>
      <c r="NTR69"/>
      <c r="NTS69"/>
      <c r="NTT69"/>
      <c r="NTU69"/>
      <c r="NTV69"/>
      <c r="NTW69"/>
      <c r="NTX69"/>
      <c r="NTY69"/>
      <c r="NTZ69"/>
      <c r="NUA69"/>
      <c r="NUB69"/>
      <c r="NUC69"/>
      <c r="NUD69"/>
      <c r="NUE69"/>
      <c r="NUF69"/>
      <c r="NUG69"/>
      <c r="NUH69"/>
      <c r="NUI69"/>
      <c r="NUJ69"/>
      <c r="NUK69"/>
      <c r="NUL69"/>
      <c r="NUM69"/>
      <c r="NUN69"/>
      <c r="NUO69"/>
      <c r="NUP69"/>
      <c r="NUQ69"/>
      <c r="NUR69"/>
      <c r="NUS69"/>
      <c r="NUT69"/>
      <c r="NUU69"/>
      <c r="NUV69"/>
      <c r="NUW69"/>
      <c r="NUX69"/>
      <c r="NUY69"/>
      <c r="NUZ69"/>
      <c r="NVA69"/>
      <c r="NVB69"/>
      <c r="NVC69"/>
      <c r="NVD69"/>
      <c r="NVE69"/>
      <c r="NVF69"/>
      <c r="NVG69"/>
      <c r="NVH69"/>
      <c r="NVI69"/>
      <c r="NVJ69"/>
      <c r="NVK69"/>
      <c r="NVL69"/>
      <c r="NVM69"/>
      <c r="NVN69"/>
      <c r="NVO69"/>
      <c r="NVP69"/>
      <c r="NVQ69"/>
      <c r="NVR69"/>
      <c r="NVS69"/>
      <c r="NVT69"/>
      <c r="NVU69"/>
      <c r="NVV69"/>
      <c r="NVW69"/>
      <c r="NVX69"/>
      <c r="NVY69"/>
      <c r="NVZ69"/>
      <c r="NWA69"/>
      <c r="NWB69"/>
      <c r="NWC69"/>
      <c r="NWD69"/>
      <c r="NWE69"/>
      <c r="NWF69"/>
      <c r="NWG69"/>
      <c r="NWH69"/>
      <c r="NWI69"/>
      <c r="NWJ69"/>
      <c r="NWK69"/>
      <c r="NWL69"/>
      <c r="NWM69"/>
      <c r="NWN69"/>
      <c r="NWO69"/>
      <c r="NWP69"/>
      <c r="NWQ69"/>
      <c r="NWR69"/>
      <c r="NWS69"/>
      <c r="NWT69"/>
      <c r="NWU69"/>
      <c r="NWV69"/>
      <c r="NWW69"/>
      <c r="NWX69"/>
      <c r="NWY69"/>
      <c r="NWZ69"/>
      <c r="NXA69"/>
      <c r="NXB69"/>
      <c r="NXC69"/>
      <c r="NXD69"/>
      <c r="NXE69"/>
      <c r="NXF69"/>
      <c r="NXG69"/>
      <c r="NXH69"/>
      <c r="NXI69"/>
      <c r="NXJ69"/>
      <c r="NXK69"/>
      <c r="NXL69"/>
      <c r="NXM69"/>
      <c r="NXN69"/>
      <c r="NXO69"/>
      <c r="NXP69"/>
      <c r="NXQ69"/>
      <c r="NXR69"/>
      <c r="NXS69"/>
      <c r="NXT69"/>
      <c r="NXU69"/>
      <c r="NXV69"/>
      <c r="NXW69"/>
      <c r="NXX69"/>
      <c r="NXY69"/>
      <c r="NXZ69"/>
      <c r="NYA69"/>
      <c r="NYB69"/>
      <c r="NYC69"/>
      <c r="NYD69"/>
      <c r="NYE69"/>
      <c r="NYF69"/>
      <c r="NYG69"/>
      <c r="NYH69"/>
      <c r="NYI69"/>
      <c r="NYJ69"/>
      <c r="NYK69"/>
      <c r="NYL69"/>
      <c r="NYM69"/>
      <c r="NYN69"/>
      <c r="NYO69"/>
      <c r="NYP69"/>
      <c r="NYQ69"/>
      <c r="NYR69"/>
      <c r="NYS69"/>
      <c r="NYT69"/>
      <c r="NYU69"/>
      <c r="NYV69"/>
      <c r="NYW69"/>
      <c r="NYX69"/>
      <c r="NYY69"/>
      <c r="NYZ69"/>
      <c r="NZA69"/>
      <c r="NZB69"/>
      <c r="NZC69"/>
      <c r="NZD69"/>
      <c r="NZE69"/>
      <c r="NZF69"/>
      <c r="NZG69"/>
      <c r="NZH69"/>
      <c r="NZI69"/>
      <c r="NZJ69"/>
      <c r="NZK69"/>
      <c r="NZL69"/>
      <c r="NZM69"/>
      <c r="NZN69"/>
      <c r="NZO69"/>
      <c r="NZP69"/>
      <c r="NZQ69"/>
      <c r="NZR69"/>
      <c r="NZS69"/>
      <c r="NZT69"/>
      <c r="NZU69"/>
      <c r="NZV69"/>
      <c r="NZW69"/>
      <c r="NZX69"/>
      <c r="NZY69"/>
      <c r="NZZ69"/>
      <c r="OAA69"/>
      <c r="OAB69"/>
      <c r="OAC69"/>
      <c r="OAD69"/>
      <c r="OAE69"/>
      <c r="OAF69"/>
      <c r="OAG69"/>
      <c r="OAH69"/>
      <c r="OAI69"/>
      <c r="OAJ69"/>
      <c r="OAK69"/>
      <c r="OAL69"/>
      <c r="OAM69"/>
      <c r="OAN69"/>
      <c r="OAO69"/>
      <c r="OAP69"/>
      <c r="OAQ69"/>
      <c r="OAR69"/>
      <c r="OAS69"/>
      <c r="OAT69"/>
      <c r="OAU69"/>
      <c r="OAV69"/>
      <c r="OAW69"/>
      <c r="OAX69"/>
      <c r="OAY69"/>
      <c r="OAZ69"/>
      <c r="OBA69"/>
      <c r="OBB69"/>
      <c r="OBC69"/>
      <c r="OBD69"/>
      <c r="OBE69"/>
      <c r="OBF69"/>
      <c r="OBG69"/>
      <c r="OBH69"/>
      <c r="OBI69"/>
      <c r="OBJ69"/>
      <c r="OBK69"/>
      <c r="OBL69"/>
      <c r="OBM69"/>
      <c r="OBN69"/>
      <c r="OBO69"/>
      <c r="OBP69"/>
      <c r="OBQ69"/>
      <c r="OBR69"/>
      <c r="OBS69"/>
      <c r="OBT69"/>
      <c r="OBU69"/>
      <c r="OBV69"/>
      <c r="OBW69"/>
      <c r="OBX69"/>
      <c r="OBY69"/>
      <c r="OBZ69"/>
      <c r="OCA69"/>
      <c r="OCB69"/>
      <c r="OCC69"/>
      <c r="OCD69"/>
      <c r="OCE69"/>
      <c r="OCF69"/>
      <c r="OCG69"/>
      <c r="OCH69"/>
      <c r="OCI69"/>
      <c r="OCJ69"/>
      <c r="OCK69"/>
      <c r="OCL69"/>
      <c r="OCM69"/>
      <c r="OCN69"/>
      <c r="OCO69"/>
      <c r="OCP69"/>
      <c r="OCQ69"/>
      <c r="OCR69"/>
      <c r="OCS69"/>
      <c r="OCT69"/>
      <c r="OCU69"/>
      <c r="OCV69"/>
      <c r="OCW69"/>
      <c r="OCX69"/>
      <c r="OCY69"/>
      <c r="OCZ69"/>
      <c r="ODA69"/>
      <c r="ODB69"/>
      <c r="ODC69"/>
      <c r="ODD69"/>
      <c r="ODE69"/>
      <c r="ODF69"/>
      <c r="ODG69"/>
      <c r="ODH69"/>
      <c r="ODI69"/>
      <c r="ODJ69"/>
      <c r="ODK69"/>
      <c r="ODL69"/>
      <c r="ODM69"/>
      <c r="ODN69"/>
      <c r="ODO69"/>
      <c r="ODP69"/>
      <c r="ODQ69"/>
      <c r="ODR69"/>
      <c r="ODS69"/>
      <c r="ODT69"/>
      <c r="ODU69"/>
      <c r="ODV69"/>
      <c r="ODW69"/>
      <c r="ODX69"/>
      <c r="ODY69"/>
      <c r="ODZ69"/>
      <c r="OEA69"/>
      <c r="OEB69"/>
      <c r="OEC69"/>
      <c r="OED69"/>
      <c r="OEE69"/>
      <c r="OEF69"/>
      <c r="OEG69"/>
      <c r="OEH69"/>
      <c r="OEI69"/>
      <c r="OEJ69"/>
      <c r="OEK69"/>
      <c r="OEL69"/>
      <c r="OEM69"/>
      <c r="OEN69"/>
      <c r="OEO69"/>
      <c r="OEP69"/>
      <c r="OEQ69"/>
      <c r="OER69"/>
      <c r="OES69"/>
      <c r="OET69"/>
      <c r="OEU69"/>
      <c r="OEV69"/>
      <c r="OEW69"/>
      <c r="OEX69"/>
      <c r="OEY69"/>
      <c r="OEZ69"/>
      <c r="OFA69"/>
      <c r="OFB69"/>
      <c r="OFC69"/>
      <c r="OFD69"/>
      <c r="OFE69"/>
      <c r="OFF69"/>
      <c r="OFG69"/>
      <c r="OFH69"/>
      <c r="OFI69"/>
      <c r="OFJ69"/>
      <c r="OFK69"/>
      <c r="OFL69"/>
      <c r="OFM69"/>
      <c r="OFN69"/>
      <c r="OFO69"/>
      <c r="OFP69"/>
      <c r="OFQ69"/>
      <c r="OFR69"/>
      <c r="OFS69"/>
      <c r="OFT69"/>
      <c r="OFU69"/>
      <c r="OFV69"/>
      <c r="OFW69"/>
      <c r="OFX69"/>
      <c r="OFY69"/>
      <c r="OFZ69"/>
      <c r="OGA69"/>
      <c r="OGB69"/>
      <c r="OGC69"/>
      <c r="OGD69"/>
      <c r="OGE69"/>
      <c r="OGF69"/>
      <c r="OGG69"/>
      <c r="OGH69"/>
      <c r="OGI69"/>
      <c r="OGJ69"/>
      <c r="OGK69"/>
      <c r="OGL69"/>
      <c r="OGM69"/>
      <c r="OGN69"/>
      <c r="OGO69"/>
      <c r="OGP69"/>
      <c r="OGQ69"/>
      <c r="OGR69"/>
      <c r="OGS69"/>
      <c r="OGT69"/>
      <c r="OGU69"/>
      <c r="OGV69"/>
      <c r="OGW69"/>
      <c r="OGX69"/>
      <c r="OGY69"/>
      <c r="OGZ69"/>
      <c r="OHA69"/>
      <c r="OHB69"/>
      <c r="OHC69"/>
      <c r="OHD69"/>
      <c r="OHE69"/>
      <c r="OHF69"/>
      <c r="OHG69"/>
      <c r="OHH69"/>
      <c r="OHI69"/>
      <c r="OHJ69"/>
      <c r="OHK69"/>
      <c r="OHL69"/>
      <c r="OHM69"/>
      <c r="OHN69"/>
      <c r="OHO69"/>
      <c r="OHP69"/>
      <c r="OHQ69"/>
      <c r="OHR69"/>
      <c r="OHS69"/>
      <c r="OHT69"/>
      <c r="OHU69"/>
      <c r="OHV69"/>
      <c r="OHW69"/>
      <c r="OHX69"/>
      <c r="OHY69"/>
      <c r="OHZ69"/>
      <c r="OIA69"/>
      <c r="OIB69"/>
      <c r="OIC69"/>
      <c r="OID69"/>
      <c r="OIE69"/>
      <c r="OIF69"/>
      <c r="OIG69"/>
      <c r="OIH69"/>
      <c r="OII69"/>
      <c r="OIJ69"/>
      <c r="OIK69"/>
      <c r="OIL69"/>
      <c r="OIM69"/>
      <c r="OIN69"/>
      <c r="OIO69"/>
      <c r="OIP69"/>
      <c r="OIQ69"/>
      <c r="OIR69"/>
      <c r="OIS69"/>
      <c r="OIT69"/>
      <c r="OIU69"/>
      <c r="OIV69"/>
      <c r="OIW69"/>
      <c r="OIX69"/>
      <c r="OIY69"/>
      <c r="OIZ69"/>
      <c r="OJA69"/>
      <c r="OJB69"/>
      <c r="OJC69"/>
      <c r="OJD69"/>
      <c r="OJE69"/>
      <c r="OJF69"/>
      <c r="OJG69"/>
      <c r="OJH69"/>
      <c r="OJI69"/>
      <c r="OJJ69"/>
      <c r="OJK69"/>
      <c r="OJL69"/>
      <c r="OJM69"/>
      <c r="OJN69"/>
      <c r="OJO69"/>
      <c r="OJP69"/>
      <c r="OJQ69"/>
      <c r="OJR69"/>
      <c r="OJS69"/>
      <c r="OJT69"/>
      <c r="OJU69"/>
      <c r="OJV69"/>
      <c r="OJW69"/>
      <c r="OJX69"/>
      <c r="OJY69"/>
      <c r="OJZ69"/>
      <c r="OKA69"/>
      <c r="OKB69"/>
      <c r="OKC69"/>
      <c r="OKD69"/>
      <c r="OKE69"/>
      <c r="OKF69"/>
      <c r="OKG69"/>
      <c r="OKH69"/>
      <c r="OKI69"/>
      <c r="OKJ69"/>
      <c r="OKK69"/>
      <c r="OKL69"/>
      <c r="OKM69"/>
      <c r="OKN69"/>
      <c r="OKO69"/>
      <c r="OKP69"/>
      <c r="OKQ69"/>
      <c r="OKR69"/>
      <c r="OKS69"/>
      <c r="OKT69"/>
      <c r="OKU69"/>
      <c r="OKV69"/>
      <c r="OKW69"/>
      <c r="OKX69"/>
      <c r="OKY69"/>
      <c r="OKZ69"/>
      <c r="OLA69"/>
      <c r="OLB69"/>
      <c r="OLC69"/>
      <c r="OLD69"/>
      <c r="OLE69"/>
      <c r="OLF69"/>
      <c r="OLG69"/>
      <c r="OLH69"/>
      <c r="OLI69"/>
      <c r="OLJ69"/>
      <c r="OLK69"/>
      <c r="OLL69"/>
      <c r="OLM69"/>
      <c r="OLN69"/>
      <c r="OLO69"/>
      <c r="OLP69"/>
      <c r="OLQ69"/>
      <c r="OLR69"/>
      <c r="OLS69"/>
      <c r="OLT69"/>
      <c r="OLU69"/>
      <c r="OLV69"/>
      <c r="OLW69"/>
      <c r="OLX69"/>
      <c r="OLY69"/>
      <c r="OLZ69"/>
      <c r="OMA69"/>
      <c r="OMB69"/>
      <c r="OMC69"/>
      <c r="OMD69"/>
      <c r="OME69"/>
      <c r="OMF69"/>
      <c r="OMG69"/>
      <c r="OMH69"/>
      <c r="OMI69"/>
      <c r="OMJ69"/>
      <c r="OMK69"/>
      <c r="OML69"/>
      <c r="OMM69"/>
      <c r="OMN69"/>
      <c r="OMO69"/>
      <c r="OMP69"/>
      <c r="OMQ69"/>
      <c r="OMR69"/>
      <c r="OMS69"/>
      <c r="OMT69"/>
      <c r="OMU69"/>
      <c r="OMV69"/>
      <c r="OMW69"/>
      <c r="OMX69"/>
      <c r="OMY69"/>
      <c r="OMZ69"/>
      <c r="ONA69"/>
      <c r="ONB69"/>
      <c r="ONC69"/>
      <c r="OND69"/>
      <c r="ONE69"/>
      <c r="ONF69"/>
      <c r="ONG69"/>
      <c r="ONH69"/>
      <c r="ONI69"/>
      <c r="ONJ69"/>
      <c r="ONK69"/>
      <c r="ONL69"/>
      <c r="ONM69"/>
      <c r="ONN69"/>
      <c r="ONO69"/>
      <c r="ONP69"/>
      <c r="ONQ69"/>
      <c r="ONR69"/>
      <c r="ONS69"/>
      <c r="ONT69"/>
      <c r="ONU69"/>
      <c r="ONV69"/>
      <c r="ONW69"/>
      <c r="ONX69"/>
      <c r="ONY69"/>
      <c r="ONZ69"/>
      <c r="OOA69"/>
      <c r="OOB69"/>
      <c r="OOC69"/>
      <c r="OOD69"/>
      <c r="OOE69"/>
      <c r="OOF69"/>
      <c r="OOG69"/>
      <c r="OOH69"/>
      <c r="OOI69"/>
      <c r="OOJ69"/>
      <c r="OOK69"/>
      <c r="OOL69"/>
      <c r="OOM69"/>
      <c r="OON69"/>
      <c r="OOO69"/>
      <c r="OOP69"/>
      <c r="OOQ69"/>
      <c r="OOR69"/>
      <c r="OOS69"/>
      <c r="OOT69"/>
      <c r="OOU69"/>
      <c r="OOV69"/>
      <c r="OOW69"/>
      <c r="OOX69"/>
      <c r="OOY69"/>
      <c r="OOZ69"/>
      <c r="OPA69"/>
      <c r="OPB69"/>
      <c r="OPC69"/>
      <c r="OPD69"/>
      <c r="OPE69"/>
      <c r="OPF69"/>
      <c r="OPG69"/>
      <c r="OPH69"/>
      <c r="OPI69"/>
      <c r="OPJ69"/>
      <c r="OPK69"/>
      <c r="OPL69"/>
      <c r="OPM69"/>
      <c r="OPN69"/>
      <c r="OPO69"/>
      <c r="OPP69"/>
      <c r="OPQ69"/>
      <c r="OPR69"/>
      <c r="OPS69"/>
      <c r="OPT69"/>
      <c r="OPU69"/>
      <c r="OPV69"/>
      <c r="OPW69"/>
      <c r="OPX69"/>
      <c r="OPY69"/>
      <c r="OPZ69"/>
      <c r="OQA69"/>
      <c r="OQB69"/>
      <c r="OQC69"/>
      <c r="OQD69"/>
      <c r="OQE69"/>
      <c r="OQF69"/>
      <c r="OQG69"/>
      <c r="OQH69"/>
      <c r="OQI69"/>
      <c r="OQJ69"/>
      <c r="OQK69"/>
      <c r="OQL69"/>
      <c r="OQM69"/>
      <c r="OQN69"/>
      <c r="OQO69"/>
      <c r="OQP69"/>
      <c r="OQQ69"/>
      <c r="OQR69"/>
      <c r="OQS69"/>
      <c r="OQT69"/>
      <c r="OQU69"/>
      <c r="OQV69"/>
      <c r="OQW69"/>
      <c r="OQX69"/>
      <c r="OQY69"/>
      <c r="OQZ69"/>
      <c r="ORA69"/>
      <c r="ORB69"/>
      <c r="ORC69"/>
      <c r="ORD69"/>
      <c r="ORE69"/>
      <c r="ORF69"/>
      <c r="ORG69"/>
      <c r="ORH69"/>
      <c r="ORI69"/>
      <c r="ORJ69"/>
      <c r="ORK69"/>
      <c r="ORL69"/>
      <c r="ORM69"/>
      <c r="ORN69"/>
      <c r="ORO69"/>
      <c r="ORP69"/>
      <c r="ORQ69"/>
      <c r="ORR69"/>
      <c r="ORS69"/>
      <c r="ORT69"/>
      <c r="ORU69"/>
      <c r="ORV69"/>
      <c r="ORW69"/>
      <c r="ORX69"/>
      <c r="ORY69"/>
      <c r="ORZ69"/>
      <c r="OSA69"/>
      <c r="OSB69"/>
      <c r="OSC69"/>
      <c r="OSD69"/>
      <c r="OSE69"/>
      <c r="OSF69"/>
      <c r="OSG69"/>
      <c r="OSH69"/>
      <c r="OSI69"/>
      <c r="OSJ69"/>
      <c r="OSK69"/>
      <c r="OSL69"/>
      <c r="OSM69"/>
      <c r="OSN69"/>
      <c r="OSO69"/>
      <c r="OSP69"/>
      <c r="OSQ69"/>
      <c r="OSR69"/>
      <c r="OSS69"/>
      <c r="OST69"/>
      <c r="OSU69"/>
      <c r="OSV69"/>
      <c r="OSW69"/>
      <c r="OSX69"/>
      <c r="OSY69"/>
      <c r="OSZ69"/>
      <c r="OTA69"/>
      <c r="OTB69"/>
      <c r="OTC69"/>
      <c r="OTD69"/>
      <c r="OTE69"/>
      <c r="OTF69"/>
      <c r="OTG69"/>
      <c r="OTH69"/>
      <c r="OTI69"/>
      <c r="OTJ69"/>
      <c r="OTK69"/>
      <c r="OTL69"/>
      <c r="OTM69"/>
      <c r="OTN69"/>
      <c r="OTO69"/>
      <c r="OTP69"/>
      <c r="OTQ69"/>
      <c r="OTR69"/>
      <c r="OTS69"/>
      <c r="OTT69"/>
      <c r="OTU69"/>
      <c r="OTV69"/>
      <c r="OTW69"/>
      <c r="OTX69"/>
      <c r="OTY69"/>
      <c r="OTZ69"/>
      <c r="OUA69"/>
      <c r="OUB69"/>
      <c r="OUC69"/>
      <c r="OUD69"/>
      <c r="OUE69"/>
      <c r="OUF69"/>
      <c r="OUG69"/>
      <c r="OUH69"/>
      <c r="OUI69"/>
      <c r="OUJ69"/>
      <c r="OUK69"/>
      <c r="OUL69"/>
      <c r="OUM69"/>
      <c r="OUN69"/>
      <c r="OUO69"/>
      <c r="OUP69"/>
      <c r="OUQ69"/>
      <c r="OUR69"/>
      <c r="OUS69"/>
      <c r="OUT69"/>
      <c r="OUU69"/>
      <c r="OUV69"/>
      <c r="OUW69"/>
      <c r="OUX69"/>
      <c r="OUY69"/>
      <c r="OUZ69"/>
      <c r="OVA69"/>
      <c r="OVB69"/>
      <c r="OVC69"/>
      <c r="OVD69"/>
      <c r="OVE69"/>
      <c r="OVF69"/>
      <c r="OVG69"/>
      <c r="OVH69"/>
      <c r="OVI69"/>
      <c r="OVJ69"/>
      <c r="OVK69"/>
      <c r="OVL69"/>
      <c r="OVM69"/>
      <c r="OVN69"/>
      <c r="OVO69"/>
      <c r="OVP69"/>
      <c r="OVQ69"/>
      <c r="OVR69"/>
      <c r="OVS69"/>
      <c r="OVT69"/>
      <c r="OVU69"/>
      <c r="OVV69"/>
      <c r="OVW69"/>
      <c r="OVX69"/>
      <c r="OVY69"/>
      <c r="OVZ69"/>
      <c r="OWA69"/>
      <c r="OWB69"/>
      <c r="OWC69"/>
      <c r="OWD69"/>
      <c r="OWE69"/>
      <c r="OWF69"/>
      <c r="OWG69"/>
      <c r="OWH69"/>
      <c r="OWI69"/>
      <c r="OWJ69"/>
      <c r="OWK69"/>
      <c r="OWL69"/>
      <c r="OWM69"/>
      <c r="OWN69"/>
      <c r="OWO69"/>
      <c r="OWP69"/>
      <c r="OWQ69"/>
      <c r="OWR69"/>
      <c r="OWS69"/>
      <c r="OWT69"/>
      <c r="OWU69"/>
      <c r="OWV69"/>
      <c r="OWW69"/>
      <c r="OWX69"/>
      <c r="OWY69"/>
      <c r="OWZ69"/>
      <c r="OXA69"/>
      <c r="OXB69"/>
      <c r="OXC69"/>
      <c r="OXD69"/>
      <c r="OXE69"/>
      <c r="OXF69"/>
      <c r="OXG69"/>
      <c r="OXH69"/>
      <c r="OXI69"/>
      <c r="OXJ69"/>
      <c r="OXK69"/>
      <c r="OXL69"/>
      <c r="OXM69"/>
      <c r="OXN69"/>
      <c r="OXO69"/>
      <c r="OXP69"/>
      <c r="OXQ69"/>
      <c r="OXR69"/>
      <c r="OXS69"/>
      <c r="OXT69"/>
      <c r="OXU69"/>
      <c r="OXV69"/>
      <c r="OXW69"/>
      <c r="OXX69"/>
      <c r="OXY69"/>
      <c r="OXZ69"/>
      <c r="OYA69"/>
      <c r="OYB69"/>
      <c r="OYC69"/>
      <c r="OYD69"/>
      <c r="OYE69"/>
      <c r="OYF69"/>
      <c r="OYG69"/>
      <c r="OYH69"/>
      <c r="OYI69"/>
      <c r="OYJ69"/>
      <c r="OYK69"/>
      <c r="OYL69"/>
      <c r="OYM69"/>
      <c r="OYN69"/>
      <c r="OYO69"/>
      <c r="OYP69"/>
      <c r="OYQ69"/>
      <c r="OYR69"/>
      <c r="OYS69"/>
      <c r="OYT69"/>
      <c r="OYU69"/>
      <c r="OYV69"/>
      <c r="OYW69"/>
      <c r="OYX69"/>
      <c r="OYY69"/>
      <c r="OYZ69"/>
      <c r="OZA69"/>
      <c r="OZB69"/>
      <c r="OZC69"/>
      <c r="OZD69"/>
      <c r="OZE69"/>
      <c r="OZF69"/>
      <c r="OZG69"/>
      <c r="OZH69"/>
      <c r="OZI69"/>
      <c r="OZJ69"/>
      <c r="OZK69"/>
      <c r="OZL69"/>
      <c r="OZM69"/>
      <c r="OZN69"/>
      <c r="OZO69"/>
      <c r="OZP69"/>
      <c r="OZQ69"/>
      <c r="OZR69"/>
      <c r="OZS69"/>
      <c r="OZT69"/>
      <c r="OZU69"/>
      <c r="OZV69"/>
      <c r="OZW69"/>
      <c r="OZX69"/>
      <c r="OZY69"/>
      <c r="OZZ69"/>
      <c r="PAA69"/>
      <c r="PAB69"/>
      <c r="PAC69"/>
      <c r="PAD69"/>
      <c r="PAE69"/>
      <c r="PAF69"/>
      <c r="PAG69"/>
      <c r="PAH69"/>
      <c r="PAI69"/>
      <c r="PAJ69"/>
      <c r="PAK69"/>
      <c r="PAL69"/>
      <c r="PAM69"/>
      <c r="PAN69"/>
      <c r="PAO69"/>
      <c r="PAP69"/>
      <c r="PAQ69"/>
      <c r="PAR69"/>
      <c r="PAS69"/>
      <c r="PAT69"/>
      <c r="PAU69"/>
      <c r="PAV69"/>
      <c r="PAW69"/>
      <c r="PAX69"/>
      <c r="PAY69"/>
      <c r="PAZ69"/>
      <c r="PBA69"/>
      <c r="PBB69"/>
      <c r="PBC69"/>
      <c r="PBD69"/>
      <c r="PBE69"/>
      <c r="PBF69"/>
      <c r="PBG69"/>
      <c r="PBH69"/>
      <c r="PBI69"/>
      <c r="PBJ69"/>
      <c r="PBK69"/>
      <c r="PBL69"/>
      <c r="PBM69"/>
      <c r="PBN69"/>
      <c r="PBO69"/>
      <c r="PBP69"/>
      <c r="PBQ69"/>
      <c r="PBR69"/>
      <c r="PBS69"/>
      <c r="PBT69"/>
      <c r="PBU69"/>
      <c r="PBV69"/>
      <c r="PBW69"/>
      <c r="PBX69"/>
      <c r="PBY69"/>
      <c r="PBZ69"/>
      <c r="PCA69"/>
      <c r="PCB69"/>
      <c r="PCC69"/>
      <c r="PCD69"/>
      <c r="PCE69"/>
      <c r="PCF69"/>
      <c r="PCG69"/>
      <c r="PCH69"/>
      <c r="PCI69"/>
      <c r="PCJ69"/>
      <c r="PCK69"/>
      <c r="PCL69"/>
      <c r="PCM69"/>
      <c r="PCN69"/>
      <c r="PCO69"/>
      <c r="PCP69"/>
      <c r="PCQ69"/>
      <c r="PCR69"/>
      <c r="PCS69"/>
      <c r="PCT69"/>
      <c r="PCU69"/>
      <c r="PCV69"/>
      <c r="PCW69"/>
      <c r="PCX69"/>
      <c r="PCY69"/>
      <c r="PCZ69"/>
      <c r="PDA69"/>
      <c r="PDB69"/>
      <c r="PDC69"/>
      <c r="PDD69"/>
      <c r="PDE69"/>
      <c r="PDF69"/>
      <c r="PDG69"/>
      <c r="PDH69"/>
      <c r="PDI69"/>
      <c r="PDJ69"/>
      <c r="PDK69"/>
      <c r="PDL69"/>
      <c r="PDM69"/>
      <c r="PDN69"/>
      <c r="PDO69"/>
      <c r="PDP69"/>
      <c r="PDQ69"/>
      <c r="PDR69"/>
      <c r="PDS69"/>
      <c r="PDT69"/>
      <c r="PDU69"/>
      <c r="PDV69"/>
      <c r="PDW69"/>
      <c r="PDX69"/>
      <c r="PDY69"/>
      <c r="PDZ69"/>
      <c r="PEA69"/>
      <c r="PEB69"/>
      <c r="PEC69"/>
      <c r="PED69"/>
      <c r="PEE69"/>
      <c r="PEF69"/>
      <c r="PEG69"/>
      <c r="PEH69"/>
      <c r="PEI69"/>
      <c r="PEJ69"/>
      <c r="PEK69"/>
      <c r="PEL69"/>
      <c r="PEM69"/>
      <c r="PEN69"/>
      <c r="PEO69"/>
      <c r="PEP69"/>
      <c r="PEQ69"/>
      <c r="PER69"/>
      <c r="PES69"/>
      <c r="PET69"/>
      <c r="PEU69"/>
      <c r="PEV69"/>
      <c r="PEW69"/>
      <c r="PEX69"/>
      <c r="PEY69"/>
      <c r="PEZ69"/>
      <c r="PFA69"/>
      <c r="PFB69"/>
      <c r="PFC69"/>
      <c r="PFD69"/>
      <c r="PFE69"/>
      <c r="PFF69"/>
      <c r="PFG69"/>
      <c r="PFH69"/>
      <c r="PFI69"/>
      <c r="PFJ69"/>
      <c r="PFK69"/>
      <c r="PFL69"/>
      <c r="PFM69"/>
      <c r="PFN69"/>
      <c r="PFO69"/>
      <c r="PFP69"/>
      <c r="PFQ69"/>
      <c r="PFR69"/>
      <c r="PFS69"/>
      <c r="PFT69"/>
      <c r="PFU69"/>
      <c r="PFV69"/>
      <c r="PFW69"/>
      <c r="PFX69"/>
      <c r="PFY69"/>
      <c r="PFZ69"/>
      <c r="PGA69"/>
      <c r="PGB69"/>
      <c r="PGC69"/>
      <c r="PGD69"/>
      <c r="PGE69"/>
      <c r="PGF69"/>
      <c r="PGG69"/>
      <c r="PGH69"/>
      <c r="PGI69"/>
      <c r="PGJ69"/>
      <c r="PGK69"/>
      <c r="PGL69"/>
      <c r="PGM69"/>
      <c r="PGN69"/>
      <c r="PGO69"/>
      <c r="PGP69"/>
      <c r="PGQ69"/>
      <c r="PGR69"/>
      <c r="PGS69"/>
      <c r="PGT69"/>
      <c r="PGU69"/>
      <c r="PGV69"/>
      <c r="PGW69"/>
      <c r="PGX69"/>
      <c r="PGY69"/>
      <c r="PGZ69"/>
      <c r="PHA69"/>
      <c r="PHB69"/>
      <c r="PHC69"/>
      <c r="PHD69"/>
      <c r="PHE69"/>
      <c r="PHF69"/>
      <c r="PHG69"/>
      <c r="PHH69"/>
      <c r="PHI69"/>
      <c r="PHJ69"/>
      <c r="PHK69"/>
      <c r="PHL69"/>
      <c r="PHM69"/>
      <c r="PHN69"/>
      <c r="PHO69"/>
      <c r="PHP69"/>
      <c r="PHQ69"/>
      <c r="PHR69"/>
      <c r="PHS69"/>
      <c r="PHT69"/>
      <c r="PHU69"/>
      <c r="PHV69"/>
      <c r="PHW69"/>
      <c r="PHX69"/>
      <c r="PHY69"/>
      <c r="PHZ69"/>
      <c r="PIA69"/>
      <c r="PIB69"/>
      <c r="PIC69"/>
      <c r="PID69"/>
      <c r="PIE69"/>
      <c r="PIF69"/>
      <c r="PIG69"/>
      <c r="PIH69"/>
      <c r="PII69"/>
      <c r="PIJ69"/>
      <c r="PIK69"/>
      <c r="PIL69"/>
      <c r="PIM69"/>
      <c r="PIN69"/>
      <c r="PIO69"/>
      <c r="PIP69"/>
      <c r="PIQ69"/>
      <c r="PIR69"/>
      <c r="PIS69"/>
      <c r="PIT69"/>
      <c r="PIU69"/>
      <c r="PIV69"/>
      <c r="PIW69"/>
      <c r="PIX69"/>
      <c r="PIY69"/>
      <c r="PIZ69"/>
      <c r="PJA69"/>
      <c r="PJB69"/>
      <c r="PJC69"/>
      <c r="PJD69"/>
      <c r="PJE69"/>
      <c r="PJF69"/>
      <c r="PJG69"/>
      <c r="PJH69"/>
      <c r="PJI69"/>
      <c r="PJJ69"/>
      <c r="PJK69"/>
      <c r="PJL69"/>
      <c r="PJM69"/>
      <c r="PJN69"/>
      <c r="PJO69"/>
      <c r="PJP69"/>
      <c r="PJQ69"/>
      <c r="PJR69"/>
      <c r="PJS69"/>
      <c r="PJT69"/>
      <c r="PJU69"/>
      <c r="PJV69"/>
      <c r="PJW69"/>
      <c r="PJX69"/>
      <c r="PJY69"/>
      <c r="PJZ69"/>
      <c r="PKA69"/>
      <c r="PKB69"/>
      <c r="PKC69"/>
      <c r="PKD69"/>
      <c r="PKE69"/>
      <c r="PKF69"/>
      <c r="PKG69"/>
      <c r="PKH69"/>
      <c r="PKI69"/>
      <c r="PKJ69"/>
      <c r="PKK69"/>
      <c r="PKL69"/>
      <c r="PKM69"/>
      <c r="PKN69"/>
      <c r="PKO69"/>
      <c r="PKP69"/>
      <c r="PKQ69"/>
      <c r="PKR69"/>
      <c r="PKS69"/>
      <c r="PKT69"/>
      <c r="PKU69"/>
      <c r="PKV69"/>
      <c r="PKW69"/>
      <c r="PKX69"/>
      <c r="PKY69"/>
      <c r="PKZ69"/>
      <c r="PLA69"/>
      <c r="PLB69"/>
      <c r="PLC69"/>
      <c r="PLD69"/>
      <c r="PLE69"/>
      <c r="PLF69"/>
      <c r="PLG69"/>
      <c r="PLH69"/>
      <c r="PLI69"/>
      <c r="PLJ69"/>
      <c r="PLK69"/>
      <c r="PLL69"/>
      <c r="PLM69"/>
      <c r="PLN69"/>
      <c r="PLO69"/>
      <c r="PLP69"/>
      <c r="PLQ69"/>
      <c r="PLR69"/>
      <c r="PLS69"/>
      <c r="PLT69"/>
      <c r="PLU69"/>
      <c r="PLV69"/>
      <c r="PLW69"/>
      <c r="PLX69"/>
      <c r="PLY69"/>
      <c r="PLZ69"/>
      <c r="PMA69"/>
      <c r="PMB69"/>
      <c r="PMC69"/>
      <c r="PMD69"/>
      <c r="PME69"/>
      <c r="PMF69"/>
      <c r="PMG69"/>
      <c r="PMH69"/>
      <c r="PMI69"/>
      <c r="PMJ69"/>
      <c r="PMK69"/>
      <c r="PML69"/>
      <c r="PMM69"/>
      <c r="PMN69"/>
      <c r="PMO69"/>
      <c r="PMP69"/>
      <c r="PMQ69"/>
      <c r="PMR69"/>
      <c r="PMS69"/>
      <c r="PMT69"/>
      <c r="PMU69"/>
      <c r="PMV69"/>
      <c r="PMW69"/>
      <c r="PMX69"/>
      <c r="PMY69"/>
      <c r="PMZ69"/>
      <c r="PNA69"/>
      <c r="PNB69"/>
      <c r="PNC69"/>
      <c r="PND69"/>
      <c r="PNE69"/>
      <c r="PNF69"/>
      <c r="PNG69"/>
      <c r="PNH69"/>
      <c r="PNI69"/>
      <c r="PNJ69"/>
      <c r="PNK69"/>
      <c r="PNL69"/>
      <c r="PNM69"/>
      <c r="PNN69"/>
      <c r="PNO69"/>
      <c r="PNP69"/>
      <c r="PNQ69"/>
      <c r="PNR69"/>
      <c r="PNS69"/>
      <c r="PNT69"/>
      <c r="PNU69"/>
      <c r="PNV69"/>
      <c r="PNW69"/>
      <c r="PNX69"/>
      <c r="PNY69"/>
      <c r="PNZ69"/>
      <c r="POA69"/>
      <c r="POB69"/>
      <c r="POC69"/>
      <c r="POD69"/>
      <c r="POE69"/>
      <c r="POF69"/>
      <c r="POG69"/>
      <c r="POH69"/>
      <c r="POI69"/>
      <c r="POJ69"/>
      <c r="POK69"/>
      <c r="POL69"/>
      <c r="POM69"/>
      <c r="PON69"/>
      <c r="POO69"/>
      <c r="POP69"/>
      <c r="POQ69"/>
      <c r="POR69"/>
      <c r="POS69"/>
      <c r="POT69"/>
      <c r="POU69"/>
      <c r="POV69"/>
      <c r="POW69"/>
      <c r="POX69"/>
      <c r="POY69"/>
      <c r="POZ69"/>
      <c r="PPA69"/>
      <c r="PPB69"/>
      <c r="PPC69"/>
      <c r="PPD69"/>
      <c r="PPE69"/>
      <c r="PPF69"/>
      <c r="PPG69"/>
      <c r="PPH69"/>
      <c r="PPI69"/>
      <c r="PPJ69"/>
      <c r="PPK69"/>
      <c r="PPL69"/>
      <c r="PPM69"/>
      <c r="PPN69"/>
      <c r="PPO69"/>
      <c r="PPP69"/>
      <c r="PPQ69"/>
      <c r="PPR69"/>
      <c r="PPS69"/>
      <c r="PPT69"/>
      <c r="PPU69"/>
      <c r="PPV69"/>
      <c r="PPW69"/>
      <c r="PPX69"/>
      <c r="PPY69"/>
      <c r="PPZ69"/>
      <c r="PQA69"/>
      <c r="PQB69"/>
      <c r="PQC69"/>
      <c r="PQD69"/>
      <c r="PQE69"/>
      <c r="PQF69"/>
      <c r="PQG69"/>
      <c r="PQH69"/>
      <c r="PQI69"/>
      <c r="PQJ69"/>
      <c r="PQK69"/>
      <c r="PQL69"/>
      <c r="PQM69"/>
      <c r="PQN69"/>
      <c r="PQO69"/>
      <c r="PQP69"/>
      <c r="PQQ69"/>
      <c r="PQR69"/>
      <c r="PQS69"/>
      <c r="PQT69"/>
      <c r="PQU69"/>
      <c r="PQV69"/>
      <c r="PQW69"/>
      <c r="PQX69"/>
      <c r="PQY69"/>
      <c r="PQZ69"/>
      <c r="PRA69"/>
      <c r="PRB69"/>
      <c r="PRC69"/>
      <c r="PRD69"/>
      <c r="PRE69"/>
      <c r="PRF69"/>
      <c r="PRG69"/>
      <c r="PRH69"/>
      <c r="PRI69"/>
      <c r="PRJ69"/>
      <c r="PRK69"/>
      <c r="PRL69"/>
      <c r="PRM69"/>
      <c r="PRN69"/>
      <c r="PRO69"/>
      <c r="PRP69"/>
      <c r="PRQ69"/>
      <c r="PRR69"/>
      <c r="PRS69"/>
      <c r="PRT69"/>
      <c r="PRU69"/>
      <c r="PRV69"/>
      <c r="PRW69"/>
      <c r="PRX69"/>
      <c r="PRY69"/>
      <c r="PRZ69"/>
      <c r="PSA69"/>
      <c r="PSB69"/>
      <c r="PSC69"/>
      <c r="PSD69"/>
      <c r="PSE69"/>
      <c r="PSF69"/>
      <c r="PSG69"/>
      <c r="PSH69"/>
      <c r="PSI69"/>
      <c r="PSJ69"/>
      <c r="PSK69"/>
      <c r="PSL69"/>
      <c r="PSM69"/>
      <c r="PSN69"/>
      <c r="PSO69"/>
      <c r="PSP69"/>
      <c r="PSQ69"/>
      <c r="PSR69"/>
      <c r="PSS69"/>
      <c r="PST69"/>
      <c r="PSU69"/>
      <c r="PSV69"/>
      <c r="PSW69"/>
      <c r="PSX69"/>
      <c r="PSY69"/>
      <c r="PSZ69"/>
      <c r="PTA69"/>
      <c r="PTB69"/>
      <c r="PTC69"/>
      <c r="PTD69"/>
      <c r="PTE69"/>
      <c r="PTF69"/>
      <c r="PTG69"/>
      <c r="PTH69"/>
      <c r="PTI69"/>
      <c r="PTJ69"/>
      <c r="PTK69"/>
      <c r="PTL69"/>
      <c r="PTM69"/>
      <c r="PTN69"/>
      <c r="PTO69"/>
      <c r="PTP69"/>
      <c r="PTQ69"/>
      <c r="PTR69"/>
      <c r="PTS69"/>
      <c r="PTT69"/>
      <c r="PTU69"/>
      <c r="PTV69"/>
      <c r="PTW69"/>
      <c r="PTX69"/>
      <c r="PTY69"/>
      <c r="PTZ69"/>
      <c r="PUA69"/>
      <c r="PUB69"/>
      <c r="PUC69"/>
      <c r="PUD69"/>
      <c r="PUE69"/>
      <c r="PUF69"/>
      <c r="PUG69"/>
      <c r="PUH69"/>
      <c r="PUI69"/>
      <c r="PUJ69"/>
      <c r="PUK69"/>
      <c r="PUL69"/>
      <c r="PUM69"/>
      <c r="PUN69"/>
      <c r="PUO69"/>
      <c r="PUP69"/>
      <c r="PUQ69"/>
      <c r="PUR69"/>
      <c r="PUS69"/>
      <c r="PUT69"/>
      <c r="PUU69"/>
      <c r="PUV69"/>
      <c r="PUW69"/>
      <c r="PUX69"/>
      <c r="PUY69"/>
      <c r="PUZ69"/>
      <c r="PVA69"/>
      <c r="PVB69"/>
      <c r="PVC69"/>
      <c r="PVD69"/>
      <c r="PVE69"/>
      <c r="PVF69"/>
      <c r="PVG69"/>
      <c r="PVH69"/>
      <c r="PVI69"/>
      <c r="PVJ69"/>
      <c r="PVK69"/>
      <c r="PVL69"/>
      <c r="PVM69"/>
      <c r="PVN69"/>
      <c r="PVO69"/>
      <c r="PVP69"/>
      <c r="PVQ69"/>
      <c r="PVR69"/>
      <c r="PVS69"/>
      <c r="PVT69"/>
      <c r="PVU69"/>
      <c r="PVV69"/>
      <c r="PVW69"/>
      <c r="PVX69"/>
      <c r="PVY69"/>
      <c r="PVZ69"/>
      <c r="PWA69"/>
      <c r="PWB69"/>
      <c r="PWC69"/>
      <c r="PWD69"/>
      <c r="PWE69"/>
      <c r="PWF69"/>
      <c r="PWG69"/>
      <c r="PWH69"/>
      <c r="PWI69"/>
      <c r="PWJ69"/>
      <c r="PWK69"/>
      <c r="PWL69"/>
      <c r="PWM69"/>
      <c r="PWN69"/>
      <c r="PWO69"/>
      <c r="PWP69"/>
      <c r="PWQ69"/>
      <c r="PWR69"/>
      <c r="PWS69"/>
      <c r="PWT69"/>
      <c r="PWU69"/>
      <c r="PWV69"/>
      <c r="PWW69"/>
      <c r="PWX69"/>
      <c r="PWY69"/>
      <c r="PWZ69"/>
      <c r="PXA69"/>
      <c r="PXB69"/>
      <c r="PXC69"/>
      <c r="PXD69"/>
      <c r="PXE69"/>
      <c r="PXF69"/>
      <c r="PXG69"/>
      <c r="PXH69"/>
      <c r="PXI69"/>
      <c r="PXJ69"/>
      <c r="PXK69"/>
      <c r="PXL69"/>
      <c r="PXM69"/>
      <c r="PXN69"/>
      <c r="PXO69"/>
      <c r="PXP69"/>
      <c r="PXQ69"/>
      <c r="PXR69"/>
      <c r="PXS69"/>
      <c r="PXT69"/>
      <c r="PXU69"/>
      <c r="PXV69"/>
      <c r="PXW69"/>
      <c r="PXX69"/>
      <c r="PXY69"/>
      <c r="PXZ69"/>
      <c r="PYA69"/>
      <c r="PYB69"/>
      <c r="PYC69"/>
      <c r="PYD69"/>
      <c r="PYE69"/>
      <c r="PYF69"/>
      <c r="PYG69"/>
      <c r="PYH69"/>
      <c r="PYI69"/>
      <c r="PYJ69"/>
      <c r="PYK69"/>
      <c r="PYL69"/>
      <c r="PYM69"/>
      <c r="PYN69"/>
      <c r="PYO69"/>
      <c r="PYP69"/>
      <c r="PYQ69"/>
      <c r="PYR69"/>
      <c r="PYS69"/>
      <c r="PYT69"/>
      <c r="PYU69"/>
      <c r="PYV69"/>
      <c r="PYW69"/>
      <c r="PYX69"/>
      <c r="PYY69"/>
      <c r="PYZ69"/>
      <c r="PZA69"/>
      <c r="PZB69"/>
      <c r="PZC69"/>
      <c r="PZD69"/>
      <c r="PZE69"/>
      <c r="PZF69"/>
      <c r="PZG69"/>
      <c r="PZH69"/>
      <c r="PZI69"/>
      <c r="PZJ69"/>
      <c r="PZK69"/>
      <c r="PZL69"/>
      <c r="PZM69"/>
      <c r="PZN69"/>
      <c r="PZO69"/>
      <c r="PZP69"/>
      <c r="PZQ69"/>
      <c r="PZR69"/>
      <c r="PZS69"/>
      <c r="PZT69"/>
      <c r="PZU69"/>
      <c r="PZV69"/>
      <c r="PZW69"/>
      <c r="PZX69"/>
      <c r="PZY69"/>
      <c r="PZZ69"/>
      <c r="QAA69"/>
      <c r="QAB69"/>
      <c r="QAC69"/>
      <c r="QAD69"/>
      <c r="QAE69"/>
      <c r="QAF69"/>
      <c r="QAG69"/>
      <c r="QAH69"/>
      <c r="QAI69"/>
      <c r="QAJ69"/>
      <c r="QAK69"/>
      <c r="QAL69"/>
      <c r="QAM69"/>
      <c r="QAN69"/>
      <c r="QAO69"/>
      <c r="QAP69"/>
      <c r="QAQ69"/>
      <c r="QAR69"/>
      <c r="QAS69"/>
      <c r="QAT69"/>
      <c r="QAU69"/>
      <c r="QAV69"/>
      <c r="QAW69"/>
      <c r="QAX69"/>
      <c r="QAY69"/>
      <c r="QAZ69"/>
      <c r="QBA69"/>
      <c r="QBB69"/>
      <c r="QBC69"/>
      <c r="QBD69"/>
      <c r="QBE69"/>
      <c r="QBF69"/>
      <c r="QBG69"/>
      <c r="QBH69"/>
      <c r="QBI69"/>
      <c r="QBJ69"/>
      <c r="QBK69"/>
      <c r="QBL69"/>
      <c r="QBM69"/>
      <c r="QBN69"/>
      <c r="QBO69"/>
      <c r="QBP69"/>
      <c r="QBQ69"/>
      <c r="QBR69"/>
      <c r="QBS69"/>
      <c r="QBT69"/>
      <c r="QBU69"/>
      <c r="QBV69"/>
      <c r="QBW69"/>
      <c r="QBX69"/>
      <c r="QBY69"/>
      <c r="QBZ69"/>
      <c r="QCA69"/>
      <c r="QCB69"/>
      <c r="QCC69"/>
      <c r="QCD69"/>
      <c r="QCE69"/>
      <c r="QCF69"/>
      <c r="QCG69"/>
      <c r="QCH69"/>
      <c r="QCI69"/>
      <c r="QCJ69"/>
      <c r="QCK69"/>
      <c r="QCL69"/>
      <c r="QCM69"/>
      <c r="QCN69"/>
      <c r="QCO69"/>
      <c r="QCP69"/>
      <c r="QCQ69"/>
      <c r="QCR69"/>
      <c r="QCS69"/>
      <c r="QCT69"/>
      <c r="QCU69"/>
      <c r="QCV69"/>
      <c r="QCW69"/>
      <c r="QCX69"/>
      <c r="QCY69"/>
      <c r="QCZ69"/>
      <c r="QDA69"/>
      <c r="QDB69"/>
      <c r="QDC69"/>
      <c r="QDD69"/>
      <c r="QDE69"/>
      <c r="QDF69"/>
      <c r="QDG69"/>
      <c r="QDH69"/>
      <c r="QDI69"/>
      <c r="QDJ69"/>
      <c r="QDK69"/>
      <c r="QDL69"/>
      <c r="QDM69"/>
      <c r="QDN69"/>
      <c r="QDO69"/>
      <c r="QDP69"/>
      <c r="QDQ69"/>
      <c r="QDR69"/>
      <c r="QDS69"/>
      <c r="QDT69"/>
      <c r="QDU69"/>
      <c r="QDV69"/>
      <c r="QDW69"/>
      <c r="QDX69"/>
      <c r="QDY69"/>
      <c r="QDZ69"/>
      <c r="QEA69"/>
      <c r="QEB69"/>
      <c r="QEC69"/>
      <c r="QED69"/>
      <c r="QEE69"/>
      <c r="QEF69"/>
      <c r="QEG69"/>
      <c r="QEH69"/>
      <c r="QEI69"/>
      <c r="QEJ69"/>
      <c r="QEK69"/>
      <c r="QEL69"/>
      <c r="QEM69"/>
      <c r="QEN69"/>
      <c r="QEO69"/>
      <c r="QEP69"/>
      <c r="QEQ69"/>
      <c r="QER69"/>
      <c r="QES69"/>
      <c r="QET69"/>
      <c r="QEU69"/>
      <c r="QEV69"/>
      <c r="QEW69"/>
      <c r="QEX69"/>
      <c r="QEY69"/>
      <c r="QEZ69"/>
      <c r="QFA69"/>
      <c r="QFB69"/>
      <c r="QFC69"/>
      <c r="QFD69"/>
      <c r="QFE69"/>
      <c r="QFF69"/>
      <c r="QFG69"/>
      <c r="QFH69"/>
      <c r="QFI69"/>
      <c r="QFJ69"/>
      <c r="QFK69"/>
      <c r="QFL69"/>
      <c r="QFM69"/>
      <c r="QFN69"/>
      <c r="QFO69"/>
      <c r="QFP69"/>
      <c r="QFQ69"/>
      <c r="QFR69"/>
      <c r="QFS69"/>
      <c r="QFT69"/>
      <c r="QFU69"/>
      <c r="QFV69"/>
      <c r="QFW69"/>
      <c r="QFX69"/>
      <c r="QFY69"/>
      <c r="QFZ69"/>
      <c r="QGA69"/>
      <c r="QGB69"/>
      <c r="QGC69"/>
      <c r="QGD69"/>
      <c r="QGE69"/>
      <c r="QGF69"/>
      <c r="QGG69"/>
      <c r="QGH69"/>
      <c r="QGI69"/>
      <c r="QGJ69"/>
      <c r="QGK69"/>
      <c r="QGL69"/>
      <c r="QGM69"/>
      <c r="QGN69"/>
      <c r="QGO69"/>
      <c r="QGP69"/>
      <c r="QGQ69"/>
      <c r="QGR69"/>
      <c r="QGS69"/>
      <c r="QGT69"/>
      <c r="QGU69"/>
      <c r="QGV69"/>
      <c r="QGW69"/>
      <c r="QGX69"/>
      <c r="QGY69"/>
      <c r="QGZ69"/>
      <c r="QHA69"/>
      <c r="QHB69"/>
      <c r="QHC69"/>
      <c r="QHD69"/>
      <c r="QHE69"/>
      <c r="QHF69"/>
      <c r="QHG69"/>
      <c r="QHH69"/>
      <c r="QHI69"/>
      <c r="QHJ69"/>
      <c r="QHK69"/>
      <c r="QHL69"/>
      <c r="QHM69"/>
      <c r="QHN69"/>
      <c r="QHO69"/>
      <c r="QHP69"/>
      <c r="QHQ69"/>
      <c r="QHR69"/>
      <c r="QHS69"/>
      <c r="QHT69"/>
      <c r="QHU69"/>
      <c r="QHV69"/>
      <c r="QHW69"/>
      <c r="QHX69"/>
      <c r="QHY69"/>
      <c r="QHZ69"/>
      <c r="QIA69"/>
      <c r="QIB69"/>
      <c r="QIC69"/>
      <c r="QID69"/>
      <c r="QIE69"/>
      <c r="QIF69"/>
      <c r="QIG69"/>
      <c r="QIH69"/>
      <c r="QII69"/>
      <c r="QIJ69"/>
      <c r="QIK69"/>
      <c r="QIL69"/>
      <c r="QIM69"/>
      <c r="QIN69"/>
      <c r="QIO69"/>
      <c r="QIP69"/>
      <c r="QIQ69"/>
      <c r="QIR69"/>
      <c r="QIS69"/>
      <c r="QIT69"/>
      <c r="QIU69"/>
      <c r="QIV69"/>
      <c r="QIW69"/>
      <c r="QIX69"/>
      <c r="QIY69"/>
      <c r="QIZ69"/>
      <c r="QJA69"/>
      <c r="QJB69"/>
      <c r="QJC69"/>
      <c r="QJD69"/>
      <c r="QJE69"/>
      <c r="QJF69"/>
      <c r="QJG69"/>
      <c r="QJH69"/>
      <c r="QJI69"/>
      <c r="QJJ69"/>
      <c r="QJK69"/>
      <c r="QJL69"/>
      <c r="QJM69"/>
      <c r="QJN69"/>
      <c r="QJO69"/>
      <c r="QJP69"/>
      <c r="QJQ69"/>
      <c r="QJR69"/>
      <c r="QJS69"/>
      <c r="QJT69"/>
      <c r="QJU69"/>
      <c r="QJV69"/>
      <c r="QJW69"/>
      <c r="QJX69"/>
      <c r="QJY69"/>
      <c r="QJZ69"/>
      <c r="QKA69"/>
      <c r="QKB69"/>
      <c r="QKC69"/>
      <c r="QKD69"/>
      <c r="QKE69"/>
      <c r="QKF69"/>
      <c r="QKG69"/>
      <c r="QKH69"/>
      <c r="QKI69"/>
      <c r="QKJ69"/>
      <c r="QKK69"/>
      <c r="QKL69"/>
      <c r="QKM69"/>
      <c r="QKN69"/>
      <c r="QKO69"/>
      <c r="QKP69"/>
      <c r="QKQ69"/>
      <c r="QKR69"/>
      <c r="QKS69"/>
      <c r="QKT69"/>
      <c r="QKU69"/>
      <c r="QKV69"/>
      <c r="QKW69"/>
      <c r="QKX69"/>
      <c r="QKY69"/>
      <c r="QKZ69"/>
      <c r="QLA69"/>
      <c r="QLB69"/>
      <c r="QLC69"/>
      <c r="QLD69"/>
      <c r="QLE69"/>
      <c r="QLF69"/>
      <c r="QLG69"/>
      <c r="QLH69"/>
      <c r="QLI69"/>
      <c r="QLJ69"/>
      <c r="QLK69"/>
      <c r="QLL69"/>
      <c r="QLM69"/>
      <c r="QLN69"/>
      <c r="QLO69"/>
      <c r="QLP69"/>
      <c r="QLQ69"/>
      <c r="QLR69"/>
      <c r="QLS69"/>
      <c r="QLT69"/>
      <c r="QLU69"/>
      <c r="QLV69"/>
      <c r="QLW69"/>
      <c r="QLX69"/>
      <c r="QLY69"/>
      <c r="QLZ69"/>
      <c r="QMA69"/>
      <c r="QMB69"/>
      <c r="QMC69"/>
      <c r="QMD69"/>
      <c r="QME69"/>
      <c r="QMF69"/>
      <c r="QMG69"/>
      <c r="QMH69"/>
      <c r="QMI69"/>
      <c r="QMJ69"/>
      <c r="QMK69"/>
      <c r="QML69"/>
      <c r="QMM69"/>
      <c r="QMN69"/>
      <c r="QMO69"/>
      <c r="QMP69"/>
      <c r="QMQ69"/>
      <c r="QMR69"/>
      <c r="QMS69"/>
      <c r="QMT69"/>
      <c r="QMU69"/>
      <c r="QMV69"/>
      <c r="QMW69"/>
      <c r="QMX69"/>
      <c r="QMY69"/>
      <c r="QMZ69"/>
      <c r="QNA69"/>
      <c r="QNB69"/>
      <c r="QNC69"/>
      <c r="QND69"/>
      <c r="QNE69"/>
      <c r="QNF69"/>
      <c r="QNG69"/>
      <c r="QNH69"/>
      <c r="QNI69"/>
      <c r="QNJ69"/>
      <c r="QNK69"/>
      <c r="QNL69"/>
      <c r="QNM69"/>
      <c r="QNN69"/>
      <c r="QNO69"/>
      <c r="QNP69"/>
      <c r="QNQ69"/>
      <c r="QNR69"/>
      <c r="QNS69"/>
      <c r="QNT69"/>
      <c r="QNU69"/>
      <c r="QNV69"/>
      <c r="QNW69"/>
      <c r="QNX69"/>
      <c r="QNY69"/>
      <c r="QNZ69"/>
      <c r="QOA69"/>
      <c r="QOB69"/>
      <c r="QOC69"/>
      <c r="QOD69"/>
      <c r="QOE69"/>
      <c r="QOF69"/>
      <c r="QOG69"/>
      <c r="QOH69"/>
      <c r="QOI69"/>
      <c r="QOJ69"/>
      <c r="QOK69"/>
      <c r="QOL69"/>
      <c r="QOM69"/>
      <c r="QON69"/>
      <c r="QOO69"/>
      <c r="QOP69"/>
      <c r="QOQ69"/>
      <c r="QOR69"/>
      <c r="QOS69"/>
      <c r="QOT69"/>
      <c r="QOU69"/>
      <c r="QOV69"/>
      <c r="QOW69"/>
      <c r="QOX69"/>
      <c r="QOY69"/>
      <c r="QOZ69"/>
      <c r="QPA69"/>
      <c r="QPB69"/>
      <c r="QPC69"/>
      <c r="QPD69"/>
      <c r="QPE69"/>
      <c r="QPF69"/>
      <c r="QPG69"/>
      <c r="QPH69"/>
      <c r="QPI69"/>
      <c r="QPJ69"/>
      <c r="QPK69"/>
      <c r="QPL69"/>
      <c r="QPM69"/>
      <c r="QPN69"/>
      <c r="QPO69"/>
      <c r="QPP69"/>
      <c r="QPQ69"/>
      <c r="QPR69"/>
      <c r="QPS69"/>
      <c r="QPT69"/>
      <c r="QPU69"/>
      <c r="QPV69"/>
      <c r="QPW69"/>
      <c r="QPX69"/>
      <c r="QPY69"/>
      <c r="QPZ69"/>
      <c r="QQA69"/>
      <c r="QQB69"/>
      <c r="QQC69"/>
      <c r="QQD69"/>
      <c r="QQE69"/>
      <c r="QQF69"/>
      <c r="QQG69"/>
      <c r="QQH69"/>
      <c r="QQI69"/>
      <c r="QQJ69"/>
      <c r="QQK69"/>
      <c r="QQL69"/>
      <c r="QQM69"/>
      <c r="QQN69"/>
      <c r="QQO69"/>
      <c r="QQP69"/>
      <c r="QQQ69"/>
      <c r="QQR69"/>
      <c r="QQS69"/>
      <c r="QQT69"/>
      <c r="QQU69"/>
      <c r="QQV69"/>
      <c r="QQW69"/>
      <c r="QQX69"/>
      <c r="QQY69"/>
      <c r="QQZ69"/>
      <c r="QRA69"/>
      <c r="QRB69"/>
      <c r="QRC69"/>
      <c r="QRD69"/>
      <c r="QRE69"/>
      <c r="QRF69"/>
      <c r="QRG69"/>
      <c r="QRH69"/>
      <c r="QRI69"/>
      <c r="QRJ69"/>
      <c r="QRK69"/>
      <c r="QRL69"/>
      <c r="QRM69"/>
      <c r="QRN69"/>
      <c r="QRO69"/>
      <c r="QRP69"/>
      <c r="QRQ69"/>
      <c r="QRR69"/>
      <c r="QRS69"/>
      <c r="QRT69"/>
      <c r="QRU69"/>
      <c r="QRV69"/>
      <c r="QRW69"/>
      <c r="QRX69"/>
      <c r="QRY69"/>
      <c r="QRZ69"/>
      <c r="QSA69"/>
      <c r="QSB69"/>
      <c r="QSC69"/>
      <c r="QSD69"/>
      <c r="QSE69"/>
      <c r="QSF69"/>
      <c r="QSG69"/>
      <c r="QSH69"/>
      <c r="QSI69"/>
      <c r="QSJ69"/>
      <c r="QSK69"/>
      <c r="QSL69"/>
      <c r="QSM69"/>
      <c r="QSN69"/>
      <c r="QSO69"/>
      <c r="QSP69"/>
      <c r="QSQ69"/>
      <c r="QSR69"/>
      <c r="QSS69"/>
      <c r="QST69"/>
      <c r="QSU69"/>
      <c r="QSV69"/>
      <c r="QSW69"/>
      <c r="QSX69"/>
      <c r="QSY69"/>
      <c r="QSZ69"/>
      <c r="QTA69"/>
      <c r="QTB69"/>
      <c r="QTC69"/>
      <c r="QTD69"/>
      <c r="QTE69"/>
      <c r="QTF69"/>
      <c r="QTG69"/>
      <c r="QTH69"/>
      <c r="QTI69"/>
      <c r="QTJ69"/>
      <c r="QTK69"/>
      <c r="QTL69"/>
      <c r="QTM69"/>
      <c r="QTN69"/>
      <c r="QTO69"/>
      <c r="QTP69"/>
      <c r="QTQ69"/>
      <c r="QTR69"/>
      <c r="QTS69"/>
      <c r="QTT69"/>
      <c r="QTU69"/>
      <c r="QTV69"/>
      <c r="QTW69"/>
      <c r="QTX69"/>
      <c r="QTY69"/>
      <c r="QTZ69"/>
      <c r="QUA69"/>
      <c r="QUB69"/>
      <c r="QUC69"/>
      <c r="QUD69"/>
      <c r="QUE69"/>
      <c r="QUF69"/>
      <c r="QUG69"/>
      <c r="QUH69"/>
      <c r="QUI69"/>
      <c r="QUJ69"/>
      <c r="QUK69"/>
      <c r="QUL69"/>
      <c r="QUM69"/>
      <c r="QUN69"/>
      <c r="QUO69"/>
      <c r="QUP69"/>
      <c r="QUQ69"/>
      <c r="QUR69"/>
      <c r="QUS69"/>
      <c r="QUT69"/>
      <c r="QUU69"/>
      <c r="QUV69"/>
      <c r="QUW69"/>
      <c r="QUX69"/>
      <c r="QUY69"/>
      <c r="QUZ69"/>
      <c r="QVA69"/>
      <c r="QVB69"/>
      <c r="QVC69"/>
      <c r="QVD69"/>
      <c r="QVE69"/>
      <c r="QVF69"/>
      <c r="QVG69"/>
      <c r="QVH69"/>
      <c r="QVI69"/>
      <c r="QVJ69"/>
      <c r="QVK69"/>
      <c r="QVL69"/>
      <c r="QVM69"/>
      <c r="QVN69"/>
      <c r="QVO69"/>
      <c r="QVP69"/>
      <c r="QVQ69"/>
      <c r="QVR69"/>
      <c r="QVS69"/>
      <c r="QVT69"/>
      <c r="QVU69"/>
      <c r="QVV69"/>
      <c r="QVW69"/>
      <c r="QVX69"/>
      <c r="QVY69"/>
      <c r="QVZ69"/>
      <c r="QWA69"/>
      <c r="QWB69"/>
      <c r="QWC69"/>
      <c r="QWD69"/>
      <c r="QWE69"/>
      <c r="QWF69"/>
      <c r="QWG69"/>
      <c r="QWH69"/>
      <c r="QWI69"/>
      <c r="QWJ69"/>
      <c r="QWK69"/>
      <c r="QWL69"/>
      <c r="QWM69"/>
      <c r="QWN69"/>
      <c r="QWO69"/>
      <c r="QWP69"/>
      <c r="QWQ69"/>
      <c r="QWR69"/>
      <c r="QWS69"/>
      <c r="QWT69"/>
      <c r="QWU69"/>
      <c r="QWV69"/>
      <c r="QWW69"/>
      <c r="QWX69"/>
      <c r="QWY69"/>
      <c r="QWZ69"/>
      <c r="QXA69"/>
      <c r="QXB69"/>
      <c r="QXC69"/>
      <c r="QXD69"/>
      <c r="QXE69"/>
      <c r="QXF69"/>
      <c r="QXG69"/>
      <c r="QXH69"/>
      <c r="QXI69"/>
      <c r="QXJ69"/>
      <c r="QXK69"/>
      <c r="QXL69"/>
      <c r="QXM69"/>
      <c r="QXN69"/>
      <c r="QXO69"/>
      <c r="QXP69"/>
      <c r="QXQ69"/>
      <c r="QXR69"/>
      <c r="QXS69"/>
      <c r="QXT69"/>
      <c r="QXU69"/>
      <c r="QXV69"/>
      <c r="QXW69"/>
      <c r="QXX69"/>
      <c r="QXY69"/>
      <c r="QXZ69"/>
      <c r="QYA69"/>
      <c r="QYB69"/>
      <c r="QYC69"/>
      <c r="QYD69"/>
      <c r="QYE69"/>
      <c r="QYF69"/>
      <c r="QYG69"/>
      <c r="QYH69"/>
      <c r="QYI69"/>
      <c r="QYJ69"/>
      <c r="QYK69"/>
      <c r="QYL69"/>
      <c r="QYM69"/>
      <c r="QYN69"/>
      <c r="QYO69"/>
      <c r="QYP69"/>
      <c r="QYQ69"/>
      <c r="QYR69"/>
      <c r="QYS69"/>
      <c r="QYT69"/>
      <c r="QYU69"/>
      <c r="QYV69"/>
      <c r="QYW69"/>
      <c r="QYX69"/>
      <c r="QYY69"/>
      <c r="QYZ69"/>
      <c r="QZA69"/>
      <c r="QZB69"/>
      <c r="QZC69"/>
      <c r="QZD69"/>
      <c r="QZE69"/>
      <c r="QZF69"/>
      <c r="QZG69"/>
      <c r="QZH69"/>
      <c r="QZI69"/>
      <c r="QZJ69"/>
      <c r="QZK69"/>
      <c r="QZL69"/>
      <c r="QZM69"/>
      <c r="QZN69"/>
      <c r="QZO69"/>
      <c r="QZP69"/>
      <c r="QZQ69"/>
      <c r="QZR69"/>
      <c r="QZS69"/>
      <c r="QZT69"/>
      <c r="QZU69"/>
      <c r="QZV69"/>
      <c r="QZW69"/>
      <c r="QZX69"/>
      <c r="QZY69"/>
      <c r="QZZ69"/>
      <c r="RAA69"/>
      <c r="RAB69"/>
      <c r="RAC69"/>
      <c r="RAD69"/>
      <c r="RAE69"/>
      <c r="RAF69"/>
      <c r="RAG69"/>
      <c r="RAH69"/>
      <c r="RAI69"/>
      <c r="RAJ69"/>
      <c r="RAK69"/>
      <c r="RAL69"/>
      <c r="RAM69"/>
      <c r="RAN69"/>
      <c r="RAO69"/>
      <c r="RAP69"/>
      <c r="RAQ69"/>
      <c r="RAR69"/>
      <c r="RAS69"/>
      <c r="RAT69"/>
      <c r="RAU69"/>
      <c r="RAV69"/>
      <c r="RAW69"/>
      <c r="RAX69"/>
      <c r="RAY69"/>
      <c r="RAZ69"/>
      <c r="RBA69"/>
      <c r="RBB69"/>
      <c r="RBC69"/>
      <c r="RBD69"/>
      <c r="RBE69"/>
      <c r="RBF69"/>
      <c r="RBG69"/>
      <c r="RBH69"/>
      <c r="RBI69"/>
      <c r="RBJ69"/>
      <c r="RBK69"/>
      <c r="RBL69"/>
      <c r="RBM69"/>
      <c r="RBN69"/>
      <c r="RBO69"/>
      <c r="RBP69"/>
      <c r="RBQ69"/>
      <c r="RBR69"/>
      <c r="RBS69"/>
      <c r="RBT69"/>
      <c r="RBU69"/>
      <c r="RBV69"/>
      <c r="RBW69"/>
      <c r="RBX69"/>
      <c r="RBY69"/>
      <c r="RBZ69"/>
      <c r="RCA69"/>
      <c r="RCB69"/>
      <c r="RCC69"/>
      <c r="RCD69"/>
      <c r="RCE69"/>
      <c r="RCF69"/>
      <c r="RCG69"/>
      <c r="RCH69"/>
      <c r="RCI69"/>
      <c r="RCJ69"/>
      <c r="RCK69"/>
      <c r="RCL69"/>
      <c r="RCM69"/>
      <c r="RCN69"/>
      <c r="RCO69"/>
      <c r="RCP69"/>
      <c r="RCQ69"/>
      <c r="RCR69"/>
      <c r="RCS69"/>
      <c r="RCT69"/>
      <c r="RCU69"/>
      <c r="RCV69"/>
      <c r="RCW69"/>
      <c r="RCX69"/>
      <c r="RCY69"/>
      <c r="RCZ69"/>
      <c r="RDA69"/>
      <c r="RDB69"/>
      <c r="RDC69"/>
      <c r="RDD69"/>
      <c r="RDE69"/>
      <c r="RDF69"/>
      <c r="RDG69"/>
      <c r="RDH69"/>
      <c r="RDI69"/>
      <c r="RDJ69"/>
      <c r="RDK69"/>
      <c r="RDL69"/>
      <c r="RDM69"/>
      <c r="RDN69"/>
      <c r="RDO69"/>
      <c r="RDP69"/>
      <c r="RDQ69"/>
      <c r="RDR69"/>
      <c r="RDS69"/>
      <c r="RDT69"/>
      <c r="RDU69"/>
      <c r="RDV69"/>
      <c r="RDW69"/>
      <c r="RDX69"/>
      <c r="RDY69"/>
      <c r="RDZ69"/>
      <c r="REA69"/>
      <c r="REB69"/>
      <c r="REC69"/>
      <c r="RED69"/>
      <c r="REE69"/>
      <c r="REF69"/>
      <c r="REG69"/>
      <c r="REH69"/>
      <c r="REI69"/>
      <c r="REJ69"/>
      <c r="REK69"/>
      <c r="REL69"/>
      <c r="REM69"/>
      <c r="REN69"/>
      <c r="REO69"/>
      <c r="REP69"/>
      <c r="REQ69"/>
      <c r="RER69"/>
      <c r="RES69"/>
      <c r="RET69"/>
      <c r="REU69"/>
      <c r="REV69"/>
      <c r="REW69"/>
      <c r="REX69"/>
      <c r="REY69"/>
      <c r="REZ69"/>
      <c r="RFA69"/>
      <c r="RFB69"/>
      <c r="RFC69"/>
      <c r="RFD69"/>
      <c r="RFE69"/>
      <c r="RFF69"/>
      <c r="RFG69"/>
      <c r="RFH69"/>
      <c r="RFI69"/>
      <c r="RFJ69"/>
      <c r="RFK69"/>
      <c r="RFL69"/>
      <c r="RFM69"/>
      <c r="RFN69"/>
      <c r="RFO69"/>
      <c r="RFP69"/>
      <c r="RFQ69"/>
      <c r="RFR69"/>
      <c r="RFS69"/>
      <c r="RFT69"/>
      <c r="RFU69"/>
      <c r="RFV69"/>
      <c r="RFW69"/>
      <c r="RFX69"/>
      <c r="RFY69"/>
      <c r="RFZ69"/>
      <c r="RGA69"/>
      <c r="RGB69"/>
      <c r="RGC69"/>
      <c r="RGD69"/>
      <c r="RGE69"/>
      <c r="RGF69"/>
      <c r="RGG69"/>
      <c r="RGH69"/>
      <c r="RGI69"/>
      <c r="RGJ69"/>
      <c r="RGK69"/>
      <c r="RGL69"/>
      <c r="RGM69"/>
      <c r="RGN69"/>
      <c r="RGO69"/>
      <c r="RGP69"/>
      <c r="RGQ69"/>
      <c r="RGR69"/>
      <c r="RGS69"/>
      <c r="RGT69"/>
      <c r="RGU69"/>
      <c r="RGV69"/>
      <c r="RGW69"/>
      <c r="RGX69"/>
      <c r="RGY69"/>
      <c r="RGZ69"/>
      <c r="RHA69"/>
      <c r="RHB69"/>
      <c r="RHC69"/>
      <c r="RHD69"/>
      <c r="RHE69"/>
      <c r="RHF69"/>
      <c r="RHG69"/>
      <c r="RHH69"/>
      <c r="RHI69"/>
      <c r="RHJ69"/>
      <c r="RHK69"/>
      <c r="RHL69"/>
      <c r="RHM69"/>
      <c r="RHN69"/>
      <c r="RHO69"/>
      <c r="RHP69"/>
      <c r="RHQ69"/>
      <c r="RHR69"/>
      <c r="RHS69"/>
      <c r="RHT69"/>
      <c r="RHU69"/>
      <c r="RHV69"/>
      <c r="RHW69"/>
      <c r="RHX69"/>
      <c r="RHY69"/>
      <c r="RHZ69"/>
      <c r="RIA69"/>
      <c r="RIB69"/>
      <c r="RIC69"/>
      <c r="RID69"/>
      <c r="RIE69"/>
      <c r="RIF69"/>
      <c r="RIG69"/>
      <c r="RIH69"/>
      <c r="RII69"/>
      <c r="RIJ69"/>
      <c r="RIK69"/>
      <c r="RIL69"/>
      <c r="RIM69"/>
      <c r="RIN69"/>
      <c r="RIO69"/>
      <c r="RIP69"/>
      <c r="RIQ69"/>
      <c r="RIR69"/>
      <c r="RIS69"/>
      <c r="RIT69"/>
      <c r="RIU69"/>
      <c r="RIV69"/>
      <c r="RIW69"/>
      <c r="RIX69"/>
      <c r="RIY69"/>
      <c r="RIZ69"/>
      <c r="RJA69"/>
      <c r="RJB69"/>
      <c r="RJC69"/>
      <c r="RJD69"/>
      <c r="RJE69"/>
      <c r="RJF69"/>
      <c r="RJG69"/>
      <c r="RJH69"/>
      <c r="RJI69"/>
      <c r="RJJ69"/>
      <c r="RJK69"/>
      <c r="RJL69"/>
      <c r="RJM69"/>
      <c r="RJN69"/>
      <c r="RJO69"/>
      <c r="RJP69"/>
      <c r="RJQ69"/>
      <c r="RJR69"/>
      <c r="RJS69"/>
      <c r="RJT69"/>
      <c r="RJU69"/>
      <c r="RJV69"/>
      <c r="RJW69"/>
      <c r="RJX69"/>
      <c r="RJY69"/>
      <c r="RJZ69"/>
      <c r="RKA69"/>
      <c r="RKB69"/>
      <c r="RKC69"/>
      <c r="RKD69"/>
      <c r="RKE69"/>
      <c r="RKF69"/>
      <c r="RKG69"/>
      <c r="RKH69"/>
      <c r="RKI69"/>
      <c r="RKJ69"/>
      <c r="RKK69"/>
      <c r="RKL69"/>
      <c r="RKM69"/>
      <c r="RKN69"/>
      <c r="RKO69"/>
      <c r="RKP69"/>
      <c r="RKQ69"/>
      <c r="RKR69"/>
      <c r="RKS69"/>
      <c r="RKT69"/>
      <c r="RKU69"/>
      <c r="RKV69"/>
      <c r="RKW69"/>
      <c r="RKX69"/>
      <c r="RKY69"/>
      <c r="RKZ69"/>
      <c r="RLA69"/>
      <c r="RLB69"/>
      <c r="RLC69"/>
      <c r="RLD69"/>
      <c r="RLE69"/>
      <c r="RLF69"/>
      <c r="RLG69"/>
      <c r="RLH69"/>
      <c r="RLI69"/>
      <c r="RLJ69"/>
      <c r="RLK69"/>
      <c r="RLL69"/>
      <c r="RLM69"/>
      <c r="RLN69"/>
      <c r="RLO69"/>
      <c r="RLP69"/>
      <c r="RLQ69"/>
      <c r="RLR69"/>
      <c r="RLS69"/>
      <c r="RLT69"/>
      <c r="RLU69"/>
      <c r="RLV69"/>
      <c r="RLW69"/>
      <c r="RLX69"/>
      <c r="RLY69"/>
      <c r="RLZ69"/>
      <c r="RMA69"/>
      <c r="RMB69"/>
      <c r="RMC69"/>
      <c r="RMD69"/>
      <c r="RME69"/>
      <c r="RMF69"/>
      <c r="RMG69"/>
      <c r="RMH69"/>
      <c r="RMI69"/>
      <c r="RMJ69"/>
      <c r="RMK69"/>
      <c r="RML69"/>
      <c r="RMM69"/>
      <c r="RMN69"/>
      <c r="RMO69"/>
      <c r="RMP69"/>
      <c r="RMQ69"/>
      <c r="RMR69"/>
      <c r="RMS69"/>
      <c r="RMT69"/>
      <c r="RMU69"/>
      <c r="RMV69"/>
      <c r="RMW69"/>
      <c r="RMX69"/>
      <c r="RMY69"/>
      <c r="RMZ69"/>
      <c r="RNA69"/>
      <c r="RNB69"/>
      <c r="RNC69"/>
      <c r="RND69"/>
      <c r="RNE69"/>
      <c r="RNF69"/>
      <c r="RNG69"/>
      <c r="RNH69"/>
      <c r="RNI69"/>
      <c r="RNJ69"/>
      <c r="RNK69"/>
      <c r="RNL69"/>
      <c r="RNM69"/>
      <c r="RNN69"/>
      <c r="RNO69"/>
      <c r="RNP69"/>
      <c r="RNQ69"/>
      <c r="RNR69"/>
      <c r="RNS69"/>
      <c r="RNT69"/>
      <c r="RNU69"/>
      <c r="RNV69"/>
      <c r="RNW69"/>
      <c r="RNX69"/>
      <c r="RNY69"/>
      <c r="RNZ69"/>
      <c r="ROA69"/>
      <c r="ROB69"/>
      <c r="ROC69"/>
      <c r="ROD69"/>
      <c r="ROE69"/>
      <c r="ROF69"/>
      <c r="ROG69"/>
      <c r="ROH69"/>
      <c r="ROI69"/>
      <c r="ROJ69"/>
      <c r="ROK69"/>
      <c r="ROL69"/>
      <c r="ROM69"/>
      <c r="RON69"/>
      <c r="ROO69"/>
      <c r="ROP69"/>
      <c r="ROQ69"/>
      <c r="ROR69"/>
      <c r="ROS69"/>
      <c r="ROT69"/>
      <c r="ROU69"/>
      <c r="ROV69"/>
      <c r="ROW69"/>
      <c r="ROX69"/>
      <c r="ROY69"/>
      <c r="ROZ69"/>
      <c r="RPA69"/>
      <c r="RPB69"/>
      <c r="RPC69"/>
      <c r="RPD69"/>
      <c r="RPE69"/>
      <c r="RPF69"/>
      <c r="RPG69"/>
      <c r="RPH69"/>
      <c r="RPI69"/>
      <c r="RPJ69"/>
      <c r="RPK69"/>
      <c r="RPL69"/>
      <c r="RPM69"/>
      <c r="RPN69"/>
      <c r="RPO69"/>
      <c r="RPP69"/>
      <c r="RPQ69"/>
      <c r="RPR69"/>
      <c r="RPS69"/>
      <c r="RPT69"/>
      <c r="RPU69"/>
      <c r="RPV69"/>
      <c r="RPW69"/>
      <c r="RPX69"/>
      <c r="RPY69"/>
      <c r="RPZ69"/>
      <c r="RQA69"/>
      <c r="RQB69"/>
      <c r="RQC69"/>
      <c r="RQD69"/>
      <c r="RQE69"/>
      <c r="RQF69"/>
      <c r="RQG69"/>
      <c r="RQH69"/>
      <c r="RQI69"/>
      <c r="RQJ69"/>
      <c r="RQK69"/>
      <c r="RQL69"/>
      <c r="RQM69"/>
      <c r="RQN69"/>
      <c r="RQO69"/>
      <c r="RQP69"/>
      <c r="RQQ69"/>
      <c r="RQR69"/>
      <c r="RQS69"/>
      <c r="RQT69"/>
      <c r="RQU69"/>
      <c r="RQV69"/>
      <c r="RQW69"/>
      <c r="RQX69"/>
      <c r="RQY69"/>
      <c r="RQZ69"/>
      <c r="RRA69"/>
      <c r="RRB69"/>
      <c r="RRC69"/>
      <c r="RRD69"/>
      <c r="RRE69"/>
      <c r="RRF69"/>
      <c r="RRG69"/>
      <c r="RRH69"/>
      <c r="RRI69"/>
      <c r="RRJ69"/>
      <c r="RRK69"/>
      <c r="RRL69"/>
      <c r="RRM69"/>
      <c r="RRN69"/>
      <c r="RRO69"/>
      <c r="RRP69"/>
      <c r="RRQ69"/>
      <c r="RRR69"/>
      <c r="RRS69"/>
      <c r="RRT69"/>
      <c r="RRU69"/>
      <c r="RRV69"/>
      <c r="RRW69"/>
      <c r="RRX69"/>
      <c r="RRY69"/>
      <c r="RRZ69"/>
      <c r="RSA69"/>
      <c r="RSB69"/>
      <c r="RSC69"/>
      <c r="RSD69"/>
      <c r="RSE69"/>
      <c r="RSF69"/>
      <c r="RSG69"/>
      <c r="RSH69"/>
      <c r="RSI69"/>
      <c r="RSJ69"/>
      <c r="RSK69"/>
      <c r="RSL69"/>
      <c r="RSM69"/>
      <c r="RSN69"/>
      <c r="RSO69"/>
      <c r="RSP69"/>
      <c r="RSQ69"/>
      <c r="RSR69"/>
      <c r="RSS69"/>
      <c r="RST69"/>
      <c r="RSU69"/>
      <c r="RSV69"/>
      <c r="RSW69"/>
      <c r="RSX69"/>
      <c r="RSY69"/>
      <c r="RSZ69"/>
      <c r="RTA69"/>
      <c r="RTB69"/>
      <c r="RTC69"/>
      <c r="RTD69"/>
      <c r="RTE69"/>
      <c r="RTF69"/>
      <c r="RTG69"/>
      <c r="RTH69"/>
      <c r="RTI69"/>
      <c r="RTJ69"/>
      <c r="RTK69"/>
      <c r="RTL69"/>
      <c r="RTM69"/>
      <c r="RTN69"/>
      <c r="RTO69"/>
      <c r="RTP69"/>
      <c r="RTQ69"/>
      <c r="RTR69"/>
      <c r="RTS69"/>
      <c r="RTT69"/>
      <c r="RTU69"/>
      <c r="RTV69"/>
      <c r="RTW69"/>
      <c r="RTX69"/>
      <c r="RTY69"/>
      <c r="RTZ69"/>
      <c r="RUA69"/>
      <c r="RUB69"/>
      <c r="RUC69"/>
      <c r="RUD69"/>
      <c r="RUE69"/>
      <c r="RUF69"/>
      <c r="RUG69"/>
      <c r="RUH69"/>
      <c r="RUI69"/>
      <c r="RUJ69"/>
      <c r="RUK69"/>
      <c r="RUL69"/>
      <c r="RUM69"/>
      <c r="RUN69"/>
      <c r="RUO69"/>
      <c r="RUP69"/>
      <c r="RUQ69"/>
      <c r="RUR69"/>
      <c r="RUS69"/>
      <c r="RUT69"/>
      <c r="RUU69"/>
      <c r="RUV69"/>
      <c r="RUW69"/>
      <c r="RUX69"/>
      <c r="RUY69"/>
      <c r="RUZ69"/>
      <c r="RVA69"/>
      <c r="RVB69"/>
      <c r="RVC69"/>
      <c r="RVD69"/>
      <c r="RVE69"/>
      <c r="RVF69"/>
      <c r="RVG69"/>
      <c r="RVH69"/>
      <c r="RVI69"/>
      <c r="RVJ69"/>
      <c r="RVK69"/>
      <c r="RVL69"/>
      <c r="RVM69"/>
      <c r="RVN69"/>
      <c r="RVO69"/>
      <c r="RVP69"/>
      <c r="RVQ69"/>
      <c r="RVR69"/>
      <c r="RVS69"/>
      <c r="RVT69"/>
      <c r="RVU69"/>
      <c r="RVV69"/>
      <c r="RVW69"/>
      <c r="RVX69"/>
      <c r="RVY69"/>
      <c r="RVZ69"/>
      <c r="RWA69"/>
      <c r="RWB69"/>
      <c r="RWC69"/>
      <c r="RWD69"/>
      <c r="RWE69"/>
      <c r="RWF69"/>
      <c r="RWG69"/>
      <c r="RWH69"/>
      <c r="RWI69"/>
      <c r="RWJ69"/>
      <c r="RWK69"/>
      <c r="RWL69"/>
      <c r="RWM69"/>
      <c r="RWN69"/>
      <c r="RWO69"/>
      <c r="RWP69"/>
      <c r="RWQ69"/>
      <c r="RWR69"/>
      <c r="RWS69"/>
      <c r="RWT69"/>
      <c r="RWU69"/>
      <c r="RWV69"/>
      <c r="RWW69"/>
      <c r="RWX69"/>
      <c r="RWY69"/>
      <c r="RWZ69"/>
      <c r="RXA69"/>
      <c r="RXB69"/>
      <c r="RXC69"/>
      <c r="RXD69"/>
      <c r="RXE69"/>
      <c r="RXF69"/>
      <c r="RXG69"/>
      <c r="RXH69"/>
      <c r="RXI69"/>
      <c r="RXJ69"/>
      <c r="RXK69"/>
      <c r="RXL69"/>
      <c r="RXM69"/>
      <c r="RXN69"/>
      <c r="RXO69"/>
      <c r="RXP69"/>
      <c r="RXQ69"/>
      <c r="RXR69"/>
      <c r="RXS69"/>
      <c r="RXT69"/>
      <c r="RXU69"/>
      <c r="RXV69"/>
      <c r="RXW69"/>
      <c r="RXX69"/>
      <c r="RXY69"/>
      <c r="RXZ69"/>
      <c r="RYA69"/>
      <c r="RYB69"/>
      <c r="RYC69"/>
      <c r="RYD69"/>
      <c r="RYE69"/>
      <c r="RYF69"/>
      <c r="RYG69"/>
      <c r="RYH69"/>
      <c r="RYI69"/>
      <c r="RYJ69"/>
      <c r="RYK69"/>
      <c r="RYL69"/>
      <c r="RYM69"/>
      <c r="RYN69"/>
      <c r="RYO69"/>
      <c r="RYP69"/>
      <c r="RYQ69"/>
      <c r="RYR69"/>
      <c r="RYS69"/>
      <c r="RYT69"/>
      <c r="RYU69"/>
      <c r="RYV69"/>
      <c r="RYW69"/>
      <c r="RYX69"/>
      <c r="RYY69"/>
      <c r="RYZ69"/>
      <c r="RZA69"/>
      <c r="RZB69"/>
      <c r="RZC69"/>
      <c r="RZD69"/>
      <c r="RZE69"/>
      <c r="RZF69"/>
      <c r="RZG69"/>
      <c r="RZH69"/>
      <c r="RZI69"/>
      <c r="RZJ69"/>
      <c r="RZK69"/>
      <c r="RZL69"/>
      <c r="RZM69"/>
      <c r="RZN69"/>
      <c r="RZO69"/>
      <c r="RZP69"/>
      <c r="RZQ69"/>
      <c r="RZR69"/>
      <c r="RZS69"/>
      <c r="RZT69"/>
      <c r="RZU69"/>
      <c r="RZV69"/>
      <c r="RZW69"/>
      <c r="RZX69"/>
      <c r="RZY69"/>
      <c r="RZZ69"/>
      <c r="SAA69"/>
      <c r="SAB69"/>
      <c r="SAC69"/>
      <c r="SAD69"/>
      <c r="SAE69"/>
      <c r="SAF69"/>
      <c r="SAG69"/>
      <c r="SAH69"/>
      <c r="SAI69"/>
      <c r="SAJ69"/>
      <c r="SAK69"/>
      <c r="SAL69"/>
      <c r="SAM69"/>
      <c r="SAN69"/>
      <c r="SAO69"/>
      <c r="SAP69"/>
      <c r="SAQ69"/>
      <c r="SAR69"/>
      <c r="SAS69"/>
      <c r="SAT69"/>
      <c r="SAU69"/>
      <c r="SAV69"/>
      <c r="SAW69"/>
      <c r="SAX69"/>
      <c r="SAY69"/>
      <c r="SAZ69"/>
      <c r="SBA69"/>
      <c r="SBB69"/>
      <c r="SBC69"/>
      <c r="SBD69"/>
      <c r="SBE69"/>
      <c r="SBF69"/>
      <c r="SBG69"/>
      <c r="SBH69"/>
      <c r="SBI69"/>
      <c r="SBJ69"/>
      <c r="SBK69"/>
      <c r="SBL69"/>
      <c r="SBM69"/>
      <c r="SBN69"/>
      <c r="SBO69"/>
      <c r="SBP69"/>
      <c r="SBQ69"/>
      <c r="SBR69"/>
      <c r="SBS69"/>
      <c r="SBT69"/>
      <c r="SBU69"/>
      <c r="SBV69"/>
      <c r="SBW69"/>
      <c r="SBX69"/>
      <c r="SBY69"/>
      <c r="SBZ69"/>
      <c r="SCA69"/>
      <c r="SCB69"/>
      <c r="SCC69"/>
      <c r="SCD69"/>
      <c r="SCE69"/>
      <c r="SCF69"/>
      <c r="SCG69"/>
      <c r="SCH69"/>
      <c r="SCI69"/>
      <c r="SCJ69"/>
      <c r="SCK69"/>
      <c r="SCL69"/>
      <c r="SCM69"/>
      <c r="SCN69"/>
      <c r="SCO69"/>
      <c r="SCP69"/>
      <c r="SCQ69"/>
      <c r="SCR69"/>
      <c r="SCS69"/>
      <c r="SCT69"/>
      <c r="SCU69"/>
      <c r="SCV69"/>
      <c r="SCW69"/>
      <c r="SCX69"/>
      <c r="SCY69"/>
      <c r="SCZ69"/>
      <c r="SDA69"/>
      <c r="SDB69"/>
      <c r="SDC69"/>
      <c r="SDD69"/>
      <c r="SDE69"/>
      <c r="SDF69"/>
      <c r="SDG69"/>
      <c r="SDH69"/>
      <c r="SDI69"/>
      <c r="SDJ69"/>
      <c r="SDK69"/>
      <c r="SDL69"/>
      <c r="SDM69"/>
      <c r="SDN69"/>
      <c r="SDO69"/>
      <c r="SDP69"/>
      <c r="SDQ69"/>
      <c r="SDR69"/>
      <c r="SDS69"/>
      <c r="SDT69"/>
      <c r="SDU69"/>
      <c r="SDV69"/>
      <c r="SDW69"/>
      <c r="SDX69"/>
      <c r="SDY69"/>
      <c r="SDZ69"/>
      <c r="SEA69"/>
      <c r="SEB69"/>
      <c r="SEC69"/>
      <c r="SED69"/>
      <c r="SEE69"/>
      <c r="SEF69"/>
      <c r="SEG69"/>
      <c r="SEH69"/>
      <c r="SEI69"/>
      <c r="SEJ69"/>
      <c r="SEK69"/>
      <c r="SEL69"/>
      <c r="SEM69"/>
      <c r="SEN69"/>
      <c r="SEO69"/>
      <c r="SEP69"/>
      <c r="SEQ69"/>
      <c r="SER69"/>
      <c r="SES69"/>
      <c r="SET69"/>
      <c r="SEU69"/>
      <c r="SEV69"/>
      <c r="SEW69"/>
      <c r="SEX69"/>
      <c r="SEY69"/>
      <c r="SEZ69"/>
      <c r="SFA69"/>
      <c r="SFB69"/>
      <c r="SFC69"/>
      <c r="SFD69"/>
      <c r="SFE69"/>
      <c r="SFF69"/>
      <c r="SFG69"/>
      <c r="SFH69"/>
      <c r="SFI69"/>
      <c r="SFJ69"/>
      <c r="SFK69"/>
      <c r="SFL69"/>
      <c r="SFM69"/>
      <c r="SFN69"/>
      <c r="SFO69"/>
      <c r="SFP69"/>
      <c r="SFQ69"/>
      <c r="SFR69"/>
      <c r="SFS69"/>
      <c r="SFT69"/>
      <c r="SFU69"/>
      <c r="SFV69"/>
      <c r="SFW69"/>
      <c r="SFX69"/>
      <c r="SFY69"/>
      <c r="SFZ69"/>
      <c r="SGA69"/>
      <c r="SGB69"/>
      <c r="SGC69"/>
      <c r="SGD69"/>
      <c r="SGE69"/>
      <c r="SGF69"/>
      <c r="SGG69"/>
      <c r="SGH69"/>
      <c r="SGI69"/>
      <c r="SGJ69"/>
      <c r="SGK69"/>
      <c r="SGL69"/>
      <c r="SGM69"/>
      <c r="SGN69"/>
      <c r="SGO69"/>
      <c r="SGP69"/>
      <c r="SGQ69"/>
      <c r="SGR69"/>
      <c r="SGS69"/>
      <c r="SGT69"/>
      <c r="SGU69"/>
      <c r="SGV69"/>
      <c r="SGW69"/>
      <c r="SGX69"/>
      <c r="SGY69"/>
      <c r="SGZ69"/>
      <c r="SHA69"/>
      <c r="SHB69"/>
      <c r="SHC69"/>
      <c r="SHD69"/>
      <c r="SHE69"/>
      <c r="SHF69"/>
      <c r="SHG69"/>
      <c r="SHH69"/>
      <c r="SHI69"/>
      <c r="SHJ69"/>
      <c r="SHK69"/>
      <c r="SHL69"/>
      <c r="SHM69"/>
      <c r="SHN69"/>
      <c r="SHO69"/>
      <c r="SHP69"/>
      <c r="SHQ69"/>
      <c r="SHR69"/>
      <c r="SHS69"/>
      <c r="SHT69"/>
      <c r="SHU69"/>
      <c r="SHV69"/>
      <c r="SHW69"/>
      <c r="SHX69"/>
      <c r="SHY69"/>
      <c r="SHZ69"/>
      <c r="SIA69"/>
      <c r="SIB69"/>
      <c r="SIC69"/>
      <c r="SID69"/>
      <c r="SIE69"/>
      <c r="SIF69"/>
      <c r="SIG69"/>
      <c r="SIH69"/>
      <c r="SII69"/>
      <c r="SIJ69"/>
      <c r="SIK69"/>
      <c r="SIL69"/>
      <c r="SIM69"/>
      <c r="SIN69"/>
      <c r="SIO69"/>
      <c r="SIP69"/>
      <c r="SIQ69"/>
      <c r="SIR69"/>
      <c r="SIS69"/>
      <c r="SIT69"/>
      <c r="SIU69"/>
      <c r="SIV69"/>
      <c r="SIW69"/>
      <c r="SIX69"/>
      <c r="SIY69"/>
      <c r="SIZ69"/>
      <c r="SJA69"/>
      <c r="SJB69"/>
      <c r="SJC69"/>
      <c r="SJD69"/>
      <c r="SJE69"/>
      <c r="SJF69"/>
      <c r="SJG69"/>
      <c r="SJH69"/>
      <c r="SJI69"/>
      <c r="SJJ69"/>
      <c r="SJK69"/>
      <c r="SJL69"/>
      <c r="SJM69"/>
      <c r="SJN69"/>
      <c r="SJO69"/>
      <c r="SJP69"/>
      <c r="SJQ69"/>
      <c r="SJR69"/>
      <c r="SJS69"/>
      <c r="SJT69"/>
      <c r="SJU69"/>
      <c r="SJV69"/>
      <c r="SJW69"/>
      <c r="SJX69"/>
      <c r="SJY69"/>
      <c r="SJZ69"/>
      <c r="SKA69"/>
      <c r="SKB69"/>
      <c r="SKC69"/>
      <c r="SKD69"/>
      <c r="SKE69"/>
      <c r="SKF69"/>
      <c r="SKG69"/>
      <c r="SKH69"/>
      <c r="SKI69"/>
      <c r="SKJ69"/>
      <c r="SKK69"/>
      <c r="SKL69"/>
      <c r="SKM69"/>
      <c r="SKN69"/>
      <c r="SKO69"/>
      <c r="SKP69"/>
      <c r="SKQ69"/>
      <c r="SKR69"/>
      <c r="SKS69"/>
      <c r="SKT69"/>
      <c r="SKU69"/>
      <c r="SKV69"/>
      <c r="SKW69"/>
      <c r="SKX69"/>
      <c r="SKY69"/>
      <c r="SKZ69"/>
      <c r="SLA69"/>
      <c r="SLB69"/>
      <c r="SLC69"/>
      <c r="SLD69"/>
      <c r="SLE69"/>
      <c r="SLF69"/>
      <c r="SLG69"/>
      <c r="SLH69"/>
      <c r="SLI69"/>
      <c r="SLJ69"/>
      <c r="SLK69"/>
      <c r="SLL69"/>
      <c r="SLM69"/>
      <c r="SLN69"/>
      <c r="SLO69"/>
      <c r="SLP69"/>
      <c r="SLQ69"/>
      <c r="SLR69"/>
      <c r="SLS69"/>
      <c r="SLT69"/>
      <c r="SLU69"/>
      <c r="SLV69"/>
      <c r="SLW69"/>
      <c r="SLX69"/>
      <c r="SLY69"/>
      <c r="SLZ69"/>
      <c r="SMA69"/>
      <c r="SMB69"/>
      <c r="SMC69"/>
      <c r="SMD69"/>
      <c r="SME69"/>
      <c r="SMF69"/>
      <c r="SMG69"/>
      <c r="SMH69"/>
      <c r="SMI69"/>
      <c r="SMJ69"/>
      <c r="SMK69"/>
      <c r="SML69"/>
      <c r="SMM69"/>
      <c r="SMN69"/>
      <c r="SMO69"/>
      <c r="SMP69"/>
      <c r="SMQ69"/>
      <c r="SMR69"/>
      <c r="SMS69"/>
      <c r="SMT69"/>
      <c r="SMU69"/>
      <c r="SMV69"/>
      <c r="SMW69"/>
      <c r="SMX69"/>
      <c r="SMY69"/>
      <c r="SMZ69"/>
      <c r="SNA69"/>
      <c r="SNB69"/>
      <c r="SNC69"/>
      <c r="SND69"/>
      <c r="SNE69"/>
      <c r="SNF69"/>
      <c r="SNG69"/>
      <c r="SNH69"/>
      <c r="SNI69"/>
      <c r="SNJ69"/>
      <c r="SNK69"/>
      <c r="SNL69"/>
      <c r="SNM69"/>
      <c r="SNN69"/>
      <c r="SNO69"/>
      <c r="SNP69"/>
      <c r="SNQ69"/>
      <c r="SNR69"/>
      <c r="SNS69"/>
      <c r="SNT69"/>
      <c r="SNU69"/>
      <c r="SNV69"/>
      <c r="SNW69"/>
      <c r="SNX69"/>
      <c r="SNY69"/>
      <c r="SNZ69"/>
      <c r="SOA69"/>
      <c r="SOB69"/>
      <c r="SOC69"/>
      <c r="SOD69"/>
      <c r="SOE69"/>
      <c r="SOF69"/>
      <c r="SOG69"/>
      <c r="SOH69"/>
      <c r="SOI69"/>
      <c r="SOJ69"/>
      <c r="SOK69"/>
      <c r="SOL69"/>
      <c r="SOM69"/>
      <c r="SON69"/>
      <c r="SOO69"/>
      <c r="SOP69"/>
      <c r="SOQ69"/>
      <c r="SOR69"/>
      <c r="SOS69"/>
      <c r="SOT69"/>
      <c r="SOU69"/>
      <c r="SOV69"/>
      <c r="SOW69"/>
      <c r="SOX69"/>
      <c r="SOY69"/>
      <c r="SOZ69"/>
      <c r="SPA69"/>
      <c r="SPB69"/>
      <c r="SPC69"/>
      <c r="SPD69"/>
      <c r="SPE69"/>
      <c r="SPF69"/>
      <c r="SPG69"/>
      <c r="SPH69"/>
      <c r="SPI69"/>
      <c r="SPJ69"/>
      <c r="SPK69"/>
      <c r="SPL69"/>
      <c r="SPM69"/>
      <c r="SPN69"/>
      <c r="SPO69"/>
      <c r="SPP69"/>
      <c r="SPQ69"/>
      <c r="SPR69"/>
      <c r="SPS69"/>
      <c r="SPT69"/>
      <c r="SPU69"/>
      <c r="SPV69"/>
      <c r="SPW69"/>
      <c r="SPX69"/>
      <c r="SPY69"/>
      <c r="SPZ69"/>
      <c r="SQA69"/>
      <c r="SQB69"/>
      <c r="SQC69"/>
      <c r="SQD69"/>
      <c r="SQE69"/>
      <c r="SQF69"/>
      <c r="SQG69"/>
      <c r="SQH69"/>
      <c r="SQI69"/>
      <c r="SQJ69"/>
      <c r="SQK69"/>
      <c r="SQL69"/>
      <c r="SQM69"/>
      <c r="SQN69"/>
      <c r="SQO69"/>
      <c r="SQP69"/>
      <c r="SQQ69"/>
      <c r="SQR69"/>
      <c r="SQS69"/>
      <c r="SQT69"/>
      <c r="SQU69"/>
      <c r="SQV69"/>
      <c r="SQW69"/>
      <c r="SQX69"/>
      <c r="SQY69"/>
      <c r="SQZ69"/>
      <c r="SRA69"/>
      <c r="SRB69"/>
      <c r="SRC69"/>
      <c r="SRD69"/>
      <c r="SRE69"/>
      <c r="SRF69"/>
      <c r="SRG69"/>
      <c r="SRH69"/>
      <c r="SRI69"/>
      <c r="SRJ69"/>
      <c r="SRK69"/>
      <c r="SRL69"/>
      <c r="SRM69"/>
      <c r="SRN69"/>
      <c r="SRO69"/>
      <c r="SRP69"/>
      <c r="SRQ69"/>
      <c r="SRR69"/>
      <c r="SRS69"/>
      <c r="SRT69"/>
      <c r="SRU69"/>
      <c r="SRV69"/>
      <c r="SRW69"/>
      <c r="SRX69"/>
      <c r="SRY69"/>
      <c r="SRZ69"/>
      <c r="SSA69"/>
      <c r="SSB69"/>
      <c r="SSC69"/>
      <c r="SSD69"/>
      <c r="SSE69"/>
      <c r="SSF69"/>
      <c r="SSG69"/>
      <c r="SSH69"/>
      <c r="SSI69"/>
      <c r="SSJ69"/>
      <c r="SSK69"/>
      <c r="SSL69"/>
      <c r="SSM69"/>
      <c r="SSN69"/>
      <c r="SSO69"/>
      <c r="SSP69"/>
      <c r="SSQ69"/>
      <c r="SSR69"/>
      <c r="SSS69"/>
      <c r="SST69"/>
      <c r="SSU69"/>
      <c r="SSV69"/>
      <c r="SSW69"/>
      <c r="SSX69"/>
      <c r="SSY69"/>
      <c r="SSZ69"/>
      <c r="STA69"/>
      <c r="STB69"/>
      <c r="STC69"/>
      <c r="STD69"/>
      <c r="STE69"/>
      <c r="STF69"/>
      <c r="STG69"/>
      <c r="STH69"/>
      <c r="STI69"/>
      <c r="STJ69"/>
      <c r="STK69"/>
      <c r="STL69"/>
      <c r="STM69"/>
      <c r="STN69"/>
      <c r="STO69"/>
      <c r="STP69"/>
      <c r="STQ69"/>
      <c r="STR69"/>
      <c r="STS69"/>
      <c r="STT69"/>
      <c r="STU69"/>
      <c r="STV69"/>
      <c r="STW69"/>
      <c r="STX69"/>
      <c r="STY69"/>
      <c r="STZ69"/>
      <c r="SUA69"/>
      <c r="SUB69"/>
      <c r="SUC69"/>
      <c r="SUD69"/>
      <c r="SUE69"/>
      <c r="SUF69"/>
      <c r="SUG69"/>
      <c r="SUH69"/>
      <c r="SUI69"/>
      <c r="SUJ69"/>
      <c r="SUK69"/>
      <c r="SUL69"/>
      <c r="SUM69"/>
      <c r="SUN69"/>
      <c r="SUO69"/>
      <c r="SUP69"/>
      <c r="SUQ69"/>
      <c r="SUR69"/>
      <c r="SUS69"/>
      <c r="SUT69"/>
      <c r="SUU69"/>
      <c r="SUV69"/>
      <c r="SUW69"/>
      <c r="SUX69"/>
      <c r="SUY69"/>
      <c r="SUZ69"/>
      <c r="SVA69"/>
      <c r="SVB69"/>
      <c r="SVC69"/>
      <c r="SVD69"/>
      <c r="SVE69"/>
      <c r="SVF69"/>
      <c r="SVG69"/>
      <c r="SVH69"/>
      <c r="SVI69"/>
      <c r="SVJ69"/>
      <c r="SVK69"/>
      <c r="SVL69"/>
      <c r="SVM69"/>
      <c r="SVN69"/>
      <c r="SVO69"/>
      <c r="SVP69"/>
      <c r="SVQ69"/>
      <c r="SVR69"/>
      <c r="SVS69"/>
      <c r="SVT69"/>
      <c r="SVU69"/>
      <c r="SVV69"/>
      <c r="SVW69"/>
      <c r="SVX69"/>
      <c r="SVY69"/>
      <c r="SVZ69"/>
      <c r="SWA69"/>
      <c r="SWB69"/>
      <c r="SWC69"/>
      <c r="SWD69"/>
      <c r="SWE69"/>
      <c r="SWF69"/>
      <c r="SWG69"/>
      <c r="SWH69"/>
      <c r="SWI69"/>
      <c r="SWJ69"/>
      <c r="SWK69"/>
      <c r="SWL69"/>
      <c r="SWM69"/>
      <c r="SWN69"/>
      <c r="SWO69"/>
      <c r="SWP69"/>
      <c r="SWQ69"/>
      <c r="SWR69"/>
      <c r="SWS69"/>
      <c r="SWT69"/>
      <c r="SWU69"/>
      <c r="SWV69"/>
      <c r="SWW69"/>
      <c r="SWX69"/>
      <c r="SWY69"/>
      <c r="SWZ69"/>
      <c r="SXA69"/>
      <c r="SXB69"/>
      <c r="SXC69"/>
      <c r="SXD69"/>
      <c r="SXE69"/>
      <c r="SXF69"/>
      <c r="SXG69"/>
      <c r="SXH69"/>
      <c r="SXI69"/>
      <c r="SXJ69"/>
      <c r="SXK69"/>
      <c r="SXL69"/>
      <c r="SXM69"/>
      <c r="SXN69"/>
      <c r="SXO69"/>
      <c r="SXP69"/>
      <c r="SXQ69"/>
      <c r="SXR69"/>
      <c r="SXS69"/>
      <c r="SXT69"/>
      <c r="SXU69"/>
      <c r="SXV69"/>
      <c r="SXW69"/>
      <c r="SXX69"/>
      <c r="SXY69"/>
      <c r="SXZ69"/>
      <c r="SYA69"/>
      <c r="SYB69"/>
      <c r="SYC69"/>
      <c r="SYD69"/>
      <c r="SYE69"/>
      <c r="SYF69"/>
      <c r="SYG69"/>
      <c r="SYH69"/>
      <c r="SYI69"/>
      <c r="SYJ69"/>
      <c r="SYK69"/>
      <c r="SYL69"/>
      <c r="SYM69"/>
      <c r="SYN69"/>
      <c r="SYO69"/>
      <c r="SYP69"/>
      <c r="SYQ69"/>
      <c r="SYR69"/>
      <c r="SYS69"/>
      <c r="SYT69"/>
      <c r="SYU69"/>
      <c r="SYV69"/>
      <c r="SYW69"/>
      <c r="SYX69"/>
      <c r="SYY69"/>
      <c r="SYZ69"/>
      <c r="SZA69"/>
      <c r="SZB69"/>
      <c r="SZC69"/>
      <c r="SZD69"/>
      <c r="SZE69"/>
      <c r="SZF69"/>
      <c r="SZG69"/>
      <c r="SZH69"/>
      <c r="SZI69"/>
      <c r="SZJ69"/>
      <c r="SZK69"/>
      <c r="SZL69"/>
      <c r="SZM69"/>
      <c r="SZN69"/>
      <c r="SZO69"/>
      <c r="SZP69"/>
      <c r="SZQ69"/>
      <c r="SZR69"/>
      <c r="SZS69"/>
      <c r="SZT69"/>
      <c r="SZU69"/>
      <c r="SZV69"/>
      <c r="SZW69"/>
      <c r="SZX69"/>
      <c r="SZY69"/>
      <c r="SZZ69"/>
      <c r="TAA69"/>
      <c r="TAB69"/>
      <c r="TAC69"/>
      <c r="TAD69"/>
      <c r="TAE69"/>
      <c r="TAF69"/>
      <c r="TAG69"/>
      <c r="TAH69"/>
      <c r="TAI69"/>
      <c r="TAJ69"/>
      <c r="TAK69"/>
      <c r="TAL69"/>
      <c r="TAM69"/>
      <c r="TAN69"/>
      <c r="TAO69"/>
      <c r="TAP69"/>
      <c r="TAQ69"/>
      <c r="TAR69"/>
      <c r="TAS69"/>
      <c r="TAT69"/>
      <c r="TAU69"/>
      <c r="TAV69"/>
      <c r="TAW69"/>
      <c r="TAX69"/>
      <c r="TAY69"/>
      <c r="TAZ69"/>
      <c r="TBA69"/>
      <c r="TBB69"/>
      <c r="TBC69"/>
      <c r="TBD69"/>
      <c r="TBE69"/>
      <c r="TBF69"/>
      <c r="TBG69"/>
      <c r="TBH69"/>
      <c r="TBI69"/>
      <c r="TBJ69"/>
      <c r="TBK69"/>
      <c r="TBL69"/>
      <c r="TBM69"/>
      <c r="TBN69"/>
      <c r="TBO69"/>
      <c r="TBP69"/>
      <c r="TBQ69"/>
      <c r="TBR69"/>
      <c r="TBS69"/>
      <c r="TBT69"/>
      <c r="TBU69"/>
      <c r="TBV69"/>
      <c r="TBW69"/>
      <c r="TBX69"/>
      <c r="TBY69"/>
      <c r="TBZ69"/>
      <c r="TCA69"/>
      <c r="TCB69"/>
      <c r="TCC69"/>
      <c r="TCD69"/>
      <c r="TCE69"/>
      <c r="TCF69"/>
      <c r="TCG69"/>
      <c r="TCH69"/>
      <c r="TCI69"/>
      <c r="TCJ69"/>
      <c r="TCK69"/>
      <c r="TCL69"/>
      <c r="TCM69"/>
      <c r="TCN69"/>
      <c r="TCO69"/>
      <c r="TCP69"/>
      <c r="TCQ69"/>
      <c r="TCR69"/>
      <c r="TCS69"/>
      <c r="TCT69"/>
      <c r="TCU69"/>
      <c r="TCV69"/>
      <c r="TCW69"/>
      <c r="TCX69"/>
      <c r="TCY69"/>
      <c r="TCZ69"/>
      <c r="TDA69"/>
      <c r="TDB69"/>
      <c r="TDC69"/>
      <c r="TDD69"/>
      <c r="TDE69"/>
      <c r="TDF69"/>
      <c r="TDG69"/>
      <c r="TDH69"/>
      <c r="TDI69"/>
      <c r="TDJ69"/>
      <c r="TDK69"/>
      <c r="TDL69"/>
      <c r="TDM69"/>
      <c r="TDN69"/>
      <c r="TDO69"/>
      <c r="TDP69"/>
      <c r="TDQ69"/>
      <c r="TDR69"/>
      <c r="TDS69"/>
      <c r="TDT69"/>
      <c r="TDU69"/>
      <c r="TDV69"/>
      <c r="TDW69"/>
      <c r="TDX69"/>
      <c r="TDY69"/>
      <c r="TDZ69"/>
      <c r="TEA69"/>
      <c r="TEB69"/>
      <c r="TEC69"/>
      <c r="TED69"/>
      <c r="TEE69"/>
      <c r="TEF69"/>
      <c r="TEG69"/>
      <c r="TEH69"/>
      <c r="TEI69"/>
      <c r="TEJ69"/>
      <c r="TEK69"/>
      <c r="TEL69"/>
      <c r="TEM69"/>
      <c r="TEN69"/>
      <c r="TEO69"/>
      <c r="TEP69"/>
      <c r="TEQ69"/>
      <c r="TER69"/>
      <c r="TES69"/>
      <c r="TET69"/>
      <c r="TEU69"/>
      <c r="TEV69"/>
      <c r="TEW69"/>
      <c r="TEX69"/>
      <c r="TEY69"/>
      <c r="TEZ69"/>
      <c r="TFA69"/>
      <c r="TFB69"/>
      <c r="TFC69"/>
      <c r="TFD69"/>
      <c r="TFE69"/>
      <c r="TFF69"/>
      <c r="TFG69"/>
      <c r="TFH69"/>
      <c r="TFI69"/>
      <c r="TFJ69"/>
      <c r="TFK69"/>
      <c r="TFL69"/>
      <c r="TFM69"/>
      <c r="TFN69"/>
      <c r="TFO69"/>
      <c r="TFP69"/>
      <c r="TFQ69"/>
      <c r="TFR69"/>
      <c r="TFS69"/>
      <c r="TFT69"/>
      <c r="TFU69"/>
      <c r="TFV69"/>
      <c r="TFW69"/>
      <c r="TFX69"/>
      <c r="TFY69"/>
      <c r="TFZ69"/>
      <c r="TGA69"/>
      <c r="TGB69"/>
      <c r="TGC69"/>
      <c r="TGD69"/>
      <c r="TGE69"/>
      <c r="TGF69"/>
      <c r="TGG69"/>
      <c r="TGH69"/>
      <c r="TGI69"/>
      <c r="TGJ69"/>
      <c r="TGK69"/>
      <c r="TGL69"/>
      <c r="TGM69"/>
      <c r="TGN69"/>
      <c r="TGO69"/>
      <c r="TGP69"/>
      <c r="TGQ69"/>
      <c r="TGR69"/>
      <c r="TGS69"/>
      <c r="TGT69"/>
      <c r="TGU69"/>
      <c r="TGV69"/>
      <c r="TGW69"/>
      <c r="TGX69"/>
      <c r="TGY69"/>
      <c r="TGZ69"/>
      <c r="THA69"/>
      <c r="THB69"/>
      <c r="THC69"/>
      <c r="THD69"/>
      <c r="THE69"/>
      <c r="THF69"/>
      <c r="THG69"/>
      <c r="THH69"/>
      <c r="THI69"/>
      <c r="THJ69"/>
      <c r="THK69"/>
      <c r="THL69"/>
      <c r="THM69"/>
      <c r="THN69"/>
      <c r="THO69"/>
      <c r="THP69"/>
      <c r="THQ69"/>
      <c r="THR69"/>
      <c r="THS69"/>
      <c r="THT69"/>
      <c r="THU69"/>
      <c r="THV69"/>
      <c r="THW69"/>
      <c r="THX69"/>
      <c r="THY69"/>
      <c r="THZ69"/>
      <c r="TIA69"/>
      <c r="TIB69"/>
      <c r="TIC69"/>
      <c r="TID69"/>
      <c r="TIE69"/>
      <c r="TIF69"/>
      <c r="TIG69"/>
      <c r="TIH69"/>
      <c r="TII69"/>
      <c r="TIJ69"/>
      <c r="TIK69"/>
      <c r="TIL69"/>
      <c r="TIM69"/>
      <c r="TIN69"/>
      <c r="TIO69"/>
      <c r="TIP69"/>
      <c r="TIQ69"/>
      <c r="TIR69"/>
      <c r="TIS69"/>
      <c r="TIT69"/>
      <c r="TIU69"/>
      <c r="TIV69"/>
      <c r="TIW69"/>
      <c r="TIX69"/>
      <c r="TIY69"/>
      <c r="TIZ69"/>
      <c r="TJA69"/>
      <c r="TJB69"/>
      <c r="TJC69"/>
      <c r="TJD69"/>
      <c r="TJE69"/>
      <c r="TJF69"/>
      <c r="TJG69"/>
      <c r="TJH69"/>
      <c r="TJI69"/>
      <c r="TJJ69"/>
      <c r="TJK69"/>
      <c r="TJL69"/>
      <c r="TJM69"/>
      <c r="TJN69"/>
      <c r="TJO69"/>
      <c r="TJP69"/>
      <c r="TJQ69"/>
      <c r="TJR69"/>
      <c r="TJS69"/>
      <c r="TJT69"/>
      <c r="TJU69"/>
      <c r="TJV69"/>
      <c r="TJW69"/>
      <c r="TJX69"/>
      <c r="TJY69"/>
      <c r="TJZ69"/>
      <c r="TKA69"/>
      <c r="TKB69"/>
      <c r="TKC69"/>
      <c r="TKD69"/>
      <c r="TKE69"/>
      <c r="TKF69"/>
      <c r="TKG69"/>
      <c r="TKH69"/>
      <c r="TKI69"/>
      <c r="TKJ69"/>
      <c r="TKK69"/>
      <c r="TKL69"/>
      <c r="TKM69"/>
      <c r="TKN69"/>
      <c r="TKO69"/>
      <c r="TKP69"/>
      <c r="TKQ69"/>
      <c r="TKR69"/>
      <c r="TKS69"/>
      <c r="TKT69"/>
      <c r="TKU69"/>
      <c r="TKV69"/>
      <c r="TKW69"/>
      <c r="TKX69"/>
      <c r="TKY69"/>
      <c r="TKZ69"/>
      <c r="TLA69"/>
      <c r="TLB69"/>
      <c r="TLC69"/>
      <c r="TLD69"/>
      <c r="TLE69"/>
      <c r="TLF69"/>
      <c r="TLG69"/>
      <c r="TLH69"/>
      <c r="TLI69"/>
      <c r="TLJ69"/>
      <c r="TLK69"/>
      <c r="TLL69"/>
      <c r="TLM69"/>
      <c r="TLN69"/>
      <c r="TLO69"/>
      <c r="TLP69"/>
      <c r="TLQ69"/>
      <c r="TLR69"/>
      <c r="TLS69"/>
      <c r="TLT69"/>
      <c r="TLU69"/>
      <c r="TLV69"/>
      <c r="TLW69"/>
      <c r="TLX69"/>
      <c r="TLY69"/>
      <c r="TLZ69"/>
      <c r="TMA69"/>
      <c r="TMB69"/>
      <c r="TMC69"/>
      <c r="TMD69"/>
      <c r="TME69"/>
      <c r="TMF69"/>
      <c r="TMG69"/>
      <c r="TMH69"/>
      <c r="TMI69"/>
      <c r="TMJ69"/>
      <c r="TMK69"/>
      <c r="TML69"/>
      <c r="TMM69"/>
      <c r="TMN69"/>
      <c r="TMO69"/>
      <c r="TMP69"/>
      <c r="TMQ69"/>
      <c r="TMR69"/>
      <c r="TMS69"/>
      <c r="TMT69"/>
      <c r="TMU69"/>
      <c r="TMV69"/>
      <c r="TMW69"/>
      <c r="TMX69"/>
      <c r="TMY69"/>
      <c r="TMZ69"/>
      <c r="TNA69"/>
      <c r="TNB69"/>
      <c r="TNC69"/>
      <c r="TND69"/>
      <c r="TNE69"/>
      <c r="TNF69"/>
      <c r="TNG69"/>
      <c r="TNH69"/>
      <c r="TNI69"/>
      <c r="TNJ69"/>
      <c r="TNK69"/>
      <c r="TNL69"/>
      <c r="TNM69"/>
      <c r="TNN69"/>
      <c r="TNO69"/>
      <c r="TNP69"/>
      <c r="TNQ69"/>
      <c r="TNR69"/>
      <c r="TNS69"/>
      <c r="TNT69"/>
      <c r="TNU69"/>
      <c r="TNV69"/>
      <c r="TNW69"/>
      <c r="TNX69"/>
      <c r="TNY69"/>
      <c r="TNZ69"/>
      <c r="TOA69"/>
      <c r="TOB69"/>
      <c r="TOC69"/>
      <c r="TOD69"/>
      <c r="TOE69"/>
      <c r="TOF69"/>
      <c r="TOG69"/>
      <c r="TOH69"/>
      <c r="TOI69"/>
      <c r="TOJ69"/>
      <c r="TOK69"/>
      <c r="TOL69"/>
      <c r="TOM69"/>
      <c r="TON69"/>
      <c r="TOO69"/>
      <c r="TOP69"/>
      <c r="TOQ69"/>
      <c r="TOR69"/>
      <c r="TOS69"/>
      <c r="TOT69"/>
      <c r="TOU69"/>
      <c r="TOV69"/>
      <c r="TOW69"/>
      <c r="TOX69"/>
      <c r="TOY69"/>
      <c r="TOZ69"/>
      <c r="TPA69"/>
      <c r="TPB69"/>
      <c r="TPC69"/>
      <c r="TPD69"/>
      <c r="TPE69"/>
      <c r="TPF69"/>
      <c r="TPG69"/>
      <c r="TPH69"/>
      <c r="TPI69"/>
      <c r="TPJ69"/>
      <c r="TPK69"/>
      <c r="TPL69"/>
      <c r="TPM69"/>
      <c r="TPN69"/>
      <c r="TPO69"/>
      <c r="TPP69"/>
      <c r="TPQ69"/>
      <c r="TPR69"/>
      <c r="TPS69"/>
      <c r="TPT69"/>
      <c r="TPU69"/>
      <c r="TPV69"/>
      <c r="TPW69"/>
      <c r="TPX69"/>
      <c r="TPY69"/>
      <c r="TPZ69"/>
      <c r="TQA69"/>
      <c r="TQB69"/>
      <c r="TQC69"/>
      <c r="TQD69"/>
      <c r="TQE69"/>
      <c r="TQF69"/>
      <c r="TQG69"/>
      <c r="TQH69"/>
      <c r="TQI69"/>
      <c r="TQJ69"/>
      <c r="TQK69"/>
      <c r="TQL69"/>
      <c r="TQM69"/>
      <c r="TQN69"/>
      <c r="TQO69"/>
      <c r="TQP69"/>
      <c r="TQQ69"/>
      <c r="TQR69"/>
      <c r="TQS69"/>
      <c r="TQT69"/>
      <c r="TQU69"/>
      <c r="TQV69"/>
      <c r="TQW69"/>
      <c r="TQX69"/>
      <c r="TQY69"/>
      <c r="TQZ69"/>
      <c r="TRA69"/>
      <c r="TRB69"/>
      <c r="TRC69"/>
      <c r="TRD69"/>
      <c r="TRE69"/>
      <c r="TRF69"/>
      <c r="TRG69"/>
      <c r="TRH69"/>
      <c r="TRI69"/>
      <c r="TRJ69"/>
      <c r="TRK69"/>
      <c r="TRL69"/>
      <c r="TRM69"/>
      <c r="TRN69"/>
      <c r="TRO69"/>
      <c r="TRP69"/>
      <c r="TRQ69"/>
      <c r="TRR69"/>
      <c r="TRS69"/>
      <c r="TRT69"/>
      <c r="TRU69"/>
      <c r="TRV69"/>
      <c r="TRW69"/>
      <c r="TRX69"/>
      <c r="TRY69"/>
      <c r="TRZ69"/>
      <c r="TSA69"/>
      <c r="TSB69"/>
      <c r="TSC69"/>
      <c r="TSD69"/>
      <c r="TSE69"/>
      <c r="TSF69"/>
      <c r="TSG69"/>
      <c r="TSH69"/>
      <c r="TSI69"/>
      <c r="TSJ69"/>
      <c r="TSK69"/>
      <c r="TSL69"/>
      <c r="TSM69"/>
      <c r="TSN69"/>
      <c r="TSO69"/>
      <c r="TSP69"/>
      <c r="TSQ69"/>
      <c r="TSR69"/>
      <c r="TSS69"/>
      <c r="TST69"/>
      <c r="TSU69"/>
      <c r="TSV69"/>
      <c r="TSW69"/>
      <c r="TSX69"/>
      <c r="TSY69"/>
      <c r="TSZ69"/>
      <c r="TTA69"/>
      <c r="TTB69"/>
      <c r="TTC69"/>
      <c r="TTD69"/>
      <c r="TTE69"/>
      <c r="TTF69"/>
      <c r="TTG69"/>
      <c r="TTH69"/>
      <c r="TTI69"/>
      <c r="TTJ69"/>
      <c r="TTK69"/>
      <c r="TTL69"/>
      <c r="TTM69"/>
      <c r="TTN69"/>
      <c r="TTO69"/>
      <c r="TTP69"/>
      <c r="TTQ69"/>
      <c r="TTR69"/>
      <c r="TTS69"/>
      <c r="TTT69"/>
      <c r="TTU69"/>
      <c r="TTV69"/>
      <c r="TTW69"/>
      <c r="TTX69"/>
      <c r="TTY69"/>
      <c r="TTZ69"/>
      <c r="TUA69"/>
      <c r="TUB69"/>
      <c r="TUC69"/>
      <c r="TUD69"/>
      <c r="TUE69"/>
      <c r="TUF69"/>
      <c r="TUG69"/>
      <c r="TUH69"/>
      <c r="TUI69"/>
      <c r="TUJ69"/>
      <c r="TUK69"/>
      <c r="TUL69"/>
      <c r="TUM69"/>
      <c r="TUN69"/>
      <c r="TUO69"/>
      <c r="TUP69"/>
      <c r="TUQ69"/>
      <c r="TUR69"/>
      <c r="TUS69"/>
      <c r="TUT69"/>
      <c r="TUU69"/>
      <c r="TUV69"/>
      <c r="TUW69"/>
      <c r="TUX69"/>
      <c r="TUY69"/>
      <c r="TUZ69"/>
      <c r="TVA69"/>
      <c r="TVB69"/>
      <c r="TVC69"/>
      <c r="TVD69"/>
      <c r="TVE69"/>
      <c r="TVF69"/>
      <c r="TVG69"/>
      <c r="TVH69"/>
      <c r="TVI69"/>
      <c r="TVJ69"/>
      <c r="TVK69"/>
      <c r="TVL69"/>
      <c r="TVM69"/>
      <c r="TVN69"/>
      <c r="TVO69"/>
      <c r="TVP69"/>
      <c r="TVQ69"/>
      <c r="TVR69"/>
      <c r="TVS69"/>
      <c r="TVT69"/>
      <c r="TVU69"/>
      <c r="TVV69"/>
      <c r="TVW69"/>
      <c r="TVX69"/>
      <c r="TVY69"/>
      <c r="TVZ69"/>
      <c r="TWA69"/>
      <c r="TWB69"/>
      <c r="TWC69"/>
      <c r="TWD69"/>
      <c r="TWE69"/>
      <c r="TWF69"/>
      <c r="TWG69"/>
      <c r="TWH69"/>
      <c r="TWI69"/>
      <c r="TWJ69"/>
      <c r="TWK69"/>
      <c r="TWL69"/>
      <c r="TWM69"/>
      <c r="TWN69"/>
      <c r="TWO69"/>
      <c r="TWP69"/>
      <c r="TWQ69"/>
      <c r="TWR69"/>
      <c r="TWS69"/>
      <c r="TWT69"/>
      <c r="TWU69"/>
      <c r="TWV69"/>
      <c r="TWW69"/>
      <c r="TWX69"/>
      <c r="TWY69"/>
      <c r="TWZ69"/>
      <c r="TXA69"/>
      <c r="TXB69"/>
      <c r="TXC69"/>
      <c r="TXD69"/>
      <c r="TXE69"/>
      <c r="TXF69"/>
      <c r="TXG69"/>
      <c r="TXH69"/>
      <c r="TXI69"/>
      <c r="TXJ69"/>
      <c r="TXK69"/>
      <c r="TXL69"/>
      <c r="TXM69"/>
      <c r="TXN69"/>
      <c r="TXO69"/>
      <c r="TXP69"/>
      <c r="TXQ69"/>
      <c r="TXR69"/>
      <c r="TXS69"/>
      <c r="TXT69"/>
      <c r="TXU69"/>
      <c r="TXV69"/>
      <c r="TXW69"/>
      <c r="TXX69"/>
      <c r="TXY69"/>
      <c r="TXZ69"/>
      <c r="TYA69"/>
      <c r="TYB69"/>
      <c r="TYC69"/>
      <c r="TYD69"/>
      <c r="TYE69"/>
      <c r="TYF69"/>
      <c r="TYG69"/>
      <c r="TYH69"/>
      <c r="TYI69"/>
      <c r="TYJ69"/>
      <c r="TYK69"/>
      <c r="TYL69"/>
      <c r="TYM69"/>
      <c r="TYN69"/>
      <c r="TYO69"/>
      <c r="TYP69"/>
      <c r="TYQ69"/>
      <c r="TYR69"/>
      <c r="TYS69"/>
      <c r="TYT69"/>
      <c r="TYU69"/>
      <c r="TYV69"/>
      <c r="TYW69"/>
      <c r="TYX69"/>
      <c r="TYY69"/>
      <c r="TYZ69"/>
      <c r="TZA69"/>
      <c r="TZB69"/>
      <c r="TZC69"/>
      <c r="TZD69"/>
      <c r="TZE69"/>
      <c r="TZF69"/>
      <c r="TZG69"/>
      <c r="TZH69"/>
      <c r="TZI69"/>
      <c r="TZJ69"/>
      <c r="TZK69"/>
      <c r="TZL69"/>
      <c r="TZM69"/>
      <c r="TZN69"/>
      <c r="TZO69"/>
      <c r="TZP69"/>
      <c r="TZQ69"/>
      <c r="TZR69"/>
      <c r="TZS69"/>
      <c r="TZT69"/>
      <c r="TZU69"/>
      <c r="TZV69"/>
      <c r="TZW69"/>
      <c r="TZX69"/>
      <c r="TZY69"/>
      <c r="TZZ69"/>
      <c r="UAA69"/>
      <c r="UAB69"/>
      <c r="UAC69"/>
      <c r="UAD69"/>
      <c r="UAE69"/>
      <c r="UAF69"/>
      <c r="UAG69"/>
      <c r="UAH69"/>
      <c r="UAI69"/>
      <c r="UAJ69"/>
      <c r="UAK69"/>
      <c r="UAL69"/>
      <c r="UAM69"/>
      <c r="UAN69"/>
      <c r="UAO69"/>
      <c r="UAP69"/>
      <c r="UAQ69"/>
      <c r="UAR69"/>
      <c r="UAS69"/>
      <c r="UAT69"/>
      <c r="UAU69"/>
      <c r="UAV69"/>
      <c r="UAW69"/>
      <c r="UAX69"/>
      <c r="UAY69"/>
      <c r="UAZ69"/>
      <c r="UBA69"/>
      <c r="UBB69"/>
      <c r="UBC69"/>
      <c r="UBD69"/>
      <c r="UBE69"/>
      <c r="UBF69"/>
      <c r="UBG69"/>
      <c r="UBH69"/>
      <c r="UBI69"/>
      <c r="UBJ69"/>
      <c r="UBK69"/>
      <c r="UBL69"/>
      <c r="UBM69"/>
      <c r="UBN69"/>
      <c r="UBO69"/>
      <c r="UBP69"/>
      <c r="UBQ69"/>
      <c r="UBR69"/>
      <c r="UBS69"/>
      <c r="UBT69"/>
      <c r="UBU69"/>
      <c r="UBV69"/>
      <c r="UBW69"/>
      <c r="UBX69"/>
      <c r="UBY69"/>
      <c r="UBZ69"/>
      <c r="UCA69"/>
      <c r="UCB69"/>
      <c r="UCC69"/>
      <c r="UCD69"/>
      <c r="UCE69"/>
      <c r="UCF69"/>
      <c r="UCG69"/>
      <c r="UCH69"/>
      <c r="UCI69"/>
      <c r="UCJ69"/>
      <c r="UCK69"/>
      <c r="UCL69"/>
      <c r="UCM69"/>
      <c r="UCN69"/>
      <c r="UCO69"/>
      <c r="UCP69"/>
      <c r="UCQ69"/>
      <c r="UCR69"/>
      <c r="UCS69"/>
      <c r="UCT69"/>
      <c r="UCU69"/>
      <c r="UCV69"/>
      <c r="UCW69"/>
      <c r="UCX69"/>
      <c r="UCY69"/>
      <c r="UCZ69"/>
      <c r="UDA69"/>
      <c r="UDB69"/>
      <c r="UDC69"/>
      <c r="UDD69"/>
      <c r="UDE69"/>
      <c r="UDF69"/>
      <c r="UDG69"/>
      <c r="UDH69"/>
      <c r="UDI69"/>
      <c r="UDJ69"/>
      <c r="UDK69"/>
      <c r="UDL69"/>
      <c r="UDM69"/>
      <c r="UDN69"/>
      <c r="UDO69"/>
      <c r="UDP69"/>
      <c r="UDQ69"/>
      <c r="UDR69"/>
      <c r="UDS69"/>
      <c r="UDT69"/>
      <c r="UDU69"/>
      <c r="UDV69"/>
      <c r="UDW69"/>
      <c r="UDX69"/>
      <c r="UDY69"/>
      <c r="UDZ69"/>
      <c r="UEA69"/>
      <c r="UEB69"/>
      <c r="UEC69"/>
      <c r="UED69"/>
      <c r="UEE69"/>
      <c r="UEF69"/>
      <c r="UEG69"/>
      <c r="UEH69"/>
      <c r="UEI69"/>
      <c r="UEJ69"/>
      <c r="UEK69"/>
      <c r="UEL69"/>
      <c r="UEM69"/>
      <c r="UEN69"/>
      <c r="UEO69"/>
      <c r="UEP69"/>
      <c r="UEQ69"/>
      <c r="UER69"/>
      <c r="UES69"/>
      <c r="UET69"/>
      <c r="UEU69"/>
      <c r="UEV69"/>
      <c r="UEW69"/>
      <c r="UEX69"/>
      <c r="UEY69"/>
      <c r="UEZ69"/>
      <c r="UFA69"/>
      <c r="UFB69"/>
      <c r="UFC69"/>
      <c r="UFD69"/>
      <c r="UFE69"/>
      <c r="UFF69"/>
      <c r="UFG69"/>
      <c r="UFH69"/>
      <c r="UFI69"/>
      <c r="UFJ69"/>
      <c r="UFK69"/>
      <c r="UFL69"/>
      <c r="UFM69"/>
      <c r="UFN69"/>
      <c r="UFO69"/>
      <c r="UFP69"/>
      <c r="UFQ69"/>
      <c r="UFR69"/>
      <c r="UFS69"/>
      <c r="UFT69"/>
      <c r="UFU69"/>
      <c r="UFV69"/>
      <c r="UFW69"/>
      <c r="UFX69"/>
      <c r="UFY69"/>
      <c r="UFZ69"/>
      <c r="UGA69"/>
      <c r="UGB69"/>
      <c r="UGC69"/>
      <c r="UGD69"/>
      <c r="UGE69"/>
      <c r="UGF69"/>
      <c r="UGG69"/>
      <c r="UGH69"/>
      <c r="UGI69"/>
      <c r="UGJ69"/>
      <c r="UGK69"/>
      <c r="UGL69"/>
      <c r="UGM69"/>
      <c r="UGN69"/>
      <c r="UGO69"/>
      <c r="UGP69"/>
      <c r="UGQ69"/>
      <c r="UGR69"/>
      <c r="UGS69"/>
      <c r="UGT69"/>
      <c r="UGU69"/>
      <c r="UGV69"/>
      <c r="UGW69"/>
      <c r="UGX69"/>
      <c r="UGY69"/>
      <c r="UGZ69"/>
      <c r="UHA69"/>
      <c r="UHB69"/>
      <c r="UHC69"/>
      <c r="UHD69"/>
      <c r="UHE69"/>
      <c r="UHF69"/>
      <c r="UHG69"/>
      <c r="UHH69"/>
      <c r="UHI69"/>
      <c r="UHJ69"/>
      <c r="UHK69"/>
      <c r="UHL69"/>
      <c r="UHM69"/>
      <c r="UHN69"/>
      <c r="UHO69"/>
      <c r="UHP69"/>
      <c r="UHQ69"/>
      <c r="UHR69"/>
      <c r="UHS69"/>
      <c r="UHT69"/>
      <c r="UHU69"/>
      <c r="UHV69"/>
      <c r="UHW69"/>
      <c r="UHX69"/>
      <c r="UHY69"/>
      <c r="UHZ69"/>
      <c r="UIA69"/>
      <c r="UIB69"/>
      <c r="UIC69"/>
      <c r="UID69"/>
      <c r="UIE69"/>
      <c r="UIF69"/>
      <c r="UIG69"/>
      <c r="UIH69"/>
      <c r="UII69"/>
      <c r="UIJ69"/>
      <c r="UIK69"/>
      <c r="UIL69"/>
      <c r="UIM69"/>
      <c r="UIN69"/>
      <c r="UIO69"/>
      <c r="UIP69"/>
      <c r="UIQ69"/>
      <c r="UIR69"/>
      <c r="UIS69"/>
      <c r="UIT69"/>
      <c r="UIU69"/>
      <c r="UIV69"/>
      <c r="UIW69"/>
      <c r="UIX69"/>
      <c r="UIY69"/>
      <c r="UIZ69"/>
      <c r="UJA69"/>
      <c r="UJB69"/>
      <c r="UJC69"/>
      <c r="UJD69"/>
      <c r="UJE69"/>
      <c r="UJF69"/>
      <c r="UJG69"/>
      <c r="UJH69"/>
      <c r="UJI69"/>
      <c r="UJJ69"/>
      <c r="UJK69"/>
      <c r="UJL69"/>
      <c r="UJM69"/>
      <c r="UJN69"/>
      <c r="UJO69"/>
      <c r="UJP69"/>
      <c r="UJQ69"/>
      <c r="UJR69"/>
      <c r="UJS69"/>
      <c r="UJT69"/>
      <c r="UJU69"/>
      <c r="UJV69"/>
      <c r="UJW69"/>
      <c r="UJX69"/>
      <c r="UJY69"/>
      <c r="UJZ69"/>
      <c r="UKA69"/>
      <c r="UKB69"/>
      <c r="UKC69"/>
      <c r="UKD69"/>
      <c r="UKE69"/>
      <c r="UKF69"/>
      <c r="UKG69"/>
      <c r="UKH69"/>
      <c r="UKI69"/>
      <c r="UKJ69"/>
      <c r="UKK69"/>
      <c r="UKL69"/>
      <c r="UKM69"/>
      <c r="UKN69"/>
      <c r="UKO69"/>
      <c r="UKP69"/>
      <c r="UKQ69"/>
      <c r="UKR69"/>
      <c r="UKS69"/>
      <c r="UKT69"/>
      <c r="UKU69"/>
      <c r="UKV69"/>
      <c r="UKW69"/>
      <c r="UKX69"/>
      <c r="UKY69"/>
      <c r="UKZ69"/>
      <c r="ULA69"/>
      <c r="ULB69"/>
      <c r="ULC69"/>
      <c r="ULD69"/>
      <c r="ULE69"/>
      <c r="ULF69"/>
      <c r="ULG69"/>
      <c r="ULH69"/>
      <c r="ULI69"/>
      <c r="ULJ69"/>
      <c r="ULK69"/>
      <c r="ULL69"/>
      <c r="ULM69"/>
      <c r="ULN69"/>
      <c r="ULO69"/>
      <c r="ULP69"/>
      <c r="ULQ69"/>
      <c r="ULR69"/>
      <c r="ULS69"/>
      <c r="ULT69"/>
      <c r="ULU69"/>
      <c r="ULV69"/>
      <c r="ULW69"/>
      <c r="ULX69"/>
      <c r="ULY69"/>
      <c r="ULZ69"/>
      <c r="UMA69"/>
      <c r="UMB69"/>
      <c r="UMC69"/>
      <c r="UMD69"/>
      <c r="UME69"/>
      <c r="UMF69"/>
      <c r="UMG69"/>
      <c r="UMH69"/>
      <c r="UMI69"/>
      <c r="UMJ69"/>
      <c r="UMK69"/>
      <c r="UML69"/>
      <c r="UMM69"/>
      <c r="UMN69"/>
      <c r="UMO69"/>
      <c r="UMP69"/>
      <c r="UMQ69"/>
      <c r="UMR69"/>
      <c r="UMS69"/>
      <c r="UMT69"/>
      <c r="UMU69"/>
      <c r="UMV69"/>
      <c r="UMW69"/>
      <c r="UMX69"/>
      <c r="UMY69"/>
      <c r="UMZ69"/>
      <c r="UNA69"/>
      <c r="UNB69"/>
      <c r="UNC69"/>
      <c r="UND69"/>
      <c r="UNE69"/>
      <c r="UNF69"/>
      <c r="UNG69"/>
      <c r="UNH69"/>
      <c r="UNI69"/>
      <c r="UNJ69"/>
      <c r="UNK69"/>
      <c r="UNL69"/>
      <c r="UNM69"/>
      <c r="UNN69"/>
      <c r="UNO69"/>
      <c r="UNP69"/>
      <c r="UNQ69"/>
      <c r="UNR69"/>
      <c r="UNS69"/>
      <c r="UNT69"/>
      <c r="UNU69"/>
      <c r="UNV69"/>
      <c r="UNW69"/>
      <c r="UNX69"/>
      <c r="UNY69"/>
      <c r="UNZ69"/>
      <c r="UOA69"/>
      <c r="UOB69"/>
      <c r="UOC69"/>
      <c r="UOD69"/>
      <c r="UOE69"/>
      <c r="UOF69"/>
      <c r="UOG69"/>
      <c r="UOH69"/>
      <c r="UOI69"/>
      <c r="UOJ69"/>
      <c r="UOK69"/>
      <c r="UOL69"/>
      <c r="UOM69"/>
      <c r="UON69"/>
      <c r="UOO69"/>
      <c r="UOP69"/>
      <c r="UOQ69"/>
      <c r="UOR69"/>
      <c r="UOS69"/>
      <c r="UOT69"/>
      <c r="UOU69"/>
      <c r="UOV69"/>
      <c r="UOW69"/>
      <c r="UOX69"/>
      <c r="UOY69"/>
      <c r="UOZ69"/>
      <c r="UPA69"/>
      <c r="UPB69"/>
      <c r="UPC69"/>
      <c r="UPD69"/>
      <c r="UPE69"/>
      <c r="UPF69"/>
      <c r="UPG69"/>
      <c r="UPH69"/>
      <c r="UPI69"/>
      <c r="UPJ69"/>
      <c r="UPK69"/>
      <c r="UPL69"/>
      <c r="UPM69"/>
      <c r="UPN69"/>
      <c r="UPO69"/>
      <c r="UPP69"/>
      <c r="UPQ69"/>
      <c r="UPR69"/>
      <c r="UPS69"/>
      <c r="UPT69"/>
      <c r="UPU69"/>
      <c r="UPV69"/>
      <c r="UPW69"/>
      <c r="UPX69"/>
      <c r="UPY69"/>
      <c r="UPZ69"/>
      <c r="UQA69"/>
      <c r="UQB69"/>
      <c r="UQC69"/>
      <c r="UQD69"/>
      <c r="UQE69"/>
      <c r="UQF69"/>
      <c r="UQG69"/>
      <c r="UQH69"/>
      <c r="UQI69"/>
      <c r="UQJ69"/>
      <c r="UQK69"/>
      <c r="UQL69"/>
      <c r="UQM69"/>
      <c r="UQN69"/>
      <c r="UQO69"/>
      <c r="UQP69"/>
      <c r="UQQ69"/>
      <c r="UQR69"/>
      <c r="UQS69"/>
      <c r="UQT69"/>
      <c r="UQU69"/>
      <c r="UQV69"/>
      <c r="UQW69"/>
      <c r="UQX69"/>
      <c r="UQY69"/>
      <c r="UQZ69"/>
      <c r="URA69"/>
      <c r="URB69"/>
      <c r="URC69"/>
      <c r="URD69"/>
      <c r="URE69"/>
      <c r="URF69"/>
      <c r="URG69"/>
      <c r="URH69"/>
      <c r="URI69"/>
      <c r="URJ69"/>
      <c r="URK69"/>
      <c r="URL69"/>
      <c r="URM69"/>
      <c r="URN69"/>
      <c r="URO69"/>
      <c r="URP69"/>
      <c r="URQ69"/>
      <c r="URR69"/>
      <c r="URS69"/>
      <c r="URT69"/>
      <c r="URU69"/>
      <c r="URV69"/>
      <c r="URW69"/>
      <c r="URX69"/>
      <c r="URY69"/>
      <c r="URZ69"/>
      <c r="USA69"/>
      <c r="USB69"/>
      <c r="USC69"/>
      <c r="USD69"/>
      <c r="USE69"/>
      <c r="USF69"/>
      <c r="USG69"/>
      <c r="USH69"/>
      <c r="USI69"/>
      <c r="USJ69"/>
      <c r="USK69"/>
      <c r="USL69"/>
      <c r="USM69"/>
      <c r="USN69"/>
      <c r="USO69"/>
      <c r="USP69"/>
      <c r="USQ69"/>
      <c r="USR69"/>
      <c r="USS69"/>
      <c r="UST69"/>
      <c r="USU69"/>
      <c r="USV69"/>
      <c r="USW69"/>
      <c r="USX69"/>
      <c r="USY69"/>
      <c r="USZ69"/>
      <c r="UTA69"/>
      <c r="UTB69"/>
      <c r="UTC69"/>
      <c r="UTD69"/>
      <c r="UTE69"/>
      <c r="UTF69"/>
      <c r="UTG69"/>
      <c r="UTH69"/>
      <c r="UTI69"/>
      <c r="UTJ69"/>
      <c r="UTK69"/>
      <c r="UTL69"/>
      <c r="UTM69"/>
      <c r="UTN69"/>
      <c r="UTO69"/>
      <c r="UTP69"/>
      <c r="UTQ69"/>
      <c r="UTR69"/>
      <c r="UTS69"/>
      <c r="UTT69"/>
      <c r="UTU69"/>
      <c r="UTV69"/>
      <c r="UTW69"/>
      <c r="UTX69"/>
      <c r="UTY69"/>
      <c r="UTZ69"/>
      <c r="UUA69"/>
      <c r="UUB69"/>
      <c r="UUC69"/>
      <c r="UUD69"/>
      <c r="UUE69"/>
      <c r="UUF69"/>
      <c r="UUG69"/>
      <c r="UUH69"/>
      <c r="UUI69"/>
      <c r="UUJ69"/>
      <c r="UUK69"/>
      <c r="UUL69"/>
      <c r="UUM69"/>
      <c r="UUN69"/>
      <c r="UUO69"/>
      <c r="UUP69"/>
      <c r="UUQ69"/>
      <c r="UUR69"/>
      <c r="UUS69"/>
      <c r="UUT69"/>
      <c r="UUU69"/>
      <c r="UUV69"/>
      <c r="UUW69"/>
      <c r="UUX69"/>
      <c r="UUY69"/>
      <c r="UUZ69"/>
      <c r="UVA69"/>
      <c r="UVB69"/>
      <c r="UVC69"/>
      <c r="UVD69"/>
      <c r="UVE69"/>
      <c r="UVF69"/>
      <c r="UVG69"/>
      <c r="UVH69"/>
      <c r="UVI69"/>
      <c r="UVJ69"/>
      <c r="UVK69"/>
      <c r="UVL69"/>
      <c r="UVM69"/>
      <c r="UVN69"/>
      <c r="UVO69"/>
      <c r="UVP69"/>
      <c r="UVQ69"/>
      <c r="UVR69"/>
      <c r="UVS69"/>
      <c r="UVT69"/>
      <c r="UVU69"/>
      <c r="UVV69"/>
      <c r="UVW69"/>
      <c r="UVX69"/>
      <c r="UVY69"/>
      <c r="UVZ69"/>
      <c r="UWA69"/>
      <c r="UWB69"/>
      <c r="UWC69"/>
      <c r="UWD69"/>
      <c r="UWE69"/>
      <c r="UWF69"/>
      <c r="UWG69"/>
      <c r="UWH69"/>
      <c r="UWI69"/>
      <c r="UWJ69"/>
      <c r="UWK69"/>
      <c r="UWL69"/>
      <c r="UWM69"/>
      <c r="UWN69"/>
      <c r="UWO69"/>
      <c r="UWP69"/>
      <c r="UWQ69"/>
      <c r="UWR69"/>
      <c r="UWS69"/>
      <c r="UWT69"/>
      <c r="UWU69"/>
      <c r="UWV69"/>
      <c r="UWW69"/>
      <c r="UWX69"/>
      <c r="UWY69"/>
      <c r="UWZ69"/>
      <c r="UXA69"/>
      <c r="UXB69"/>
      <c r="UXC69"/>
      <c r="UXD69"/>
      <c r="UXE69"/>
      <c r="UXF69"/>
      <c r="UXG69"/>
      <c r="UXH69"/>
      <c r="UXI69"/>
      <c r="UXJ69"/>
      <c r="UXK69"/>
      <c r="UXL69"/>
      <c r="UXM69"/>
      <c r="UXN69"/>
      <c r="UXO69"/>
      <c r="UXP69"/>
      <c r="UXQ69"/>
      <c r="UXR69"/>
      <c r="UXS69"/>
      <c r="UXT69"/>
      <c r="UXU69"/>
      <c r="UXV69"/>
      <c r="UXW69"/>
      <c r="UXX69"/>
      <c r="UXY69"/>
      <c r="UXZ69"/>
      <c r="UYA69"/>
      <c r="UYB69"/>
      <c r="UYC69"/>
      <c r="UYD69"/>
      <c r="UYE69"/>
      <c r="UYF69"/>
      <c r="UYG69"/>
      <c r="UYH69"/>
      <c r="UYI69"/>
      <c r="UYJ69"/>
      <c r="UYK69"/>
      <c r="UYL69"/>
      <c r="UYM69"/>
      <c r="UYN69"/>
      <c r="UYO69"/>
      <c r="UYP69"/>
      <c r="UYQ69"/>
      <c r="UYR69"/>
      <c r="UYS69"/>
      <c r="UYT69"/>
      <c r="UYU69"/>
      <c r="UYV69"/>
      <c r="UYW69"/>
      <c r="UYX69"/>
      <c r="UYY69"/>
      <c r="UYZ69"/>
      <c r="UZA69"/>
      <c r="UZB69"/>
      <c r="UZC69"/>
      <c r="UZD69"/>
      <c r="UZE69"/>
      <c r="UZF69"/>
      <c r="UZG69"/>
      <c r="UZH69"/>
      <c r="UZI69"/>
      <c r="UZJ69"/>
      <c r="UZK69"/>
      <c r="UZL69"/>
      <c r="UZM69"/>
      <c r="UZN69"/>
      <c r="UZO69"/>
      <c r="UZP69"/>
      <c r="UZQ69"/>
      <c r="UZR69"/>
      <c r="UZS69"/>
      <c r="UZT69"/>
      <c r="UZU69"/>
      <c r="UZV69"/>
      <c r="UZW69"/>
      <c r="UZX69"/>
      <c r="UZY69"/>
      <c r="UZZ69"/>
      <c r="VAA69"/>
      <c r="VAB69"/>
      <c r="VAC69"/>
      <c r="VAD69"/>
      <c r="VAE69"/>
      <c r="VAF69"/>
      <c r="VAG69"/>
      <c r="VAH69"/>
      <c r="VAI69"/>
      <c r="VAJ69"/>
      <c r="VAK69"/>
      <c r="VAL69"/>
      <c r="VAM69"/>
      <c r="VAN69"/>
      <c r="VAO69"/>
      <c r="VAP69"/>
      <c r="VAQ69"/>
      <c r="VAR69"/>
      <c r="VAS69"/>
      <c r="VAT69"/>
      <c r="VAU69"/>
      <c r="VAV69"/>
      <c r="VAW69"/>
      <c r="VAX69"/>
      <c r="VAY69"/>
      <c r="VAZ69"/>
      <c r="VBA69"/>
      <c r="VBB69"/>
      <c r="VBC69"/>
      <c r="VBD69"/>
      <c r="VBE69"/>
      <c r="VBF69"/>
      <c r="VBG69"/>
      <c r="VBH69"/>
      <c r="VBI69"/>
      <c r="VBJ69"/>
      <c r="VBK69"/>
      <c r="VBL69"/>
      <c r="VBM69"/>
      <c r="VBN69"/>
      <c r="VBO69"/>
      <c r="VBP69"/>
      <c r="VBQ69"/>
      <c r="VBR69"/>
      <c r="VBS69"/>
      <c r="VBT69"/>
      <c r="VBU69"/>
      <c r="VBV69"/>
      <c r="VBW69"/>
      <c r="VBX69"/>
      <c r="VBY69"/>
      <c r="VBZ69"/>
      <c r="VCA69"/>
      <c r="VCB69"/>
      <c r="VCC69"/>
      <c r="VCD69"/>
      <c r="VCE69"/>
      <c r="VCF69"/>
      <c r="VCG69"/>
      <c r="VCH69"/>
      <c r="VCI69"/>
      <c r="VCJ69"/>
      <c r="VCK69"/>
      <c r="VCL69"/>
      <c r="VCM69"/>
      <c r="VCN69"/>
      <c r="VCO69"/>
      <c r="VCP69"/>
      <c r="VCQ69"/>
      <c r="VCR69"/>
      <c r="VCS69"/>
      <c r="VCT69"/>
      <c r="VCU69"/>
      <c r="VCV69"/>
      <c r="VCW69"/>
      <c r="VCX69"/>
      <c r="VCY69"/>
      <c r="VCZ69"/>
      <c r="VDA69"/>
      <c r="VDB69"/>
      <c r="VDC69"/>
      <c r="VDD69"/>
      <c r="VDE69"/>
      <c r="VDF69"/>
      <c r="VDG69"/>
      <c r="VDH69"/>
      <c r="VDI69"/>
      <c r="VDJ69"/>
      <c r="VDK69"/>
      <c r="VDL69"/>
      <c r="VDM69"/>
      <c r="VDN69"/>
      <c r="VDO69"/>
      <c r="VDP69"/>
      <c r="VDQ69"/>
      <c r="VDR69"/>
      <c r="VDS69"/>
      <c r="VDT69"/>
      <c r="VDU69"/>
      <c r="VDV69"/>
      <c r="VDW69"/>
      <c r="VDX69"/>
      <c r="VDY69"/>
      <c r="VDZ69"/>
      <c r="VEA69"/>
      <c r="VEB69"/>
      <c r="VEC69"/>
      <c r="VED69"/>
      <c r="VEE69"/>
      <c r="VEF69"/>
      <c r="VEG69"/>
      <c r="VEH69"/>
      <c r="VEI69"/>
      <c r="VEJ69"/>
      <c r="VEK69"/>
      <c r="VEL69"/>
      <c r="VEM69"/>
      <c r="VEN69"/>
      <c r="VEO69"/>
      <c r="VEP69"/>
      <c r="VEQ69"/>
      <c r="VER69"/>
      <c r="VES69"/>
      <c r="VET69"/>
      <c r="VEU69"/>
      <c r="VEV69"/>
      <c r="VEW69"/>
      <c r="VEX69"/>
      <c r="VEY69"/>
      <c r="VEZ69"/>
      <c r="VFA69"/>
      <c r="VFB69"/>
      <c r="VFC69"/>
      <c r="VFD69"/>
      <c r="VFE69"/>
      <c r="VFF69"/>
      <c r="VFG69"/>
      <c r="VFH69"/>
      <c r="VFI69"/>
      <c r="VFJ69"/>
      <c r="VFK69"/>
      <c r="VFL69"/>
      <c r="VFM69"/>
      <c r="VFN69"/>
      <c r="VFO69"/>
      <c r="VFP69"/>
      <c r="VFQ69"/>
      <c r="VFR69"/>
      <c r="VFS69"/>
      <c r="VFT69"/>
      <c r="VFU69"/>
      <c r="VFV69"/>
      <c r="VFW69"/>
      <c r="VFX69"/>
      <c r="VFY69"/>
      <c r="VFZ69"/>
      <c r="VGA69"/>
      <c r="VGB69"/>
      <c r="VGC69"/>
      <c r="VGD69"/>
      <c r="VGE69"/>
      <c r="VGF69"/>
      <c r="VGG69"/>
      <c r="VGH69"/>
      <c r="VGI69"/>
      <c r="VGJ69"/>
      <c r="VGK69"/>
      <c r="VGL69"/>
      <c r="VGM69"/>
      <c r="VGN69"/>
      <c r="VGO69"/>
      <c r="VGP69"/>
      <c r="VGQ69"/>
      <c r="VGR69"/>
      <c r="VGS69"/>
      <c r="VGT69"/>
      <c r="VGU69"/>
      <c r="VGV69"/>
      <c r="VGW69"/>
      <c r="VGX69"/>
      <c r="VGY69"/>
      <c r="VGZ69"/>
      <c r="VHA69"/>
      <c r="VHB69"/>
      <c r="VHC69"/>
      <c r="VHD69"/>
      <c r="VHE69"/>
      <c r="VHF69"/>
      <c r="VHG69"/>
      <c r="VHH69"/>
      <c r="VHI69"/>
      <c r="VHJ69"/>
      <c r="VHK69"/>
      <c r="VHL69"/>
      <c r="VHM69"/>
      <c r="VHN69"/>
      <c r="VHO69"/>
      <c r="VHP69"/>
      <c r="VHQ69"/>
      <c r="VHR69"/>
      <c r="VHS69"/>
      <c r="VHT69"/>
      <c r="VHU69"/>
      <c r="VHV69"/>
      <c r="VHW69"/>
      <c r="VHX69"/>
      <c r="VHY69"/>
      <c r="VHZ69"/>
      <c r="VIA69"/>
      <c r="VIB69"/>
      <c r="VIC69"/>
      <c r="VID69"/>
      <c r="VIE69"/>
      <c r="VIF69"/>
      <c r="VIG69"/>
      <c r="VIH69"/>
      <c r="VII69"/>
      <c r="VIJ69"/>
      <c r="VIK69"/>
      <c r="VIL69"/>
      <c r="VIM69"/>
      <c r="VIN69"/>
      <c r="VIO69"/>
      <c r="VIP69"/>
      <c r="VIQ69"/>
      <c r="VIR69"/>
      <c r="VIS69"/>
      <c r="VIT69"/>
      <c r="VIU69"/>
      <c r="VIV69"/>
      <c r="VIW69"/>
      <c r="VIX69"/>
      <c r="VIY69"/>
      <c r="VIZ69"/>
      <c r="VJA69"/>
      <c r="VJB69"/>
      <c r="VJC69"/>
      <c r="VJD69"/>
      <c r="VJE69"/>
      <c r="VJF69"/>
      <c r="VJG69"/>
      <c r="VJH69"/>
      <c r="VJI69"/>
      <c r="VJJ69"/>
      <c r="VJK69"/>
      <c r="VJL69"/>
      <c r="VJM69"/>
      <c r="VJN69"/>
      <c r="VJO69"/>
      <c r="VJP69"/>
      <c r="VJQ69"/>
      <c r="VJR69"/>
      <c r="VJS69"/>
      <c r="VJT69"/>
      <c r="VJU69"/>
      <c r="VJV69"/>
      <c r="VJW69"/>
      <c r="VJX69"/>
      <c r="VJY69"/>
      <c r="VJZ69"/>
      <c r="VKA69"/>
      <c r="VKB69"/>
      <c r="VKC69"/>
      <c r="VKD69"/>
      <c r="VKE69"/>
      <c r="VKF69"/>
      <c r="VKG69"/>
      <c r="VKH69"/>
      <c r="VKI69"/>
      <c r="VKJ69"/>
      <c r="VKK69"/>
      <c r="VKL69"/>
      <c r="VKM69"/>
      <c r="VKN69"/>
      <c r="VKO69"/>
      <c r="VKP69"/>
      <c r="VKQ69"/>
      <c r="VKR69"/>
      <c r="VKS69"/>
      <c r="VKT69"/>
      <c r="VKU69"/>
      <c r="VKV69"/>
      <c r="VKW69"/>
      <c r="VKX69"/>
      <c r="VKY69"/>
      <c r="VKZ69"/>
      <c r="VLA69"/>
      <c r="VLB69"/>
      <c r="VLC69"/>
      <c r="VLD69"/>
      <c r="VLE69"/>
      <c r="VLF69"/>
      <c r="VLG69"/>
      <c r="VLH69"/>
      <c r="VLI69"/>
      <c r="VLJ69"/>
      <c r="VLK69"/>
      <c r="VLL69"/>
      <c r="VLM69"/>
      <c r="VLN69"/>
      <c r="VLO69"/>
      <c r="VLP69"/>
      <c r="VLQ69"/>
      <c r="VLR69"/>
      <c r="VLS69"/>
      <c r="VLT69"/>
      <c r="VLU69"/>
      <c r="VLV69"/>
      <c r="VLW69"/>
      <c r="VLX69"/>
      <c r="VLY69"/>
      <c r="VLZ69"/>
      <c r="VMA69"/>
      <c r="VMB69"/>
      <c r="VMC69"/>
      <c r="VMD69"/>
      <c r="VME69"/>
      <c r="VMF69"/>
      <c r="VMG69"/>
      <c r="VMH69"/>
      <c r="VMI69"/>
      <c r="VMJ69"/>
      <c r="VMK69"/>
      <c r="VML69"/>
      <c r="VMM69"/>
      <c r="VMN69"/>
      <c r="VMO69"/>
      <c r="VMP69"/>
      <c r="VMQ69"/>
      <c r="VMR69"/>
      <c r="VMS69"/>
      <c r="VMT69"/>
      <c r="VMU69"/>
      <c r="VMV69"/>
      <c r="VMW69"/>
      <c r="VMX69"/>
      <c r="VMY69"/>
      <c r="VMZ69"/>
      <c r="VNA69"/>
      <c r="VNB69"/>
      <c r="VNC69"/>
      <c r="VND69"/>
      <c r="VNE69"/>
      <c r="VNF69"/>
      <c r="VNG69"/>
      <c r="VNH69"/>
      <c r="VNI69"/>
      <c r="VNJ69"/>
      <c r="VNK69"/>
      <c r="VNL69"/>
      <c r="VNM69"/>
      <c r="VNN69"/>
      <c r="VNO69"/>
      <c r="VNP69"/>
      <c r="VNQ69"/>
      <c r="VNR69"/>
      <c r="VNS69"/>
      <c r="VNT69"/>
      <c r="VNU69"/>
      <c r="VNV69"/>
      <c r="VNW69"/>
      <c r="VNX69"/>
      <c r="VNY69"/>
      <c r="VNZ69"/>
      <c r="VOA69"/>
      <c r="VOB69"/>
      <c r="VOC69"/>
      <c r="VOD69"/>
      <c r="VOE69"/>
      <c r="VOF69"/>
      <c r="VOG69"/>
      <c r="VOH69"/>
      <c r="VOI69"/>
      <c r="VOJ69"/>
      <c r="VOK69"/>
      <c r="VOL69"/>
      <c r="VOM69"/>
      <c r="VON69"/>
      <c r="VOO69"/>
      <c r="VOP69"/>
      <c r="VOQ69"/>
      <c r="VOR69"/>
      <c r="VOS69"/>
      <c r="VOT69"/>
      <c r="VOU69"/>
      <c r="VOV69"/>
      <c r="VOW69"/>
      <c r="VOX69"/>
      <c r="VOY69"/>
      <c r="VOZ69"/>
      <c r="VPA69"/>
      <c r="VPB69"/>
      <c r="VPC69"/>
      <c r="VPD69"/>
      <c r="VPE69"/>
      <c r="VPF69"/>
      <c r="VPG69"/>
      <c r="VPH69"/>
      <c r="VPI69"/>
      <c r="VPJ69"/>
      <c r="VPK69"/>
      <c r="VPL69"/>
      <c r="VPM69"/>
      <c r="VPN69"/>
      <c r="VPO69"/>
      <c r="VPP69"/>
      <c r="VPQ69"/>
      <c r="VPR69"/>
      <c r="VPS69"/>
      <c r="VPT69"/>
      <c r="VPU69"/>
      <c r="VPV69"/>
      <c r="VPW69"/>
      <c r="VPX69"/>
      <c r="VPY69"/>
      <c r="VPZ69"/>
      <c r="VQA69"/>
      <c r="VQB69"/>
      <c r="VQC69"/>
      <c r="VQD69"/>
      <c r="VQE69"/>
      <c r="VQF69"/>
      <c r="VQG69"/>
      <c r="VQH69"/>
      <c r="VQI69"/>
      <c r="VQJ69"/>
      <c r="VQK69"/>
      <c r="VQL69"/>
      <c r="VQM69"/>
      <c r="VQN69"/>
      <c r="VQO69"/>
      <c r="VQP69"/>
      <c r="VQQ69"/>
      <c r="VQR69"/>
      <c r="VQS69"/>
      <c r="VQT69"/>
      <c r="VQU69"/>
      <c r="VQV69"/>
      <c r="VQW69"/>
      <c r="VQX69"/>
      <c r="VQY69"/>
      <c r="VQZ69"/>
      <c r="VRA69"/>
      <c r="VRB69"/>
      <c r="VRC69"/>
      <c r="VRD69"/>
      <c r="VRE69"/>
      <c r="VRF69"/>
      <c r="VRG69"/>
      <c r="VRH69"/>
      <c r="VRI69"/>
      <c r="VRJ69"/>
      <c r="VRK69"/>
      <c r="VRL69"/>
      <c r="VRM69"/>
      <c r="VRN69"/>
      <c r="VRO69"/>
      <c r="VRP69"/>
      <c r="VRQ69"/>
      <c r="VRR69"/>
      <c r="VRS69"/>
      <c r="VRT69"/>
      <c r="VRU69"/>
      <c r="VRV69"/>
      <c r="VRW69"/>
      <c r="VRX69"/>
      <c r="VRY69"/>
      <c r="VRZ69"/>
      <c r="VSA69"/>
      <c r="VSB69"/>
      <c r="VSC69"/>
      <c r="VSD69"/>
      <c r="VSE69"/>
      <c r="VSF69"/>
      <c r="VSG69"/>
      <c r="VSH69"/>
      <c r="VSI69"/>
      <c r="VSJ69"/>
      <c r="VSK69"/>
      <c r="VSL69"/>
      <c r="VSM69"/>
      <c r="VSN69"/>
      <c r="VSO69"/>
      <c r="VSP69"/>
      <c r="VSQ69"/>
      <c r="VSR69"/>
      <c r="VSS69"/>
      <c r="VST69"/>
      <c r="VSU69"/>
      <c r="VSV69"/>
      <c r="VSW69"/>
      <c r="VSX69"/>
      <c r="VSY69"/>
      <c r="VSZ69"/>
      <c r="VTA69"/>
      <c r="VTB69"/>
      <c r="VTC69"/>
      <c r="VTD69"/>
      <c r="VTE69"/>
      <c r="VTF69"/>
      <c r="VTG69"/>
      <c r="VTH69"/>
      <c r="VTI69"/>
      <c r="VTJ69"/>
      <c r="VTK69"/>
      <c r="VTL69"/>
      <c r="VTM69"/>
      <c r="VTN69"/>
      <c r="VTO69"/>
      <c r="VTP69"/>
      <c r="VTQ69"/>
      <c r="VTR69"/>
      <c r="VTS69"/>
      <c r="VTT69"/>
      <c r="VTU69"/>
      <c r="VTV69"/>
      <c r="VTW69"/>
      <c r="VTX69"/>
      <c r="VTY69"/>
      <c r="VTZ69"/>
      <c r="VUA69"/>
      <c r="VUB69"/>
      <c r="VUC69"/>
      <c r="VUD69"/>
      <c r="VUE69"/>
      <c r="VUF69"/>
      <c r="VUG69"/>
      <c r="VUH69"/>
      <c r="VUI69"/>
      <c r="VUJ69"/>
      <c r="VUK69"/>
      <c r="VUL69"/>
      <c r="VUM69"/>
      <c r="VUN69"/>
      <c r="VUO69"/>
      <c r="VUP69"/>
      <c r="VUQ69"/>
      <c r="VUR69"/>
      <c r="VUS69"/>
      <c r="VUT69"/>
      <c r="VUU69"/>
      <c r="VUV69"/>
      <c r="VUW69"/>
      <c r="VUX69"/>
      <c r="VUY69"/>
      <c r="VUZ69"/>
      <c r="VVA69"/>
      <c r="VVB69"/>
      <c r="VVC69"/>
      <c r="VVD69"/>
      <c r="VVE69"/>
      <c r="VVF69"/>
      <c r="VVG69"/>
      <c r="VVH69"/>
      <c r="VVI69"/>
      <c r="VVJ69"/>
      <c r="VVK69"/>
      <c r="VVL69"/>
      <c r="VVM69"/>
      <c r="VVN69"/>
      <c r="VVO69"/>
      <c r="VVP69"/>
      <c r="VVQ69"/>
      <c r="VVR69"/>
      <c r="VVS69"/>
      <c r="VVT69"/>
      <c r="VVU69"/>
      <c r="VVV69"/>
      <c r="VVW69"/>
      <c r="VVX69"/>
      <c r="VVY69"/>
      <c r="VVZ69"/>
      <c r="VWA69"/>
      <c r="VWB69"/>
      <c r="VWC69"/>
      <c r="VWD69"/>
      <c r="VWE69"/>
      <c r="VWF69"/>
      <c r="VWG69"/>
      <c r="VWH69"/>
      <c r="VWI69"/>
      <c r="VWJ69"/>
      <c r="VWK69"/>
      <c r="VWL69"/>
      <c r="VWM69"/>
      <c r="VWN69"/>
      <c r="VWO69"/>
      <c r="VWP69"/>
      <c r="VWQ69"/>
      <c r="VWR69"/>
      <c r="VWS69"/>
      <c r="VWT69"/>
      <c r="VWU69"/>
      <c r="VWV69"/>
      <c r="VWW69"/>
      <c r="VWX69"/>
      <c r="VWY69"/>
      <c r="VWZ69"/>
      <c r="VXA69"/>
      <c r="VXB69"/>
      <c r="VXC69"/>
      <c r="VXD69"/>
      <c r="VXE69"/>
      <c r="VXF69"/>
      <c r="VXG69"/>
      <c r="VXH69"/>
      <c r="VXI69"/>
      <c r="VXJ69"/>
      <c r="VXK69"/>
      <c r="VXL69"/>
      <c r="VXM69"/>
      <c r="VXN69"/>
      <c r="VXO69"/>
      <c r="VXP69"/>
      <c r="VXQ69"/>
      <c r="VXR69"/>
      <c r="VXS69"/>
      <c r="VXT69"/>
      <c r="VXU69"/>
      <c r="VXV69"/>
      <c r="VXW69"/>
      <c r="VXX69"/>
      <c r="VXY69"/>
      <c r="VXZ69"/>
      <c r="VYA69"/>
      <c r="VYB69"/>
      <c r="VYC69"/>
      <c r="VYD69"/>
      <c r="VYE69"/>
      <c r="VYF69"/>
      <c r="VYG69"/>
      <c r="VYH69"/>
      <c r="VYI69"/>
      <c r="VYJ69"/>
      <c r="VYK69"/>
      <c r="VYL69"/>
      <c r="VYM69"/>
      <c r="VYN69"/>
      <c r="VYO69"/>
      <c r="VYP69"/>
      <c r="VYQ69"/>
      <c r="VYR69"/>
      <c r="VYS69"/>
      <c r="VYT69"/>
      <c r="VYU69"/>
      <c r="VYV69"/>
      <c r="VYW69"/>
      <c r="VYX69"/>
      <c r="VYY69"/>
      <c r="VYZ69"/>
      <c r="VZA69"/>
      <c r="VZB69"/>
      <c r="VZC69"/>
      <c r="VZD69"/>
      <c r="VZE69"/>
      <c r="VZF69"/>
      <c r="VZG69"/>
      <c r="VZH69"/>
      <c r="VZI69"/>
      <c r="VZJ69"/>
      <c r="VZK69"/>
      <c r="VZL69"/>
      <c r="VZM69"/>
      <c r="VZN69"/>
      <c r="VZO69"/>
      <c r="VZP69"/>
      <c r="VZQ69"/>
      <c r="VZR69"/>
      <c r="VZS69"/>
      <c r="VZT69"/>
      <c r="VZU69"/>
      <c r="VZV69"/>
      <c r="VZW69"/>
      <c r="VZX69"/>
      <c r="VZY69"/>
      <c r="VZZ69"/>
      <c r="WAA69"/>
      <c r="WAB69"/>
      <c r="WAC69"/>
      <c r="WAD69"/>
      <c r="WAE69"/>
      <c r="WAF69"/>
      <c r="WAG69"/>
      <c r="WAH69"/>
      <c r="WAI69"/>
      <c r="WAJ69"/>
      <c r="WAK69"/>
      <c r="WAL69"/>
      <c r="WAM69"/>
      <c r="WAN69"/>
      <c r="WAO69"/>
      <c r="WAP69"/>
      <c r="WAQ69"/>
      <c r="WAR69"/>
      <c r="WAS69"/>
      <c r="WAT69"/>
      <c r="WAU69"/>
      <c r="WAV69"/>
      <c r="WAW69"/>
      <c r="WAX69"/>
      <c r="WAY69"/>
      <c r="WAZ69"/>
      <c r="WBA69"/>
      <c r="WBB69"/>
      <c r="WBC69"/>
      <c r="WBD69"/>
      <c r="WBE69"/>
      <c r="WBF69"/>
      <c r="WBG69"/>
      <c r="WBH69"/>
      <c r="WBI69"/>
      <c r="WBJ69"/>
      <c r="WBK69"/>
      <c r="WBL69"/>
      <c r="WBM69"/>
      <c r="WBN69"/>
      <c r="WBO69"/>
      <c r="WBP69"/>
      <c r="WBQ69"/>
      <c r="WBR69"/>
      <c r="WBS69"/>
      <c r="WBT69"/>
      <c r="WBU69"/>
      <c r="WBV69"/>
      <c r="WBW69"/>
      <c r="WBX69"/>
      <c r="WBY69"/>
      <c r="WBZ69"/>
      <c r="WCA69"/>
      <c r="WCB69"/>
      <c r="WCC69"/>
      <c r="WCD69"/>
      <c r="WCE69"/>
      <c r="WCF69"/>
      <c r="WCG69"/>
      <c r="WCH69"/>
      <c r="WCI69"/>
      <c r="WCJ69"/>
      <c r="WCK69"/>
      <c r="WCL69"/>
      <c r="WCM69"/>
      <c r="WCN69"/>
      <c r="WCO69"/>
      <c r="WCP69"/>
      <c r="WCQ69"/>
      <c r="WCR69"/>
      <c r="WCS69"/>
      <c r="WCT69"/>
      <c r="WCU69"/>
      <c r="WCV69"/>
      <c r="WCW69"/>
      <c r="WCX69"/>
      <c r="WCY69"/>
      <c r="WCZ69"/>
      <c r="WDA69"/>
      <c r="WDB69"/>
      <c r="WDC69"/>
      <c r="WDD69"/>
      <c r="WDE69"/>
      <c r="WDF69"/>
      <c r="WDG69"/>
      <c r="WDH69"/>
      <c r="WDI69"/>
      <c r="WDJ69"/>
      <c r="WDK69"/>
      <c r="WDL69"/>
      <c r="WDM69"/>
      <c r="WDN69"/>
      <c r="WDO69"/>
      <c r="WDP69"/>
      <c r="WDQ69"/>
      <c r="WDR69"/>
      <c r="WDS69"/>
      <c r="WDT69"/>
      <c r="WDU69"/>
      <c r="WDV69"/>
      <c r="WDW69"/>
      <c r="WDX69"/>
      <c r="WDY69"/>
      <c r="WDZ69"/>
      <c r="WEA69"/>
      <c r="WEB69"/>
      <c r="WEC69"/>
      <c r="WED69"/>
      <c r="WEE69"/>
      <c r="WEF69"/>
      <c r="WEG69"/>
      <c r="WEH69"/>
      <c r="WEI69"/>
      <c r="WEJ69"/>
      <c r="WEK69"/>
      <c r="WEL69"/>
      <c r="WEM69"/>
      <c r="WEN69"/>
      <c r="WEO69"/>
      <c r="WEP69"/>
      <c r="WEQ69"/>
      <c r="WER69"/>
      <c r="WES69"/>
      <c r="WET69"/>
      <c r="WEU69"/>
      <c r="WEV69"/>
      <c r="WEW69"/>
      <c r="WEX69"/>
      <c r="WEY69"/>
      <c r="WEZ69"/>
      <c r="WFA69"/>
      <c r="WFB69"/>
      <c r="WFC69"/>
      <c r="WFD69"/>
      <c r="WFE69"/>
      <c r="WFF69"/>
      <c r="WFG69"/>
      <c r="WFH69"/>
      <c r="WFI69"/>
      <c r="WFJ69"/>
      <c r="WFK69"/>
      <c r="WFL69"/>
      <c r="WFM69"/>
      <c r="WFN69"/>
      <c r="WFO69"/>
      <c r="WFP69"/>
      <c r="WFQ69"/>
      <c r="WFR69"/>
      <c r="WFS69"/>
      <c r="WFT69"/>
      <c r="WFU69"/>
      <c r="WFV69"/>
      <c r="WFW69"/>
      <c r="WFX69"/>
      <c r="WFY69"/>
      <c r="WFZ69"/>
      <c r="WGA69"/>
      <c r="WGB69"/>
      <c r="WGC69"/>
      <c r="WGD69"/>
      <c r="WGE69"/>
      <c r="WGF69"/>
      <c r="WGG69"/>
      <c r="WGH69"/>
      <c r="WGI69"/>
      <c r="WGJ69"/>
      <c r="WGK69"/>
      <c r="WGL69"/>
      <c r="WGM69"/>
      <c r="WGN69"/>
      <c r="WGO69"/>
      <c r="WGP69"/>
      <c r="WGQ69"/>
      <c r="WGR69"/>
      <c r="WGS69"/>
      <c r="WGT69"/>
      <c r="WGU69"/>
      <c r="WGV69"/>
      <c r="WGW69"/>
      <c r="WGX69"/>
      <c r="WGY69"/>
      <c r="WGZ69"/>
      <c r="WHA69"/>
      <c r="WHB69"/>
      <c r="WHC69"/>
      <c r="WHD69"/>
      <c r="WHE69"/>
      <c r="WHF69"/>
      <c r="WHG69"/>
      <c r="WHH69"/>
      <c r="WHI69"/>
      <c r="WHJ69"/>
      <c r="WHK69"/>
      <c r="WHL69"/>
      <c r="WHM69"/>
      <c r="WHN69"/>
      <c r="WHO69"/>
      <c r="WHP69"/>
      <c r="WHQ69"/>
      <c r="WHR69"/>
      <c r="WHS69"/>
      <c r="WHT69"/>
      <c r="WHU69"/>
      <c r="WHV69"/>
      <c r="WHW69"/>
      <c r="WHX69"/>
      <c r="WHY69"/>
      <c r="WHZ69"/>
      <c r="WIA69"/>
      <c r="WIB69"/>
      <c r="WIC69"/>
      <c r="WID69"/>
      <c r="WIE69"/>
      <c r="WIF69"/>
      <c r="WIG69"/>
      <c r="WIH69"/>
      <c r="WII69"/>
      <c r="WIJ69"/>
      <c r="WIK69"/>
      <c r="WIL69"/>
      <c r="WIM69"/>
      <c r="WIN69"/>
      <c r="WIO69"/>
      <c r="WIP69"/>
      <c r="WIQ69"/>
      <c r="WIR69"/>
      <c r="WIS69"/>
      <c r="WIT69"/>
      <c r="WIU69"/>
      <c r="WIV69"/>
      <c r="WIW69"/>
      <c r="WIX69"/>
      <c r="WIY69"/>
      <c r="WIZ69"/>
      <c r="WJA69"/>
      <c r="WJB69"/>
      <c r="WJC69"/>
      <c r="WJD69"/>
      <c r="WJE69"/>
      <c r="WJF69"/>
      <c r="WJG69"/>
      <c r="WJH69"/>
      <c r="WJI69"/>
      <c r="WJJ69"/>
      <c r="WJK69"/>
      <c r="WJL69"/>
      <c r="WJM69"/>
      <c r="WJN69"/>
      <c r="WJO69"/>
      <c r="WJP69"/>
      <c r="WJQ69"/>
      <c r="WJR69"/>
      <c r="WJS69"/>
      <c r="WJT69"/>
      <c r="WJU69"/>
      <c r="WJV69"/>
      <c r="WJW69"/>
      <c r="WJX69"/>
      <c r="WJY69"/>
      <c r="WJZ69"/>
      <c r="WKA69"/>
      <c r="WKB69"/>
      <c r="WKC69"/>
      <c r="WKD69"/>
      <c r="WKE69"/>
      <c r="WKF69"/>
      <c r="WKG69"/>
      <c r="WKH69"/>
      <c r="WKI69"/>
      <c r="WKJ69"/>
      <c r="WKK69"/>
      <c r="WKL69"/>
      <c r="WKM69"/>
      <c r="WKN69"/>
      <c r="WKO69"/>
      <c r="WKP69"/>
      <c r="WKQ69"/>
      <c r="WKR69"/>
      <c r="WKS69"/>
      <c r="WKT69"/>
      <c r="WKU69"/>
      <c r="WKV69"/>
      <c r="WKW69"/>
      <c r="WKX69"/>
      <c r="WKY69"/>
      <c r="WKZ69"/>
      <c r="WLA69"/>
      <c r="WLB69"/>
      <c r="WLC69"/>
      <c r="WLD69"/>
      <c r="WLE69"/>
      <c r="WLF69"/>
      <c r="WLG69"/>
      <c r="WLH69"/>
      <c r="WLI69"/>
      <c r="WLJ69"/>
      <c r="WLK69"/>
      <c r="WLL69"/>
      <c r="WLM69"/>
      <c r="WLN69"/>
      <c r="WLO69"/>
      <c r="WLP69"/>
      <c r="WLQ69"/>
      <c r="WLR69"/>
      <c r="WLS69"/>
      <c r="WLT69"/>
      <c r="WLU69"/>
      <c r="WLV69"/>
      <c r="WLW69"/>
      <c r="WLX69"/>
      <c r="WLY69"/>
      <c r="WLZ69"/>
      <c r="WMA69"/>
      <c r="WMB69"/>
      <c r="WMC69"/>
      <c r="WMD69"/>
      <c r="WME69"/>
      <c r="WMF69"/>
      <c r="WMG69"/>
      <c r="WMH69"/>
      <c r="WMI69"/>
      <c r="WMJ69"/>
      <c r="WMK69"/>
      <c r="WML69"/>
      <c r="WMM69"/>
      <c r="WMN69"/>
      <c r="WMO69"/>
      <c r="WMP69"/>
      <c r="WMQ69"/>
      <c r="WMR69"/>
      <c r="WMS69"/>
      <c r="WMT69"/>
      <c r="WMU69"/>
      <c r="WMV69"/>
      <c r="WMW69"/>
      <c r="WMX69"/>
      <c r="WMY69"/>
      <c r="WMZ69"/>
      <c r="WNA69"/>
      <c r="WNB69"/>
      <c r="WNC69"/>
      <c r="WND69"/>
      <c r="WNE69"/>
      <c r="WNF69"/>
      <c r="WNG69"/>
      <c r="WNH69"/>
      <c r="WNI69"/>
      <c r="WNJ69"/>
      <c r="WNK69"/>
      <c r="WNL69"/>
      <c r="WNM69"/>
      <c r="WNN69"/>
      <c r="WNO69"/>
      <c r="WNP69"/>
      <c r="WNQ69"/>
      <c r="WNR69"/>
      <c r="WNS69"/>
      <c r="WNT69"/>
      <c r="WNU69"/>
      <c r="WNV69"/>
      <c r="WNW69"/>
      <c r="WNX69"/>
      <c r="WNY69"/>
      <c r="WNZ69"/>
      <c r="WOA69"/>
      <c r="WOB69"/>
      <c r="WOC69"/>
      <c r="WOD69"/>
      <c r="WOE69"/>
      <c r="WOF69"/>
      <c r="WOG69"/>
      <c r="WOH69"/>
      <c r="WOI69"/>
      <c r="WOJ69"/>
      <c r="WOK69"/>
      <c r="WOL69"/>
      <c r="WOM69"/>
      <c r="WON69"/>
      <c r="WOO69"/>
      <c r="WOP69"/>
      <c r="WOQ69"/>
      <c r="WOR69"/>
      <c r="WOS69"/>
      <c r="WOT69"/>
      <c r="WOU69"/>
      <c r="WOV69"/>
      <c r="WOW69"/>
      <c r="WOX69"/>
      <c r="WOY69"/>
      <c r="WOZ69"/>
      <c r="WPA69"/>
      <c r="WPB69"/>
      <c r="WPC69"/>
      <c r="WPD69"/>
      <c r="WPE69"/>
      <c r="WPF69"/>
      <c r="WPG69"/>
      <c r="WPH69"/>
      <c r="WPI69"/>
      <c r="WPJ69"/>
      <c r="WPK69"/>
      <c r="WPL69"/>
      <c r="WPM69"/>
      <c r="WPN69"/>
      <c r="WPO69"/>
      <c r="WPP69"/>
      <c r="WPQ69"/>
      <c r="WPR69"/>
      <c r="WPS69"/>
      <c r="WPT69"/>
      <c r="WPU69"/>
      <c r="WPV69"/>
      <c r="WPW69"/>
      <c r="WPX69"/>
      <c r="WPY69"/>
      <c r="WPZ69"/>
      <c r="WQA69"/>
      <c r="WQB69"/>
      <c r="WQC69"/>
      <c r="WQD69"/>
      <c r="WQE69"/>
      <c r="WQF69"/>
      <c r="WQG69"/>
      <c r="WQH69"/>
      <c r="WQI69"/>
      <c r="WQJ69"/>
      <c r="WQK69"/>
      <c r="WQL69"/>
      <c r="WQM69"/>
      <c r="WQN69"/>
      <c r="WQO69"/>
      <c r="WQP69"/>
      <c r="WQQ69"/>
      <c r="WQR69"/>
      <c r="WQS69"/>
      <c r="WQT69"/>
      <c r="WQU69"/>
      <c r="WQV69"/>
      <c r="WQW69"/>
      <c r="WQX69"/>
      <c r="WQY69"/>
      <c r="WQZ69"/>
      <c r="WRA69"/>
      <c r="WRB69"/>
      <c r="WRC69"/>
      <c r="WRD69"/>
      <c r="WRE69"/>
      <c r="WRF69"/>
      <c r="WRG69"/>
      <c r="WRH69"/>
      <c r="WRI69"/>
      <c r="WRJ69"/>
      <c r="WRK69"/>
      <c r="WRL69"/>
      <c r="WRM69"/>
      <c r="WRN69"/>
      <c r="WRO69"/>
      <c r="WRP69"/>
      <c r="WRQ69"/>
      <c r="WRR69"/>
      <c r="WRS69"/>
      <c r="WRT69"/>
      <c r="WRU69"/>
      <c r="WRV69"/>
      <c r="WRW69"/>
      <c r="WRX69"/>
      <c r="WRY69"/>
      <c r="WRZ69"/>
      <c r="WSA69"/>
      <c r="WSB69"/>
      <c r="WSC69"/>
      <c r="WSD69"/>
      <c r="WSE69"/>
      <c r="WSF69"/>
      <c r="WSG69"/>
      <c r="WSH69"/>
      <c r="WSI69"/>
      <c r="WSJ69"/>
      <c r="WSK69"/>
      <c r="WSL69"/>
      <c r="WSM69"/>
      <c r="WSN69"/>
      <c r="WSO69"/>
      <c r="WSP69"/>
      <c r="WSQ69"/>
      <c r="WSR69"/>
      <c r="WSS69"/>
      <c r="WST69"/>
      <c r="WSU69"/>
      <c r="WSV69"/>
      <c r="WSW69"/>
      <c r="WSX69"/>
      <c r="WSY69"/>
      <c r="WSZ69"/>
      <c r="WTA69"/>
      <c r="WTB69"/>
      <c r="WTC69"/>
      <c r="WTD69"/>
      <c r="WTE69"/>
      <c r="WTF69"/>
      <c r="WTG69"/>
      <c r="WTH69"/>
      <c r="WTI69"/>
      <c r="WTJ69"/>
      <c r="WTK69"/>
      <c r="WTL69"/>
      <c r="WTM69"/>
      <c r="WTN69"/>
      <c r="WTO69"/>
      <c r="WTP69"/>
      <c r="WTQ69"/>
      <c r="WTR69"/>
      <c r="WTS69"/>
      <c r="WTT69"/>
      <c r="WTU69"/>
      <c r="WTV69"/>
      <c r="WTW69"/>
      <c r="WTX69"/>
      <c r="WTY69"/>
      <c r="WTZ69"/>
      <c r="WUA69"/>
      <c r="WUB69"/>
      <c r="WUC69"/>
      <c r="WUD69"/>
      <c r="WUE69"/>
      <c r="WUF69"/>
      <c r="WUG69"/>
      <c r="WUH69"/>
      <c r="WUI69"/>
      <c r="WUJ69"/>
      <c r="WUK69"/>
      <c r="WUL69"/>
      <c r="WUM69"/>
      <c r="WUN69"/>
      <c r="WUO69"/>
      <c r="WUP69"/>
      <c r="WUQ69"/>
      <c r="WUR69"/>
      <c r="WUS69"/>
      <c r="WUT69"/>
      <c r="WUU69"/>
      <c r="WUV69"/>
      <c r="WUW69"/>
      <c r="WUX69"/>
      <c r="WUY69"/>
      <c r="WUZ69"/>
      <c r="WVA69"/>
      <c r="WVB69"/>
      <c r="WVC69"/>
      <c r="WVD69"/>
      <c r="WVE69"/>
      <c r="WVF69"/>
      <c r="WVG69"/>
      <c r="WVH69"/>
      <c r="WVI69"/>
      <c r="WVJ69"/>
      <c r="WVK69"/>
      <c r="WVL69"/>
      <c r="WVM69"/>
      <c r="WVN69"/>
      <c r="WVO69"/>
      <c r="WVP69"/>
      <c r="WVQ69"/>
      <c r="WVR69"/>
      <c r="WVS69"/>
      <c r="WVT69"/>
      <c r="WVU69"/>
      <c r="WVV69"/>
      <c r="WVW69"/>
      <c r="WVX69"/>
      <c r="WVY69"/>
      <c r="WVZ69"/>
      <c r="WWA69"/>
      <c r="WWB69"/>
      <c r="WWC69"/>
      <c r="WWD69"/>
      <c r="WWE69"/>
      <c r="WWF69"/>
      <c r="WWG69"/>
      <c r="WWH69"/>
      <c r="WWI69"/>
      <c r="WWJ69"/>
      <c r="WWK69"/>
      <c r="WWL69"/>
      <c r="WWM69"/>
      <c r="WWN69"/>
      <c r="WWO69"/>
      <c r="WWP69"/>
      <c r="WWQ69"/>
      <c r="WWR69"/>
      <c r="WWS69"/>
      <c r="WWT69"/>
      <c r="WWU69"/>
      <c r="WWV69"/>
      <c r="WWW69"/>
      <c r="WWX69"/>
      <c r="WWY69"/>
      <c r="WWZ69"/>
      <c r="WXA69"/>
      <c r="WXB69"/>
      <c r="WXC69"/>
      <c r="WXD69"/>
      <c r="WXE69"/>
      <c r="WXF69"/>
      <c r="WXG69"/>
      <c r="WXH69"/>
      <c r="WXI69"/>
      <c r="WXJ69"/>
      <c r="WXK69"/>
      <c r="WXL69"/>
      <c r="WXM69"/>
      <c r="WXN69"/>
      <c r="WXO69"/>
      <c r="WXP69"/>
      <c r="WXQ69"/>
      <c r="WXR69"/>
      <c r="WXS69"/>
      <c r="WXT69"/>
      <c r="WXU69"/>
      <c r="WXV69"/>
      <c r="WXW69"/>
      <c r="WXX69"/>
      <c r="WXY69"/>
      <c r="WXZ69"/>
      <c r="WYA69"/>
      <c r="WYB69"/>
      <c r="WYC69"/>
      <c r="WYD69"/>
      <c r="WYE69"/>
      <c r="WYF69"/>
      <c r="WYG69"/>
      <c r="WYH69"/>
      <c r="WYI69"/>
      <c r="WYJ69"/>
      <c r="WYK69"/>
      <c r="WYL69"/>
      <c r="WYM69"/>
      <c r="WYN69"/>
      <c r="WYO69"/>
      <c r="WYP69"/>
      <c r="WYQ69"/>
      <c r="WYR69"/>
      <c r="WYS69"/>
      <c r="WYT69"/>
      <c r="WYU69"/>
      <c r="WYV69"/>
      <c r="WYW69"/>
      <c r="WYX69"/>
      <c r="WYY69"/>
      <c r="WYZ69"/>
      <c r="WZA69"/>
      <c r="WZB69"/>
      <c r="WZC69"/>
      <c r="WZD69"/>
      <c r="WZE69"/>
      <c r="WZF69"/>
      <c r="WZG69"/>
      <c r="WZH69"/>
      <c r="WZI69"/>
      <c r="WZJ69"/>
      <c r="WZK69"/>
      <c r="WZL69"/>
      <c r="WZM69"/>
      <c r="WZN69"/>
      <c r="WZO69"/>
      <c r="WZP69"/>
      <c r="WZQ69"/>
      <c r="WZR69"/>
      <c r="WZS69"/>
      <c r="WZT69"/>
      <c r="WZU69"/>
      <c r="WZV69"/>
      <c r="WZW69"/>
      <c r="WZX69"/>
      <c r="WZY69"/>
      <c r="WZZ69"/>
      <c r="XAA69"/>
      <c r="XAB69"/>
      <c r="XAC69"/>
      <c r="XAD69"/>
      <c r="XAE69"/>
      <c r="XAF69"/>
      <c r="XAG69"/>
      <c r="XAH69"/>
      <c r="XAI69"/>
      <c r="XAJ69"/>
      <c r="XAK69"/>
      <c r="XAL69"/>
      <c r="XAM69"/>
      <c r="XAN69"/>
      <c r="XAO69"/>
      <c r="XAP69"/>
      <c r="XAQ69"/>
      <c r="XAR69"/>
      <c r="XAS69"/>
      <c r="XAT69"/>
      <c r="XAU69"/>
      <c r="XAV69"/>
      <c r="XAW69"/>
      <c r="XAX69"/>
      <c r="XAY69"/>
      <c r="XAZ69"/>
      <c r="XBA69"/>
      <c r="XBB69"/>
      <c r="XBC69"/>
      <c r="XBD69"/>
      <c r="XBE69"/>
      <c r="XBF69"/>
      <c r="XBG69"/>
      <c r="XBH69"/>
      <c r="XBI69"/>
      <c r="XBJ69"/>
      <c r="XBK69"/>
      <c r="XBL69"/>
      <c r="XBM69"/>
      <c r="XBN69"/>
      <c r="XBO69"/>
      <c r="XBP69"/>
      <c r="XBQ69"/>
      <c r="XBR69"/>
      <c r="XBS69"/>
      <c r="XBT69"/>
      <c r="XBU69"/>
      <c r="XBV69"/>
      <c r="XBW69"/>
      <c r="XBX69"/>
      <c r="XBY69"/>
      <c r="XBZ69"/>
      <c r="XCA69"/>
      <c r="XCB69"/>
      <c r="XCC69"/>
      <c r="XCD69"/>
      <c r="XCE69"/>
      <c r="XCF69"/>
      <c r="XCG69"/>
      <c r="XCH69"/>
      <c r="XCI69"/>
      <c r="XCJ69"/>
      <c r="XCK69"/>
      <c r="XCL69"/>
      <c r="XCM69"/>
      <c r="XCN69"/>
      <c r="XCO69"/>
      <c r="XCP69"/>
      <c r="XCQ69"/>
      <c r="XCR69"/>
      <c r="XCS69"/>
      <c r="XCT69"/>
      <c r="XCU69"/>
      <c r="XCV69"/>
      <c r="XCW69"/>
      <c r="XCX69"/>
      <c r="XCY69"/>
      <c r="XCZ69"/>
      <c r="XDA69"/>
      <c r="XDB69"/>
      <c r="XDC69"/>
      <c r="XDD69"/>
      <c r="XDE69"/>
      <c r="XDF69"/>
      <c r="XDG69"/>
      <c r="XDH69"/>
      <c r="XDI69"/>
      <c r="XDJ69"/>
      <c r="XDK69"/>
      <c r="XDL69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  <c r="XEU69"/>
      <c r="XEV69"/>
      <c r="XEW69"/>
      <c r="XEX69"/>
      <c r="XEY69"/>
      <c r="XEZ69"/>
      <c r="XFA69"/>
      <c r="XFB69"/>
      <c r="XFC69"/>
      <c r="XFD69"/>
    </row>
  </sheetData>
  <mergeCells count="6">
    <mergeCell ref="Q9:Q10"/>
    <mergeCell ref="B6:L6"/>
    <mergeCell ref="A8:H8"/>
    <mergeCell ref="C9:J9"/>
    <mergeCell ref="K9:O9"/>
    <mergeCell ref="P9:P10"/>
  </mergeCells>
  <hyperlinks>
    <hyperlink ref="C16" location="A124837054W" display="A124837054W" xr:uid="{C33D08AC-B689-41B9-8EAA-56575A8F5DC0}"/>
    <hyperlink ref="C14" location="A124837122L" display="A124837122L" xr:uid="{88ADD55F-F402-47B6-BA8D-019B54D6663A}"/>
    <hyperlink ref="C19" location="A124837078R" display="A124837078R" xr:uid="{C6F1AD1F-682E-417F-AD27-E8F5FA8188F9}"/>
    <hyperlink ref="C25" location="A124837126W" display="A124837126W" xr:uid="{81EB4E54-7624-4DEE-B045-378B808843EE}"/>
    <hyperlink ref="C29" location="A124837130L" display="A124837130L" xr:uid="{9513320F-2C5E-4E59-A3D4-11D1056C73E4}"/>
    <hyperlink ref="C30" location="A124837082F" display="A124837082F" xr:uid="{BB4C3227-1630-4276-9FA8-00684AE329D8}"/>
    <hyperlink ref="C32" location="A124837086R" display="A124837086R" xr:uid="{6E3A2BD7-9730-4AE7-9721-84183EAC27B4}"/>
    <hyperlink ref="C33" location="A124837106L" display="A124837106L" xr:uid="{4092B821-4439-4525-AA92-9C0B70D11540}"/>
    <hyperlink ref="C35" location="A124837062W" display="A124837062W" xr:uid="{6CBC5192-8A27-4A1E-B910-AF88C81DDD9A}"/>
    <hyperlink ref="C36" location="A124837134W" display="A124837134W" xr:uid="{9176409A-02E1-4C90-96CD-C99CB90B5165}"/>
    <hyperlink ref="C37" location="A124837110C" display="A124837110C" xr:uid="{1A25FB93-9EED-41FE-821C-D689AE2653DC}"/>
    <hyperlink ref="C39" location="A124837146F" display="A124837146F" xr:uid="{90C549D7-37A5-4922-A8BC-7516D50FBF26}"/>
    <hyperlink ref="C40" location="A124837066F" display="A124837066F" xr:uid="{6FC6FCF0-92F4-4E67-A51E-6DBD02C7E29A}"/>
    <hyperlink ref="C41" location="A124837026L" display="A124837026L" xr:uid="{8EC5C8B8-1D21-4498-97AA-7C5A5CE6CE06}"/>
    <hyperlink ref="C43" location="A124837046W" display="A124837046W" xr:uid="{976D6861-DF9C-4869-899F-D7F453327EAA}"/>
    <hyperlink ref="C44" location="A124837090F" display="A124837090F" xr:uid="{53FEE2AC-AB7E-452D-8D9E-C81A253AFFC0}"/>
    <hyperlink ref="C24" location="A124837050L" display="A124837050L" xr:uid="{3908F7A0-5924-4EE8-A5AC-B633A077A2ED}"/>
    <hyperlink ref="C20" location="A124837094R" display="A124837094R" xr:uid="{FBC527DC-D3C8-4576-AC53-3E756EB1160A}"/>
    <hyperlink ref="C48" location="A124837098X" display="A124837098X" xr:uid="{8FD90A1D-280F-4C6A-A56F-BA428832F2A8}"/>
    <hyperlink ref="C53" location="A124837150W" display="A124837150W" xr:uid="{0B4824BE-D226-41AD-8E0A-4C6271555294}"/>
    <hyperlink ref="C54" location="A124837030C" display="A124837030C" xr:uid="{AE5DF928-A2EE-48BA-9492-8F8BB0C3A968}"/>
    <hyperlink ref="C55" location="A124837138F" display="A124837138F" xr:uid="{5B807B88-F7AE-45BD-935C-ED3BF4CE5C89}"/>
    <hyperlink ref="C58" location="A124837142W" display="A124837142W" xr:uid="{D1CDB508-007C-4FA2-AF97-3EB9CCEC31EF}"/>
    <hyperlink ref="C59" location="A124837034L" display="A124837034L" xr:uid="{36EEF988-1C0F-4AAB-B227-748922EA7824}"/>
    <hyperlink ref="C60" location="A124837070W" display="A124837070W" xr:uid="{C183EB83-B53E-42B5-8076-04573760D2C0}"/>
    <hyperlink ref="C62" location="A124837102C" display="A124837102C" xr:uid="{259B4DD8-B596-4D5F-9191-9861AED34E21}"/>
    <hyperlink ref="C63" location="A124837154F" display="A124837154F" xr:uid="{E0DB65E9-E500-4FE8-B1F7-F4A0046EACAA}"/>
    <hyperlink ref="C64" location="A124837038W" display="A124837038W" xr:uid="{6FB41F51-EA3F-4317-9090-CD2C44704DB9}"/>
    <hyperlink ref="C65" location="A124837114L" display="A124837114L" xr:uid="{14C32FC7-AF27-48A5-A090-3AB9044EAC31}"/>
    <hyperlink ref="C67" location="A124837118W" display="A124837118W" xr:uid="{C1E171B8-F954-476A-B019-725E4565B659}"/>
    <hyperlink ref="C68" location="A124837058F" display="A124837058F" xr:uid="{4A73C768-36FC-483B-88E8-F395BADC83F4}"/>
    <hyperlink ref="C49" location="A124837042L" display="A124837042L" xr:uid="{BBB653CB-3882-473D-9CEA-6DB0225EC687}"/>
    <hyperlink ref="C15" location="A124837074F" display="A124837074F" xr:uid="{C23F4D57-D780-4EB9-AD60-9B146D73AEC7}"/>
    <hyperlink ref="D16" location="A124836262W" display="A124836262W" xr:uid="{D6BE11B1-F3A6-4028-8EB2-C8516B0AD027}"/>
    <hyperlink ref="D14" location="A124836330L" display="A124836330L" xr:uid="{A1C6F008-A514-41EB-8B11-FF578C163022}"/>
    <hyperlink ref="D19" location="A124836286R" display="A124836286R" xr:uid="{C79BEDD8-AD55-4E31-B644-384E5EE9BBE8}"/>
    <hyperlink ref="D25" location="A124836334W" display="A124836334W" xr:uid="{240ABB7B-1C7F-42DE-8045-238D807FFF80}"/>
    <hyperlink ref="D29" location="A124836338F" display="A124836338F" xr:uid="{D0093390-87AD-4B31-B712-169E963B8029}"/>
    <hyperlink ref="D30" location="A124836290F" display="A124836290F" xr:uid="{241E8EF4-ED8A-40E2-9329-3E43678C474B}"/>
    <hyperlink ref="D32" location="A124836294R" display="A124836294R" xr:uid="{DE31519E-8089-43EA-A982-2C973FFDA384}"/>
    <hyperlink ref="D33" location="A124836314L" display="A124836314L" xr:uid="{90193F51-B27A-41AC-BA29-184BE0301443}"/>
    <hyperlink ref="D35" location="A124836270W" display="A124836270W" xr:uid="{DA279AD5-FCC1-4B98-B011-5DA6A5FEB87B}"/>
    <hyperlink ref="D36" location="A124836342W" display="A124836342W" xr:uid="{C00715C3-531C-41E1-9A20-BC033BEB4592}"/>
    <hyperlink ref="D37" location="A124836318W" display="A124836318W" xr:uid="{E0F8467F-4C5F-41C7-992F-CCE8DB3802D8}"/>
    <hyperlink ref="D39" location="A124836354F" display="A124836354F" xr:uid="{B5209F08-BB8B-4FEC-A31D-D674B13A1D36}"/>
    <hyperlink ref="D40" location="A124836274F" display="A124836274F" xr:uid="{1523F0C2-63A4-416E-806A-4BE84EAFD89A}"/>
    <hyperlink ref="D41" location="A124836234L" display="A124836234L" xr:uid="{0405BBD7-570F-4EE3-A7F9-7D279E9E48A7}"/>
    <hyperlink ref="D43" location="A124836254W" display="A124836254W" xr:uid="{A7423896-C751-407D-99E2-2BBA382B849F}"/>
    <hyperlink ref="D44" location="A124836298X" display="A124836298X" xr:uid="{6EB62CC0-23C7-40E4-852A-F6BE91BE2426}"/>
    <hyperlink ref="D24" location="A124836258F" display="A124836258F" xr:uid="{9BCDC819-267E-4697-8B2E-667CB138BFAF}"/>
    <hyperlink ref="D20" location="A124836302C" display="A124836302C" xr:uid="{A4D275E0-D8FE-4C71-9D4E-53A22BF8B4F4}"/>
    <hyperlink ref="D48" location="A124836306L" display="A124836306L" xr:uid="{76DD0722-07C5-49A1-A45C-A3028EEFDE01}"/>
    <hyperlink ref="D53" location="A124836358R" display="A124836358R" xr:uid="{FD2A882E-7577-41B9-A7FF-567B9AFF06DB}"/>
    <hyperlink ref="D54" location="A124836238W" display="A124836238W" xr:uid="{0743C2CE-9774-465B-97D8-D4B8245447F8}"/>
    <hyperlink ref="D55" location="A124836346F" display="A124836346F" xr:uid="{F629EF84-E95E-4B7D-9CFD-D8D069ED40B3}"/>
    <hyperlink ref="D58" location="A124836350W" display="A124836350W" xr:uid="{32561DB0-D050-4EB1-89DD-50AB018D0E6A}"/>
    <hyperlink ref="D59" location="A124836242L" display="A124836242L" xr:uid="{45BD2354-99C3-471C-88D6-4B61992263DB}"/>
    <hyperlink ref="D60" location="A124836278R" display="A124836278R" xr:uid="{1D305029-33D6-4471-8872-238704B172FE}"/>
    <hyperlink ref="D62" location="A124836310C" display="A124836310C" xr:uid="{107A261E-E033-42FF-9B19-59E0266B0028}"/>
    <hyperlink ref="D63" location="A124836362F" display="A124836362F" xr:uid="{D41623E1-2BFB-490F-8D82-482FFB5C3F70}"/>
    <hyperlink ref="D64" location="A124836246W" display="A124836246W" xr:uid="{A93CA606-EB8B-4C8F-8418-DE2C943B9DB5}"/>
    <hyperlink ref="D65" location="A124836322L" display="A124836322L" xr:uid="{13D33931-8915-48EA-A14B-A33C9937DF59}"/>
    <hyperlink ref="D67" location="A124836326W" display="A124836326W" xr:uid="{6C9C5C58-9140-4CF0-8C90-3772F664E2C1}"/>
    <hyperlink ref="D68" location="A124836266F" display="A124836266F" xr:uid="{4BBE38BC-3508-453B-9853-6F7E07347EF6}"/>
    <hyperlink ref="D49" location="A124836250L" display="A124836250L" xr:uid="{9BEB0E6A-529B-43EA-9C15-BB2F85BF5412}"/>
    <hyperlink ref="D15" location="A124836282F" display="A124836282F" xr:uid="{D75888CA-2C8C-48E8-82E1-83FB4AED9A13}"/>
    <hyperlink ref="E16" location="A124837186X" display="A124837186X" xr:uid="{EBFAA038-9D53-450F-85A5-8A144807443C}"/>
    <hyperlink ref="E14" location="A124837254R" display="A124837254R" xr:uid="{BF241D82-03DE-4181-A063-944521E87E82}"/>
    <hyperlink ref="E19" location="A124837210L" display="A124837210L" xr:uid="{5C6F76DA-FE72-47BA-A6DE-C5B2EE5D7664}"/>
    <hyperlink ref="E25" location="A124837258X" display="A124837258X" xr:uid="{7F0B323E-84FC-495D-AEDD-8A698B759A03}"/>
    <hyperlink ref="E29" location="A124837262R" display="A124837262R" xr:uid="{3076CF01-1E2B-4442-8CE1-A5332C90D42B}"/>
    <hyperlink ref="E30" location="A124837214W" display="A124837214W" xr:uid="{EB4D2EDC-86AD-4989-A562-85554E4CF130}"/>
    <hyperlink ref="E32" location="A124837218F" display="A124837218F" xr:uid="{2CBD4DCB-C8F2-4EF7-BFE0-532C2B59274D}"/>
    <hyperlink ref="E33" location="A124837238R" display="A124837238R" xr:uid="{D54D3ACE-7621-4050-82C2-E0733AB4D2BD}"/>
    <hyperlink ref="E35" location="A124837194X" display="A124837194X" xr:uid="{3AB49E0C-E268-413C-9C7D-C5F9BDC2FF57}"/>
    <hyperlink ref="E36" location="A124837266X" display="A124837266X" xr:uid="{5FFF0287-AF03-4208-82E5-2D3735110005}"/>
    <hyperlink ref="E37" location="A124837242F" display="A124837242F" xr:uid="{FBCF0953-368D-48C4-8B03-148E85240B5E}"/>
    <hyperlink ref="E39" location="A124837278J" display="A124837278J" xr:uid="{83551225-C6F6-44B2-899F-9FE07A4EE3B5}"/>
    <hyperlink ref="E40" location="A124837198J" display="A124837198J" xr:uid="{4833D70A-8A7C-4C3D-80F8-8311E0980071}"/>
    <hyperlink ref="E41" location="A124837158R" display="A124837158R" xr:uid="{9677D6EB-0B1E-4BA7-967A-972C28A2DEE0}"/>
    <hyperlink ref="E43" location="A124837178X" display="A124837178X" xr:uid="{A756EB46-83EA-4CF9-84EA-057A4470A9D2}"/>
    <hyperlink ref="E44" location="A124837222W" display="A124837222W" xr:uid="{73F63FFE-1A8F-45EC-88E4-BD592169FD3B}"/>
    <hyperlink ref="E24" location="A124837182R" display="A124837182R" xr:uid="{6850DB4A-AC92-4E38-B786-553311000BF7}"/>
    <hyperlink ref="E20" location="A124837226F" display="A124837226F" xr:uid="{4039AB8D-BA99-401A-AD5B-4F33324A4C0D}"/>
    <hyperlink ref="E48" location="A124837230W" display="A124837230W" xr:uid="{19C66687-BA56-4A1B-898B-B06220977043}"/>
    <hyperlink ref="E53" location="A124837282X" display="A124837282X" xr:uid="{B5AF4EDF-285D-4920-AFFB-79BE73BEA29A}"/>
    <hyperlink ref="E54" location="A124837162F" display="A124837162F" xr:uid="{7C812809-FA94-4B84-99FE-2DC67D6FC436}"/>
    <hyperlink ref="E55" location="A124837270R" display="A124837270R" xr:uid="{EC33BC83-26E4-44BF-8F6D-7FAE11D7FF33}"/>
    <hyperlink ref="E58" location="A124837274X" display="A124837274X" xr:uid="{43224D0F-654B-4727-A64A-897FBD19528C}"/>
    <hyperlink ref="E59" location="A124837166R" display="A124837166R" xr:uid="{920CF217-A85A-4098-91A4-B8449B14AE5B}"/>
    <hyperlink ref="E60" location="A124837202L" display="A124837202L" xr:uid="{9277C015-8B21-4A83-95C9-17C599C297EF}"/>
    <hyperlink ref="E62" location="A124837234F" display="A124837234F" xr:uid="{DCD1A6A0-FEBC-43E7-A8C7-968A58C002FB}"/>
    <hyperlink ref="E63" location="A124837286J" display="A124837286J" xr:uid="{A59C21C0-3467-42B9-95A8-D352D0985D28}"/>
    <hyperlink ref="E64" location="A124837170F" display="A124837170F" xr:uid="{E46F797F-F052-4A7B-8138-AB6BC6762E51}"/>
    <hyperlink ref="E65" location="A124837246R" display="A124837246R" xr:uid="{2AB1ACE3-AE52-4DAD-B24A-DF5EAB550A92}"/>
    <hyperlink ref="E67" location="A124837250F" display="A124837250F" xr:uid="{D3C8F12D-9970-4F47-9E76-12F242E10380}"/>
    <hyperlink ref="E68" location="A124837190R" display="A124837190R" xr:uid="{9FF2931D-D7FA-4334-98AB-7457D78BF98B}"/>
    <hyperlink ref="E49" location="A124837174R" display="A124837174R" xr:uid="{04AE9802-B716-42DF-B39C-2BC93BF3A17A}"/>
    <hyperlink ref="E15" location="A124837206W" display="A124837206W" xr:uid="{4F3E6DB9-7438-46E2-9644-D8AEB544839D}"/>
    <hyperlink ref="F16" location="A124837318R" display="A124837318R" xr:uid="{D7EA3CEC-471F-4D24-8931-092F76E05153}"/>
    <hyperlink ref="F14" location="A124837386T" display="A124837386T" xr:uid="{6C372288-0E27-4A29-8E16-1C2FAAE41638}"/>
    <hyperlink ref="F19" location="A124837342R" display="A124837342R" xr:uid="{68EE1B04-4E9E-4B5A-BC22-1081646F7055}"/>
    <hyperlink ref="F25" location="A124837390J" display="A124837390J" xr:uid="{6DAD3B79-A2F6-4FED-AC00-F19C4E640599}"/>
    <hyperlink ref="F29" location="A124837394T" display="A124837394T" xr:uid="{67DA154E-1F16-4D30-B79B-FA22640B7223}"/>
    <hyperlink ref="F30" location="A124837346X" display="A124837346X" xr:uid="{1559B5AC-6AB2-4C3B-818B-6CFD84B74C37}"/>
    <hyperlink ref="F32" location="A124837350R" display="A124837350R" xr:uid="{D5AE8B10-B351-4E0F-BABD-3D9B4DCCD57B}"/>
    <hyperlink ref="F33" location="A124837370X" display="A124837370X" xr:uid="{C1C43E84-4134-4076-8E7C-0FDF0939E6A2}"/>
    <hyperlink ref="F35" location="A124837326R" display="A124837326R" xr:uid="{5D0BC657-6D49-417D-BB32-FC1F09636BBF}"/>
    <hyperlink ref="F36" location="A124837398A" display="A124837398A" xr:uid="{E546CF6A-297B-4BD3-B119-9284D7EF84C8}"/>
    <hyperlink ref="F37" location="A124837374J" display="A124837374J" xr:uid="{7F11744C-D15D-4DBD-BF10-B94B11A450F8}"/>
    <hyperlink ref="F39" location="A124837410F" display="A124837410F" xr:uid="{B1A830C2-78F4-4CB7-B024-44820190CECC}"/>
    <hyperlink ref="F40" location="A124837330F" display="A124837330F" xr:uid="{BF69E498-A0C8-41B4-B8E9-F5018258764F}"/>
    <hyperlink ref="F41" location="A124837290X" display="A124837290X" xr:uid="{0921D4C9-FD3C-4BAE-AA13-E1F784CDD34D}"/>
    <hyperlink ref="F43" location="A124837310W" display="A124837310W" xr:uid="{61AC8C8B-02A3-4782-86B9-2FB5320BDBCF}"/>
    <hyperlink ref="F44" location="A124837354X" display="A124837354X" xr:uid="{5DFA0ED6-2406-4765-BC8B-C6419A6A735E}"/>
    <hyperlink ref="F24" location="A124837314F" display="A124837314F" xr:uid="{039C88B4-5EE1-4004-9637-52638CB08015}"/>
    <hyperlink ref="F20" location="A124837358J" display="A124837358J" xr:uid="{4ABF0318-C035-4F49-8522-E95559D425E4}"/>
    <hyperlink ref="F48" location="A124837362X" display="A124837362X" xr:uid="{0B0D4178-077C-41B2-950B-3F4C3422AC4C}"/>
    <hyperlink ref="F53" location="A124837414R" display="A124837414R" xr:uid="{48C0012A-53BC-4E7E-9836-61A854EA81F3}"/>
    <hyperlink ref="F54" location="A124837294J" display="A124837294J" xr:uid="{7E48A490-B1E3-4355-B3C0-58AE86D0BA65}"/>
    <hyperlink ref="F55" location="A124837402F" display="A124837402F" xr:uid="{79A4B54F-2ED9-49BF-AD25-31E7F59948C0}"/>
    <hyperlink ref="F58" location="A124837406R" display="A124837406R" xr:uid="{EE0AB8B6-A1C2-49A5-81C0-3FAA87BEF507}"/>
    <hyperlink ref="F59" location="A124837298T" display="A124837298T" xr:uid="{C48F2799-9112-49A6-B1DE-73B17E8962EC}"/>
    <hyperlink ref="F60" location="A124837334R" display="A124837334R" xr:uid="{D78436C7-6BEE-401D-ABF0-2F11B314F4AD}"/>
    <hyperlink ref="F62" location="A124837366J" display="A124837366J" xr:uid="{4EC33F42-9868-4825-A321-A8ACB02C3C9A}"/>
    <hyperlink ref="F63" location="A124837418X" display="A124837418X" xr:uid="{9BF6B97B-66E4-4558-B73A-33016CACC404}"/>
    <hyperlink ref="F64" location="A124837302W" display="A124837302W" xr:uid="{4CF60B3A-8A09-470D-B497-7C450BE291D0}"/>
    <hyperlink ref="F65" location="A124837378T" display="A124837378T" xr:uid="{A4D844F8-B432-4D2A-85DE-684424FFF816}"/>
    <hyperlink ref="F67" location="A124837382J" display="A124837382J" xr:uid="{4B24A5C2-EE86-4049-8BC9-B55AB1CA38D5}"/>
    <hyperlink ref="F68" location="A124837322F" display="A124837322F" xr:uid="{8F174032-A565-4CD5-A907-198C59826D52}"/>
    <hyperlink ref="F49" location="A124837306F" display="A124837306F" xr:uid="{E30F9F37-0AAA-443B-9D05-DFB7AC5A2842}"/>
    <hyperlink ref="F15" location="A124837338X" display="A124837338X" xr:uid="{C5A600F4-8724-457E-AA2C-6654E61A0583}"/>
    <hyperlink ref="G16" location="A124836394X" display="A124836394X" xr:uid="{DB54801C-3868-4A0F-BF5B-5DBFA6008A7A}"/>
    <hyperlink ref="G14" location="A124836462R" display="A124836462R" xr:uid="{BD91C4AE-CD59-448C-8616-2D639FE95604}"/>
    <hyperlink ref="G19" location="A124836418F" display="A124836418F" xr:uid="{5D67EEAE-E980-4C33-B363-3615E887A6E7}"/>
    <hyperlink ref="G25" location="A124836466X" display="A124836466X" xr:uid="{C718C93F-53C0-4FE7-BE55-B3B4ED9241D4}"/>
    <hyperlink ref="G29" location="A124836470R" display="A124836470R" xr:uid="{23B5EDEB-9E99-482F-971D-EB826B999FD9}"/>
    <hyperlink ref="G30" location="A124836422W" display="A124836422W" xr:uid="{A72B4877-C5F3-4E71-83FF-8C14F8AF2AF9}"/>
    <hyperlink ref="G32" location="A124836426F" display="A124836426F" xr:uid="{A00820FD-7761-4176-9AAA-DD7E8B68B8B2}"/>
    <hyperlink ref="G33" location="A124836446R" display="A124836446R" xr:uid="{69B6980D-FBB6-41C3-A71D-0B2C4C41C85C}"/>
    <hyperlink ref="G35" location="A124836402L" display="A124836402L" xr:uid="{28EC425A-7D05-48A9-8ABD-E8FE43EC9F54}"/>
    <hyperlink ref="G36" location="A124836474X" display="A124836474X" xr:uid="{F145CBDB-D0CE-4CF7-973C-80D85A3EA794}"/>
    <hyperlink ref="G37" location="A124836450F" display="A124836450F" xr:uid="{08A92F89-458E-42BD-813A-8F2D9D690697}"/>
    <hyperlink ref="G39" location="A124836486J" display="A124836486J" xr:uid="{4006EF1A-73F7-4026-B2A8-5FF5ED11D53E}"/>
    <hyperlink ref="G40" location="A124836406W" display="A124836406W" xr:uid="{5EF55755-BBAA-47F7-B188-54AC5F1312A0}"/>
    <hyperlink ref="G41" location="A124836366R" display="A124836366R" xr:uid="{1F2FE525-BBA3-4C93-AB6D-3ECB9B6E0FD7}"/>
    <hyperlink ref="G43" location="A124836386X" display="A124836386X" xr:uid="{893B3161-631E-4C18-9FC6-E80FCD23ABC8}"/>
    <hyperlink ref="G44" location="A124836430W" display="A124836430W" xr:uid="{D4D32835-495D-4C07-B540-C2B68AAD39DE}"/>
    <hyperlink ref="G24" location="A124836390R" display="A124836390R" xr:uid="{B2674C49-0E73-4A57-AC2D-CA134BFC7390}"/>
    <hyperlink ref="G20" location="A124836434F" display="A124836434F" xr:uid="{3D5B8972-5A03-40C6-98D4-711E656BDE95}"/>
    <hyperlink ref="G48" location="A124836438R" display="A124836438R" xr:uid="{6042CA71-B356-4C36-9247-BF1C598707B1}"/>
    <hyperlink ref="G53" location="A124836490X" display="A124836490X" xr:uid="{D145EC0A-85A4-44B0-A8DC-212E63FB52B2}"/>
    <hyperlink ref="G54" location="A124836370F" display="A124836370F" xr:uid="{637E7BD0-6D36-4246-924A-188C98911563}"/>
    <hyperlink ref="G55" location="A124836478J" display="A124836478J" xr:uid="{6C32D951-3F25-4921-99B4-CF6DE776CB06}"/>
    <hyperlink ref="G58" location="A124836482X" display="A124836482X" xr:uid="{D0954C78-933B-46B2-82E9-865C7FE591BB}"/>
    <hyperlink ref="G59" location="A124836374R" display="A124836374R" xr:uid="{089F1DC8-E777-49E8-A9CD-5563234BDD5E}"/>
    <hyperlink ref="G60" location="A124836410L" display="A124836410L" xr:uid="{72F53C88-CEE6-4E2B-BA71-7E0671878B05}"/>
    <hyperlink ref="G62" location="A124836442F" display="A124836442F" xr:uid="{779EAE85-58B2-4692-AFEF-03DC31880FB5}"/>
    <hyperlink ref="G63" location="A124836494J" display="A124836494J" xr:uid="{0661E549-0D78-4855-AAD2-1CB285B76622}"/>
    <hyperlink ref="G64" location="A124836378X" display="A124836378X" xr:uid="{31D7A083-8480-4579-ADD1-24EBC8BCFAB8}"/>
    <hyperlink ref="G65" location="A124836454R" display="A124836454R" xr:uid="{C8A2A553-4631-41A1-8FD6-3E793AD7391E}"/>
    <hyperlink ref="G67" location="A124836458X" display="A124836458X" xr:uid="{50F8C633-57E3-4B74-9190-1B6D07DDF292}"/>
    <hyperlink ref="G68" location="A124836398J" display="A124836398J" xr:uid="{E3F78546-8BD0-401B-BC3C-901E81165077}"/>
    <hyperlink ref="G49" location="A124836382R" display="A124836382R" xr:uid="{0F845EAE-877D-4ADF-BD1F-0E2F5461C813}"/>
    <hyperlink ref="G15" location="A124836414W" display="A124836414W" xr:uid="{9B6A4905-9FE4-40CF-BBD7-C028E1EE8ED3}"/>
    <hyperlink ref="H16" location="A124836526R" display="A124836526R" xr:uid="{4EEB5B1C-905B-4FF4-A90F-CA34C8502CE2}"/>
    <hyperlink ref="H14" location="A124836594T" display="A124836594T" xr:uid="{196558FC-B08E-4C94-9A5C-98670199FF51}"/>
    <hyperlink ref="H19" location="A124836550R" display="A124836550R" xr:uid="{084C074C-4BC3-462F-A96D-4BDE54F462B3}"/>
    <hyperlink ref="H25" location="A124836598A" display="A124836598A" xr:uid="{D7D5689F-E64B-49ED-B2F9-DAF9AD240048}"/>
    <hyperlink ref="H29" location="A124836602F" display="A124836602F" xr:uid="{9844F18F-6C90-496C-8379-29B4C6BEED5C}"/>
    <hyperlink ref="H30" location="A124836554X" display="A124836554X" xr:uid="{30273E21-3CFA-4712-9E7D-FD2C116DEA3B}"/>
    <hyperlink ref="H32" location="A124836558J" display="A124836558J" xr:uid="{0D55FCF5-B0DB-4F75-8781-B8D7B890F2BF}"/>
    <hyperlink ref="H33" location="A124836578T" display="A124836578T" xr:uid="{BF51AE17-C8EC-497F-9003-C1244EF90FD3}"/>
    <hyperlink ref="H35" location="A124836534R" display="A124836534R" xr:uid="{AC70E402-C54B-4DBF-B1F2-80B68BD95670}"/>
    <hyperlink ref="H36" location="A124836606R" display="A124836606R" xr:uid="{663A1863-B3E2-4D0E-9063-2D5FF1F437F9}"/>
    <hyperlink ref="H37" location="A124836582J" display="A124836582J" xr:uid="{58646C27-00EB-4B56-A981-C748C92FD28F}"/>
    <hyperlink ref="H39" location="A124836618X" display="A124836618X" xr:uid="{A342069D-2D71-4E50-9C2F-B31EA4BEA5E6}"/>
    <hyperlink ref="H40" location="A124836538X" display="A124836538X" xr:uid="{592904DA-8249-450F-A0C8-C98CA55EB83E}"/>
    <hyperlink ref="H41" location="A124836498T" display="A124836498T" xr:uid="{617534D1-E714-417D-A5AB-5882AD49C813}"/>
    <hyperlink ref="H43" location="A124836518R" display="A124836518R" xr:uid="{6859BE04-95BC-4441-A97E-956370B87FCD}"/>
    <hyperlink ref="H44" location="A124836562X" display="A124836562X" xr:uid="{1D3C12F1-7820-4604-AF98-542E9CCE7108}"/>
    <hyperlink ref="H24" location="A124836522F" display="A124836522F" xr:uid="{F48A79D8-FD3D-4B00-825E-686DE1F1C06D}"/>
    <hyperlink ref="H20" location="A124836566J" display="A124836566J" xr:uid="{EDF62C0B-EA5B-442E-A3DE-1B0BB1D7BC3B}"/>
    <hyperlink ref="H48" location="A124836570X" display="A124836570X" xr:uid="{350C2A00-516A-4011-BCEE-1FAF2B0BEBED}"/>
    <hyperlink ref="H53" location="A124836622R" display="A124836622R" xr:uid="{CF8DF340-CA05-4E56-BE55-E0D71946A157}"/>
    <hyperlink ref="H54" location="A124836502W" display="A124836502W" xr:uid="{24504C14-C7F1-4611-A067-4228EAAB6789}"/>
    <hyperlink ref="H55" location="A124836610F" display="A124836610F" xr:uid="{7A941CB7-7614-4B85-9859-91D2A31B5DFC}"/>
    <hyperlink ref="H58" location="A124836614R" display="A124836614R" xr:uid="{E3CE6BB7-9201-47FE-BB1F-F4A2EDFCEEAC}"/>
    <hyperlink ref="H59" location="A124836506F" display="A124836506F" xr:uid="{411A6563-6811-40E8-99A5-7644C2C782D0}"/>
    <hyperlink ref="H60" location="A124836542R" display="A124836542R" xr:uid="{9CFB6760-A4CB-4667-AE52-14758CC9E466}"/>
    <hyperlink ref="H62" location="A124836574J" display="A124836574J" xr:uid="{E5A6A202-29BD-439E-85AC-5CCF0D95CDDB}"/>
    <hyperlink ref="H63" location="A124836626X" display="A124836626X" xr:uid="{AD88546B-8076-4226-8812-C99021DA8B76}"/>
    <hyperlink ref="H64" location="A124836510W" display="A124836510W" xr:uid="{B2125113-4037-4A58-A031-CB5C638FDDE9}"/>
    <hyperlink ref="H65" location="A124836586T" display="A124836586T" xr:uid="{9DF1B00B-6918-4316-ADF8-8C2224491F14}"/>
    <hyperlink ref="H67" location="A124836590J" display="A124836590J" xr:uid="{06767A00-127E-4683-B11A-A36916FBDEFA}"/>
    <hyperlink ref="H68" location="A124836530F" display="A124836530F" xr:uid="{2A5D881D-2F11-4794-8BE1-6D0B34735B40}"/>
    <hyperlink ref="H49" location="A124836514F" display="A124836514F" xr:uid="{7ECCE155-6DDE-4FFB-A55A-71C34F375877}"/>
    <hyperlink ref="H15" location="A124836546X" display="A124836546X" xr:uid="{F9C8C861-FB00-4F07-9F94-C9FA79BBABE2}"/>
    <hyperlink ref="I16" location="A124836790A" display="A124836790A" xr:uid="{B11FA5F7-627B-48DA-91BB-D15F7A9EB16F}"/>
    <hyperlink ref="I14" location="A124836858K" display="A124836858K" xr:uid="{0B0A76CD-91CE-4E4C-991B-E152A5311F5A}"/>
    <hyperlink ref="I19" location="A124836814J" display="A124836814J" xr:uid="{6E8518F3-A236-4686-B040-BD8FAF9F6D73}"/>
    <hyperlink ref="I25" location="A124836862A" display="A124836862A" xr:uid="{0C2355CB-FE9E-4B2B-9C48-17FBC8592870}"/>
    <hyperlink ref="I29" location="A124836866K" display="A124836866K" xr:uid="{8CD4E1DB-FE34-4E94-83BB-B8DF8F2EBA7A}"/>
    <hyperlink ref="I30" location="A124836818T" display="A124836818T" xr:uid="{F2EBBA9C-3C26-477D-A76D-B97BE0799210}"/>
    <hyperlink ref="I32" location="A124836822J" display="A124836822J" xr:uid="{3C473F86-E355-4D7D-BA5C-A8D8600CAD13}"/>
    <hyperlink ref="I33" location="A124836842T" display="A124836842T" xr:uid="{C6B647E6-A0EA-492D-B1BD-313D8B954C8C}"/>
    <hyperlink ref="I35" location="A124836798V" display="A124836798V" xr:uid="{D859089F-C4B7-43A9-912E-620807F6ED74}"/>
    <hyperlink ref="I36" location="A124836870A" display="A124836870A" xr:uid="{60820DDF-E381-45F6-A9B7-DE2942E9DD76}"/>
    <hyperlink ref="I37" location="A124836846A" display="A124836846A" xr:uid="{364B9B90-6A59-48BC-8879-BEC99762DDB0}"/>
    <hyperlink ref="I39" location="A124836882K" display="A124836882K" xr:uid="{90F3C40D-1167-40A0-8A9D-73A94EF37DB3}"/>
    <hyperlink ref="I40" location="A124836802X" display="A124836802X" xr:uid="{B299855A-6C3A-4C0D-A101-96558EBB3014}"/>
    <hyperlink ref="I41" location="A124836762T" display="A124836762T" xr:uid="{5509A6E9-3D02-4B58-81A5-411F22B9A451}"/>
    <hyperlink ref="I43" location="A124836782A" display="A124836782A" xr:uid="{8FB3C5C2-2218-4783-AEBE-7A8257FDD066}"/>
    <hyperlink ref="I44" location="A124836826T" display="A124836826T" xr:uid="{ED5B0CF2-09A8-4F90-B447-8EF374329CCF}"/>
    <hyperlink ref="I24" location="A124836786K" display="A124836786K" xr:uid="{E76652CE-1C70-4084-A1F4-9B6D5841B213}"/>
    <hyperlink ref="I20" location="A124836830J" display="A124836830J" xr:uid="{8A31B9DB-E9AB-4D5B-8205-70640D94F70E}"/>
    <hyperlink ref="I48" location="A124836834T" display="A124836834T" xr:uid="{89CC2F6B-E85E-44DA-BE2B-2A218F756431}"/>
    <hyperlink ref="I53" location="A124836886V" display="A124836886V" xr:uid="{F0037E33-97E5-4B2C-A1AD-B315A03F162B}"/>
    <hyperlink ref="I54" location="A124836766A" display="A124836766A" xr:uid="{6C21FF22-F975-4709-9C88-490D6F0C10BA}"/>
    <hyperlink ref="I55" location="A124836874K" display="A124836874K" xr:uid="{F54BA000-C861-4C5E-A477-92370A2184E3}"/>
    <hyperlink ref="I58" location="A124836878V" display="A124836878V" xr:uid="{46FDABAB-E645-4178-BFF9-17E561294904}"/>
    <hyperlink ref="I59" location="A124836770T" display="A124836770T" xr:uid="{BE88EF14-3600-4288-865E-5973C6C31433}"/>
    <hyperlink ref="I60" location="A124836806J" display="A124836806J" xr:uid="{1C1ADF4F-E35F-4C4A-B1BE-85C2CA7FBF83}"/>
    <hyperlink ref="I62" location="A124836838A" display="A124836838A" xr:uid="{2A74B69F-F910-420B-9B84-8F859F70D3A2}"/>
    <hyperlink ref="I63" location="A124836890K" display="A124836890K" xr:uid="{47F7A5E2-867E-4F05-B42B-F0CB125B2037}"/>
    <hyperlink ref="I64" location="A124836774A" display="A124836774A" xr:uid="{66AF7F48-0261-4C1A-A9A6-D0C63251AA42}"/>
    <hyperlink ref="I65" location="A124836850T" display="A124836850T" xr:uid="{02A7DF1D-B771-4C23-A448-F6862C467314}"/>
    <hyperlink ref="I67" location="A124836854A" display="A124836854A" xr:uid="{0279CFA9-884E-43B1-92B2-C0F10620E613}"/>
    <hyperlink ref="I68" location="A124836794K" display="A124836794K" xr:uid="{BB4E2CED-9D88-47FD-8609-7A30D0723A3A}"/>
    <hyperlink ref="I49" location="A124836778K" display="A124836778K" xr:uid="{9F82DC40-DF47-4E9F-9177-BCD284FE0A01}"/>
    <hyperlink ref="I15" location="A124836810X" display="A124836810X" xr:uid="{611A65DB-F1FB-47AD-B1E6-E47F8137551C}"/>
    <hyperlink ref="J16" location="A124835998V" display="A124835998V" xr:uid="{148BF21F-48B1-4863-8680-7B3BD6DEE23E}"/>
    <hyperlink ref="J14" location="A124836066L" display="A124836066L" xr:uid="{CC113E86-1B6C-424F-A0E0-F08DCD354A7F}"/>
    <hyperlink ref="J19" location="A124836022K" display="A124836022K" xr:uid="{619132DD-1E56-403F-B94A-10596BAF05DA}"/>
    <hyperlink ref="J25" location="A124836070C" display="A124836070C" xr:uid="{EF403DAF-CB73-4B73-99CB-7DA7DF17C4AC}"/>
    <hyperlink ref="J29" location="A124836074L" display="A124836074L" xr:uid="{48988645-3403-4129-AA52-17B909703F21}"/>
    <hyperlink ref="J30" location="A124836026V" display="A124836026V" xr:uid="{9C054BEE-A168-4C67-9888-5A761312B601}"/>
    <hyperlink ref="J32" location="A124836030K" display="A124836030K" xr:uid="{A0E49E84-B8CB-4307-B3ED-6864FF013EEB}"/>
    <hyperlink ref="J33" location="A124836050V" display="A124836050V" xr:uid="{8F2439C3-31E9-4F6F-B0CC-EF13504DFAF4}"/>
    <hyperlink ref="J35" location="A124836006K" display="A124836006K" xr:uid="{38499154-7EE1-4032-AEC9-38AB99080F2A}"/>
    <hyperlink ref="J36" location="A124836078W" display="A124836078W" xr:uid="{02E49DAC-885A-4C17-996C-3F663271D110}"/>
    <hyperlink ref="J37" location="A124836054C" display="A124836054C" xr:uid="{2D54E0C8-D755-47BA-84B1-30551A122382}"/>
    <hyperlink ref="J39" location="A124836090L" display="A124836090L" xr:uid="{637A2AA4-5D22-4CCF-99D0-6F52B79FF109}"/>
    <hyperlink ref="J40" location="A124836010A" display="A124836010A" xr:uid="{1F07EAAC-8AFC-4FB1-AA38-3108BB0FB3A8}"/>
    <hyperlink ref="J41" location="A124835970T" display="A124835970T" xr:uid="{E266E660-35CD-46C3-A9BE-664208381129}"/>
    <hyperlink ref="J43" location="A124835990A" display="A124835990A" xr:uid="{E40174CC-7921-4214-A9CA-B3436F5346DD}"/>
    <hyperlink ref="J44" location="A124836034V" display="A124836034V" xr:uid="{3EFEF532-EAD9-42CC-B6F5-BE7827C1694B}"/>
    <hyperlink ref="J24" location="A124835994K" display="A124835994K" xr:uid="{1C7F07C8-9CAA-4336-A1FA-EF8437C973F8}"/>
    <hyperlink ref="J20" location="A124836038C" display="A124836038C" xr:uid="{1AF0E122-E470-43E9-A9F5-6FF612B22C1E}"/>
    <hyperlink ref="J48" location="A124836042V" display="A124836042V" xr:uid="{E3F0F0C8-B183-42FA-8C55-EAB05D4940F3}"/>
    <hyperlink ref="J53" location="A124836094W" display="A124836094W" xr:uid="{E3BE8429-430F-4766-9891-57CB291C1F2C}"/>
    <hyperlink ref="J54" location="A124835974A" display="A124835974A" xr:uid="{49BA64FA-F0A5-4472-95AC-3C5CB0566760}"/>
    <hyperlink ref="J55" location="A124836082L" display="A124836082L" xr:uid="{C655B57A-EEBD-49F8-89D5-36B45E774A81}"/>
    <hyperlink ref="J58" location="A124836086W" display="A124836086W" xr:uid="{C9989980-4DA1-4E05-8646-650D6F705522}"/>
    <hyperlink ref="J59" location="A124835978K" display="A124835978K" xr:uid="{CE102BE2-5E4F-4917-A6E5-4980391A0872}"/>
    <hyperlink ref="J60" location="A124836014K" display="A124836014K" xr:uid="{297D8BDA-BDB1-4AD6-A102-A377C7847FD3}"/>
    <hyperlink ref="J62" location="A124836046C" display="A124836046C" xr:uid="{DB22C491-64D9-4824-AC79-377481969FB0}"/>
    <hyperlink ref="J63" location="A124836098F" display="A124836098F" xr:uid="{8D070316-EEFD-4561-86FA-C301AC9F9344}"/>
    <hyperlink ref="J64" location="A124835982A" display="A124835982A" xr:uid="{289654EA-87FA-48A8-8451-0709710FBF38}"/>
    <hyperlink ref="J65" location="A124836058L" display="A124836058L" xr:uid="{8C7E1F68-C8A6-4474-B1E2-15F2C7F0EA05}"/>
    <hyperlink ref="J67" location="A124836062C" display="A124836062C" xr:uid="{749020DC-33CC-4094-93E5-2800DC178161}"/>
    <hyperlink ref="J68" location="A124836002A" display="A124836002A" xr:uid="{3BDBD55E-DBE6-4501-BA2D-76DAA3478592}"/>
    <hyperlink ref="J49" location="A124835986K" display="A124835986K" xr:uid="{7639FDD7-6F26-4828-A1BB-12E36F023964}"/>
    <hyperlink ref="J15" location="A124836018V" display="A124836018V" xr:uid="{5824B873-E85C-47FC-AE14-CC2A07100004}"/>
    <hyperlink ref="K16" location="A124837582A" display="A124837582A" xr:uid="{0D56E33E-1621-4654-B48F-727A6FAA0689}"/>
    <hyperlink ref="K14" location="A124837650T" display="A124837650T" xr:uid="{666B4287-9AAD-44CA-B0FA-B516147A3E77}"/>
    <hyperlink ref="K19" location="A124837606J" display="A124837606J" xr:uid="{DE887C83-C4ED-42C4-8595-29A919CC08D8}"/>
    <hyperlink ref="K25" location="A124837654A" display="A124837654A" xr:uid="{DEEF81A4-D40F-4628-82E9-CFE7BDA203BE}"/>
    <hyperlink ref="K29" location="A124837658K" display="A124837658K" xr:uid="{D1D80EAB-991E-46BD-A880-9E51D6588181}"/>
    <hyperlink ref="K30" location="A124837610X" display="A124837610X" xr:uid="{874DD9EB-A564-4C34-8658-295E78D2A8A9}"/>
    <hyperlink ref="K32" location="A124837614J" display="A124837614J" xr:uid="{2F56D673-8036-48EC-90B8-7AF7644E8DC6}"/>
    <hyperlink ref="K33" location="A124837634T" display="A124837634T" xr:uid="{915138C5-F5E8-47BE-AC04-B3C2AFDD0FB5}"/>
    <hyperlink ref="K35" location="A124837590A" display="A124837590A" xr:uid="{0AC2CA0A-41EA-49B8-90AF-A49B4CA1A2E9}"/>
    <hyperlink ref="K37" location="A124837638A" display="A124837638A" xr:uid="{49FA5019-9362-446A-AE4F-DAFEBD507AD4}"/>
    <hyperlink ref="K39" location="A124837674K" display="A124837674K" xr:uid="{CF93B02A-D220-4B5B-9A81-C6E65C1E379E}"/>
    <hyperlink ref="K40" location="A124837594K" display="A124837594K" xr:uid="{4FD14BDF-C49B-4DDE-A592-3465EC5FD766}"/>
    <hyperlink ref="K41" location="A124837554T" display="A124837554T" xr:uid="{21275855-7176-4339-9803-54A3DB58A84B}"/>
    <hyperlink ref="K43" location="A124837574A" display="A124837574A" xr:uid="{8E75429F-D87F-4731-B99A-6E39201D484D}"/>
    <hyperlink ref="K44" location="A124837618T" display="A124837618T" xr:uid="{E3E4FF78-6EF7-4944-B177-9D600BA2F20F}"/>
    <hyperlink ref="K24" location="A124837578K" display="A124837578K" xr:uid="{32AC6F8E-6CBA-4E0A-A568-FDA392A96969}"/>
    <hyperlink ref="K20" location="A124837622J" display="A124837622J" xr:uid="{D3629743-6A29-4891-9431-789EC157D7B5}"/>
    <hyperlink ref="K48" location="A124837626T" display="A124837626T" xr:uid="{2C728EB7-9DF7-4110-A2E7-B1348FEFBA74}"/>
    <hyperlink ref="K53" location="A124837678V" display="A124837678V" xr:uid="{ED9E56DA-28CA-4AB0-88E1-D395CB619CFB}"/>
    <hyperlink ref="K54" location="A124837558A" display="A124837558A" xr:uid="{53FEAC0D-8ABA-464E-8268-E8E611AC94C8}"/>
    <hyperlink ref="K55" location="A124837666K" display="A124837666K" xr:uid="{42CC799C-2C87-4011-8968-C2EF0201FB41}"/>
    <hyperlink ref="K58" location="A124837670A" display="A124837670A" xr:uid="{E3C642C9-208C-4F5D-8119-432BD8DC89A4}"/>
    <hyperlink ref="K59" location="A124837562T" display="A124837562T" xr:uid="{BF621A23-8401-44A2-AC0B-F4936A7C3420}"/>
    <hyperlink ref="K60" location="A124837598V" display="A124837598V" xr:uid="{5BE92FD5-8BDE-4020-8A41-D7F54A1E2B26}"/>
    <hyperlink ref="K62" location="A124837630J" display="A124837630J" xr:uid="{F471FCC0-B67C-400E-A885-7C2BA2C1FFE5}"/>
    <hyperlink ref="K63" location="A124837682K" display="A124837682K" xr:uid="{EA972E70-65AE-4C16-9FE9-48F73FC424EC}"/>
    <hyperlink ref="K64" location="A124837566A" display="A124837566A" xr:uid="{3D406F22-FAB7-4AC4-BC4C-DF1C8F1A4223}"/>
    <hyperlink ref="K65" location="A124837642T" display="A124837642T" xr:uid="{A472E4FD-5CC5-4D43-AD58-87AFA9A04766}"/>
    <hyperlink ref="K67" location="A124837646A" display="A124837646A" xr:uid="{EDF04CC6-05B0-479D-AF94-6E242D4BCECB}"/>
    <hyperlink ref="K68" location="A124837586K" display="A124837586K" xr:uid="{4CE32F6E-94F9-4ADE-B912-37F5E8264BA0}"/>
    <hyperlink ref="K49" location="A124837570T" display="A124837570T" xr:uid="{A5B4FCFF-3944-4549-B328-FE52D1A5DC14}"/>
    <hyperlink ref="K15" location="A124837602X" display="A124837602X" xr:uid="{65BA6D25-9C9E-45AA-8CB8-16C4789A9B9B}"/>
    <hyperlink ref="L16" location="A124836130V" display="A124836130V" xr:uid="{F8C3B89D-2543-4A00-A018-ECE868D545C2}"/>
    <hyperlink ref="L14" location="A124836198R" display="A124836198R" xr:uid="{BFB72D34-2555-4C82-A00D-1F6173B0E6A3}"/>
    <hyperlink ref="L19" location="A124836154L" display="A124836154L" xr:uid="{C4A3D520-D139-4CB3-B5FC-FC10C4245601}"/>
    <hyperlink ref="L25" location="A124836202V" display="A124836202V" xr:uid="{35D901B7-C483-4600-BCC6-29B0367BC337}"/>
    <hyperlink ref="L29" location="A124836206C" display="A124836206C" xr:uid="{5A18CB2C-6476-4877-822C-3B43127CB015}"/>
    <hyperlink ref="L30" location="A124836158W" display="A124836158W" xr:uid="{C7F431AB-2312-4FAC-A841-9A285F5F2123}"/>
    <hyperlink ref="L32" location="A124836162L" display="A124836162L" xr:uid="{DF67F033-D046-4B92-9A93-787FE2221FF8}"/>
    <hyperlink ref="L33" location="A124836182W" display="A124836182W" xr:uid="{C56627B6-982F-4D6C-AFA8-8531CB6F562C}"/>
    <hyperlink ref="L35" location="A124836138L" display="A124836138L" xr:uid="{31937DD7-4FE6-41F3-AE6D-1F023CB744E5}"/>
    <hyperlink ref="L36" location="A124836210V" display="A124836210V" xr:uid="{292BD9F9-9B20-4533-B636-DDD2455AA4A4}"/>
    <hyperlink ref="L37" location="A124836186F" display="A124836186F" xr:uid="{463B760A-0EDD-4FE7-973C-F466D779971A}"/>
    <hyperlink ref="L39" location="A124836222C" display="A124836222C" xr:uid="{73B7FFF5-6A5C-4AE0-A16B-E001185C83E0}"/>
    <hyperlink ref="L40" location="A124836142C" display="A124836142C" xr:uid="{A39C84EE-F8F2-4030-A3FE-5CD5A526CDEF}"/>
    <hyperlink ref="L41" location="A124836102K" display="A124836102K" xr:uid="{9B30C30D-7448-4AD2-A7FE-5542F5A135CA}"/>
    <hyperlink ref="L43" location="A124836122V" display="A124836122V" xr:uid="{BD32B720-71C0-4307-ABBC-D73C2314414F}"/>
    <hyperlink ref="L44" location="A124836166W" display="A124836166W" xr:uid="{1F6E912C-5906-4FC9-943A-4227DEC1CC63}"/>
    <hyperlink ref="L24" location="A124836126C" display="A124836126C" xr:uid="{47659CE0-1CAD-4F11-9F21-FACDB6DA6FC9}"/>
    <hyperlink ref="L20" location="A124836170L" display="A124836170L" xr:uid="{91503911-6589-44F9-A1E7-946300424F0D}"/>
    <hyperlink ref="L48" location="A124836174W" display="A124836174W" xr:uid="{4937291E-07BD-4DDC-A211-07D67E783F9D}"/>
    <hyperlink ref="L53" location="A124836226L" display="A124836226L" xr:uid="{ED6BBB85-8438-4BB3-A8B8-3E2E09BC809D}"/>
    <hyperlink ref="L54" location="A124836106V" display="A124836106V" xr:uid="{847B2AD6-1B8D-4CFD-BEBC-0697D127A59D}"/>
    <hyperlink ref="L55" location="A124836214C" display="A124836214C" xr:uid="{D6F55CA4-78A4-4561-8C11-7D36235F40BE}"/>
    <hyperlink ref="L58" location="A124836218L" display="A124836218L" xr:uid="{5F9550C3-D9F0-4714-8A69-0520DD14F879}"/>
    <hyperlink ref="L59" location="A124836110K" display="A124836110K" xr:uid="{B99D5B00-3D0D-4B46-A691-2A95B3BC2F21}"/>
    <hyperlink ref="L60" location="A124836146L" display="A124836146L" xr:uid="{8EF4458A-265B-4949-834D-3E13C5618BC4}"/>
    <hyperlink ref="L62" location="A124836178F" display="A124836178F" xr:uid="{F1DF7D3D-F369-4C9A-931A-9CEDAA90CD36}"/>
    <hyperlink ref="L63" location="A124836230C" display="A124836230C" xr:uid="{533DAF24-3C91-4CFD-BACA-97BEC921B18D}"/>
    <hyperlink ref="L64" location="A124836114V" display="A124836114V" xr:uid="{7B167125-7D05-432A-A2AC-C836A369CFCB}"/>
    <hyperlink ref="L65" location="A124836190W" display="A124836190W" xr:uid="{0D6EEE92-4C2C-4C27-86B4-8611E0CC221D}"/>
    <hyperlink ref="L67" location="A124836194F" display="A124836194F" xr:uid="{A65C1173-3919-425B-8499-8E22FCC43BEB}"/>
    <hyperlink ref="L68" location="A124836134C" display="A124836134C" xr:uid="{39AC7249-1797-4BA9-AE6E-C6EB60FF6793}"/>
    <hyperlink ref="L49" location="A124836118C" display="A124836118C" xr:uid="{EC346C79-45CA-4C5F-81D8-493C1EA84410}"/>
    <hyperlink ref="L15" location="A124836150C" display="A124836150C" xr:uid="{19EE7E04-63A0-4DF2-9502-D4F74EB3CFAA}"/>
    <hyperlink ref="M16" location="A124835734R" display="A124835734R" xr:uid="{D0315A24-6918-47E2-A776-F92F0558211E}"/>
    <hyperlink ref="M14" location="A124835802F" display="A124835802F" xr:uid="{6E4AF75D-0A85-4CE3-8459-817D36787B40}"/>
    <hyperlink ref="M19" location="A124835758J" display="A124835758J" xr:uid="{D434C5E2-9511-4F54-B79C-A2E6F75CB1A5}"/>
    <hyperlink ref="M25" location="A124835806R" display="A124835806R" xr:uid="{A51C7B0C-A61F-4FF1-B52D-340F5898C259}"/>
    <hyperlink ref="M29" location="A124835810F" display="A124835810F" xr:uid="{8D91D64B-F106-43F0-96FE-C4DEEACADC80}"/>
    <hyperlink ref="M30" location="A124835762X" display="A124835762X" xr:uid="{2D8C0749-810B-4F3C-B092-8BE454306C9F}"/>
    <hyperlink ref="M32" location="A124835766J" display="A124835766J" xr:uid="{75A97D90-B350-48A6-9759-46D3E914C884}"/>
    <hyperlink ref="M33" location="A124835786T" display="A124835786T" xr:uid="{1A58CBF6-8032-42F7-8302-A74C34B985D3}"/>
    <hyperlink ref="M35" location="A124835742R" display="A124835742R" xr:uid="{DFFAEC84-B6D2-4A02-8E4B-63896E07C03F}"/>
    <hyperlink ref="M36" location="A124835814R" display="A124835814R" xr:uid="{BEA4EF39-6E11-42D3-9D66-B9C620FD66BE}"/>
    <hyperlink ref="M37" location="A124835790J" display="A124835790J" xr:uid="{9A4BFE3D-4F93-4282-A96D-735A5DE7822E}"/>
    <hyperlink ref="M39" location="A124835826X" display="A124835826X" xr:uid="{4E8E8258-CBBA-479D-AB09-5259A251E061}"/>
    <hyperlink ref="M40" location="A124835746X" display="A124835746X" xr:uid="{BD666179-44BA-4E00-811E-2DE8369D5869}"/>
    <hyperlink ref="M41" location="A124835706F" display="A124835706F" xr:uid="{387F254F-1222-4EFC-96CF-EBD5033C4202}"/>
    <hyperlink ref="M43" location="A124835726R" display="A124835726R" xr:uid="{E47CD2EA-2877-41E2-887A-8430FEEEFA2E}"/>
    <hyperlink ref="M44" location="A124835770X" display="A124835770X" xr:uid="{212ACC76-BEB2-4BE8-BC5B-68ABCC83D00C}"/>
    <hyperlink ref="M24" location="A124835730F" display="A124835730F" xr:uid="{357C543E-E993-450B-AA7B-2E1950A220B5}"/>
    <hyperlink ref="M20" location="A124835774J" display="A124835774J" xr:uid="{9BE53B34-15E7-4362-816A-F4A6C9F6AC4B}"/>
    <hyperlink ref="M48" location="A124835778T" display="A124835778T" xr:uid="{B04AC59A-74A2-4C8A-B007-CB221837BC1E}"/>
    <hyperlink ref="M53" location="A124835830R" display="A124835830R" xr:uid="{B9D266A1-8DE1-41CD-8390-9D663582D91D}"/>
    <hyperlink ref="M54" location="A124835710W" display="A124835710W" xr:uid="{C049B33F-CC71-4B01-BB19-26CFABCBDFA0}"/>
    <hyperlink ref="M55" location="A124835818X" display="A124835818X" xr:uid="{656C5AE8-A660-4DE7-887D-ED27B55489F9}"/>
    <hyperlink ref="M58" location="A124835822R" display="A124835822R" xr:uid="{F4A05192-EC9B-4AE2-8B2E-5129466F126E}"/>
    <hyperlink ref="M59" location="A124835714F" display="A124835714F" xr:uid="{B3E434EF-C7C5-4527-B75B-CBC81AE0556C}"/>
    <hyperlink ref="M60" location="A124835750R" display="A124835750R" xr:uid="{6CE62581-0145-47E9-9832-9C6349F06435}"/>
    <hyperlink ref="M62" location="A124835782J" display="A124835782J" xr:uid="{56DCB87F-98D4-4B9D-9C4B-3E8E51AF2916}"/>
    <hyperlink ref="M63" location="A124835834X" display="A124835834X" xr:uid="{AF68B71E-B75E-4C09-8C40-825315337EDE}"/>
    <hyperlink ref="M64" location="A124835718R" display="A124835718R" xr:uid="{84EC9B69-FCAC-4207-AF84-D0DA18CE2010}"/>
    <hyperlink ref="M65" location="A124835794T" display="A124835794T" xr:uid="{AC99FAD0-18AF-4114-BC81-2215EFA6481F}"/>
    <hyperlink ref="M67" location="A124835798A" display="A124835798A" xr:uid="{DFB795CD-2652-40DD-AB5A-1B9156B21916}"/>
    <hyperlink ref="M68" location="A124835738X" display="A124835738X" xr:uid="{E7E69FE8-0026-4DDF-B9A9-4AE258208532}"/>
    <hyperlink ref="M49" location="A124835722F" display="A124835722F" xr:uid="{7E89E09F-7EBF-4901-AFFF-568106A27AF3}"/>
    <hyperlink ref="M15" location="A124835754X" display="A124835754X" xr:uid="{D19633B4-8796-4DC1-A315-ECD0C2EAEAE1}"/>
    <hyperlink ref="N16" location="A124835866T" display="A124835866T" xr:uid="{599D53AB-1E40-4EBB-A4BC-CA4E2F6CC661}"/>
    <hyperlink ref="N14" location="A124835934J" display="A124835934J" xr:uid="{4CA1F777-B172-4A15-8A28-4BE258A68EFE}"/>
    <hyperlink ref="N19" location="A124835890T" display="A124835890T" xr:uid="{36F0DD9A-8657-450C-8AE7-3996F3CCE671}"/>
    <hyperlink ref="N25" location="A124835938T" display="A124835938T" xr:uid="{F786D763-BC66-4208-BDCE-AD9D503EA2E3}"/>
    <hyperlink ref="N29" location="A124835942J" display="A124835942J" xr:uid="{88CADA9D-A2E7-47D2-A2C2-4B17FE523BC7}"/>
    <hyperlink ref="N30" location="A124835894A" display="A124835894A" xr:uid="{561707E9-549E-420F-9E48-FE77BB3FC177}"/>
    <hyperlink ref="N32" location="A124835898K" display="A124835898K" xr:uid="{37FA4BAE-1EBB-4838-AA18-0B4CF95647E5}"/>
    <hyperlink ref="N33" location="A124835918J" display="A124835918J" xr:uid="{171494D4-69A4-4876-8408-FAACB021C231}"/>
    <hyperlink ref="N35" location="A124835874T" display="A124835874T" xr:uid="{1B5B27DE-B7D9-4DF2-8A31-6B0893EB5999}"/>
    <hyperlink ref="N36" location="A124835946T" display="A124835946T" xr:uid="{C04DF976-CE22-44AB-9C6D-46FF42286DA5}"/>
    <hyperlink ref="N37" location="A124835922X" display="A124835922X" xr:uid="{3B23BFB5-662F-4BE7-A045-23DE29A03597}"/>
    <hyperlink ref="N39" location="A124835958A" display="A124835958A" xr:uid="{5C9A0908-8880-4F7C-ACB2-A27F136505D4}"/>
    <hyperlink ref="N40" location="A124835878A" display="A124835878A" xr:uid="{53D09D0D-2471-4ED5-B820-DDE4F35986AC}"/>
    <hyperlink ref="N41" location="A124835838J" display="A124835838J" xr:uid="{27BA6A65-B329-4193-ACB5-84F1FCA7C765}"/>
    <hyperlink ref="N43" location="A124835858T" display="A124835858T" xr:uid="{55AD063A-787B-46DC-A7FE-00F4C00266C0}"/>
    <hyperlink ref="N44" location="A124835902R" display="A124835902R" xr:uid="{B631D06D-0DA6-4296-BB1A-D28021F9D4FA}"/>
    <hyperlink ref="N24" location="A124835862J" display="A124835862J" xr:uid="{462FE189-F113-4429-8D60-BC336C8ED9BF}"/>
    <hyperlink ref="N20" location="A124835906X" display="A124835906X" xr:uid="{B441ED91-2864-4907-BBEC-4CDDCB27BB44}"/>
    <hyperlink ref="N48" location="A124835910R" display="A124835910R" xr:uid="{5C45CE76-4231-45A6-B5DD-EA9A56D7F3A5}"/>
    <hyperlink ref="N53" location="A124835962T" display="A124835962T" xr:uid="{42EC5AA7-B3C5-4A2A-B0D1-82430834825B}"/>
    <hyperlink ref="N54" location="A124835842X" display="A124835842X" xr:uid="{5EEC3C01-E9CD-4088-87AD-1C9413597654}"/>
    <hyperlink ref="N55" location="A124835950J" display="A124835950J" xr:uid="{32FC31E8-9E68-449C-8188-DD9E4D03CA6D}"/>
    <hyperlink ref="N58" location="A124835954T" display="A124835954T" xr:uid="{4FDF7EC2-FB2C-480D-87B5-E065D0431C7E}"/>
    <hyperlink ref="N59" location="A124835846J" display="A124835846J" xr:uid="{08E28EA4-88ED-4937-98C8-179423FFEDC4}"/>
    <hyperlink ref="N60" location="A124835882T" display="A124835882T" xr:uid="{FCB55DC5-254E-4AA5-B1F7-A013C609C6BC}"/>
    <hyperlink ref="N62" location="A124835914X" display="A124835914X" xr:uid="{21F85F0A-3566-4ED0-AE27-F41FD68CFA4C}"/>
    <hyperlink ref="N63" location="A124835966A" display="A124835966A" xr:uid="{C186855E-3248-4145-B4DF-9DFF3C30E014}"/>
    <hyperlink ref="N64" location="A124835850X" display="A124835850X" xr:uid="{E6880626-23C3-49CA-8A53-4EA610DE7A7C}"/>
    <hyperlink ref="N65" location="A124835926J" display="A124835926J" xr:uid="{E44F0F48-FBCE-42F9-8837-14D5BB083E43}"/>
    <hyperlink ref="N67" location="A124835930X" display="A124835930X" xr:uid="{2DFA6E1B-55A2-472E-91DD-3C1BDA4410B6}"/>
    <hyperlink ref="N68" location="A124835870J" display="A124835870J" xr:uid="{FF0E3410-50B8-41CA-BD32-4BF9E0E97DF3}"/>
    <hyperlink ref="N49" location="A124835854J" display="A124835854J" xr:uid="{60C6CD20-AC48-4714-A23B-EB91B1218381}"/>
    <hyperlink ref="N15" location="A124835886A" display="A124835886A" xr:uid="{8E8EC6EB-D820-4C0D-AE56-E36A4452C9E6}"/>
    <hyperlink ref="O16" location="A124836658T" display="A124836658T" xr:uid="{144EB96F-488C-4887-81CF-A55B47286CF8}"/>
    <hyperlink ref="O14" location="A124836726J" display="A124836726J" xr:uid="{61488304-16C0-4745-8F6A-5388871B5771}"/>
    <hyperlink ref="O19" location="A124836682T" display="A124836682T" xr:uid="{CCF1C7B3-A962-4737-8874-11DC11D8931E}"/>
    <hyperlink ref="O25" location="A124836730X" display="A124836730X" xr:uid="{CEDD6F30-3A7C-436B-8DA7-C23AE88ED647}"/>
    <hyperlink ref="O29" location="A124836734J" display="A124836734J" xr:uid="{D13724FB-02F1-497D-B4D1-333A2E9BD4DA}"/>
    <hyperlink ref="O30" location="A124836686A" display="A124836686A" xr:uid="{12266C25-DD79-4090-A3C2-8609BA26F47D}"/>
    <hyperlink ref="O32" location="A124836690T" display="A124836690T" xr:uid="{AA72F82B-BED6-40E3-BE4D-901711E3E454}"/>
    <hyperlink ref="O33" location="A124836710R" display="A124836710R" xr:uid="{C00F3464-7FF5-4E81-B15F-D63EF6FE5C56}"/>
    <hyperlink ref="O35" location="A124836666T" display="A124836666T" xr:uid="{326766CE-8650-406E-B556-AE86BAE3D9A4}"/>
    <hyperlink ref="O36" location="A124836738T" display="A124836738T" xr:uid="{897ED5EC-7EB7-442A-B9FC-D9B72E31567C}"/>
    <hyperlink ref="O39" location="A124836750J" display="A124836750J" xr:uid="{B218A5B9-24D2-41A8-9AE2-BDE1D073B871}"/>
    <hyperlink ref="O40" location="A124836670J" display="A124836670J" xr:uid="{205B2948-C6B5-47C5-ABC6-F407C5C0870A}"/>
    <hyperlink ref="O41" location="A124836630R" display="A124836630R" xr:uid="{B7718890-90AF-442A-B7AB-330F918C3288}"/>
    <hyperlink ref="O43" location="A124836650X" display="A124836650X" xr:uid="{D1E63B3E-46F4-45E8-8271-55C26226F4AC}"/>
    <hyperlink ref="O44" location="A124836694A" display="A124836694A" xr:uid="{A8A48C7E-7765-4CD9-9CEC-7125BFD568D4}"/>
    <hyperlink ref="O24" location="A124836654J" display="A124836654J" xr:uid="{C9151268-C830-4070-8E1B-18E79C641D03}"/>
    <hyperlink ref="O20" location="A124836698K" display="A124836698K" xr:uid="{7BD6EBD3-0366-440F-9B19-6B9CECA13033}"/>
    <hyperlink ref="O48" location="A124836702R" display="A124836702R" xr:uid="{572EDC32-726C-4CEA-9218-09770E9288B2}"/>
    <hyperlink ref="O53" location="A124836754T" display="A124836754T" xr:uid="{0218236F-3514-4017-9C8B-C9B1AFB6CD07}"/>
    <hyperlink ref="O54" location="A124836634X" display="A124836634X" xr:uid="{22DCBEB7-766B-49B5-BD2F-4CB28D9EA261}"/>
    <hyperlink ref="O55" location="A124836742J" display="A124836742J" xr:uid="{84733390-FBD0-474D-A56C-B4A21AAAAAC9}"/>
    <hyperlink ref="O58" location="A124836746T" display="A124836746T" xr:uid="{CF334569-2457-4ACC-8438-83EB530346E1}"/>
    <hyperlink ref="O59" location="A124836638J" display="A124836638J" xr:uid="{9A2E3264-35B6-44D4-BC00-A83BD83E4B50}"/>
    <hyperlink ref="O60" location="A124836674T" display="A124836674T" xr:uid="{22B0E0FD-0026-4831-9C5D-2DC74DD969D3}"/>
    <hyperlink ref="O62" location="A124836706X" display="A124836706X" xr:uid="{EE027272-B47E-4C50-A95A-82B017F08637}"/>
    <hyperlink ref="O63" location="A124836758A" display="A124836758A" xr:uid="{901FD495-978E-4107-A9F0-83D544967167}"/>
    <hyperlink ref="O64" location="A124836642X" display="A124836642X" xr:uid="{FDCCEAC2-6C95-4E4E-8162-7E7AB6FE30D8}"/>
    <hyperlink ref="O65" location="A124836718J" display="A124836718J" xr:uid="{1167AD27-C137-4CF9-8B3F-5FEE1E5F96BA}"/>
    <hyperlink ref="O67" location="A124836722X" display="A124836722X" xr:uid="{F605B2F9-2141-41A4-BA3F-EAA50E3716D8}"/>
    <hyperlink ref="O68" location="A124836662J" display="A124836662J" xr:uid="{613CF84D-D41D-44F4-9B30-DAB2846A7D98}"/>
    <hyperlink ref="O49" location="A124836646J" display="A124836646J" xr:uid="{3A9AB960-573D-4F66-A34C-95F0666B3B7C}"/>
    <hyperlink ref="O15" location="A124836678A" display="A124836678A" xr:uid="{F7B7C9B4-9998-4B3D-AE27-17D5BE5B79F8}"/>
    <hyperlink ref="P16" location="A124837450X" display="A124837450X" xr:uid="{F94BCFCA-1187-4CAC-AE7F-CB2EB812193A}"/>
    <hyperlink ref="P14" location="A124837518J" display="A124837518J" xr:uid="{AB4F966B-2A11-486A-91DE-6E2D0944E4B4}"/>
    <hyperlink ref="P19" location="A124837474T" display="A124837474T" xr:uid="{C053014E-2C80-46A1-8EA5-A13E64C83258}"/>
    <hyperlink ref="P24" location="A124837446J" display="A124837446J" xr:uid="{ED6D23C3-5819-4C93-9561-21E63A1A6D0E}"/>
    <hyperlink ref="P15" location="A124837470J" display="A124837470J" xr:uid="{E4F162D9-8E6C-4A7C-813B-80BB4541A303}"/>
    <hyperlink ref="Q16" location="A124836922T" display="A124836922T" xr:uid="{C025DF04-CA60-4AB9-96EA-EA78BD12AA66}"/>
    <hyperlink ref="Q14" location="A124836990V" display="A124836990V" xr:uid="{B40D80AA-DD77-4FF4-B3F9-A51C17CA3E29}"/>
    <hyperlink ref="Q19" location="A124836946K" display="A124836946K" xr:uid="{3052D9E0-BAE7-476A-A436-19EAA7E80A70}"/>
    <hyperlink ref="Q25" location="A124836994C" display="A124836994C" xr:uid="{C17724DA-FC96-4CF3-80BD-7A11E7B200F0}"/>
    <hyperlink ref="Q29" location="A124836998L" display="A124836998L" xr:uid="{4B46331D-B6EA-4071-BCF4-2F5856483C2A}"/>
    <hyperlink ref="Q30" location="A124836950A" display="A124836950A" xr:uid="{90B3ABF1-853E-498D-9890-5D35379C3E9D}"/>
    <hyperlink ref="Q32" location="A124836954K" display="A124836954K" xr:uid="{2270DE4E-5E7B-4DC6-966D-662775762990}"/>
    <hyperlink ref="Q33" location="A124836974V" display="A124836974V" xr:uid="{6920C9A5-BA15-49DD-A547-2AE9C4BCADE4}"/>
    <hyperlink ref="Q35" location="A124836930T" display="A124836930T" xr:uid="{7040D5C9-51B4-47E0-A7D6-225A204CB60D}"/>
    <hyperlink ref="Q36" location="A124837002V" display="A124837002V" xr:uid="{C9A45301-4BF9-44F7-92F3-8C7A4E58B679}"/>
    <hyperlink ref="Q37" location="A124836978C" display="A124836978C" xr:uid="{B9D691E0-3F63-41E3-98D7-F5603F391026}"/>
    <hyperlink ref="Q39" location="A124837014C" display="A124837014C" xr:uid="{35E7604E-7481-40CB-A2E1-967F31EC3176}"/>
    <hyperlink ref="Q40" location="A124836934A" display="A124836934A" xr:uid="{35995C10-E18A-4044-8F80-18184598FFE7}"/>
    <hyperlink ref="Q41" location="A124836894V" display="A124836894V" xr:uid="{111144D6-EB1B-4B82-9E94-8AE87A6803D5}"/>
    <hyperlink ref="Q43" location="A124836914T" display="A124836914T" xr:uid="{C5FB03B9-A350-46B3-B0F2-9B1443CECD7F}"/>
    <hyperlink ref="Q44" location="A124836958V" display="A124836958V" xr:uid="{9937BF62-2BEA-4B02-BBF5-B8443E792379}"/>
    <hyperlink ref="Q24" location="A124836918A" display="A124836918A" xr:uid="{5600B50E-D605-4503-99DC-770284DF07B8}"/>
    <hyperlink ref="Q20" location="A124836962K" display="A124836962K" xr:uid="{0A736A95-C8CD-4DD4-86DE-37DEBE69A5DA}"/>
    <hyperlink ref="Q48" location="A124836966V" display="A124836966V" xr:uid="{7B253CB0-250E-4260-9450-A7DAA052D39C}"/>
    <hyperlink ref="Q53" location="A124837018L" display="A124837018L" xr:uid="{3082DDA7-4261-436D-A3C4-1669A287023C}"/>
    <hyperlink ref="Q54" location="A124836898C" display="A124836898C" xr:uid="{5D62C222-A5F6-41FB-A55C-8B586F540DA7}"/>
    <hyperlink ref="Q55" location="A124837006C" display="A124837006C" xr:uid="{F4E97560-BF11-452B-AED3-AE187006BC81}"/>
    <hyperlink ref="Q58" location="A124837010V" display="A124837010V" xr:uid="{B2FD89F1-FE0D-41FC-81B6-8DC6DD1499E7}"/>
    <hyperlink ref="Q59" location="A124836902J" display="A124836902J" xr:uid="{25F62C22-ECD7-475F-ABBA-B8692E98B0EE}"/>
    <hyperlink ref="Q60" location="A124836938K" display="A124836938K" xr:uid="{5F7FD668-C4C6-49F0-B5AB-24E723A71E07}"/>
    <hyperlink ref="Q62" location="A124836970K" display="A124836970K" xr:uid="{A9C4BD5B-159E-442F-9A62-BFFE19D31C50}"/>
    <hyperlink ref="Q63" location="A124837022C" display="A124837022C" xr:uid="{25CB575E-FDCC-4A4C-8C5B-547D2E9669A8}"/>
    <hyperlink ref="Q64" location="A124836906T" display="A124836906T" xr:uid="{4F3AE33F-89FB-45AC-978D-7AC6E1E0C933}"/>
    <hyperlink ref="Q65" location="A124836982V" display="A124836982V" xr:uid="{DBCB8BC2-106F-4C9C-B06E-AB9751DF11BD}"/>
    <hyperlink ref="Q67" location="A124836986C" display="A124836986C" xr:uid="{E9D11071-3545-404A-AD13-FED7253FEA79}"/>
    <hyperlink ref="Q68" location="A124836926A" display="A124836926A" xr:uid="{6A1BC680-F0E0-41CB-8CDD-E0706274C0AF}"/>
    <hyperlink ref="Q49" location="A124836910J" display="A124836910J" xr:uid="{76DB63A5-7AA6-4499-89A5-928FD3876018}"/>
    <hyperlink ref="Q15" location="A124836942A" display="A124836942A" xr:uid="{52817603-7EFA-4805-82ED-69D69B443690}"/>
    <hyperlink ref="C21" location="A124837122L" display="A124837122L" xr:uid="{0FAC75FC-67B2-4596-B04C-EE4DDC947C47}"/>
    <hyperlink ref="D21" location="A124836330L" display="A124836330L" xr:uid="{9B2ADF1B-2CC4-48E6-B24F-1477C765669F}"/>
    <hyperlink ref="E21" location="A124837254R" display="A124837254R" xr:uid="{F02E6514-02A6-4E15-A411-E92CA27D5FA8}"/>
    <hyperlink ref="F21" location="A124837386T" display="A124837386T" xr:uid="{32C03405-AF36-4FAD-A429-DB310E61466C}"/>
    <hyperlink ref="G21" location="A124836462R" display="A124836462R" xr:uid="{7984559E-7EB1-4C4C-B3C5-766F802D919A}"/>
    <hyperlink ref="H21" location="A124836594T" display="A124836594T" xr:uid="{D9F1149A-8BF5-4CB0-98F3-E742277D96A0}"/>
    <hyperlink ref="I21" location="A124836858K" display="A124836858K" xr:uid="{BF4A194F-DA9B-46BB-BFD3-4EF1E4E6B019}"/>
    <hyperlink ref="J21" location="A124836066L" display="A124836066L" xr:uid="{D75C866B-3788-4827-884B-B1FAF5A26EB4}"/>
    <hyperlink ref="K21" location="A124837650T" display="A124837650T" xr:uid="{30700764-A877-4662-AEB1-3D0C8C9B62C0}"/>
    <hyperlink ref="L21" location="A124836198R" display="A124836198R" xr:uid="{80B01E76-0D10-46C4-B0FB-2CCE827F7EEB}"/>
    <hyperlink ref="M21" location="A124835802F" display="A124835802F" xr:uid="{291F2148-5942-456B-9DA7-54672FDE7EF4}"/>
    <hyperlink ref="N21" location="A124835934J" display="A124835934J" xr:uid="{B141C081-D8D0-458B-9886-A9FE41E85BAE}"/>
    <hyperlink ref="O21" location="A124836726J" display="A124836726J" xr:uid="{22BF10B4-58C1-4984-AECA-C3E73D0FB3C0}"/>
    <hyperlink ref="Q21" location="A124836990V" display="A124836990V" xr:uid="{80FFAADC-DD65-4EF1-B3CE-7D846EB47DBE}"/>
    <hyperlink ref="C26" location="A124837078R" display="A124837078R" xr:uid="{FE541413-2FE7-4068-990E-8D6990236A28}"/>
    <hyperlink ref="D26" location="A124836286R" display="A124836286R" xr:uid="{14467D8C-409E-444F-BAD4-91E82A993D80}"/>
    <hyperlink ref="E26" location="A124837210L" display="A124837210L" xr:uid="{694F8ADB-4D18-41A0-9196-A8F0AC13BE48}"/>
    <hyperlink ref="F26" location="A124837342R" display="A124837342R" xr:uid="{987E0D3F-F001-4A84-BF24-ABA79BC86A3A}"/>
    <hyperlink ref="G26" location="A124836418F" display="A124836418F" xr:uid="{5A4979F6-0C69-42FE-B0C1-9E0E074C1A3A}"/>
    <hyperlink ref="H26" location="A124836550R" display="A124836550R" xr:uid="{5B783FD1-EA56-4973-B8E8-913FF1B765B6}"/>
    <hyperlink ref="I26" location="A124836814J" display="A124836814J" xr:uid="{43C14AF1-216B-4366-BC67-FCFEFA7947F9}"/>
    <hyperlink ref="J26" location="A124836022K" display="A124836022K" xr:uid="{CDAA8821-D168-4FA1-BCE9-8121AF8D43F8}"/>
    <hyperlink ref="K26" location="A124837606J" display="A124837606J" xr:uid="{27EA84F4-2EA5-4FD2-98A9-1EFBDA83683B}"/>
    <hyperlink ref="L26" location="A124836154L" display="A124836154L" xr:uid="{3854C7DB-2025-41E0-B531-E390657F2A5C}"/>
    <hyperlink ref="M26" location="A124835758J" display="A124835758J" xr:uid="{3E0F6E6B-8B5F-4A67-8A0C-522F2351CE25}"/>
    <hyperlink ref="N26" location="A124835890T" display="A124835890T" xr:uid="{4036A3CE-5D9B-4A0F-9D7E-3263F11B918B}"/>
    <hyperlink ref="O26" location="A124836682T" display="A124836682T" xr:uid="{A2525D39-A803-4F06-8E89-BDDD7695CA1A}"/>
    <hyperlink ref="Q26" location="A124836946K" display="A124836946K" xr:uid="{3CC24A42-DBE6-4D65-8834-B883A1F1C465}"/>
    <hyperlink ref="C45" location="A124837126W" display="A124837126W" xr:uid="{BC8EE412-92DF-49EC-87BB-E6A312B09417}"/>
    <hyperlink ref="D45" location="A124836334W" display="A124836334W" xr:uid="{DE694659-91D7-41BA-BC5D-2A292FEE3B75}"/>
    <hyperlink ref="E45" location="A124837258X" display="A124837258X" xr:uid="{A8EF557E-3BB9-4E6B-8838-3B61FF40F3E3}"/>
    <hyperlink ref="F45" location="A124837390J" display="A124837390J" xr:uid="{0D546E1B-6724-41CC-8C8B-4022B16EA070}"/>
    <hyperlink ref="G45" location="A124836466X" display="A124836466X" xr:uid="{B8C2FA88-DD2A-4747-941E-DF6E0A667E36}"/>
    <hyperlink ref="H45" location="A124836598A" display="A124836598A" xr:uid="{1BBD0C97-DCC0-4EEE-B231-F9D17B5F6621}"/>
    <hyperlink ref="I45" location="A124836862A" display="A124836862A" xr:uid="{6B47EF50-D7F4-40EF-B649-494CC44496DC}"/>
    <hyperlink ref="J45" location="A124836070C" display="A124836070C" xr:uid="{09022B75-F43F-4555-8E45-9327ED3849EC}"/>
    <hyperlink ref="K45" location="A124837654A" display="A124837654A" xr:uid="{C97B6126-F6FF-42DA-97DE-5FCD05088128}"/>
    <hyperlink ref="L45" location="A124836202V" display="A124836202V" xr:uid="{7D86CA13-C129-4123-AF52-A60A8C31D427}"/>
    <hyperlink ref="M45" location="A124835806R" display="A124835806R" xr:uid="{FC99FE80-A758-4644-AE8D-16757C794B17}"/>
    <hyperlink ref="N45" location="A124835938T" display="A124835938T" xr:uid="{3C346945-8D62-4211-9778-56A768983B24}"/>
    <hyperlink ref="O45" location="A124836730X" display="A124836730X" xr:uid="{14507EAA-9F3B-4495-B78F-37F2E48F6EB4}"/>
    <hyperlink ref="Q45" location="A124836994C" display="A124836994C" xr:uid="{F632A77C-4355-43AE-BF70-86BA27CB19F9}"/>
    <hyperlink ref="C50" location="A124837094R" display="A124837094R" xr:uid="{0BAA521F-E818-40BB-9E18-3C45DC0FC813}"/>
    <hyperlink ref="D50" location="A124836302C" display="A124836302C" xr:uid="{795ABD42-C973-44A8-A5D7-C2487C7B0D19}"/>
    <hyperlink ref="E50" location="A124837226F" display="A124837226F" xr:uid="{9FEFD05D-9B79-497E-8C3D-5C5285D0CD9B}"/>
    <hyperlink ref="F50" location="A124837358J" display="A124837358J" xr:uid="{B3C4B7AB-36F2-4710-BD89-4338D3F84164}"/>
    <hyperlink ref="G50" location="A124836434F" display="A124836434F" xr:uid="{276C78BC-18BC-4DE8-A8C3-5514AA585CF5}"/>
    <hyperlink ref="H50" location="A124836566J" display="A124836566J" xr:uid="{E06F8CD6-C9AE-455C-B495-4AB6CFBC34EA}"/>
    <hyperlink ref="I50" location="A124836830J" display="A124836830J" xr:uid="{15C173DC-58DF-4B17-9696-FA6526F29293}"/>
    <hyperlink ref="J50" location="A124836038C" display="A124836038C" xr:uid="{FDCEA679-582C-43BB-BB32-5B125B6E980F}"/>
    <hyperlink ref="K50" location="A124837622J" display="A124837622J" xr:uid="{642D7E44-BBC1-4E55-B289-586E6E41BBA0}"/>
    <hyperlink ref="L50" location="A124836170L" display="A124836170L" xr:uid="{F5BBF6F6-793F-4608-9658-2BB35915C01D}"/>
    <hyperlink ref="M50" location="A124835774J" display="A124835774J" xr:uid="{FDD8800B-51D5-4C7F-A385-043C7BB11634}"/>
    <hyperlink ref="N50" location="A124835906X" display="A124835906X" xr:uid="{55327FEA-B457-4295-8ED4-96312106BE96}"/>
    <hyperlink ref="O50" location="A124836698K" display="A124836698K" xr:uid="{C02A4D33-7AD8-4534-9058-FF8DB19EBA4F}"/>
    <hyperlink ref="Q50" location="A124836962K" display="A124836962K" xr:uid="{DB5AC0A1-4DF0-4813-8FAB-4E4FB851DB0A}"/>
    <hyperlink ref="C69" location="A124837098X" display="A124837098X" xr:uid="{95B57CAC-5B81-450D-B9B4-45C3B379BA87}"/>
    <hyperlink ref="D69" location="A124836306L" display="A124836306L" xr:uid="{72D432CD-32CD-45B1-85BD-627F7CD5C0D0}"/>
    <hyperlink ref="E69" location="A124837230W" display="A124837230W" xr:uid="{75412460-2BBA-4FFD-BB71-328E70DF6CF3}"/>
    <hyperlink ref="F69" location="A124837362X" display="A124837362X" xr:uid="{0436754B-D151-45F9-9402-6B31F8AEF403}"/>
    <hyperlink ref="G69" location="A124836438R" display="A124836438R" xr:uid="{1509DF92-03DA-481C-9C47-EE902C2946BD}"/>
    <hyperlink ref="H69" location="A124836570X" display="A124836570X" xr:uid="{055C3C23-7DB3-4EA2-996F-8FCFF477995C}"/>
    <hyperlink ref="I69" location="A124836834T" display="A124836834T" xr:uid="{DD3303E9-1DAD-4D5D-AB7E-D42A2278EE5D}"/>
    <hyperlink ref="J69" location="A124836042V" display="A124836042V" xr:uid="{D1D5CA45-D1F3-457A-A6E0-8D1BA51C3DA4}"/>
    <hyperlink ref="K69" location="A124837626T" display="A124837626T" xr:uid="{98980F07-4D27-4635-BD8B-72BD131F5E6E}"/>
    <hyperlink ref="L69" location="A124836174W" display="A124836174W" xr:uid="{56D7F4FD-E375-43F1-9BBB-73E864E59286}"/>
    <hyperlink ref="M69" location="A124835778T" display="A124835778T" xr:uid="{402BE5CF-37DA-4719-951A-E85FFFD8BCF6}"/>
    <hyperlink ref="N69" location="A124835910R" display="A124835910R" xr:uid="{DC427BA0-8BC3-4487-83A8-8959153E3E1D}"/>
    <hyperlink ref="O69" location="A124836702R" display="A124836702R" xr:uid="{70A63CF8-29DA-4BB1-BED3-78063928122B}"/>
    <hyperlink ref="Q69" location="A124836966V" display="A124836966V" xr:uid="{571374C3-1C69-41FE-B134-194FCE39B3D0}"/>
    <hyperlink ref="P25" location="A124837522X" display="A124837522X" xr:uid="{A1C549A1-2F34-4A4E-BCCF-24BDF1F7D21B}"/>
    <hyperlink ref="P26" location="A124837474T" display="A124837474T" xr:uid="{98C87A6C-DD33-4D6E-964B-EB88F44BC1F9}"/>
    <hyperlink ref="P21" location="A124837518J" display="A124837518J" xr:uid="{1E4B5338-FFAE-4B38-9F12-B0716C8DA7D2}"/>
    <hyperlink ref="P45" location="A124837522X" display="A124837522X" xr:uid="{E7AF4B7C-E395-480B-B1CC-C635DBF46187}"/>
    <hyperlink ref="C57" location="A124837150W" display="A124837150W" xr:uid="{0DE9CE5A-F808-4493-91BB-F91F6F25DC9D}"/>
    <hyperlink ref="D57" location="A124836358R" display="A124836358R" xr:uid="{C0D6D0C8-1314-4A95-A518-D73282E913A3}"/>
    <hyperlink ref="E57" location="A124837282X" display="A124837282X" xr:uid="{FE93EDE4-D3ED-4E3B-A8C4-4F827A509305}"/>
    <hyperlink ref="F57" location="A124837414R" display="A124837414R" xr:uid="{CF724AC8-55A3-49D1-B405-F731C9590D15}"/>
    <hyperlink ref="G57" location="A124836490X" display="A124836490X" xr:uid="{B590D270-F007-49B1-BD8F-D4CEF4EE2ACD}"/>
    <hyperlink ref="H57" location="A124836622R" display="A124836622R" xr:uid="{114CFF06-E903-4D4B-B69F-CC9051E38985}"/>
    <hyperlink ref="I57" location="A124836886V" display="A124836886V" xr:uid="{C0B48390-0645-4773-9743-5B05FCA08235}"/>
    <hyperlink ref="J57" location="A124836094W" display="A124836094W" xr:uid="{70B4FDD5-12DA-4C4C-BD04-2BB2B3BD3429}"/>
    <hyperlink ref="K57" location="A124837678V" display="A124837678V" xr:uid="{66205570-8C7B-464D-AF21-C1F7A4B176FA}"/>
    <hyperlink ref="L57" location="A124836226L" display="A124836226L" xr:uid="{884898BE-D267-477E-A2EC-88385BFBD0BD}"/>
    <hyperlink ref="M57" location="A124835830R" display="A124835830R" xr:uid="{FEEB2252-F616-4398-A672-E042AA22A5C5}"/>
    <hyperlink ref="N57" location="A124835962T" display="A124835962T" xr:uid="{9F8E8CE6-6FE1-48A4-BA28-DF1BAD5D1D1D}"/>
    <hyperlink ref="O57" location="A124836754T" display="A124836754T" xr:uid="{2FA6BB95-9051-4DA1-B32D-42A3BCF0F8EA}"/>
    <hyperlink ref="Q57" location="A124837018L" display="A124837018L" xr:uid="{0CF84A1F-9277-4EF4-B170-FFB23B4F35A3}"/>
  </hyperlinks>
  <pageMargins left="0.74803149606299213" right="0.74803149606299213" top="0.98425196850393704" bottom="0.98425196850393704" header="0.51181102362204722" footer="0.51181102362204722"/>
  <pageSetup paperSize="8" scale="29" fitToHeight="0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7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944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945</v>
      </c>
    </row>
    <row r="6" spans="1:13" ht="15.75" customHeight="1">
      <c r="B6" s="64" t="s">
        <v>946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948</v>
      </c>
    </row>
    <row r="9" spans="1:13" s="17" customFormat="1"/>
    <row r="10" spans="1:13" ht="22.5" customHeight="1">
      <c r="A10" s="18" t="s">
        <v>949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950</v>
      </c>
      <c r="I10" s="18" t="s">
        <v>250</v>
      </c>
      <c r="J10" s="18" t="s">
        <v>252</v>
      </c>
      <c r="K10" s="18" t="s">
        <v>951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953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953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953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953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953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953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953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953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953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953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953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953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953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953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953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953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953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953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953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953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953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953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953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953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953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953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953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953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953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953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953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953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953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953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953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953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953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953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953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953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953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953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953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953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953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953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953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953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953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953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953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953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953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953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953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953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953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953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953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953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953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953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953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953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953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953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953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953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953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953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953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953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953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953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953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953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953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953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953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953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953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953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953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953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953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953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953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953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953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953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953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953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953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953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953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953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953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953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953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953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953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953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953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953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953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953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953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953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953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953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953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953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953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953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953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953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953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953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953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953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953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953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953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953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953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953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953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953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953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953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953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953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953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953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953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953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953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953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953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953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953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953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953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953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953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953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953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953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953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953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953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953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953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953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953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953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953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953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953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953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953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953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953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953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953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953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953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953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953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953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953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953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953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953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953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953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953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953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953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953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953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953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953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953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953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953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953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953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953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953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953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953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953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953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953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953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953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953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953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953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953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953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953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953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953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953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953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953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953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953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953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953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953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953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953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953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953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953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953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953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953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953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953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953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953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953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953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953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953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953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953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953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953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953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953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953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953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953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953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953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953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953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953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953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953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953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953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953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953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953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728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953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729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953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730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953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731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953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732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953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733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953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734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953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735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953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736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953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737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953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738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953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739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953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740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953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741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953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742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953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743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953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744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953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745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953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746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953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747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953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748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953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749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953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750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953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751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953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752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953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753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953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754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953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755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953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756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953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757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953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758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953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759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953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760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953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761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953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762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953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763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953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764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953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765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953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766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953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767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953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768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953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769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953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770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953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771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953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772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953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773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953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774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953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775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953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776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953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777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953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778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953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779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953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780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953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781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953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782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953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783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953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784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953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785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953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786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953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787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953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788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953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789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953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790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953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791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953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792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953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793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953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794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953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795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953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796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953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797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953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798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953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799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953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800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953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801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953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802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953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803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953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804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953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805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953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806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953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807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953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808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953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809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953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810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953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811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953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812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953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813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953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814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953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815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953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816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953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817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953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818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953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819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953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820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953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821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953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822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953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823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953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824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953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825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953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826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953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827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953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828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953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829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953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830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953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831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953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832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953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833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953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834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953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835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953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836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953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837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953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838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953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839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953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840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953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841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953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842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953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843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953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844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953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845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953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846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953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847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953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848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953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849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953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850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953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851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953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852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953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853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953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854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953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855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953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856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953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857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953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858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953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859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953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860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953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861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953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862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953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863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953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864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953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865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953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866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953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867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953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868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953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869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953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870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953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871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953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872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953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873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953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874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953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875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953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876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953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877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953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878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953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879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953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880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953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881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953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882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953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883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953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884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953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885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953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886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953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887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953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888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953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889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953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890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953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891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953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892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953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893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953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894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953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895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953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896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953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897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953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898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953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899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953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900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953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901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953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902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953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903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953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904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953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905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953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906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953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907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953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908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953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909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953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910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953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911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953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912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953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913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953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914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953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915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953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916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953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917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953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918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953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919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953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920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953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921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953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922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953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923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953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924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953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925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953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926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953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927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953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928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953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929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953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930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953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931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953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932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953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933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953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934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953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935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953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936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953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937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953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938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953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939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953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940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953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941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953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942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953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943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953</v>
      </c>
      <c r="L477" s="11">
        <v>2</v>
      </c>
    </row>
    <row r="479" spans="1:12">
      <c r="A479" s="11" t="s">
        <v>952</v>
      </c>
    </row>
  </sheetData>
  <mergeCells count="1">
    <mergeCell ref="B6:L6"/>
  </mergeCells>
  <hyperlinks>
    <hyperlink ref="D8" location="Contents!B22" display="Inquiries" xr:uid="{00000000-0004-0000-0000-000000000000}"/>
    <hyperlink ref="E12" location="A124837054W" display="A124837054W" xr:uid="{00000000-0004-0000-0000-000001000000}"/>
    <hyperlink ref="E13" location="A124837122L" display="A124837122L" xr:uid="{00000000-0004-0000-0000-000002000000}"/>
    <hyperlink ref="E14" location="A124837078R" display="A124837078R" xr:uid="{00000000-0004-0000-0000-000003000000}"/>
    <hyperlink ref="E15" location="A124837126W" display="A124837126W" xr:uid="{00000000-0004-0000-0000-000004000000}"/>
    <hyperlink ref="E16" location="A124837130L" display="A124837130L" xr:uid="{00000000-0004-0000-0000-000005000000}"/>
    <hyperlink ref="E17" location="A124837082F" display="A124837082F" xr:uid="{00000000-0004-0000-0000-000006000000}"/>
    <hyperlink ref="E18" location="A124837086R" display="A124837086R" xr:uid="{00000000-0004-0000-0000-000007000000}"/>
    <hyperlink ref="E19" location="A124837106L" display="A124837106L" xr:uid="{00000000-0004-0000-0000-000008000000}"/>
    <hyperlink ref="E20" location="A124837062W" display="A124837062W" xr:uid="{00000000-0004-0000-0000-000009000000}"/>
    <hyperlink ref="E21" location="A124837134W" display="A124837134W" xr:uid="{00000000-0004-0000-0000-00000A000000}"/>
    <hyperlink ref="E22" location="A124837110C" display="A124837110C" xr:uid="{00000000-0004-0000-0000-00000B000000}"/>
    <hyperlink ref="E23" location="A124837146F" display="A124837146F" xr:uid="{00000000-0004-0000-0000-00000C000000}"/>
    <hyperlink ref="E24" location="A124837066F" display="A124837066F" xr:uid="{00000000-0004-0000-0000-00000D000000}"/>
    <hyperlink ref="E25" location="A124837026L" display="A124837026L" xr:uid="{00000000-0004-0000-0000-00000E000000}"/>
    <hyperlink ref="E26" location="A124837046W" display="A124837046W" xr:uid="{00000000-0004-0000-0000-00000F000000}"/>
    <hyperlink ref="E27" location="A124837090F" display="A124837090F" xr:uid="{00000000-0004-0000-0000-000010000000}"/>
    <hyperlink ref="E28" location="A124837050L" display="A124837050L" xr:uid="{00000000-0004-0000-0000-000011000000}"/>
    <hyperlink ref="E29" location="A124837094R" display="A124837094R" xr:uid="{00000000-0004-0000-0000-000012000000}"/>
    <hyperlink ref="E30" location="A124837098X" display="A124837098X" xr:uid="{00000000-0004-0000-0000-000013000000}"/>
    <hyperlink ref="E31" location="A124837150W" display="A124837150W" xr:uid="{00000000-0004-0000-0000-000014000000}"/>
    <hyperlink ref="E32" location="A124837030C" display="A124837030C" xr:uid="{00000000-0004-0000-0000-000015000000}"/>
    <hyperlink ref="E33" location="A124837138F" display="A124837138F" xr:uid="{00000000-0004-0000-0000-000016000000}"/>
    <hyperlink ref="E34" location="A124837142W" display="A124837142W" xr:uid="{00000000-0004-0000-0000-000017000000}"/>
    <hyperlink ref="E35" location="A124837034L" display="A124837034L" xr:uid="{00000000-0004-0000-0000-000018000000}"/>
    <hyperlink ref="E36" location="A124837070W" display="A124837070W" xr:uid="{00000000-0004-0000-0000-000019000000}"/>
    <hyperlink ref="E37" location="A124837102C" display="A124837102C" xr:uid="{00000000-0004-0000-0000-00001A000000}"/>
    <hyperlink ref="E38" location="A124837154F" display="A124837154F" xr:uid="{00000000-0004-0000-0000-00001B000000}"/>
    <hyperlink ref="E39" location="A124837038W" display="A124837038W" xr:uid="{00000000-0004-0000-0000-00001C000000}"/>
    <hyperlink ref="E40" location="A124837114L" display="A124837114L" xr:uid="{00000000-0004-0000-0000-00001D000000}"/>
    <hyperlink ref="E41" location="A124837118W" display="A124837118W" xr:uid="{00000000-0004-0000-0000-00001E000000}"/>
    <hyperlink ref="E42" location="A124837058F" display="A124837058F" xr:uid="{00000000-0004-0000-0000-00001F000000}"/>
    <hyperlink ref="E43" location="A124837042L" display="A124837042L" xr:uid="{00000000-0004-0000-0000-000020000000}"/>
    <hyperlink ref="E44" location="A124837074F" display="A124837074F" xr:uid="{00000000-0004-0000-0000-000021000000}"/>
    <hyperlink ref="E45" location="A124836262W" display="A124836262W" xr:uid="{00000000-0004-0000-0000-000022000000}"/>
    <hyperlink ref="E46" location="A124836330L" display="A124836330L" xr:uid="{00000000-0004-0000-0000-000023000000}"/>
    <hyperlink ref="E47" location="A124836286R" display="A124836286R" xr:uid="{00000000-0004-0000-0000-000024000000}"/>
    <hyperlink ref="E48" location="A124836334W" display="A124836334W" xr:uid="{00000000-0004-0000-0000-000025000000}"/>
    <hyperlink ref="E49" location="A124836338F" display="A124836338F" xr:uid="{00000000-0004-0000-0000-000026000000}"/>
    <hyperlink ref="E50" location="A124836290F" display="A124836290F" xr:uid="{00000000-0004-0000-0000-000027000000}"/>
    <hyperlink ref="E51" location="A124836294R" display="A124836294R" xr:uid="{00000000-0004-0000-0000-000028000000}"/>
    <hyperlink ref="E52" location="A124836314L" display="A124836314L" xr:uid="{00000000-0004-0000-0000-000029000000}"/>
    <hyperlink ref="E53" location="A124836270W" display="A124836270W" xr:uid="{00000000-0004-0000-0000-00002A000000}"/>
    <hyperlink ref="E54" location="A124836342W" display="A124836342W" xr:uid="{00000000-0004-0000-0000-00002B000000}"/>
    <hyperlink ref="E55" location="A124836318W" display="A124836318W" xr:uid="{00000000-0004-0000-0000-00002C000000}"/>
    <hyperlink ref="E56" location="A124836354F" display="A124836354F" xr:uid="{00000000-0004-0000-0000-00002D000000}"/>
    <hyperlink ref="E57" location="A124836274F" display="A124836274F" xr:uid="{00000000-0004-0000-0000-00002E000000}"/>
    <hyperlink ref="E58" location="A124836234L" display="A124836234L" xr:uid="{00000000-0004-0000-0000-00002F000000}"/>
    <hyperlink ref="E59" location="A124836254W" display="A124836254W" xr:uid="{00000000-0004-0000-0000-000030000000}"/>
    <hyperlink ref="E60" location="A124836298X" display="A124836298X" xr:uid="{00000000-0004-0000-0000-000031000000}"/>
    <hyperlink ref="E61" location="A124836258F" display="A124836258F" xr:uid="{00000000-0004-0000-0000-000032000000}"/>
    <hyperlink ref="E62" location="A124836302C" display="A124836302C" xr:uid="{00000000-0004-0000-0000-000033000000}"/>
    <hyperlink ref="E63" location="A124836306L" display="A124836306L" xr:uid="{00000000-0004-0000-0000-000034000000}"/>
    <hyperlink ref="E64" location="A124836358R" display="A124836358R" xr:uid="{00000000-0004-0000-0000-000035000000}"/>
    <hyperlink ref="E65" location="A124836238W" display="A124836238W" xr:uid="{00000000-0004-0000-0000-000036000000}"/>
    <hyperlink ref="E66" location="A124836346F" display="A124836346F" xr:uid="{00000000-0004-0000-0000-000037000000}"/>
    <hyperlink ref="E67" location="A124836350W" display="A124836350W" xr:uid="{00000000-0004-0000-0000-000038000000}"/>
    <hyperlink ref="E68" location="A124836242L" display="A124836242L" xr:uid="{00000000-0004-0000-0000-000039000000}"/>
    <hyperlink ref="E69" location="A124836278R" display="A124836278R" xr:uid="{00000000-0004-0000-0000-00003A000000}"/>
    <hyperlink ref="E70" location="A124836310C" display="A124836310C" xr:uid="{00000000-0004-0000-0000-00003B000000}"/>
    <hyperlink ref="E71" location="A124836362F" display="A124836362F" xr:uid="{00000000-0004-0000-0000-00003C000000}"/>
    <hyperlink ref="E72" location="A124836246W" display="A124836246W" xr:uid="{00000000-0004-0000-0000-00003D000000}"/>
    <hyperlink ref="E73" location="A124836322L" display="A124836322L" xr:uid="{00000000-0004-0000-0000-00003E000000}"/>
    <hyperlink ref="E74" location="A124836326W" display="A124836326W" xr:uid="{00000000-0004-0000-0000-00003F000000}"/>
    <hyperlink ref="E75" location="A124836266F" display="A124836266F" xr:uid="{00000000-0004-0000-0000-000040000000}"/>
    <hyperlink ref="E76" location="A124836250L" display="A124836250L" xr:uid="{00000000-0004-0000-0000-000041000000}"/>
    <hyperlink ref="E77" location="A124836282F" display="A124836282F" xr:uid="{00000000-0004-0000-0000-000042000000}"/>
    <hyperlink ref="E78" location="A124837186X" display="A124837186X" xr:uid="{00000000-0004-0000-0000-000043000000}"/>
    <hyperlink ref="E79" location="A124837254R" display="A124837254R" xr:uid="{00000000-0004-0000-0000-000044000000}"/>
    <hyperlink ref="E80" location="A124837210L" display="A124837210L" xr:uid="{00000000-0004-0000-0000-000045000000}"/>
    <hyperlink ref="E81" location="A124837258X" display="A124837258X" xr:uid="{00000000-0004-0000-0000-000046000000}"/>
    <hyperlink ref="E82" location="A124837262R" display="A124837262R" xr:uid="{00000000-0004-0000-0000-000047000000}"/>
    <hyperlink ref="E83" location="A124837214W" display="A124837214W" xr:uid="{00000000-0004-0000-0000-000048000000}"/>
    <hyperlink ref="E84" location="A124837218F" display="A124837218F" xr:uid="{00000000-0004-0000-0000-000049000000}"/>
    <hyperlink ref="E85" location="A124837238R" display="A124837238R" xr:uid="{00000000-0004-0000-0000-00004A000000}"/>
    <hyperlink ref="E86" location="A124837194X" display="A124837194X" xr:uid="{00000000-0004-0000-0000-00004B000000}"/>
    <hyperlink ref="E87" location="A124837266X" display="A124837266X" xr:uid="{00000000-0004-0000-0000-00004C000000}"/>
    <hyperlink ref="E88" location="A124837242F" display="A124837242F" xr:uid="{00000000-0004-0000-0000-00004D000000}"/>
    <hyperlink ref="E89" location="A124837278J" display="A124837278J" xr:uid="{00000000-0004-0000-0000-00004E000000}"/>
    <hyperlink ref="E90" location="A124837198J" display="A124837198J" xr:uid="{00000000-0004-0000-0000-00004F000000}"/>
    <hyperlink ref="E91" location="A124837158R" display="A124837158R" xr:uid="{00000000-0004-0000-0000-000050000000}"/>
    <hyperlink ref="E92" location="A124837178X" display="A124837178X" xr:uid="{00000000-0004-0000-0000-000051000000}"/>
    <hyperlink ref="E93" location="A124837222W" display="A124837222W" xr:uid="{00000000-0004-0000-0000-000052000000}"/>
    <hyperlink ref="E94" location="A124837182R" display="A124837182R" xr:uid="{00000000-0004-0000-0000-000053000000}"/>
    <hyperlink ref="E95" location="A124837226F" display="A124837226F" xr:uid="{00000000-0004-0000-0000-000054000000}"/>
    <hyperlink ref="E96" location="A124837230W" display="A124837230W" xr:uid="{00000000-0004-0000-0000-000055000000}"/>
    <hyperlink ref="E97" location="A124837282X" display="A124837282X" xr:uid="{00000000-0004-0000-0000-000056000000}"/>
    <hyperlink ref="E98" location="A124837162F" display="A124837162F" xr:uid="{00000000-0004-0000-0000-000057000000}"/>
    <hyperlink ref="E99" location="A124837270R" display="A124837270R" xr:uid="{00000000-0004-0000-0000-000058000000}"/>
    <hyperlink ref="E100" location="A124837274X" display="A124837274X" xr:uid="{00000000-0004-0000-0000-000059000000}"/>
    <hyperlink ref="E101" location="A124837166R" display="A124837166R" xr:uid="{00000000-0004-0000-0000-00005A000000}"/>
    <hyperlink ref="E102" location="A124837202L" display="A124837202L" xr:uid="{00000000-0004-0000-0000-00005B000000}"/>
    <hyperlink ref="E103" location="A124837234F" display="A124837234F" xr:uid="{00000000-0004-0000-0000-00005C000000}"/>
    <hyperlink ref="E104" location="A124837286J" display="A124837286J" xr:uid="{00000000-0004-0000-0000-00005D000000}"/>
    <hyperlink ref="E105" location="A124837170F" display="A124837170F" xr:uid="{00000000-0004-0000-0000-00005E000000}"/>
    <hyperlink ref="E106" location="A124837246R" display="A124837246R" xr:uid="{00000000-0004-0000-0000-00005F000000}"/>
    <hyperlink ref="E107" location="A124837250F" display="A124837250F" xr:uid="{00000000-0004-0000-0000-000060000000}"/>
    <hyperlink ref="E108" location="A124837190R" display="A124837190R" xr:uid="{00000000-0004-0000-0000-000061000000}"/>
    <hyperlink ref="E109" location="A124837174R" display="A124837174R" xr:uid="{00000000-0004-0000-0000-000062000000}"/>
    <hyperlink ref="E110" location="A124837206W" display="A124837206W" xr:uid="{00000000-0004-0000-0000-000063000000}"/>
    <hyperlink ref="E111" location="A124837318R" display="A124837318R" xr:uid="{00000000-0004-0000-0000-000064000000}"/>
    <hyperlink ref="E112" location="A124837386T" display="A124837386T" xr:uid="{00000000-0004-0000-0000-000065000000}"/>
    <hyperlink ref="E113" location="A124837342R" display="A124837342R" xr:uid="{00000000-0004-0000-0000-000066000000}"/>
    <hyperlink ref="E114" location="A124837390J" display="A124837390J" xr:uid="{00000000-0004-0000-0000-000067000000}"/>
    <hyperlink ref="E115" location="A124837394T" display="A124837394T" xr:uid="{00000000-0004-0000-0000-000068000000}"/>
    <hyperlink ref="E116" location="A124837346X" display="A124837346X" xr:uid="{00000000-0004-0000-0000-000069000000}"/>
    <hyperlink ref="E117" location="A124837350R" display="A124837350R" xr:uid="{00000000-0004-0000-0000-00006A000000}"/>
    <hyperlink ref="E118" location="A124837370X" display="A124837370X" xr:uid="{00000000-0004-0000-0000-00006B000000}"/>
    <hyperlink ref="E119" location="A124837326R" display="A124837326R" xr:uid="{00000000-0004-0000-0000-00006C000000}"/>
    <hyperlink ref="E120" location="A124837398A" display="A124837398A" xr:uid="{00000000-0004-0000-0000-00006D000000}"/>
    <hyperlink ref="E121" location="A124837374J" display="A124837374J" xr:uid="{00000000-0004-0000-0000-00006E000000}"/>
    <hyperlink ref="E122" location="A124837410F" display="A124837410F" xr:uid="{00000000-0004-0000-0000-00006F000000}"/>
    <hyperlink ref="E123" location="A124837330F" display="A124837330F" xr:uid="{00000000-0004-0000-0000-000070000000}"/>
    <hyperlink ref="E124" location="A124837290X" display="A124837290X" xr:uid="{00000000-0004-0000-0000-000071000000}"/>
    <hyperlink ref="E125" location="A124837310W" display="A124837310W" xr:uid="{00000000-0004-0000-0000-000072000000}"/>
    <hyperlink ref="E126" location="A124837354X" display="A124837354X" xr:uid="{00000000-0004-0000-0000-000073000000}"/>
    <hyperlink ref="E127" location="A124837314F" display="A124837314F" xr:uid="{00000000-0004-0000-0000-000074000000}"/>
    <hyperlink ref="E128" location="A124837358J" display="A124837358J" xr:uid="{00000000-0004-0000-0000-000075000000}"/>
    <hyperlink ref="E129" location="A124837362X" display="A124837362X" xr:uid="{00000000-0004-0000-0000-000076000000}"/>
    <hyperlink ref="E130" location="A124837414R" display="A124837414R" xr:uid="{00000000-0004-0000-0000-000077000000}"/>
    <hyperlink ref="E131" location="A124837294J" display="A124837294J" xr:uid="{00000000-0004-0000-0000-000078000000}"/>
    <hyperlink ref="E132" location="A124837402F" display="A124837402F" xr:uid="{00000000-0004-0000-0000-000079000000}"/>
    <hyperlink ref="E133" location="A124837406R" display="A124837406R" xr:uid="{00000000-0004-0000-0000-00007A000000}"/>
    <hyperlink ref="E134" location="A124837298T" display="A124837298T" xr:uid="{00000000-0004-0000-0000-00007B000000}"/>
    <hyperlink ref="E135" location="A124837334R" display="A124837334R" xr:uid="{00000000-0004-0000-0000-00007C000000}"/>
    <hyperlink ref="E136" location="A124837366J" display="A124837366J" xr:uid="{00000000-0004-0000-0000-00007D000000}"/>
    <hyperlink ref="E137" location="A124837418X" display="A124837418X" xr:uid="{00000000-0004-0000-0000-00007E000000}"/>
    <hyperlink ref="E138" location="A124837302W" display="A124837302W" xr:uid="{00000000-0004-0000-0000-00007F000000}"/>
    <hyperlink ref="E139" location="A124837378T" display="A124837378T" xr:uid="{00000000-0004-0000-0000-000080000000}"/>
    <hyperlink ref="E140" location="A124837382J" display="A124837382J" xr:uid="{00000000-0004-0000-0000-000081000000}"/>
    <hyperlink ref="E141" location="A124837322F" display="A124837322F" xr:uid="{00000000-0004-0000-0000-000082000000}"/>
    <hyperlink ref="E142" location="A124837306F" display="A124837306F" xr:uid="{00000000-0004-0000-0000-000083000000}"/>
    <hyperlink ref="E143" location="A124837338X" display="A124837338X" xr:uid="{00000000-0004-0000-0000-000084000000}"/>
    <hyperlink ref="E144" location="A124836394X" display="A124836394X" xr:uid="{00000000-0004-0000-0000-000085000000}"/>
    <hyperlink ref="E145" location="A124836462R" display="A124836462R" xr:uid="{00000000-0004-0000-0000-000086000000}"/>
    <hyperlink ref="E146" location="A124836418F" display="A124836418F" xr:uid="{00000000-0004-0000-0000-000087000000}"/>
    <hyperlink ref="E147" location="A124836466X" display="A124836466X" xr:uid="{00000000-0004-0000-0000-000088000000}"/>
    <hyperlink ref="E148" location="A124836470R" display="A124836470R" xr:uid="{00000000-0004-0000-0000-000089000000}"/>
    <hyperlink ref="E149" location="A124836422W" display="A124836422W" xr:uid="{00000000-0004-0000-0000-00008A000000}"/>
    <hyperlink ref="E150" location="A124836426F" display="A124836426F" xr:uid="{00000000-0004-0000-0000-00008B000000}"/>
    <hyperlink ref="E151" location="A124836446R" display="A124836446R" xr:uid="{00000000-0004-0000-0000-00008C000000}"/>
    <hyperlink ref="E152" location="A124836402L" display="A124836402L" xr:uid="{00000000-0004-0000-0000-00008D000000}"/>
    <hyperlink ref="E153" location="A124836474X" display="A124836474X" xr:uid="{00000000-0004-0000-0000-00008E000000}"/>
    <hyperlink ref="E154" location="A124836450F" display="A124836450F" xr:uid="{00000000-0004-0000-0000-00008F000000}"/>
    <hyperlink ref="E155" location="A124836486J" display="A124836486J" xr:uid="{00000000-0004-0000-0000-000090000000}"/>
    <hyperlink ref="E156" location="A124836406W" display="A124836406W" xr:uid="{00000000-0004-0000-0000-000091000000}"/>
    <hyperlink ref="E157" location="A124836366R" display="A124836366R" xr:uid="{00000000-0004-0000-0000-000092000000}"/>
    <hyperlink ref="E158" location="A124836386X" display="A124836386X" xr:uid="{00000000-0004-0000-0000-000093000000}"/>
    <hyperlink ref="E159" location="A124836430W" display="A124836430W" xr:uid="{00000000-0004-0000-0000-000094000000}"/>
    <hyperlink ref="E160" location="A124836390R" display="A124836390R" xr:uid="{00000000-0004-0000-0000-000095000000}"/>
    <hyperlink ref="E161" location="A124836434F" display="A124836434F" xr:uid="{00000000-0004-0000-0000-000096000000}"/>
    <hyperlink ref="E162" location="A124836438R" display="A124836438R" xr:uid="{00000000-0004-0000-0000-000097000000}"/>
    <hyperlink ref="E163" location="A124836490X" display="A124836490X" xr:uid="{00000000-0004-0000-0000-000098000000}"/>
    <hyperlink ref="E164" location="A124836370F" display="A124836370F" xr:uid="{00000000-0004-0000-0000-000099000000}"/>
    <hyperlink ref="E165" location="A124836478J" display="A124836478J" xr:uid="{00000000-0004-0000-0000-00009A000000}"/>
    <hyperlink ref="E166" location="A124836482X" display="A124836482X" xr:uid="{00000000-0004-0000-0000-00009B000000}"/>
    <hyperlink ref="E167" location="A124836374R" display="A124836374R" xr:uid="{00000000-0004-0000-0000-00009C000000}"/>
    <hyperlink ref="E168" location="A124836410L" display="A124836410L" xr:uid="{00000000-0004-0000-0000-00009D000000}"/>
    <hyperlink ref="E169" location="A124836442F" display="A124836442F" xr:uid="{00000000-0004-0000-0000-00009E000000}"/>
    <hyperlink ref="E170" location="A124836494J" display="A124836494J" xr:uid="{00000000-0004-0000-0000-00009F000000}"/>
    <hyperlink ref="E171" location="A124836378X" display="A124836378X" xr:uid="{00000000-0004-0000-0000-0000A0000000}"/>
    <hyperlink ref="E172" location="A124836454R" display="A124836454R" xr:uid="{00000000-0004-0000-0000-0000A1000000}"/>
    <hyperlink ref="E173" location="A124836458X" display="A124836458X" xr:uid="{00000000-0004-0000-0000-0000A2000000}"/>
    <hyperlink ref="E174" location="A124836398J" display="A124836398J" xr:uid="{00000000-0004-0000-0000-0000A3000000}"/>
    <hyperlink ref="E175" location="A124836382R" display="A124836382R" xr:uid="{00000000-0004-0000-0000-0000A4000000}"/>
    <hyperlink ref="E176" location="A124836414W" display="A124836414W" xr:uid="{00000000-0004-0000-0000-0000A5000000}"/>
    <hyperlink ref="E177" location="A124836526R" display="A124836526R" xr:uid="{00000000-0004-0000-0000-0000A6000000}"/>
    <hyperlink ref="E178" location="A124836594T" display="A124836594T" xr:uid="{00000000-0004-0000-0000-0000A7000000}"/>
    <hyperlink ref="E179" location="A124836550R" display="A124836550R" xr:uid="{00000000-0004-0000-0000-0000A8000000}"/>
    <hyperlink ref="E180" location="A124836598A" display="A124836598A" xr:uid="{00000000-0004-0000-0000-0000A9000000}"/>
    <hyperlink ref="E181" location="A124836602F" display="A124836602F" xr:uid="{00000000-0004-0000-0000-0000AA000000}"/>
    <hyperlink ref="E182" location="A124836554X" display="A124836554X" xr:uid="{00000000-0004-0000-0000-0000AB000000}"/>
    <hyperlink ref="E183" location="A124836558J" display="A124836558J" xr:uid="{00000000-0004-0000-0000-0000AC000000}"/>
    <hyperlink ref="E184" location="A124836578T" display="A124836578T" xr:uid="{00000000-0004-0000-0000-0000AD000000}"/>
    <hyperlink ref="E185" location="A124836534R" display="A124836534R" xr:uid="{00000000-0004-0000-0000-0000AE000000}"/>
    <hyperlink ref="E186" location="A124836606R" display="A124836606R" xr:uid="{00000000-0004-0000-0000-0000AF000000}"/>
    <hyperlink ref="E187" location="A124836582J" display="A124836582J" xr:uid="{00000000-0004-0000-0000-0000B0000000}"/>
    <hyperlink ref="E188" location="A124836618X" display="A124836618X" xr:uid="{00000000-0004-0000-0000-0000B1000000}"/>
    <hyperlink ref="E189" location="A124836538X" display="A124836538X" xr:uid="{00000000-0004-0000-0000-0000B2000000}"/>
    <hyperlink ref="E190" location="A124836498T" display="A124836498T" xr:uid="{00000000-0004-0000-0000-0000B3000000}"/>
    <hyperlink ref="E191" location="A124836518R" display="A124836518R" xr:uid="{00000000-0004-0000-0000-0000B4000000}"/>
    <hyperlink ref="E192" location="A124836562X" display="A124836562X" xr:uid="{00000000-0004-0000-0000-0000B5000000}"/>
    <hyperlink ref="E193" location="A124836522F" display="A124836522F" xr:uid="{00000000-0004-0000-0000-0000B6000000}"/>
    <hyperlink ref="E194" location="A124836566J" display="A124836566J" xr:uid="{00000000-0004-0000-0000-0000B7000000}"/>
    <hyperlink ref="E195" location="A124836570X" display="A124836570X" xr:uid="{00000000-0004-0000-0000-0000B8000000}"/>
    <hyperlink ref="E196" location="A124836622R" display="A124836622R" xr:uid="{00000000-0004-0000-0000-0000B9000000}"/>
    <hyperlink ref="E197" location="A124836502W" display="A124836502W" xr:uid="{00000000-0004-0000-0000-0000BA000000}"/>
    <hyperlink ref="E198" location="A124836610F" display="A124836610F" xr:uid="{00000000-0004-0000-0000-0000BB000000}"/>
    <hyperlink ref="E199" location="A124836614R" display="A124836614R" xr:uid="{00000000-0004-0000-0000-0000BC000000}"/>
    <hyperlink ref="E200" location="A124836506F" display="A124836506F" xr:uid="{00000000-0004-0000-0000-0000BD000000}"/>
    <hyperlink ref="E201" location="A124836542R" display="A124836542R" xr:uid="{00000000-0004-0000-0000-0000BE000000}"/>
    <hyperlink ref="E202" location="A124836574J" display="A124836574J" xr:uid="{00000000-0004-0000-0000-0000BF000000}"/>
    <hyperlink ref="E203" location="A124836626X" display="A124836626X" xr:uid="{00000000-0004-0000-0000-0000C0000000}"/>
    <hyperlink ref="E204" location="A124836510W" display="A124836510W" xr:uid="{00000000-0004-0000-0000-0000C1000000}"/>
    <hyperlink ref="E205" location="A124836586T" display="A124836586T" xr:uid="{00000000-0004-0000-0000-0000C2000000}"/>
    <hyperlink ref="E206" location="A124836590J" display="A124836590J" xr:uid="{00000000-0004-0000-0000-0000C3000000}"/>
    <hyperlink ref="E207" location="A124836530F" display="A124836530F" xr:uid="{00000000-0004-0000-0000-0000C4000000}"/>
    <hyperlink ref="E208" location="A124836514F" display="A124836514F" xr:uid="{00000000-0004-0000-0000-0000C5000000}"/>
    <hyperlink ref="E209" location="A124836546X" display="A124836546X" xr:uid="{00000000-0004-0000-0000-0000C6000000}"/>
    <hyperlink ref="E210" location="A124836790A" display="A124836790A" xr:uid="{00000000-0004-0000-0000-0000C7000000}"/>
    <hyperlink ref="E211" location="A124836858K" display="A124836858K" xr:uid="{00000000-0004-0000-0000-0000C8000000}"/>
    <hyperlink ref="E212" location="A124836814J" display="A124836814J" xr:uid="{00000000-0004-0000-0000-0000C9000000}"/>
    <hyperlink ref="E213" location="A124836862A" display="A124836862A" xr:uid="{00000000-0004-0000-0000-0000CA000000}"/>
    <hyperlink ref="E214" location="A124836866K" display="A124836866K" xr:uid="{00000000-0004-0000-0000-0000CB000000}"/>
    <hyperlink ref="E215" location="A124836818T" display="A124836818T" xr:uid="{00000000-0004-0000-0000-0000CC000000}"/>
    <hyperlink ref="E216" location="A124836822J" display="A124836822J" xr:uid="{00000000-0004-0000-0000-0000CD000000}"/>
    <hyperlink ref="E217" location="A124836842T" display="A124836842T" xr:uid="{00000000-0004-0000-0000-0000CE000000}"/>
    <hyperlink ref="E218" location="A124836798V" display="A124836798V" xr:uid="{00000000-0004-0000-0000-0000CF000000}"/>
    <hyperlink ref="E219" location="A124836870A" display="A124836870A" xr:uid="{00000000-0004-0000-0000-0000D0000000}"/>
    <hyperlink ref="E220" location="A124836846A" display="A124836846A" xr:uid="{00000000-0004-0000-0000-0000D1000000}"/>
    <hyperlink ref="E221" location="A124836882K" display="A124836882K" xr:uid="{00000000-0004-0000-0000-0000D2000000}"/>
    <hyperlink ref="E222" location="A124836802X" display="A124836802X" xr:uid="{00000000-0004-0000-0000-0000D3000000}"/>
    <hyperlink ref="E223" location="A124836762T" display="A124836762T" xr:uid="{00000000-0004-0000-0000-0000D4000000}"/>
    <hyperlink ref="E224" location="A124836782A" display="A124836782A" xr:uid="{00000000-0004-0000-0000-0000D5000000}"/>
    <hyperlink ref="E225" location="A124836826T" display="A124836826T" xr:uid="{00000000-0004-0000-0000-0000D6000000}"/>
    <hyperlink ref="E226" location="A124836786K" display="A124836786K" xr:uid="{00000000-0004-0000-0000-0000D7000000}"/>
    <hyperlink ref="E227" location="A124836830J" display="A124836830J" xr:uid="{00000000-0004-0000-0000-0000D8000000}"/>
    <hyperlink ref="E228" location="A124836834T" display="A124836834T" xr:uid="{00000000-0004-0000-0000-0000D9000000}"/>
    <hyperlink ref="E229" location="A124836886V" display="A124836886V" xr:uid="{00000000-0004-0000-0000-0000DA000000}"/>
    <hyperlink ref="E230" location="A124836766A" display="A124836766A" xr:uid="{00000000-0004-0000-0000-0000DB000000}"/>
    <hyperlink ref="E231" location="A124836874K" display="A124836874K" xr:uid="{00000000-0004-0000-0000-0000DC000000}"/>
    <hyperlink ref="E232" location="A124836878V" display="A124836878V" xr:uid="{00000000-0004-0000-0000-0000DD000000}"/>
    <hyperlink ref="E233" location="A124836770T" display="A124836770T" xr:uid="{00000000-0004-0000-0000-0000DE000000}"/>
    <hyperlink ref="E234" location="A124836806J" display="A124836806J" xr:uid="{00000000-0004-0000-0000-0000DF000000}"/>
    <hyperlink ref="E235" location="A124836838A" display="A124836838A" xr:uid="{00000000-0004-0000-0000-0000E0000000}"/>
    <hyperlink ref="E236" location="A124836890K" display="A124836890K" xr:uid="{00000000-0004-0000-0000-0000E1000000}"/>
    <hyperlink ref="E237" location="A124836774A" display="A124836774A" xr:uid="{00000000-0004-0000-0000-0000E2000000}"/>
    <hyperlink ref="E238" location="A124836850T" display="A124836850T" xr:uid="{00000000-0004-0000-0000-0000E3000000}"/>
    <hyperlink ref="E239" location="A124836854A" display="A124836854A" xr:uid="{00000000-0004-0000-0000-0000E4000000}"/>
    <hyperlink ref="E240" location="A124836794K" display="A124836794K" xr:uid="{00000000-0004-0000-0000-0000E5000000}"/>
    <hyperlink ref="E241" location="A124836778K" display="A124836778K" xr:uid="{00000000-0004-0000-0000-0000E6000000}"/>
    <hyperlink ref="E242" location="A124836810X" display="A124836810X" xr:uid="{00000000-0004-0000-0000-0000E7000000}"/>
    <hyperlink ref="E243" location="A124835998V" display="A124835998V" xr:uid="{00000000-0004-0000-0000-0000E8000000}"/>
    <hyperlink ref="E244" location="A124836066L" display="A124836066L" xr:uid="{00000000-0004-0000-0000-0000E9000000}"/>
    <hyperlink ref="E245" location="A124836022K" display="A124836022K" xr:uid="{00000000-0004-0000-0000-0000EA000000}"/>
    <hyperlink ref="E246" location="A124836070C" display="A124836070C" xr:uid="{00000000-0004-0000-0000-0000EB000000}"/>
    <hyperlink ref="E247" location="A124836074L" display="A124836074L" xr:uid="{00000000-0004-0000-0000-0000EC000000}"/>
    <hyperlink ref="E248" location="A124836026V" display="A124836026V" xr:uid="{00000000-0004-0000-0000-0000ED000000}"/>
    <hyperlink ref="E249" location="A124836030K" display="A124836030K" xr:uid="{00000000-0004-0000-0000-0000EE000000}"/>
    <hyperlink ref="E250" location="A124836050V" display="A124836050V" xr:uid="{00000000-0004-0000-0000-0000EF000000}"/>
    <hyperlink ref="E251" location="A124836006K" display="A124836006K" xr:uid="{00000000-0004-0000-0000-0000F0000000}"/>
    <hyperlink ref="E252" location="A124836078W" display="A124836078W" xr:uid="{00000000-0004-0000-0000-0000F1000000}"/>
    <hyperlink ref="E253" location="A124836054C" display="A124836054C" xr:uid="{00000000-0004-0000-0000-0000F2000000}"/>
    <hyperlink ref="E254" location="A124836090L" display="A124836090L" xr:uid="{00000000-0004-0000-0000-0000F3000000}"/>
    <hyperlink ref="E255" location="A124836010A" display="A124836010A" xr:uid="{00000000-0004-0000-0000-0000F4000000}"/>
    <hyperlink ref="E256" location="A124835970T" display="A124835970T" xr:uid="{00000000-0004-0000-0000-0000F5000000}"/>
    <hyperlink ref="E257" location="A124835990A" display="A124835990A" xr:uid="{00000000-0004-0000-0000-0000F6000000}"/>
    <hyperlink ref="E258" location="A124836034V" display="A124836034V" xr:uid="{00000000-0004-0000-0000-0000F7000000}"/>
    <hyperlink ref="E259" location="A124835994K" display="A124835994K" xr:uid="{00000000-0004-0000-0000-0000F8000000}"/>
    <hyperlink ref="E260" location="A124836038C" display="A124836038C" xr:uid="{00000000-0004-0000-0000-0000F9000000}"/>
    <hyperlink ref="E261" location="A124836042V" display="A124836042V" xr:uid="{00000000-0004-0000-0000-0000FA000000}"/>
    <hyperlink ref="E262" location="A124836094W" display="A124836094W" xr:uid="{00000000-0004-0000-0000-0000FB000000}"/>
    <hyperlink ref="E263" location="A124835974A" display="A124835974A" xr:uid="{00000000-0004-0000-0000-0000FC000000}"/>
    <hyperlink ref="E264" location="A124836082L" display="A124836082L" xr:uid="{00000000-0004-0000-0000-0000FD000000}"/>
    <hyperlink ref="E265" location="A124836086W" display="A124836086W" xr:uid="{00000000-0004-0000-0000-0000FE000000}"/>
    <hyperlink ref="E266" location="A124835978K" display="A124835978K" xr:uid="{00000000-0004-0000-0000-0000FF000000}"/>
    <hyperlink ref="E267" location="A124836014K" display="A124836014K" xr:uid="{00000000-0004-0000-0000-000000010000}"/>
    <hyperlink ref="E268" location="A124836046C" display="A124836046C" xr:uid="{00000000-0004-0000-0000-000001010000}"/>
    <hyperlink ref="E269" location="A124836098F" display="A124836098F" xr:uid="{00000000-0004-0000-0000-000002010000}"/>
    <hyperlink ref="E270" location="A124835982A" display="A124835982A" xr:uid="{00000000-0004-0000-0000-000003010000}"/>
    <hyperlink ref="E271" location="A124836058L" display="A124836058L" xr:uid="{00000000-0004-0000-0000-000004010000}"/>
    <hyperlink ref="E272" location="A124836062C" display="A124836062C" xr:uid="{00000000-0004-0000-0000-000005010000}"/>
    <hyperlink ref="E273" location="A124836002A" display="A124836002A" xr:uid="{00000000-0004-0000-0000-000006010000}"/>
    <hyperlink ref="E274" location="A124835986K" display="A124835986K" xr:uid="{00000000-0004-0000-0000-000007010000}"/>
    <hyperlink ref="E275" location="A124836018V" display="A124836018V" xr:uid="{00000000-0004-0000-0000-000008010000}"/>
    <hyperlink ref="E276" location="A124837582A" display="A124837582A" xr:uid="{00000000-0004-0000-0000-000009010000}"/>
    <hyperlink ref="E277" location="A124837650T" display="A124837650T" xr:uid="{00000000-0004-0000-0000-00000A010000}"/>
    <hyperlink ref="E278" location="A124837606J" display="A124837606J" xr:uid="{00000000-0004-0000-0000-00000B010000}"/>
    <hyperlink ref="E279" location="A124837654A" display="A124837654A" xr:uid="{00000000-0004-0000-0000-00000C010000}"/>
    <hyperlink ref="E280" location="A124837658K" display="A124837658K" xr:uid="{00000000-0004-0000-0000-00000D010000}"/>
    <hyperlink ref="E281" location="A124837610X" display="A124837610X" xr:uid="{00000000-0004-0000-0000-00000E010000}"/>
    <hyperlink ref="E282" location="A124837614J" display="A124837614J" xr:uid="{00000000-0004-0000-0000-00000F010000}"/>
    <hyperlink ref="E283" location="A124837634T" display="A124837634T" xr:uid="{00000000-0004-0000-0000-000010010000}"/>
    <hyperlink ref="E284" location="A124837590A" display="A124837590A" xr:uid="{00000000-0004-0000-0000-000011010000}"/>
    <hyperlink ref="E285" location="A124837638A" display="A124837638A" xr:uid="{00000000-0004-0000-0000-000012010000}"/>
    <hyperlink ref="E286" location="A124837674K" display="A124837674K" xr:uid="{00000000-0004-0000-0000-000013010000}"/>
    <hyperlink ref="E287" location="A124837594K" display="A124837594K" xr:uid="{00000000-0004-0000-0000-000014010000}"/>
    <hyperlink ref="E288" location="A124837554T" display="A124837554T" xr:uid="{00000000-0004-0000-0000-000015010000}"/>
    <hyperlink ref="E289" location="A124837574A" display="A124837574A" xr:uid="{00000000-0004-0000-0000-000016010000}"/>
    <hyperlink ref="E290" location="A124837618T" display="A124837618T" xr:uid="{00000000-0004-0000-0000-000017010000}"/>
    <hyperlink ref="E291" location="A124837578K" display="A124837578K" xr:uid="{00000000-0004-0000-0000-000018010000}"/>
    <hyperlink ref="E292" location="A124837622J" display="A124837622J" xr:uid="{00000000-0004-0000-0000-000019010000}"/>
    <hyperlink ref="E293" location="A124837626T" display="A124837626T" xr:uid="{00000000-0004-0000-0000-00001A010000}"/>
    <hyperlink ref="E294" location="A124837678V" display="A124837678V" xr:uid="{00000000-0004-0000-0000-00001B010000}"/>
    <hyperlink ref="E295" location="A124837558A" display="A124837558A" xr:uid="{00000000-0004-0000-0000-00001C010000}"/>
    <hyperlink ref="E296" location="A124837666K" display="A124837666K" xr:uid="{00000000-0004-0000-0000-00001D010000}"/>
    <hyperlink ref="E297" location="A124837670A" display="A124837670A" xr:uid="{00000000-0004-0000-0000-00001E010000}"/>
    <hyperlink ref="E298" location="A124837562T" display="A124837562T" xr:uid="{00000000-0004-0000-0000-00001F010000}"/>
    <hyperlink ref="E299" location="A124837598V" display="A124837598V" xr:uid="{00000000-0004-0000-0000-000020010000}"/>
    <hyperlink ref="E300" location="A124837630J" display="A124837630J" xr:uid="{00000000-0004-0000-0000-000021010000}"/>
    <hyperlink ref="E301" location="A124837682K" display="A124837682K" xr:uid="{00000000-0004-0000-0000-000022010000}"/>
    <hyperlink ref="E302" location="A124837566A" display="A124837566A" xr:uid="{00000000-0004-0000-0000-000023010000}"/>
    <hyperlink ref="E303" location="A124837642T" display="A124837642T" xr:uid="{00000000-0004-0000-0000-000024010000}"/>
    <hyperlink ref="E304" location="A124837646A" display="A124837646A" xr:uid="{00000000-0004-0000-0000-000025010000}"/>
    <hyperlink ref="E305" location="A124837586K" display="A124837586K" xr:uid="{00000000-0004-0000-0000-000026010000}"/>
    <hyperlink ref="E306" location="A124837570T" display="A124837570T" xr:uid="{00000000-0004-0000-0000-000027010000}"/>
    <hyperlink ref="E307" location="A124837602X" display="A124837602X" xr:uid="{00000000-0004-0000-0000-000028010000}"/>
    <hyperlink ref="E308" location="A124836130V" display="A124836130V" xr:uid="{00000000-0004-0000-0000-000029010000}"/>
    <hyperlink ref="E309" location="A124836198R" display="A124836198R" xr:uid="{00000000-0004-0000-0000-00002A010000}"/>
    <hyperlink ref="E310" location="A124836154L" display="A124836154L" xr:uid="{00000000-0004-0000-0000-00002B010000}"/>
    <hyperlink ref="E311" location="A124836202V" display="A124836202V" xr:uid="{00000000-0004-0000-0000-00002C010000}"/>
    <hyperlink ref="E312" location="A124836206C" display="A124836206C" xr:uid="{00000000-0004-0000-0000-00002D010000}"/>
    <hyperlink ref="E313" location="A124836158W" display="A124836158W" xr:uid="{00000000-0004-0000-0000-00002E010000}"/>
    <hyperlink ref="E314" location="A124836162L" display="A124836162L" xr:uid="{00000000-0004-0000-0000-00002F010000}"/>
    <hyperlink ref="E315" location="A124836182W" display="A124836182W" xr:uid="{00000000-0004-0000-0000-000030010000}"/>
    <hyperlink ref="E316" location="A124836138L" display="A124836138L" xr:uid="{00000000-0004-0000-0000-000031010000}"/>
    <hyperlink ref="E317" location="A124836210V" display="A124836210V" xr:uid="{00000000-0004-0000-0000-000032010000}"/>
    <hyperlink ref="E318" location="A124836186F" display="A124836186F" xr:uid="{00000000-0004-0000-0000-000033010000}"/>
    <hyperlink ref="E319" location="A124836222C" display="A124836222C" xr:uid="{00000000-0004-0000-0000-000034010000}"/>
    <hyperlink ref="E320" location="A124836142C" display="A124836142C" xr:uid="{00000000-0004-0000-0000-000035010000}"/>
    <hyperlink ref="E321" location="A124836102K" display="A124836102K" xr:uid="{00000000-0004-0000-0000-000036010000}"/>
    <hyperlink ref="E322" location="A124836122V" display="A124836122V" xr:uid="{00000000-0004-0000-0000-000037010000}"/>
    <hyperlink ref="E323" location="A124836166W" display="A124836166W" xr:uid="{00000000-0004-0000-0000-000038010000}"/>
    <hyperlink ref="E324" location="A124836126C" display="A124836126C" xr:uid="{00000000-0004-0000-0000-000039010000}"/>
    <hyperlink ref="E325" location="A124836170L" display="A124836170L" xr:uid="{00000000-0004-0000-0000-00003A010000}"/>
    <hyperlink ref="E326" location="A124836174W" display="A124836174W" xr:uid="{00000000-0004-0000-0000-00003B010000}"/>
    <hyperlink ref="E327" location="A124836226L" display="A124836226L" xr:uid="{00000000-0004-0000-0000-00003C010000}"/>
    <hyperlink ref="E328" location="A124836106V" display="A124836106V" xr:uid="{00000000-0004-0000-0000-00003D010000}"/>
    <hyperlink ref="E329" location="A124836214C" display="A124836214C" xr:uid="{00000000-0004-0000-0000-00003E010000}"/>
    <hyperlink ref="E330" location="A124836218L" display="A124836218L" xr:uid="{00000000-0004-0000-0000-00003F010000}"/>
    <hyperlink ref="E331" location="A124836110K" display="A124836110K" xr:uid="{00000000-0004-0000-0000-000040010000}"/>
    <hyperlink ref="E332" location="A124836146L" display="A124836146L" xr:uid="{00000000-0004-0000-0000-000041010000}"/>
    <hyperlink ref="E333" location="A124836178F" display="A124836178F" xr:uid="{00000000-0004-0000-0000-000042010000}"/>
    <hyperlink ref="E334" location="A124836230C" display="A124836230C" xr:uid="{00000000-0004-0000-0000-000043010000}"/>
    <hyperlink ref="E335" location="A124836114V" display="A124836114V" xr:uid="{00000000-0004-0000-0000-000044010000}"/>
    <hyperlink ref="E336" location="A124836190W" display="A124836190W" xr:uid="{00000000-0004-0000-0000-000045010000}"/>
    <hyperlink ref="E337" location="A124836194F" display="A124836194F" xr:uid="{00000000-0004-0000-0000-000046010000}"/>
    <hyperlink ref="E338" location="A124836134C" display="A124836134C" xr:uid="{00000000-0004-0000-0000-000047010000}"/>
    <hyperlink ref="E339" location="A124836118C" display="A124836118C" xr:uid="{00000000-0004-0000-0000-000048010000}"/>
    <hyperlink ref="E340" location="A124836150C" display="A124836150C" xr:uid="{00000000-0004-0000-0000-000049010000}"/>
    <hyperlink ref="E341" location="A124835734R" display="A124835734R" xr:uid="{00000000-0004-0000-0000-00004A010000}"/>
    <hyperlink ref="E342" location="A124835802F" display="A124835802F" xr:uid="{00000000-0004-0000-0000-00004B010000}"/>
    <hyperlink ref="E343" location="A124835758J" display="A124835758J" xr:uid="{00000000-0004-0000-0000-00004C010000}"/>
    <hyperlink ref="E344" location="A124835806R" display="A124835806R" xr:uid="{00000000-0004-0000-0000-00004D010000}"/>
    <hyperlink ref="E345" location="A124835810F" display="A124835810F" xr:uid="{00000000-0004-0000-0000-00004E010000}"/>
    <hyperlink ref="E346" location="A124835762X" display="A124835762X" xr:uid="{00000000-0004-0000-0000-00004F010000}"/>
    <hyperlink ref="E347" location="A124835766J" display="A124835766J" xr:uid="{00000000-0004-0000-0000-000050010000}"/>
    <hyperlink ref="E348" location="A124835786T" display="A124835786T" xr:uid="{00000000-0004-0000-0000-000051010000}"/>
    <hyperlink ref="E349" location="A124835742R" display="A124835742R" xr:uid="{00000000-0004-0000-0000-000052010000}"/>
    <hyperlink ref="E350" location="A124835814R" display="A124835814R" xr:uid="{00000000-0004-0000-0000-000053010000}"/>
    <hyperlink ref="E351" location="A124835790J" display="A124835790J" xr:uid="{00000000-0004-0000-0000-000054010000}"/>
    <hyperlink ref="E352" location="A124835826X" display="A124835826X" xr:uid="{00000000-0004-0000-0000-000055010000}"/>
    <hyperlink ref="E353" location="A124835746X" display="A124835746X" xr:uid="{00000000-0004-0000-0000-000056010000}"/>
    <hyperlink ref="E354" location="A124835706F" display="A124835706F" xr:uid="{00000000-0004-0000-0000-000057010000}"/>
    <hyperlink ref="E355" location="A124835726R" display="A124835726R" xr:uid="{00000000-0004-0000-0000-000058010000}"/>
    <hyperlink ref="E356" location="A124835770X" display="A124835770X" xr:uid="{00000000-0004-0000-0000-000059010000}"/>
    <hyperlink ref="E357" location="A124835730F" display="A124835730F" xr:uid="{00000000-0004-0000-0000-00005A010000}"/>
    <hyperlink ref="E358" location="A124835774J" display="A124835774J" xr:uid="{00000000-0004-0000-0000-00005B010000}"/>
    <hyperlink ref="E359" location="A124835778T" display="A124835778T" xr:uid="{00000000-0004-0000-0000-00005C010000}"/>
    <hyperlink ref="E360" location="A124835830R" display="A124835830R" xr:uid="{00000000-0004-0000-0000-00005D010000}"/>
    <hyperlink ref="E361" location="A124835710W" display="A124835710W" xr:uid="{00000000-0004-0000-0000-00005E010000}"/>
    <hyperlink ref="E362" location="A124835818X" display="A124835818X" xr:uid="{00000000-0004-0000-0000-00005F010000}"/>
    <hyperlink ref="E363" location="A124835822R" display="A124835822R" xr:uid="{00000000-0004-0000-0000-000060010000}"/>
    <hyperlink ref="E364" location="A124835714F" display="A124835714F" xr:uid="{00000000-0004-0000-0000-000061010000}"/>
    <hyperlink ref="E365" location="A124835750R" display="A124835750R" xr:uid="{00000000-0004-0000-0000-000062010000}"/>
    <hyperlink ref="E366" location="A124835782J" display="A124835782J" xr:uid="{00000000-0004-0000-0000-000063010000}"/>
    <hyperlink ref="E367" location="A124835834X" display="A124835834X" xr:uid="{00000000-0004-0000-0000-000064010000}"/>
    <hyperlink ref="E368" location="A124835718R" display="A124835718R" xr:uid="{00000000-0004-0000-0000-000065010000}"/>
    <hyperlink ref="E369" location="A124835794T" display="A124835794T" xr:uid="{00000000-0004-0000-0000-000066010000}"/>
    <hyperlink ref="E370" location="A124835798A" display="A124835798A" xr:uid="{00000000-0004-0000-0000-000067010000}"/>
    <hyperlink ref="E371" location="A124835738X" display="A124835738X" xr:uid="{00000000-0004-0000-0000-000068010000}"/>
    <hyperlink ref="E372" location="A124835722F" display="A124835722F" xr:uid="{00000000-0004-0000-0000-000069010000}"/>
    <hyperlink ref="E373" location="A124835754X" display="A124835754X" xr:uid="{00000000-0004-0000-0000-00006A010000}"/>
    <hyperlink ref="E374" location="A124835866T" display="A124835866T" xr:uid="{00000000-0004-0000-0000-00006B010000}"/>
    <hyperlink ref="E375" location="A124835934J" display="A124835934J" xr:uid="{00000000-0004-0000-0000-00006C010000}"/>
    <hyperlink ref="E376" location="A124835890T" display="A124835890T" xr:uid="{00000000-0004-0000-0000-00006D010000}"/>
    <hyperlink ref="E377" location="A124835938T" display="A124835938T" xr:uid="{00000000-0004-0000-0000-00006E010000}"/>
    <hyperlink ref="E378" location="A124835942J" display="A124835942J" xr:uid="{00000000-0004-0000-0000-00006F010000}"/>
    <hyperlink ref="E379" location="A124835894A" display="A124835894A" xr:uid="{00000000-0004-0000-0000-000070010000}"/>
    <hyperlink ref="E380" location="A124835898K" display="A124835898K" xr:uid="{00000000-0004-0000-0000-000071010000}"/>
    <hyperlink ref="E381" location="A124835918J" display="A124835918J" xr:uid="{00000000-0004-0000-0000-000072010000}"/>
    <hyperlink ref="E382" location="A124835874T" display="A124835874T" xr:uid="{00000000-0004-0000-0000-000073010000}"/>
    <hyperlink ref="E383" location="A124835946T" display="A124835946T" xr:uid="{00000000-0004-0000-0000-000074010000}"/>
    <hyperlink ref="E384" location="A124835922X" display="A124835922X" xr:uid="{00000000-0004-0000-0000-000075010000}"/>
    <hyperlink ref="E385" location="A124835958A" display="A124835958A" xr:uid="{00000000-0004-0000-0000-000076010000}"/>
    <hyperlink ref="E386" location="A124835878A" display="A124835878A" xr:uid="{00000000-0004-0000-0000-000077010000}"/>
    <hyperlink ref="E387" location="A124835838J" display="A124835838J" xr:uid="{00000000-0004-0000-0000-000078010000}"/>
    <hyperlink ref="E388" location="A124835858T" display="A124835858T" xr:uid="{00000000-0004-0000-0000-000079010000}"/>
    <hyperlink ref="E389" location="A124835902R" display="A124835902R" xr:uid="{00000000-0004-0000-0000-00007A010000}"/>
    <hyperlink ref="E390" location="A124835862J" display="A124835862J" xr:uid="{00000000-0004-0000-0000-00007B010000}"/>
    <hyperlink ref="E391" location="A124835906X" display="A124835906X" xr:uid="{00000000-0004-0000-0000-00007C010000}"/>
    <hyperlink ref="E392" location="A124835910R" display="A124835910R" xr:uid="{00000000-0004-0000-0000-00007D010000}"/>
    <hyperlink ref="E393" location="A124835962T" display="A124835962T" xr:uid="{00000000-0004-0000-0000-00007E010000}"/>
    <hyperlink ref="E394" location="A124835842X" display="A124835842X" xr:uid="{00000000-0004-0000-0000-00007F010000}"/>
    <hyperlink ref="E395" location="A124835950J" display="A124835950J" xr:uid="{00000000-0004-0000-0000-000080010000}"/>
    <hyperlink ref="E396" location="A124835954T" display="A124835954T" xr:uid="{00000000-0004-0000-0000-000081010000}"/>
    <hyperlink ref="E397" location="A124835846J" display="A124835846J" xr:uid="{00000000-0004-0000-0000-000082010000}"/>
    <hyperlink ref="E398" location="A124835882T" display="A124835882T" xr:uid="{00000000-0004-0000-0000-000083010000}"/>
    <hyperlink ref="E399" location="A124835914X" display="A124835914X" xr:uid="{00000000-0004-0000-0000-000084010000}"/>
    <hyperlink ref="E400" location="A124835966A" display="A124835966A" xr:uid="{00000000-0004-0000-0000-000085010000}"/>
    <hyperlink ref="E401" location="A124835850X" display="A124835850X" xr:uid="{00000000-0004-0000-0000-000086010000}"/>
    <hyperlink ref="E402" location="A124835926J" display="A124835926J" xr:uid="{00000000-0004-0000-0000-000087010000}"/>
    <hyperlink ref="E403" location="A124835930X" display="A124835930X" xr:uid="{00000000-0004-0000-0000-000088010000}"/>
    <hyperlink ref="E404" location="A124835870J" display="A124835870J" xr:uid="{00000000-0004-0000-0000-000089010000}"/>
    <hyperlink ref="E405" location="A124835854J" display="A124835854J" xr:uid="{00000000-0004-0000-0000-00008A010000}"/>
    <hyperlink ref="E406" location="A124835886A" display="A124835886A" xr:uid="{00000000-0004-0000-0000-00008B010000}"/>
    <hyperlink ref="E407" location="A124836658T" display="A124836658T" xr:uid="{00000000-0004-0000-0000-00008C010000}"/>
    <hyperlink ref="E408" location="A124836726J" display="A124836726J" xr:uid="{00000000-0004-0000-0000-00008D010000}"/>
    <hyperlink ref="E409" location="A124836682T" display="A124836682T" xr:uid="{00000000-0004-0000-0000-00008E010000}"/>
    <hyperlink ref="E410" location="A124836730X" display="A124836730X" xr:uid="{00000000-0004-0000-0000-00008F010000}"/>
    <hyperlink ref="E411" location="A124836734J" display="A124836734J" xr:uid="{00000000-0004-0000-0000-000090010000}"/>
    <hyperlink ref="E412" location="A124836686A" display="A124836686A" xr:uid="{00000000-0004-0000-0000-000091010000}"/>
    <hyperlink ref="E413" location="A124836690T" display="A124836690T" xr:uid="{00000000-0004-0000-0000-000092010000}"/>
    <hyperlink ref="E414" location="A124836710R" display="A124836710R" xr:uid="{00000000-0004-0000-0000-000093010000}"/>
    <hyperlink ref="E415" location="A124836666T" display="A124836666T" xr:uid="{00000000-0004-0000-0000-000094010000}"/>
    <hyperlink ref="E416" location="A124836738T" display="A124836738T" xr:uid="{00000000-0004-0000-0000-000095010000}"/>
    <hyperlink ref="E417" location="A124836750J" display="A124836750J" xr:uid="{00000000-0004-0000-0000-000096010000}"/>
    <hyperlink ref="E418" location="A124836670J" display="A124836670J" xr:uid="{00000000-0004-0000-0000-000097010000}"/>
    <hyperlink ref="E419" location="A124836630R" display="A124836630R" xr:uid="{00000000-0004-0000-0000-000098010000}"/>
    <hyperlink ref="E420" location="A124836650X" display="A124836650X" xr:uid="{00000000-0004-0000-0000-000099010000}"/>
    <hyperlink ref="E421" location="A124836694A" display="A124836694A" xr:uid="{00000000-0004-0000-0000-00009A010000}"/>
    <hyperlink ref="E422" location="A124836654J" display="A124836654J" xr:uid="{00000000-0004-0000-0000-00009B010000}"/>
    <hyperlink ref="E423" location="A124836698K" display="A124836698K" xr:uid="{00000000-0004-0000-0000-00009C010000}"/>
    <hyperlink ref="E424" location="A124836702R" display="A124836702R" xr:uid="{00000000-0004-0000-0000-00009D010000}"/>
    <hyperlink ref="E425" location="A124836754T" display="A124836754T" xr:uid="{00000000-0004-0000-0000-00009E010000}"/>
    <hyperlink ref="E426" location="A124836634X" display="A124836634X" xr:uid="{00000000-0004-0000-0000-00009F010000}"/>
    <hyperlink ref="E427" location="A124836742J" display="A124836742J" xr:uid="{00000000-0004-0000-0000-0000A0010000}"/>
    <hyperlink ref="E428" location="A124836746T" display="A124836746T" xr:uid="{00000000-0004-0000-0000-0000A1010000}"/>
    <hyperlink ref="E429" location="A124836638J" display="A124836638J" xr:uid="{00000000-0004-0000-0000-0000A2010000}"/>
    <hyperlink ref="E430" location="A124836674T" display="A124836674T" xr:uid="{00000000-0004-0000-0000-0000A3010000}"/>
    <hyperlink ref="E431" location="A124836706X" display="A124836706X" xr:uid="{00000000-0004-0000-0000-0000A4010000}"/>
    <hyperlink ref="E432" location="A124836758A" display="A124836758A" xr:uid="{00000000-0004-0000-0000-0000A5010000}"/>
    <hyperlink ref="E433" location="A124836642X" display="A124836642X" xr:uid="{00000000-0004-0000-0000-0000A6010000}"/>
    <hyperlink ref="E434" location="A124836718J" display="A124836718J" xr:uid="{00000000-0004-0000-0000-0000A7010000}"/>
    <hyperlink ref="E435" location="A124836722X" display="A124836722X" xr:uid="{00000000-0004-0000-0000-0000A8010000}"/>
    <hyperlink ref="E436" location="A124836662J" display="A124836662J" xr:uid="{00000000-0004-0000-0000-0000A9010000}"/>
    <hyperlink ref="E437" location="A124836646J" display="A124836646J" xr:uid="{00000000-0004-0000-0000-0000AA010000}"/>
    <hyperlink ref="E438" location="A124836678A" display="A124836678A" xr:uid="{00000000-0004-0000-0000-0000AB010000}"/>
    <hyperlink ref="E439" location="A124837450X" display="A124837450X" xr:uid="{00000000-0004-0000-0000-0000AC010000}"/>
    <hyperlink ref="E440" location="A124837518J" display="A124837518J" xr:uid="{00000000-0004-0000-0000-0000AD010000}"/>
    <hyperlink ref="E441" location="A124837474T" display="A124837474T" xr:uid="{00000000-0004-0000-0000-0000AE010000}"/>
    <hyperlink ref="E442" location="A124837522X" display="A124837522X" xr:uid="{00000000-0004-0000-0000-0000AF010000}"/>
    <hyperlink ref="E443" location="A124837446J" display="A124837446J" xr:uid="{00000000-0004-0000-0000-0000B0010000}"/>
    <hyperlink ref="E444" location="A124837470J" display="A124837470J" xr:uid="{00000000-0004-0000-0000-0000B1010000}"/>
    <hyperlink ref="E445" location="A124836922T" display="A124836922T" xr:uid="{00000000-0004-0000-0000-0000B2010000}"/>
    <hyperlink ref="E446" location="A124836990V" display="A124836990V" xr:uid="{00000000-0004-0000-0000-0000B3010000}"/>
    <hyperlink ref="E447" location="A124836946K" display="A124836946K" xr:uid="{00000000-0004-0000-0000-0000B4010000}"/>
    <hyperlink ref="E448" location="A124836994C" display="A124836994C" xr:uid="{00000000-0004-0000-0000-0000B5010000}"/>
    <hyperlink ref="E449" location="A124836998L" display="A124836998L" xr:uid="{00000000-0004-0000-0000-0000B6010000}"/>
    <hyperlink ref="E450" location="A124836950A" display="A124836950A" xr:uid="{00000000-0004-0000-0000-0000B7010000}"/>
    <hyperlink ref="E451" location="A124836954K" display="A124836954K" xr:uid="{00000000-0004-0000-0000-0000B8010000}"/>
    <hyperlink ref="E452" location="A124836974V" display="A124836974V" xr:uid="{00000000-0004-0000-0000-0000B9010000}"/>
    <hyperlink ref="E453" location="A124836930T" display="A124836930T" xr:uid="{00000000-0004-0000-0000-0000BA010000}"/>
    <hyperlink ref="E454" location="A124837002V" display="A124837002V" xr:uid="{00000000-0004-0000-0000-0000BB010000}"/>
    <hyperlink ref="E455" location="A124836978C" display="A124836978C" xr:uid="{00000000-0004-0000-0000-0000BC010000}"/>
    <hyperlink ref="E456" location="A124837014C" display="A124837014C" xr:uid="{00000000-0004-0000-0000-0000BD010000}"/>
    <hyperlink ref="E457" location="A124836934A" display="A124836934A" xr:uid="{00000000-0004-0000-0000-0000BE010000}"/>
    <hyperlink ref="E458" location="A124836894V" display="A124836894V" xr:uid="{00000000-0004-0000-0000-0000BF010000}"/>
    <hyperlink ref="E459" location="A124836914T" display="A124836914T" xr:uid="{00000000-0004-0000-0000-0000C0010000}"/>
    <hyperlink ref="E460" location="A124836958V" display="A124836958V" xr:uid="{00000000-0004-0000-0000-0000C1010000}"/>
    <hyperlink ref="E461" location="A124836918A" display="A124836918A" xr:uid="{00000000-0004-0000-0000-0000C2010000}"/>
    <hyperlink ref="E462" location="A124836962K" display="A124836962K" xr:uid="{00000000-0004-0000-0000-0000C3010000}"/>
    <hyperlink ref="E463" location="A124836966V" display="A124836966V" xr:uid="{00000000-0004-0000-0000-0000C4010000}"/>
    <hyperlink ref="E464" location="A124837018L" display="A124837018L" xr:uid="{00000000-0004-0000-0000-0000C5010000}"/>
    <hyperlink ref="E465" location="A124836898C" display="A124836898C" xr:uid="{00000000-0004-0000-0000-0000C6010000}"/>
    <hyperlink ref="E466" location="A124837006C" display="A124837006C" xr:uid="{00000000-0004-0000-0000-0000C7010000}"/>
    <hyperlink ref="E467" location="A124837010V" display="A124837010V" xr:uid="{00000000-0004-0000-0000-0000C8010000}"/>
    <hyperlink ref="E468" location="A124836902J" display="A124836902J" xr:uid="{00000000-0004-0000-0000-0000C9010000}"/>
    <hyperlink ref="E469" location="A124836938K" display="A124836938K" xr:uid="{00000000-0004-0000-0000-0000CA010000}"/>
    <hyperlink ref="E470" location="A124836970K" display="A124836970K" xr:uid="{00000000-0004-0000-0000-0000CB010000}"/>
    <hyperlink ref="E471" location="A124837022C" display="A124837022C" xr:uid="{00000000-0004-0000-0000-0000CC010000}"/>
    <hyperlink ref="E472" location="A124836906T" display="A124836906T" xr:uid="{00000000-0004-0000-0000-0000CD010000}"/>
    <hyperlink ref="E473" location="A124836982V" display="A124836982V" xr:uid="{00000000-0004-0000-0000-0000CE010000}"/>
    <hyperlink ref="E474" location="A124836986C" display="A124836986C" xr:uid="{00000000-0004-0000-0000-0000CF010000}"/>
    <hyperlink ref="E475" location="A124836926A" display="A124836926A" xr:uid="{00000000-0004-0000-0000-0000D0010000}"/>
    <hyperlink ref="E476" location="A124836910J" display="A124836910J" xr:uid="{00000000-0004-0000-0000-0000D1010000}"/>
    <hyperlink ref="E477" location="A124836942A" display="A124836942A" xr:uid="{00000000-0004-0000-0000-0000D2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953</v>
      </c>
      <c r="C5" s="8" t="s">
        <v>953</v>
      </c>
      <c r="D5" s="8" t="s">
        <v>953</v>
      </c>
      <c r="E5" s="8" t="s">
        <v>953</v>
      </c>
      <c r="F5" s="8" t="s">
        <v>953</v>
      </c>
      <c r="G5" s="8" t="s">
        <v>953</v>
      </c>
      <c r="H5" s="8" t="s">
        <v>953</v>
      </c>
      <c r="I5" s="8" t="s">
        <v>953</v>
      </c>
      <c r="J5" s="8" t="s">
        <v>953</v>
      </c>
      <c r="K5" s="8" t="s">
        <v>953</v>
      </c>
      <c r="L5" s="8" t="s">
        <v>953</v>
      </c>
      <c r="M5" s="8" t="s">
        <v>953</v>
      </c>
      <c r="N5" s="8" t="s">
        <v>953</v>
      </c>
      <c r="O5" s="8" t="s">
        <v>953</v>
      </c>
      <c r="P5" s="8" t="s">
        <v>953</v>
      </c>
      <c r="Q5" s="8" t="s">
        <v>953</v>
      </c>
      <c r="R5" s="8" t="s">
        <v>953</v>
      </c>
      <c r="S5" s="8" t="s">
        <v>953</v>
      </c>
      <c r="T5" s="8" t="s">
        <v>953</v>
      </c>
      <c r="U5" s="8" t="s">
        <v>953</v>
      </c>
      <c r="V5" s="8" t="s">
        <v>953</v>
      </c>
      <c r="W5" s="8" t="s">
        <v>953</v>
      </c>
      <c r="X5" s="8" t="s">
        <v>953</v>
      </c>
      <c r="Y5" s="8" t="s">
        <v>953</v>
      </c>
      <c r="Z5" s="8" t="s">
        <v>953</v>
      </c>
      <c r="AA5" s="8" t="s">
        <v>953</v>
      </c>
      <c r="AB5" s="8" t="s">
        <v>953</v>
      </c>
      <c r="AC5" s="8" t="s">
        <v>953</v>
      </c>
      <c r="AD5" s="8" t="s">
        <v>953</v>
      </c>
      <c r="AE5" s="8" t="s">
        <v>953</v>
      </c>
      <c r="AF5" s="8" t="s">
        <v>953</v>
      </c>
      <c r="AG5" s="8" t="s">
        <v>953</v>
      </c>
      <c r="AH5" s="8" t="s">
        <v>953</v>
      </c>
      <c r="AI5" s="8" t="s">
        <v>953</v>
      </c>
      <c r="AJ5" s="8" t="s">
        <v>953</v>
      </c>
      <c r="AK5" s="8" t="s">
        <v>953</v>
      </c>
      <c r="AL5" s="8" t="s">
        <v>953</v>
      </c>
      <c r="AM5" s="8" t="s">
        <v>953</v>
      </c>
      <c r="AN5" s="8" t="s">
        <v>953</v>
      </c>
      <c r="AO5" s="8" t="s">
        <v>953</v>
      </c>
      <c r="AP5" s="8" t="s">
        <v>953</v>
      </c>
      <c r="AQ5" s="8" t="s">
        <v>953</v>
      </c>
      <c r="AR5" s="8" t="s">
        <v>953</v>
      </c>
      <c r="AS5" s="8" t="s">
        <v>953</v>
      </c>
      <c r="AT5" s="8" t="s">
        <v>953</v>
      </c>
      <c r="AU5" s="8" t="s">
        <v>953</v>
      </c>
      <c r="AV5" s="8" t="s">
        <v>953</v>
      </c>
      <c r="AW5" s="8" t="s">
        <v>953</v>
      </c>
      <c r="AX5" s="8" t="s">
        <v>953</v>
      </c>
      <c r="AY5" s="8" t="s">
        <v>953</v>
      </c>
      <c r="AZ5" s="8" t="s">
        <v>953</v>
      </c>
      <c r="BA5" s="8" t="s">
        <v>953</v>
      </c>
      <c r="BB5" s="8" t="s">
        <v>953</v>
      </c>
      <c r="BC5" s="8" t="s">
        <v>953</v>
      </c>
      <c r="BD5" s="8" t="s">
        <v>953</v>
      </c>
      <c r="BE5" s="8" t="s">
        <v>953</v>
      </c>
      <c r="BF5" s="8" t="s">
        <v>953</v>
      </c>
      <c r="BG5" s="8" t="s">
        <v>953</v>
      </c>
      <c r="BH5" s="8" t="s">
        <v>953</v>
      </c>
      <c r="BI5" s="8" t="s">
        <v>953</v>
      </c>
      <c r="BJ5" s="8" t="s">
        <v>953</v>
      </c>
      <c r="BK5" s="8" t="s">
        <v>953</v>
      </c>
      <c r="BL5" s="8" t="s">
        <v>953</v>
      </c>
      <c r="BM5" s="8" t="s">
        <v>953</v>
      </c>
      <c r="BN5" s="8" t="s">
        <v>953</v>
      </c>
      <c r="BO5" s="8" t="s">
        <v>953</v>
      </c>
      <c r="BP5" s="8" t="s">
        <v>953</v>
      </c>
      <c r="BQ5" s="8" t="s">
        <v>953</v>
      </c>
      <c r="BR5" s="8" t="s">
        <v>953</v>
      </c>
      <c r="BS5" s="8" t="s">
        <v>953</v>
      </c>
      <c r="BT5" s="8" t="s">
        <v>953</v>
      </c>
      <c r="BU5" s="8" t="s">
        <v>953</v>
      </c>
      <c r="BV5" s="8" t="s">
        <v>953</v>
      </c>
      <c r="BW5" s="8" t="s">
        <v>953</v>
      </c>
      <c r="BX5" s="8" t="s">
        <v>953</v>
      </c>
      <c r="BY5" s="8" t="s">
        <v>953</v>
      </c>
      <c r="BZ5" s="8" t="s">
        <v>953</v>
      </c>
      <c r="CA5" s="8" t="s">
        <v>953</v>
      </c>
      <c r="CB5" s="8" t="s">
        <v>953</v>
      </c>
      <c r="CC5" s="8" t="s">
        <v>953</v>
      </c>
      <c r="CD5" s="8" t="s">
        <v>953</v>
      </c>
      <c r="CE5" s="8" t="s">
        <v>953</v>
      </c>
      <c r="CF5" s="8" t="s">
        <v>953</v>
      </c>
      <c r="CG5" s="8" t="s">
        <v>953</v>
      </c>
      <c r="CH5" s="8" t="s">
        <v>953</v>
      </c>
      <c r="CI5" s="8" t="s">
        <v>953</v>
      </c>
      <c r="CJ5" s="8" t="s">
        <v>953</v>
      </c>
      <c r="CK5" s="8" t="s">
        <v>953</v>
      </c>
      <c r="CL5" s="8" t="s">
        <v>953</v>
      </c>
      <c r="CM5" s="8" t="s">
        <v>953</v>
      </c>
      <c r="CN5" s="8" t="s">
        <v>953</v>
      </c>
      <c r="CO5" s="8" t="s">
        <v>953</v>
      </c>
      <c r="CP5" s="8" t="s">
        <v>953</v>
      </c>
      <c r="CQ5" s="8" t="s">
        <v>953</v>
      </c>
      <c r="CR5" s="8" t="s">
        <v>953</v>
      </c>
      <c r="CS5" s="8" t="s">
        <v>953</v>
      </c>
      <c r="CT5" s="8" t="s">
        <v>953</v>
      </c>
      <c r="CU5" s="8" t="s">
        <v>953</v>
      </c>
      <c r="CV5" s="8" t="s">
        <v>953</v>
      </c>
      <c r="CW5" s="8" t="s">
        <v>953</v>
      </c>
      <c r="CX5" s="8" t="s">
        <v>953</v>
      </c>
      <c r="CY5" s="8" t="s">
        <v>953</v>
      </c>
      <c r="CZ5" s="8" t="s">
        <v>953</v>
      </c>
      <c r="DA5" s="8" t="s">
        <v>953</v>
      </c>
      <c r="DB5" s="8" t="s">
        <v>953</v>
      </c>
      <c r="DC5" s="8" t="s">
        <v>953</v>
      </c>
      <c r="DD5" s="8" t="s">
        <v>953</v>
      </c>
      <c r="DE5" s="8" t="s">
        <v>953</v>
      </c>
      <c r="DF5" s="8" t="s">
        <v>953</v>
      </c>
      <c r="DG5" s="8" t="s">
        <v>953</v>
      </c>
      <c r="DH5" s="8" t="s">
        <v>953</v>
      </c>
      <c r="DI5" s="8" t="s">
        <v>953</v>
      </c>
      <c r="DJ5" s="8" t="s">
        <v>953</v>
      </c>
      <c r="DK5" s="8" t="s">
        <v>953</v>
      </c>
      <c r="DL5" s="8" t="s">
        <v>953</v>
      </c>
      <c r="DM5" s="8" t="s">
        <v>953</v>
      </c>
      <c r="DN5" s="8" t="s">
        <v>953</v>
      </c>
      <c r="DO5" s="8" t="s">
        <v>953</v>
      </c>
      <c r="DP5" s="8" t="s">
        <v>953</v>
      </c>
      <c r="DQ5" s="8" t="s">
        <v>953</v>
      </c>
      <c r="DR5" s="8" t="s">
        <v>953</v>
      </c>
      <c r="DS5" s="8" t="s">
        <v>953</v>
      </c>
      <c r="DT5" s="8" t="s">
        <v>953</v>
      </c>
      <c r="DU5" s="8" t="s">
        <v>953</v>
      </c>
      <c r="DV5" s="8" t="s">
        <v>953</v>
      </c>
      <c r="DW5" s="8" t="s">
        <v>953</v>
      </c>
      <c r="DX5" s="8" t="s">
        <v>953</v>
      </c>
      <c r="DY5" s="8" t="s">
        <v>953</v>
      </c>
      <c r="DZ5" s="8" t="s">
        <v>953</v>
      </c>
      <c r="EA5" s="8" t="s">
        <v>953</v>
      </c>
      <c r="EB5" s="8" t="s">
        <v>953</v>
      </c>
      <c r="EC5" s="8" t="s">
        <v>953</v>
      </c>
      <c r="ED5" s="8" t="s">
        <v>953</v>
      </c>
      <c r="EE5" s="8" t="s">
        <v>953</v>
      </c>
      <c r="EF5" s="8" t="s">
        <v>953</v>
      </c>
      <c r="EG5" s="8" t="s">
        <v>953</v>
      </c>
      <c r="EH5" s="8" t="s">
        <v>953</v>
      </c>
      <c r="EI5" s="8" t="s">
        <v>953</v>
      </c>
      <c r="EJ5" s="8" t="s">
        <v>953</v>
      </c>
      <c r="EK5" s="8" t="s">
        <v>953</v>
      </c>
      <c r="EL5" s="8" t="s">
        <v>953</v>
      </c>
      <c r="EM5" s="8" t="s">
        <v>953</v>
      </c>
      <c r="EN5" s="8" t="s">
        <v>953</v>
      </c>
      <c r="EO5" s="8" t="s">
        <v>953</v>
      </c>
      <c r="EP5" s="8" t="s">
        <v>953</v>
      </c>
      <c r="EQ5" s="8" t="s">
        <v>953</v>
      </c>
      <c r="ER5" s="8" t="s">
        <v>953</v>
      </c>
      <c r="ES5" s="8" t="s">
        <v>953</v>
      </c>
      <c r="ET5" s="8" t="s">
        <v>953</v>
      </c>
      <c r="EU5" s="8" t="s">
        <v>953</v>
      </c>
      <c r="EV5" s="8" t="s">
        <v>953</v>
      </c>
      <c r="EW5" s="8" t="s">
        <v>953</v>
      </c>
      <c r="EX5" s="8" t="s">
        <v>953</v>
      </c>
      <c r="EY5" s="8" t="s">
        <v>953</v>
      </c>
      <c r="EZ5" s="8" t="s">
        <v>953</v>
      </c>
      <c r="FA5" s="8" t="s">
        <v>953</v>
      </c>
      <c r="FB5" s="8" t="s">
        <v>953</v>
      </c>
      <c r="FC5" s="8" t="s">
        <v>953</v>
      </c>
      <c r="FD5" s="8" t="s">
        <v>953</v>
      </c>
      <c r="FE5" s="8" t="s">
        <v>953</v>
      </c>
      <c r="FF5" s="8" t="s">
        <v>953</v>
      </c>
      <c r="FG5" s="8" t="s">
        <v>953</v>
      </c>
      <c r="FH5" s="8" t="s">
        <v>953</v>
      </c>
      <c r="FI5" s="8" t="s">
        <v>953</v>
      </c>
      <c r="FJ5" s="8" t="s">
        <v>953</v>
      </c>
      <c r="FK5" s="8" t="s">
        <v>953</v>
      </c>
      <c r="FL5" s="8" t="s">
        <v>953</v>
      </c>
      <c r="FM5" s="8" t="s">
        <v>953</v>
      </c>
      <c r="FN5" s="8" t="s">
        <v>953</v>
      </c>
      <c r="FO5" s="8" t="s">
        <v>953</v>
      </c>
      <c r="FP5" s="8" t="s">
        <v>953</v>
      </c>
      <c r="FQ5" s="8" t="s">
        <v>953</v>
      </c>
      <c r="FR5" s="8" t="s">
        <v>953</v>
      </c>
      <c r="FS5" s="8" t="s">
        <v>953</v>
      </c>
      <c r="FT5" s="8" t="s">
        <v>953</v>
      </c>
      <c r="FU5" s="8" t="s">
        <v>953</v>
      </c>
      <c r="FV5" s="8" t="s">
        <v>953</v>
      </c>
      <c r="FW5" s="8" t="s">
        <v>953</v>
      </c>
      <c r="FX5" s="8" t="s">
        <v>953</v>
      </c>
      <c r="FY5" s="8" t="s">
        <v>953</v>
      </c>
      <c r="FZ5" s="8" t="s">
        <v>953</v>
      </c>
      <c r="GA5" s="8" t="s">
        <v>953</v>
      </c>
      <c r="GB5" s="8" t="s">
        <v>953</v>
      </c>
      <c r="GC5" s="8" t="s">
        <v>953</v>
      </c>
      <c r="GD5" s="8" t="s">
        <v>953</v>
      </c>
      <c r="GE5" s="8" t="s">
        <v>953</v>
      </c>
      <c r="GF5" s="8" t="s">
        <v>953</v>
      </c>
      <c r="GG5" s="8" t="s">
        <v>953</v>
      </c>
      <c r="GH5" s="8" t="s">
        <v>953</v>
      </c>
      <c r="GI5" s="8" t="s">
        <v>953</v>
      </c>
      <c r="GJ5" s="8" t="s">
        <v>953</v>
      </c>
      <c r="GK5" s="8" t="s">
        <v>953</v>
      </c>
      <c r="GL5" s="8" t="s">
        <v>953</v>
      </c>
      <c r="GM5" s="8" t="s">
        <v>953</v>
      </c>
      <c r="GN5" s="8" t="s">
        <v>953</v>
      </c>
      <c r="GO5" s="8" t="s">
        <v>953</v>
      </c>
      <c r="GP5" s="8" t="s">
        <v>953</v>
      </c>
      <c r="GQ5" s="8" t="s">
        <v>953</v>
      </c>
      <c r="GR5" s="8" t="s">
        <v>953</v>
      </c>
      <c r="GS5" s="8" t="s">
        <v>953</v>
      </c>
      <c r="GT5" s="8" t="s">
        <v>953</v>
      </c>
      <c r="GU5" s="8" t="s">
        <v>953</v>
      </c>
      <c r="GV5" s="8" t="s">
        <v>953</v>
      </c>
      <c r="GW5" s="8" t="s">
        <v>953</v>
      </c>
      <c r="GX5" s="8" t="s">
        <v>953</v>
      </c>
      <c r="GY5" s="8" t="s">
        <v>953</v>
      </c>
      <c r="GZ5" s="8" t="s">
        <v>953</v>
      </c>
      <c r="HA5" s="8" t="s">
        <v>953</v>
      </c>
      <c r="HB5" s="8" t="s">
        <v>953</v>
      </c>
      <c r="HC5" s="8" t="s">
        <v>953</v>
      </c>
      <c r="HD5" s="8" t="s">
        <v>953</v>
      </c>
      <c r="HE5" s="8" t="s">
        <v>953</v>
      </c>
      <c r="HF5" s="8" t="s">
        <v>953</v>
      </c>
      <c r="HG5" s="8" t="s">
        <v>953</v>
      </c>
      <c r="HH5" s="8" t="s">
        <v>953</v>
      </c>
      <c r="HI5" s="8" t="s">
        <v>953</v>
      </c>
      <c r="HJ5" s="8" t="s">
        <v>953</v>
      </c>
      <c r="HK5" s="8" t="s">
        <v>953</v>
      </c>
      <c r="HL5" s="8" t="s">
        <v>953</v>
      </c>
      <c r="HM5" s="8" t="s">
        <v>953</v>
      </c>
      <c r="HN5" s="8" t="s">
        <v>953</v>
      </c>
      <c r="HO5" s="8" t="s">
        <v>953</v>
      </c>
      <c r="HP5" s="8" t="s">
        <v>953</v>
      </c>
      <c r="HQ5" s="8" t="s">
        <v>953</v>
      </c>
      <c r="HR5" s="8" t="s">
        <v>953</v>
      </c>
      <c r="HS5" s="8" t="s">
        <v>953</v>
      </c>
      <c r="HT5" s="8" t="s">
        <v>953</v>
      </c>
      <c r="HU5" s="8" t="s">
        <v>953</v>
      </c>
      <c r="HV5" s="8" t="s">
        <v>953</v>
      </c>
      <c r="HW5" s="8" t="s">
        <v>953</v>
      </c>
      <c r="HX5" s="8" t="s">
        <v>953</v>
      </c>
      <c r="HY5" s="8" t="s">
        <v>953</v>
      </c>
      <c r="HZ5" s="8" t="s">
        <v>953</v>
      </c>
      <c r="IA5" s="8" t="s">
        <v>953</v>
      </c>
      <c r="IB5" s="8" t="s">
        <v>953</v>
      </c>
      <c r="IC5" s="8" t="s">
        <v>953</v>
      </c>
      <c r="ID5" s="8" t="s">
        <v>953</v>
      </c>
      <c r="IE5" s="8" t="s">
        <v>953</v>
      </c>
      <c r="IF5" s="8" t="s">
        <v>953</v>
      </c>
      <c r="IG5" s="8" t="s">
        <v>953</v>
      </c>
      <c r="IH5" s="8" t="s">
        <v>953</v>
      </c>
      <c r="II5" s="8" t="s">
        <v>953</v>
      </c>
      <c r="IJ5" s="8" t="s">
        <v>953</v>
      </c>
      <c r="IK5" s="8" t="s">
        <v>953</v>
      </c>
      <c r="IL5" s="8" t="s">
        <v>953</v>
      </c>
      <c r="IM5" s="8" t="s">
        <v>953</v>
      </c>
      <c r="IN5" s="8" t="s">
        <v>953</v>
      </c>
      <c r="IO5" s="8" t="s">
        <v>953</v>
      </c>
      <c r="IP5" s="8" t="s">
        <v>953</v>
      </c>
      <c r="IQ5" s="8" t="s">
        <v>953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1503.098</v>
      </c>
      <c r="C11" s="9">
        <v>1436.68</v>
      </c>
      <c r="D11" s="9">
        <v>86.938000000000002</v>
      </c>
      <c r="E11" s="9">
        <v>80.320999999999998</v>
      </c>
      <c r="F11" s="9">
        <v>35.128</v>
      </c>
      <c r="G11" s="9">
        <v>45.192999999999998</v>
      </c>
      <c r="H11" s="9">
        <v>44.134</v>
      </c>
      <c r="I11" s="9">
        <v>36.186999999999998</v>
      </c>
      <c r="J11" s="9">
        <v>46.186999999999998</v>
      </c>
      <c r="K11" s="9">
        <v>3.43</v>
      </c>
      <c r="L11" s="9">
        <v>21.603999999999999</v>
      </c>
      <c r="M11" s="9">
        <v>23.683</v>
      </c>
      <c r="N11" s="9">
        <v>23.844999999999999</v>
      </c>
      <c r="O11" s="9">
        <v>32.792999999999999</v>
      </c>
      <c r="P11" s="9">
        <v>55.884999999999998</v>
      </c>
      <c r="Q11" s="9">
        <v>24.436</v>
      </c>
      <c r="R11" s="9">
        <v>6.617</v>
      </c>
      <c r="S11" s="9">
        <v>1349.741</v>
      </c>
      <c r="T11" s="9">
        <v>854.64</v>
      </c>
      <c r="U11" s="9">
        <v>792.93899999999996</v>
      </c>
      <c r="V11" s="9">
        <v>31.939</v>
      </c>
      <c r="W11" s="9">
        <v>29.762</v>
      </c>
      <c r="X11" s="9">
        <v>29.721</v>
      </c>
      <c r="Y11" s="9">
        <v>4.3140000000000001</v>
      </c>
      <c r="Z11" s="9">
        <v>19.552</v>
      </c>
      <c r="AA11" s="9">
        <v>680.92899999999997</v>
      </c>
      <c r="AB11" s="9">
        <v>55.316000000000003</v>
      </c>
      <c r="AC11" s="9">
        <v>33.503999999999998</v>
      </c>
      <c r="AD11" s="9">
        <v>84.89</v>
      </c>
      <c r="AE11" s="9">
        <v>189.904</v>
      </c>
      <c r="AF11" s="9">
        <v>664.73599999999999</v>
      </c>
      <c r="AG11" s="9">
        <v>495.101</v>
      </c>
      <c r="AH11" s="9">
        <v>66.418000000000006</v>
      </c>
      <c r="AI11" s="9">
        <v>2583.2719999999999</v>
      </c>
      <c r="AJ11" s="9">
        <v>2445.5819999999999</v>
      </c>
      <c r="AK11" s="9">
        <v>195.88300000000001</v>
      </c>
      <c r="AL11" s="9">
        <v>171.50299999999999</v>
      </c>
      <c r="AM11" s="9">
        <v>92.477999999999994</v>
      </c>
      <c r="AN11" s="9">
        <v>79.025000000000006</v>
      </c>
      <c r="AO11" s="9">
        <v>136.87100000000001</v>
      </c>
      <c r="AP11" s="9">
        <v>34.631999999999998</v>
      </c>
      <c r="AQ11" s="9">
        <v>144.40600000000001</v>
      </c>
      <c r="AR11" s="9">
        <v>0.73199999999999998</v>
      </c>
      <c r="AS11" s="9">
        <v>25.797999999999998</v>
      </c>
      <c r="AT11" s="9">
        <v>64.332999999999998</v>
      </c>
      <c r="AU11" s="9">
        <v>55.12</v>
      </c>
      <c r="AV11" s="9">
        <v>52.05</v>
      </c>
      <c r="AW11" s="9">
        <v>123.40300000000001</v>
      </c>
      <c r="AX11" s="9">
        <v>48.1</v>
      </c>
      <c r="AY11" s="9">
        <v>24.38</v>
      </c>
      <c r="AZ11" s="9">
        <v>2249.6990000000001</v>
      </c>
      <c r="BA11" s="9">
        <v>1873.597</v>
      </c>
      <c r="BB11" s="9">
        <v>1779.953</v>
      </c>
      <c r="BC11" s="9">
        <v>54.084000000000003</v>
      </c>
      <c r="BD11" s="9">
        <v>39.56</v>
      </c>
      <c r="BE11" s="9">
        <v>65.646000000000001</v>
      </c>
      <c r="BF11" s="9">
        <v>2.629</v>
      </c>
      <c r="BG11" s="9">
        <v>21.17</v>
      </c>
      <c r="BH11" s="9">
        <v>1486.9559999999999</v>
      </c>
      <c r="BI11" s="9">
        <v>124.804</v>
      </c>
      <c r="BJ11" s="9">
        <v>101.13</v>
      </c>
      <c r="BK11" s="9">
        <v>160.70599999999999</v>
      </c>
      <c r="BL11" s="9">
        <v>375.17700000000002</v>
      </c>
      <c r="BM11" s="9">
        <v>1498.42</v>
      </c>
      <c r="BN11" s="9">
        <v>376.10199999999998</v>
      </c>
      <c r="BO11" s="9">
        <v>137.69</v>
      </c>
      <c r="BP11" s="9">
        <v>1608.3219999999999</v>
      </c>
      <c r="BQ11" s="9">
        <v>1536.3409999999999</v>
      </c>
      <c r="BR11" s="9">
        <v>164.60300000000001</v>
      </c>
      <c r="BS11" s="9">
        <v>148.21700000000001</v>
      </c>
      <c r="BT11" s="9">
        <v>84.816000000000003</v>
      </c>
      <c r="BU11" s="9">
        <v>63.401000000000003</v>
      </c>
      <c r="BV11" s="9">
        <v>114.06699999999999</v>
      </c>
      <c r="BW11" s="9">
        <v>34.15</v>
      </c>
      <c r="BX11" s="9">
        <v>115.25</v>
      </c>
      <c r="BY11" s="9">
        <v>10.922000000000001</v>
      </c>
      <c r="BZ11" s="9">
        <v>19.861999999999998</v>
      </c>
      <c r="CA11" s="9">
        <v>44.667999999999999</v>
      </c>
      <c r="CB11" s="9">
        <v>46.841000000000001</v>
      </c>
      <c r="CC11" s="9">
        <v>56.709000000000003</v>
      </c>
      <c r="CD11" s="9">
        <v>93.028000000000006</v>
      </c>
      <c r="CE11" s="9">
        <v>55.189</v>
      </c>
      <c r="CF11" s="9">
        <v>16.385999999999999</v>
      </c>
      <c r="CG11" s="9">
        <v>1371.739</v>
      </c>
      <c r="CH11" s="9">
        <v>990.63699999999994</v>
      </c>
      <c r="CI11" s="9">
        <v>964.89200000000005</v>
      </c>
      <c r="CJ11" s="9">
        <v>15.518000000000001</v>
      </c>
      <c r="CK11" s="9">
        <v>10.227</v>
      </c>
      <c r="CL11" s="9">
        <v>13.236000000000001</v>
      </c>
      <c r="CM11" s="9">
        <v>6.7939999999999996</v>
      </c>
      <c r="CN11" s="9">
        <v>3.1949999999999998</v>
      </c>
      <c r="CO11" s="9">
        <v>802.38900000000001</v>
      </c>
      <c r="CP11" s="9">
        <v>41.369</v>
      </c>
      <c r="CQ11" s="9">
        <v>43.082999999999998</v>
      </c>
      <c r="CR11" s="9">
        <v>103.79600000000001</v>
      </c>
      <c r="CS11" s="9">
        <v>119.676</v>
      </c>
      <c r="CT11" s="9">
        <v>870.96100000000001</v>
      </c>
      <c r="CU11" s="9">
        <v>381.10199999999998</v>
      </c>
      <c r="CV11" s="9">
        <v>71.980999999999995</v>
      </c>
      <c r="CW11" s="9">
        <v>1106.106</v>
      </c>
      <c r="CX11" s="9">
        <v>1021.268</v>
      </c>
      <c r="CY11" s="9">
        <v>111.804</v>
      </c>
      <c r="CZ11" s="9">
        <v>84.885000000000005</v>
      </c>
      <c r="DA11" s="9">
        <v>33.143000000000001</v>
      </c>
      <c r="DB11" s="9">
        <v>51.741999999999997</v>
      </c>
      <c r="DC11" s="9">
        <v>46.798999999999999</v>
      </c>
      <c r="DD11" s="9">
        <v>38.085000000000001</v>
      </c>
      <c r="DE11" s="9">
        <v>37.524999999999999</v>
      </c>
      <c r="DF11" s="9">
        <v>20.873000000000001</v>
      </c>
      <c r="DG11" s="9">
        <v>22.803000000000001</v>
      </c>
      <c r="DH11" s="9">
        <v>10.301</v>
      </c>
      <c r="DI11" s="9">
        <v>43.726999999999997</v>
      </c>
      <c r="DJ11" s="9">
        <v>30.856999999999999</v>
      </c>
      <c r="DK11" s="9">
        <v>48.054000000000002</v>
      </c>
      <c r="DL11" s="9">
        <v>36.83</v>
      </c>
      <c r="DM11" s="9">
        <v>26.92</v>
      </c>
      <c r="DN11" s="9">
        <v>909.46400000000006</v>
      </c>
      <c r="DO11" s="9">
        <v>830.70699999999999</v>
      </c>
      <c r="DP11" s="9">
        <v>800.28599999999994</v>
      </c>
      <c r="DQ11" s="9">
        <v>17.34</v>
      </c>
      <c r="DR11" s="9">
        <v>13.082000000000001</v>
      </c>
      <c r="DS11" s="9">
        <v>14.33</v>
      </c>
      <c r="DT11" s="9">
        <v>9.6560000000000006</v>
      </c>
      <c r="DU11" s="9">
        <v>5.319</v>
      </c>
      <c r="DV11" s="9">
        <v>563.67499999999995</v>
      </c>
      <c r="DW11" s="9">
        <v>56.436999999999998</v>
      </c>
      <c r="DX11" s="9">
        <v>61.45</v>
      </c>
      <c r="DY11" s="9">
        <v>149.14500000000001</v>
      </c>
      <c r="DZ11" s="9">
        <v>106.35</v>
      </c>
      <c r="EA11" s="9">
        <v>724.35699999999997</v>
      </c>
      <c r="EB11" s="9">
        <v>78.757000000000005</v>
      </c>
      <c r="EC11" s="9">
        <v>84.837999999999994</v>
      </c>
      <c r="ED11" s="9">
        <v>1583.3009999999999</v>
      </c>
      <c r="EE11" s="9">
        <v>1499.973</v>
      </c>
      <c r="EF11" s="9">
        <v>117.627</v>
      </c>
      <c r="EG11" s="9">
        <v>97.826999999999998</v>
      </c>
      <c r="EH11" s="9">
        <v>29.372</v>
      </c>
      <c r="EI11" s="9">
        <v>67.927000000000007</v>
      </c>
      <c r="EJ11" s="9">
        <v>57.027000000000001</v>
      </c>
      <c r="EK11" s="9">
        <v>40.801000000000002</v>
      </c>
      <c r="EL11" s="9">
        <v>47.247999999999998</v>
      </c>
      <c r="EM11" s="9">
        <v>28.709</v>
      </c>
      <c r="EN11" s="9">
        <v>20.559000000000001</v>
      </c>
      <c r="EO11" s="9">
        <v>30.506</v>
      </c>
      <c r="EP11" s="9">
        <v>32.268999999999998</v>
      </c>
      <c r="EQ11" s="9">
        <v>35.052</v>
      </c>
      <c r="ER11" s="9">
        <v>66.159000000000006</v>
      </c>
      <c r="ES11" s="9">
        <v>31.667999999999999</v>
      </c>
      <c r="ET11" s="9">
        <v>19.798999999999999</v>
      </c>
      <c r="EU11" s="9">
        <v>1382.346</v>
      </c>
      <c r="EV11" s="9">
        <v>1191.0930000000001</v>
      </c>
      <c r="EW11" s="9">
        <v>1101.528</v>
      </c>
      <c r="EX11" s="9">
        <v>42.347000000000001</v>
      </c>
      <c r="EY11" s="9">
        <v>47.218000000000004</v>
      </c>
      <c r="EZ11" s="9">
        <v>38.423999999999999</v>
      </c>
      <c r="FA11" s="9">
        <v>37.317999999999998</v>
      </c>
      <c r="FB11" s="9">
        <v>11.282999999999999</v>
      </c>
      <c r="FC11" s="9">
        <v>980.76199999999994</v>
      </c>
      <c r="FD11" s="9">
        <v>66.379000000000005</v>
      </c>
      <c r="FE11" s="9">
        <v>54.058</v>
      </c>
      <c r="FF11" s="9">
        <v>89.894999999999996</v>
      </c>
      <c r="FG11" s="9">
        <v>203.179</v>
      </c>
      <c r="FH11" s="9">
        <v>987.91399999999999</v>
      </c>
      <c r="FI11" s="9">
        <v>191.25299999999999</v>
      </c>
      <c r="FJ11" s="9">
        <v>83.328000000000003</v>
      </c>
      <c r="FK11" s="9">
        <v>1014.817</v>
      </c>
      <c r="FL11" s="9">
        <v>931.45399999999995</v>
      </c>
      <c r="FM11" s="9">
        <v>107.06100000000001</v>
      </c>
      <c r="FN11" s="9">
        <v>93.013999999999996</v>
      </c>
      <c r="FO11" s="9">
        <v>33.999000000000002</v>
      </c>
      <c r="FP11" s="9">
        <v>59.015000000000001</v>
      </c>
      <c r="FQ11" s="9">
        <v>48.744999999999997</v>
      </c>
      <c r="FR11" s="9">
        <v>44.268999999999998</v>
      </c>
      <c r="FS11" s="9">
        <v>45.284999999999997</v>
      </c>
      <c r="FT11" s="9">
        <v>38.731999999999999</v>
      </c>
      <c r="FU11" s="9">
        <v>5.3940000000000001</v>
      </c>
      <c r="FV11" s="9">
        <v>28.748999999999999</v>
      </c>
      <c r="FW11" s="9">
        <v>38.732999999999997</v>
      </c>
      <c r="FX11" s="9">
        <v>25.532</v>
      </c>
      <c r="FY11" s="9">
        <v>62.264000000000003</v>
      </c>
      <c r="FZ11" s="9">
        <v>30.75</v>
      </c>
      <c r="GA11" s="9">
        <v>14.047000000000001</v>
      </c>
      <c r="GB11" s="9">
        <v>824.39300000000003</v>
      </c>
      <c r="GC11" s="9">
        <v>740.755</v>
      </c>
      <c r="GD11" s="9">
        <v>701.62699999999995</v>
      </c>
      <c r="GE11" s="9">
        <v>10.052</v>
      </c>
      <c r="GF11" s="9">
        <v>29.077000000000002</v>
      </c>
      <c r="GG11" s="9">
        <v>10.782</v>
      </c>
      <c r="GH11" s="9">
        <v>22.143000000000001</v>
      </c>
      <c r="GI11" s="9">
        <v>3.9079999999999999</v>
      </c>
      <c r="GJ11" s="9">
        <v>503.363</v>
      </c>
      <c r="GK11" s="9">
        <v>44.820999999999998</v>
      </c>
      <c r="GL11" s="9">
        <v>49.439</v>
      </c>
      <c r="GM11" s="9">
        <v>143.13200000000001</v>
      </c>
      <c r="GN11" s="9">
        <v>114.624</v>
      </c>
      <c r="GO11" s="9">
        <v>626.13199999999995</v>
      </c>
      <c r="GP11" s="9">
        <v>83.638000000000005</v>
      </c>
      <c r="GQ11" s="9">
        <v>83.364000000000004</v>
      </c>
      <c r="GR11" s="9">
        <v>711.64300000000003</v>
      </c>
      <c r="GS11" s="9">
        <v>663.00300000000004</v>
      </c>
      <c r="GT11" s="9">
        <v>70</v>
      </c>
      <c r="GU11" s="9">
        <v>63.252000000000002</v>
      </c>
      <c r="GV11" s="9">
        <v>30.689</v>
      </c>
      <c r="GW11" s="9">
        <v>32.563000000000002</v>
      </c>
      <c r="GX11" s="9">
        <v>46.890999999999998</v>
      </c>
      <c r="GY11" s="9">
        <v>16.361000000000001</v>
      </c>
      <c r="GZ11" s="9">
        <v>48.784999999999997</v>
      </c>
      <c r="HA11" s="9">
        <v>5.774</v>
      </c>
      <c r="HB11" s="9">
        <v>6.4690000000000003</v>
      </c>
      <c r="HC11" s="9">
        <v>15.686</v>
      </c>
      <c r="HD11" s="9">
        <v>22.707999999999998</v>
      </c>
      <c r="HE11" s="9">
        <v>24.858000000000001</v>
      </c>
      <c r="HF11" s="9">
        <v>39.75</v>
      </c>
      <c r="HG11" s="9">
        <v>23.501000000000001</v>
      </c>
      <c r="HH11" s="9">
        <v>6.7480000000000002</v>
      </c>
      <c r="HI11" s="9">
        <v>593.00300000000004</v>
      </c>
      <c r="HJ11" s="9">
        <v>507.23899999999998</v>
      </c>
      <c r="HK11" s="9">
        <v>486.03300000000002</v>
      </c>
      <c r="HL11" s="9">
        <v>7.0359999999999996</v>
      </c>
      <c r="HM11" s="9">
        <v>14.170999999999999</v>
      </c>
      <c r="HN11" s="9">
        <v>11.199</v>
      </c>
      <c r="HO11" s="9">
        <v>5.2439999999999998</v>
      </c>
      <c r="HP11" s="9">
        <v>3.379</v>
      </c>
      <c r="HQ11" s="9">
        <v>391.03399999999999</v>
      </c>
      <c r="HR11" s="9">
        <v>19.702000000000002</v>
      </c>
      <c r="HS11" s="9">
        <v>25.529</v>
      </c>
      <c r="HT11" s="9">
        <v>70.972999999999999</v>
      </c>
      <c r="HU11" s="9">
        <v>51.606999999999999</v>
      </c>
      <c r="HV11" s="9">
        <v>455.63200000000001</v>
      </c>
      <c r="HW11" s="9">
        <v>85.763999999999996</v>
      </c>
      <c r="HX11" s="9">
        <v>48.639000000000003</v>
      </c>
      <c r="HY11" s="9">
        <v>1057.9639999999999</v>
      </c>
      <c r="HZ11" s="9">
        <v>944.30399999999997</v>
      </c>
      <c r="IA11" s="9">
        <v>112.262</v>
      </c>
      <c r="IB11" s="9">
        <v>91.513000000000005</v>
      </c>
      <c r="IC11" s="9">
        <v>32.988999999999997</v>
      </c>
      <c r="ID11" s="9">
        <v>58.524000000000001</v>
      </c>
      <c r="IE11" s="9">
        <v>54.201999999999998</v>
      </c>
      <c r="IF11" s="9">
        <v>37.311</v>
      </c>
      <c r="IG11" s="9">
        <v>51.298999999999999</v>
      </c>
      <c r="IH11" s="9">
        <v>27.108000000000001</v>
      </c>
      <c r="II11" s="9">
        <v>2.101</v>
      </c>
      <c r="IJ11" s="9">
        <v>17.329000000000001</v>
      </c>
      <c r="IK11" s="9">
        <v>43.46</v>
      </c>
      <c r="IL11" s="9">
        <v>30.724</v>
      </c>
      <c r="IM11" s="9">
        <v>49.731000000000002</v>
      </c>
      <c r="IN11" s="9">
        <v>41.783000000000001</v>
      </c>
      <c r="IO11" s="9">
        <v>20.748999999999999</v>
      </c>
      <c r="IP11" s="9">
        <v>832.04300000000001</v>
      </c>
      <c r="IQ11" s="9">
        <v>695.29600000000005</v>
      </c>
    </row>
    <row r="12" spans="1:251">
      <c r="A12" s="10">
        <v>42401</v>
      </c>
      <c r="B12" s="9">
        <v>1529.5039999999999</v>
      </c>
      <c r="C12" s="9">
        <v>1468.097</v>
      </c>
      <c r="D12" s="9">
        <v>97.765000000000001</v>
      </c>
      <c r="E12" s="9">
        <v>91.87</v>
      </c>
      <c r="F12" s="9">
        <v>34.889000000000003</v>
      </c>
      <c r="G12" s="9">
        <v>56.777000000000001</v>
      </c>
      <c r="H12" s="9">
        <v>47.408999999999999</v>
      </c>
      <c r="I12" s="9">
        <v>44.460999999999999</v>
      </c>
      <c r="J12" s="9">
        <v>48.46</v>
      </c>
      <c r="K12" s="9">
        <v>5.5510000000000002</v>
      </c>
      <c r="L12" s="9">
        <v>30.838999999999999</v>
      </c>
      <c r="M12" s="9">
        <v>30.832999999999998</v>
      </c>
      <c r="N12" s="9">
        <v>19.859000000000002</v>
      </c>
      <c r="O12" s="9">
        <v>41.179000000000002</v>
      </c>
      <c r="P12" s="9">
        <v>67.23</v>
      </c>
      <c r="Q12" s="9">
        <v>24.64</v>
      </c>
      <c r="R12" s="9">
        <v>5.8949999999999996</v>
      </c>
      <c r="S12" s="9">
        <v>1370.3320000000001</v>
      </c>
      <c r="T12" s="9">
        <v>858.06899999999996</v>
      </c>
      <c r="U12" s="9">
        <v>792.33600000000001</v>
      </c>
      <c r="V12" s="9">
        <v>38.805999999999997</v>
      </c>
      <c r="W12" s="9">
        <v>26.927</v>
      </c>
      <c r="X12" s="9">
        <v>36.363999999999997</v>
      </c>
      <c r="Y12" s="9">
        <v>6.1779999999999999</v>
      </c>
      <c r="Z12" s="9">
        <v>16.846</v>
      </c>
      <c r="AA12" s="9">
        <v>703.00099999999998</v>
      </c>
      <c r="AB12" s="9">
        <v>45.551000000000002</v>
      </c>
      <c r="AC12" s="9">
        <v>27.942</v>
      </c>
      <c r="AD12" s="9">
        <v>81.575000000000003</v>
      </c>
      <c r="AE12" s="9">
        <v>184.32400000000001</v>
      </c>
      <c r="AF12" s="9">
        <v>673.745</v>
      </c>
      <c r="AG12" s="9">
        <v>512.26300000000003</v>
      </c>
      <c r="AH12" s="9">
        <v>61.406999999999996</v>
      </c>
      <c r="AI12" s="9">
        <v>2617.3150000000001</v>
      </c>
      <c r="AJ12" s="9">
        <v>2493.3359999999998</v>
      </c>
      <c r="AK12" s="9">
        <v>223.321</v>
      </c>
      <c r="AL12" s="9">
        <v>196.578</v>
      </c>
      <c r="AM12" s="9">
        <v>112.822</v>
      </c>
      <c r="AN12" s="9">
        <v>83.754999999999995</v>
      </c>
      <c r="AO12" s="9">
        <v>156.59700000000001</v>
      </c>
      <c r="AP12" s="9">
        <v>39.981000000000002</v>
      </c>
      <c r="AQ12" s="9">
        <v>164.124</v>
      </c>
      <c r="AR12" s="9">
        <v>1.157</v>
      </c>
      <c r="AS12" s="9">
        <v>27.600999999999999</v>
      </c>
      <c r="AT12" s="9">
        <v>65.355999999999995</v>
      </c>
      <c r="AU12" s="9">
        <v>61.058999999999997</v>
      </c>
      <c r="AV12" s="9">
        <v>70.162999999999997</v>
      </c>
      <c r="AW12" s="9">
        <v>142.161</v>
      </c>
      <c r="AX12" s="9">
        <v>54.417000000000002</v>
      </c>
      <c r="AY12" s="9">
        <v>26.742999999999999</v>
      </c>
      <c r="AZ12" s="9">
        <v>2270.0149999999999</v>
      </c>
      <c r="BA12" s="9">
        <v>1879.537</v>
      </c>
      <c r="BB12" s="9">
        <v>1798.904</v>
      </c>
      <c r="BC12" s="9">
        <v>55.128999999999998</v>
      </c>
      <c r="BD12" s="9">
        <v>25.504000000000001</v>
      </c>
      <c r="BE12" s="9">
        <v>65.733000000000004</v>
      </c>
      <c r="BF12" s="9">
        <v>3.153</v>
      </c>
      <c r="BG12" s="9">
        <v>11.157999999999999</v>
      </c>
      <c r="BH12" s="9">
        <v>1484.394</v>
      </c>
      <c r="BI12" s="9">
        <v>117.608</v>
      </c>
      <c r="BJ12" s="9">
        <v>88.754000000000005</v>
      </c>
      <c r="BK12" s="9">
        <v>188.78</v>
      </c>
      <c r="BL12" s="9">
        <v>364.91300000000001</v>
      </c>
      <c r="BM12" s="9">
        <v>1514.624</v>
      </c>
      <c r="BN12" s="9">
        <v>390.47800000000001</v>
      </c>
      <c r="BO12" s="9">
        <v>123.979</v>
      </c>
      <c r="BP12" s="9">
        <v>1637.4739999999999</v>
      </c>
      <c r="BQ12" s="9">
        <v>1564.6420000000001</v>
      </c>
      <c r="BR12" s="9">
        <v>151.733</v>
      </c>
      <c r="BS12" s="9">
        <v>143.066</v>
      </c>
      <c r="BT12" s="9">
        <v>83.465999999999994</v>
      </c>
      <c r="BU12" s="9">
        <v>59.6</v>
      </c>
      <c r="BV12" s="9">
        <v>104.024</v>
      </c>
      <c r="BW12" s="9">
        <v>39.040999999999997</v>
      </c>
      <c r="BX12" s="9">
        <v>101.024</v>
      </c>
      <c r="BY12" s="9">
        <v>11.77</v>
      </c>
      <c r="BZ12" s="9">
        <v>28.285</v>
      </c>
      <c r="CA12" s="9">
        <v>49.94</v>
      </c>
      <c r="CB12" s="9">
        <v>37.427999999999997</v>
      </c>
      <c r="CC12" s="9">
        <v>55.698999999999998</v>
      </c>
      <c r="CD12" s="9">
        <v>85.915000000000006</v>
      </c>
      <c r="CE12" s="9">
        <v>57.151000000000003</v>
      </c>
      <c r="CF12" s="9">
        <v>8.6669999999999998</v>
      </c>
      <c r="CG12" s="9">
        <v>1412.9090000000001</v>
      </c>
      <c r="CH12" s="9">
        <v>1002.8</v>
      </c>
      <c r="CI12" s="9">
        <v>966.76</v>
      </c>
      <c r="CJ12" s="9">
        <v>20.149000000000001</v>
      </c>
      <c r="CK12" s="9">
        <v>15.891999999999999</v>
      </c>
      <c r="CL12" s="9">
        <v>16.687999999999999</v>
      </c>
      <c r="CM12" s="9">
        <v>11.292999999999999</v>
      </c>
      <c r="CN12" s="9">
        <v>5.0880000000000001</v>
      </c>
      <c r="CO12" s="9">
        <v>813.81700000000001</v>
      </c>
      <c r="CP12" s="9">
        <v>40.438000000000002</v>
      </c>
      <c r="CQ12" s="9">
        <v>37.334000000000003</v>
      </c>
      <c r="CR12" s="9">
        <v>111.21</v>
      </c>
      <c r="CS12" s="9">
        <v>125.35299999999999</v>
      </c>
      <c r="CT12" s="9">
        <v>877.447</v>
      </c>
      <c r="CU12" s="9">
        <v>410.10899999999998</v>
      </c>
      <c r="CV12" s="9">
        <v>72.831999999999994</v>
      </c>
      <c r="CW12" s="9">
        <v>1134.856</v>
      </c>
      <c r="CX12" s="9">
        <v>1051.2170000000001</v>
      </c>
      <c r="CY12" s="9">
        <v>111.081</v>
      </c>
      <c r="CZ12" s="9">
        <v>87.486999999999995</v>
      </c>
      <c r="DA12" s="9">
        <v>44.430999999999997</v>
      </c>
      <c r="DB12" s="9">
        <v>43.055999999999997</v>
      </c>
      <c r="DC12" s="9">
        <v>54.334000000000003</v>
      </c>
      <c r="DD12" s="9">
        <v>33.154000000000003</v>
      </c>
      <c r="DE12" s="9">
        <v>48.244999999999997</v>
      </c>
      <c r="DF12" s="9">
        <v>17.082999999999998</v>
      </c>
      <c r="DG12" s="9">
        <v>18.260000000000002</v>
      </c>
      <c r="DH12" s="9">
        <v>14.976000000000001</v>
      </c>
      <c r="DI12" s="9">
        <v>45.112000000000002</v>
      </c>
      <c r="DJ12" s="9">
        <v>27.4</v>
      </c>
      <c r="DK12" s="9">
        <v>51.173999999999999</v>
      </c>
      <c r="DL12" s="9">
        <v>36.313000000000002</v>
      </c>
      <c r="DM12" s="9">
        <v>23.594000000000001</v>
      </c>
      <c r="DN12" s="9">
        <v>940.13499999999999</v>
      </c>
      <c r="DO12" s="9">
        <v>848.77</v>
      </c>
      <c r="DP12" s="9">
        <v>817.303</v>
      </c>
      <c r="DQ12" s="9">
        <v>16.738</v>
      </c>
      <c r="DR12" s="9">
        <v>14.728999999999999</v>
      </c>
      <c r="DS12" s="9">
        <v>11.452999999999999</v>
      </c>
      <c r="DT12" s="9">
        <v>11.428000000000001</v>
      </c>
      <c r="DU12" s="9">
        <v>5.5270000000000001</v>
      </c>
      <c r="DV12" s="9">
        <v>587.81799999999998</v>
      </c>
      <c r="DW12" s="9">
        <v>63.029000000000003</v>
      </c>
      <c r="DX12" s="9">
        <v>67.674999999999997</v>
      </c>
      <c r="DY12" s="9">
        <v>130.24799999999999</v>
      </c>
      <c r="DZ12" s="9">
        <v>101.497</v>
      </c>
      <c r="EA12" s="9">
        <v>747.27300000000002</v>
      </c>
      <c r="EB12" s="9">
        <v>91.366</v>
      </c>
      <c r="EC12" s="9">
        <v>83.638999999999996</v>
      </c>
      <c r="ED12" s="9">
        <v>1666.825</v>
      </c>
      <c r="EE12" s="9">
        <v>1569.308</v>
      </c>
      <c r="EF12" s="9">
        <v>120.47</v>
      </c>
      <c r="EG12" s="9">
        <v>109.851</v>
      </c>
      <c r="EH12" s="9">
        <v>30.233000000000001</v>
      </c>
      <c r="EI12" s="9">
        <v>79.617999999999995</v>
      </c>
      <c r="EJ12" s="9">
        <v>65.941999999999993</v>
      </c>
      <c r="EK12" s="9">
        <v>43.908999999999999</v>
      </c>
      <c r="EL12" s="9">
        <v>54.206000000000003</v>
      </c>
      <c r="EM12" s="9">
        <v>30.582999999999998</v>
      </c>
      <c r="EN12" s="9">
        <v>23.428000000000001</v>
      </c>
      <c r="EO12" s="9">
        <v>31.422999999999998</v>
      </c>
      <c r="EP12" s="9">
        <v>35.106000000000002</v>
      </c>
      <c r="EQ12" s="9">
        <v>43.320999999999998</v>
      </c>
      <c r="ER12" s="9">
        <v>64.061000000000007</v>
      </c>
      <c r="ES12" s="9">
        <v>45.79</v>
      </c>
      <c r="ET12" s="9">
        <v>10.619</v>
      </c>
      <c r="EU12" s="9">
        <v>1448.8389999999999</v>
      </c>
      <c r="EV12" s="9">
        <v>1262.086</v>
      </c>
      <c r="EW12" s="9">
        <v>1171.636</v>
      </c>
      <c r="EX12" s="9">
        <v>40.213000000000001</v>
      </c>
      <c r="EY12" s="9">
        <v>50.237000000000002</v>
      </c>
      <c r="EZ12" s="9">
        <v>30.401</v>
      </c>
      <c r="FA12" s="9">
        <v>41.301000000000002</v>
      </c>
      <c r="FB12" s="9">
        <v>17.114999999999998</v>
      </c>
      <c r="FC12" s="9">
        <v>1033.7170000000001</v>
      </c>
      <c r="FD12" s="9">
        <v>67.290999999999997</v>
      </c>
      <c r="FE12" s="9">
        <v>65.183999999999997</v>
      </c>
      <c r="FF12" s="9">
        <v>95.894000000000005</v>
      </c>
      <c r="FG12" s="9">
        <v>209.39699999999999</v>
      </c>
      <c r="FH12" s="9">
        <v>1052.6890000000001</v>
      </c>
      <c r="FI12" s="9">
        <v>186.75299999999999</v>
      </c>
      <c r="FJ12" s="9">
        <v>97.516000000000005</v>
      </c>
      <c r="FK12" s="9">
        <v>1043.3599999999999</v>
      </c>
      <c r="FL12" s="9">
        <v>963.36099999999999</v>
      </c>
      <c r="FM12" s="9">
        <v>104.36</v>
      </c>
      <c r="FN12" s="9">
        <v>95.896000000000001</v>
      </c>
      <c r="FO12" s="9">
        <v>34.585000000000001</v>
      </c>
      <c r="FP12" s="9">
        <v>61.311</v>
      </c>
      <c r="FQ12" s="9">
        <v>48.323999999999998</v>
      </c>
      <c r="FR12" s="9">
        <v>47.572000000000003</v>
      </c>
      <c r="FS12" s="9">
        <v>50.039000000000001</v>
      </c>
      <c r="FT12" s="9">
        <v>38.631999999999998</v>
      </c>
      <c r="FU12" s="9">
        <v>3.0379999999999998</v>
      </c>
      <c r="FV12" s="9">
        <v>24.597000000000001</v>
      </c>
      <c r="FW12" s="9">
        <v>43.963999999999999</v>
      </c>
      <c r="FX12" s="9">
        <v>27.334</v>
      </c>
      <c r="FY12" s="9">
        <v>62.939</v>
      </c>
      <c r="FZ12" s="9">
        <v>32.957000000000001</v>
      </c>
      <c r="GA12" s="9">
        <v>8.4640000000000004</v>
      </c>
      <c r="GB12" s="9">
        <v>859.00099999999998</v>
      </c>
      <c r="GC12" s="9">
        <v>779.02800000000002</v>
      </c>
      <c r="GD12" s="9">
        <v>742.87900000000002</v>
      </c>
      <c r="GE12" s="9">
        <v>15.98</v>
      </c>
      <c r="GF12" s="9">
        <v>20.170000000000002</v>
      </c>
      <c r="GG12" s="9">
        <v>11.288</v>
      </c>
      <c r="GH12" s="9">
        <v>19.388000000000002</v>
      </c>
      <c r="GI12" s="9">
        <v>2.5409999999999999</v>
      </c>
      <c r="GJ12" s="9">
        <v>527.505</v>
      </c>
      <c r="GK12" s="9">
        <v>57.5</v>
      </c>
      <c r="GL12" s="9">
        <v>53.219000000000001</v>
      </c>
      <c r="GM12" s="9">
        <v>140.804</v>
      </c>
      <c r="GN12" s="9">
        <v>114.315</v>
      </c>
      <c r="GO12" s="9">
        <v>664.71299999999997</v>
      </c>
      <c r="GP12" s="9">
        <v>79.972999999999999</v>
      </c>
      <c r="GQ12" s="9">
        <v>79.998999999999995</v>
      </c>
      <c r="GR12" s="9">
        <v>686.53300000000002</v>
      </c>
      <c r="GS12" s="9">
        <v>640.31200000000001</v>
      </c>
      <c r="GT12" s="9">
        <v>61.34</v>
      </c>
      <c r="GU12" s="9">
        <v>56.783000000000001</v>
      </c>
      <c r="GV12" s="9">
        <v>24.995000000000001</v>
      </c>
      <c r="GW12" s="9">
        <v>31.789000000000001</v>
      </c>
      <c r="GX12" s="9">
        <v>38.067999999999998</v>
      </c>
      <c r="GY12" s="9">
        <v>18.715</v>
      </c>
      <c r="GZ12" s="9">
        <v>39.802999999999997</v>
      </c>
      <c r="HA12" s="9">
        <v>7.181</v>
      </c>
      <c r="HB12" s="9">
        <v>6.8689999999999998</v>
      </c>
      <c r="HC12" s="9">
        <v>19.798999999999999</v>
      </c>
      <c r="HD12" s="9">
        <v>19.010000000000002</v>
      </c>
      <c r="HE12" s="9">
        <v>17.974</v>
      </c>
      <c r="HF12" s="9">
        <v>34.337000000000003</v>
      </c>
      <c r="HG12" s="9">
        <v>22.446000000000002</v>
      </c>
      <c r="HH12" s="9">
        <v>4.5570000000000004</v>
      </c>
      <c r="HI12" s="9">
        <v>578.971</v>
      </c>
      <c r="HJ12" s="9">
        <v>502.10599999999999</v>
      </c>
      <c r="HK12" s="9">
        <v>485.12299999999999</v>
      </c>
      <c r="HL12" s="9">
        <v>4.54</v>
      </c>
      <c r="HM12" s="9">
        <v>12.442</v>
      </c>
      <c r="HN12" s="9">
        <v>7.9690000000000003</v>
      </c>
      <c r="HO12" s="9">
        <v>3.7469999999999999</v>
      </c>
      <c r="HP12" s="9">
        <v>4.1360000000000001</v>
      </c>
      <c r="HQ12" s="9">
        <v>388.88499999999999</v>
      </c>
      <c r="HR12" s="9">
        <v>19.440000000000001</v>
      </c>
      <c r="HS12" s="9">
        <v>23.07</v>
      </c>
      <c r="HT12" s="9">
        <v>70.710999999999999</v>
      </c>
      <c r="HU12" s="9">
        <v>45.012</v>
      </c>
      <c r="HV12" s="9">
        <v>457.09399999999999</v>
      </c>
      <c r="HW12" s="9">
        <v>76.866</v>
      </c>
      <c r="HX12" s="9">
        <v>46.220999999999997</v>
      </c>
      <c r="HY12" s="9">
        <v>1016.248</v>
      </c>
      <c r="HZ12" s="9">
        <v>921.279</v>
      </c>
      <c r="IA12" s="9">
        <v>79.69</v>
      </c>
      <c r="IB12" s="9">
        <v>68.960999999999999</v>
      </c>
      <c r="IC12" s="9">
        <v>28.86</v>
      </c>
      <c r="ID12" s="9">
        <v>40.100999999999999</v>
      </c>
      <c r="IE12" s="9">
        <v>43.125999999999998</v>
      </c>
      <c r="IF12" s="9">
        <v>25.835000000000001</v>
      </c>
      <c r="IG12" s="9">
        <v>40.093000000000004</v>
      </c>
      <c r="IH12" s="9">
        <v>20.984000000000002</v>
      </c>
      <c r="II12" s="9">
        <v>0</v>
      </c>
      <c r="IJ12" s="9">
        <v>14.81</v>
      </c>
      <c r="IK12" s="9">
        <v>27.312000000000001</v>
      </c>
      <c r="IL12" s="9">
        <v>26.838999999999999</v>
      </c>
      <c r="IM12" s="9">
        <v>35.869</v>
      </c>
      <c r="IN12" s="9">
        <v>33.091999999999999</v>
      </c>
      <c r="IO12" s="9">
        <v>10.728999999999999</v>
      </c>
      <c r="IP12" s="9">
        <v>841.58900000000006</v>
      </c>
      <c r="IQ12" s="9">
        <v>696.27800000000002</v>
      </c>
    </row>
    <row r="13" spans="1:251">
      <c r="A13" s="10">
        <v>42767</v>
      </c>
      <c r="B13" s="9">
        <v>1516.3219999999999</v>
      </c>
      <c r="C13" s="9">
        <v>1441.423</v>
      </c>
      <c r="D13" s="9">
        <v>88.171999999999997</v>
      </c>
      <c r="E13" s="9">
        <v>79.641000000000005</v>
      </c>
      <c r="F13" s="9">
        <v>32.070999999999998</v>
      </c>
      <c r="G13" s="9">
        <v>47.57</v>
      </c>
      <c r="H13" s="9">
        <v>43.887</v>
      </c>
      <c r="I13" s="9">
        <v>35.753999999999998</v>
      </c>
      <c r="J13" s="9">
        <v>43.088999999999999</v>
      </c>
      <c r="K13" s="9">
        <v>3.5590000000000002</v>
      </c>
      <c r="L13" s="9">
        <v>23.687000000000001</v>
      </c>
      <c r="M13" s="9">
        <v>28.478999999999999</v>
      </c>
      <c r="N13" s="9">
        <v>15.845000000000001</v>
      </c>
      <c r="O13" s="9">
        <v>35.317</v>
      </c>
      <c r="P13" s="9">
        <v>56.612000000000002</v>
      </c>
      <c r="Q13" s="9">
        <v>23.029</v>
      </c>
      <c r="R13" s="9">
        <v>8.5310000000000006</v>
      </c>
      <c r="S13" s="9">
        <v>1353.251</v>
      </c>
      <c r="T13" s="9">
        <v>853.99099999999999</v>
      </c>
      <c r="U13" s="9">
        <v>807.45699999999999</v>
      </c>
      <c r="V13" s="9">
        <v>27.564</v>
      </c>
      <c r="W13" s="9">
        <v>18.969000000000001</v>
      </c>
      <c r="X13" s="9">
        <v>26.309000000000001</v>
      </c>
      <c r="Y13" s="9">
        <v>4.2249999999999996</v>
      </c>
      <c r="Z13" s="9">
        <v>10.521000000000001</v>
      </c>
      <c r="AA13" s="9">
        <v>697.11</v>
      </c>
      <c r="AB13" s="9">
        <v>48.42</v>
      </c>
      <c r="AC13" s="9">
        <v>34.637</v>
      </c>
      <c r="AD13" s="9">
        <v>73.823999999999998</v>
      </c>
      <c r="AE13" s="9">
        <v>164.89599999999999</v>
      </c>
      <c r="AF13" s="9">
        <v>689.09500000000003</v>
      </c>
      <c r="AG13" s="9">
        <v>499.26</v>
      </c>
      <c r="AH13" s="9">
        <v>74.900000000000006</v>
      </c>
      <c r="AI13" s="9">
        <v>2788.3380000000002</v>
      </c>
      <c r="AJ13" s="9">
        <v>2635.3429999999998</v>
      </c>
      <c r="AK13" s="9">
        <v>196.78</v>
      </c>
      <c r="AL13" s="9">
        <v>182.77799999999999</v>
      </c>
      <c r="AM13" s="9">
        <v>98.007000000000005</v>
      </c>
      <c r="AN13" s="9">
        <v>84.771000000000001</v>
      </c>
      <c r="AO13" s="9">
        <v>157.68600000000001</v>
      </c>
      <c r="AP13" s="9">
        <v>25.091999999999999</v>
      </c>
      <c r="AQ13" s="9">
        <v>160.642</v>
      </c>
      <c r="AR13" s="9">
        <v>1.7549999999999999</v>
      </c>
      <c r="AS13" s="9">
        <v>18.593</v>
      </c>
      <c r="AT13" s="9">
        <v>67.856999999999999</v>
      </c>
      <c r="AU13" s="9">
        <v>54.283999999999999</v>
      </c>
      <c r="AV13" s="9">
        <v>60.637</v>
      </c>
      <c r="AW13" s="9">
        <v>134.08199999999999</v>
      </c>
      <c r="AX13" s="9">
        <v>48.697000000000003</v>
      </c>
      <c r="AY13" s="9">
        <v>14.002000000000001</v>
      </c>
      <c r="AZ13" s="9">
        <v>2438.5630000000001</v>
      </c>
      <c r="BA13" s="9">
        <v>2046.7629999999999</v>
      </c>
      <c r="BB13" s="9">
        <v>1955.931</v>
      </c>
      <c r="BC13" s="9">
        <v>62.2</v>
      </c>
      <c r="BD13" s="9">
        <v>28.632000000000001</v>
      </c>
      <c r="BE13" s="9">
        <v>74.661000000000001</v>
      </c>
      <c r="BF13" s="9">
        <v>3.1619999999999999</v>
      </c>
      <c r="BG13" s="9">
        <v>12.124000000000001</v>
      </c>
      <c r="BH13" s="9">
        <v>1650.4179999999999</v>
      </c>
      <c r="BI13" s="9">
        <v>119.182</v>
      </c>
      <c r="BJ13" s="9">
        <v>99.721000000000004</v>
      </c>
      <c r="BK13" s="9">
        <v>177.441</v>
      </c>
      <c r="BL13" s="9">
        <v>372.52699999999999</v>
      </c>
      <c r="BM13" s="9">
        <v>1674.2360000000001</v>
      </c>
      <c r="BN13" s="9">
        <v>391.8</v>
      </c>
      <c r="BO13" s="9">
        <v>152.995</v>
      </c>
      <c r="BP13" s="9">
        <v>1602.0060000000001</v>
      </c>
      <c r="BQ13" s="9">
        <v>1517.82</v>
      </c>
      <c r="BR13" s="9">
        <v>152.30199999999999</v>
      </c>
      <c r="BS13" s="9">
        <v>145.27500000000001</v>
      </c>
      <c r="BT13" s="9">
        <v>79.281000000000006</v>
      </c>
      <c r="BU13" s="9">
        <v>65.994</v>
      </c>
      <c r="BV13" s="9">
        <v>112.706</v>
      </c>
      <c r="BW13" s="9">
        <v>32.567999999999998</v>
      </c>
      <c r="BX13" s="9">
        <v>109.35299999999999</v>
      </c>
      <c r="BY13" s="9">
        <v>9.0370000000000008</v>
      </c>
      <c r="BZ13" s="9">
        <v>23.545999999999999</v>
      </c>
      <c r="CA13" s="9">
        <v>50.414000000000001</v>
      </c>
      <c r="CB13" s="9">
        <v>41.228999999999999</v>
      </c>
      <c r="CC13" s="9">
        <v>53.631</v>
      </c>
      <c r="CD13" s="9">
        <v>87.072000000000003</v>
      </c>
      <c r="CE13" s="9">
        <v>58.203000000000003</v>
      </c>
      <c r="CF13" s="9">
        <v>7.0279999999999996</v>
      </c>
      <c r="CG13" s="9">
        <v>1365.5170000000001</v>
      </c>
      <c r="CH13" s="9">
        <v>970.072</v>
      </c>
      <c r="CI13" s="9">
        <v>941.83299999999997</v>
      </c>
      <c r="CJ13" s="9">
        <v>16.896000000000001</v>
      </c>
      <c r="CK13" s="9">
        <v>11.343</v>
      </c>
      <c r="CL13" s="9">
        <v>16.513999999999999</v>
      </c>
      <c r="CM13" s="9">
        <v>5.8739999999999997</v>
      </c>
      <c r="CN13" s="9">
        <v>4.3860000000000001</v>
      </c>
      <c r="CO13" s="9">
        <v>792.56500000000005</v>
      </c>
      <c r="CP13" s="9">
        <v>25.007000000000001</v>
      </c>
      <c r="CQ13" s="9">
        <v>27.568999999999999</v>
      </c>
      <c r="CR13" s="9">
        <v>124.931</v>
      </c>
      <c r="CS13" s="9">
        <v>108.816</v>
      </c>
      <c r="CT13" s="9">
        <v>861.25599999999997</v>
      </c>
      <c r="CU13" s="9">
        <v>395.44600000000003</v>
      </c>
      <c r="CV13" s="9">
        <v>84.186000000000007</v>
      </c>
      <c r="CW13" s="9">
        <v>1158.1199999999999</v>
      </c>
      <c r="CX13" s="9">
        <v>1060.7059999999999</v>
      </c>
      <c r="CY13" s="9">
        <v>106.624</v>
      </c>
      <c r="CZ13" s="9">
        <v>98.367999999999995</v>
      </c>
      <c r="DA13" s="9">
        <v>54.058999999999997</v>
      </c>
      <c r="DB13" s="9">
        <v>44.308999999999997</v>
      </c>
      <c r="DC13" s="9">
        <v>63.052999999999997</v>
      </c>
      <c r="DD13" s="9">
        <v>35.314999999999998</v>
      </c>
      <c r="DE13" s="9">
        <v>49.624000000000002</v>
      </c>
      <c r="DF13" s="9">
        <v>21.286999999999999</v>
      </c>
      <c r="DG13" s="9">
        <v>22.32</v>
      </c>
      <c r="DH13" s="9">
        <v>19.138999999999999</v>
      </c>
      <c r="DI13" s="9">
        <v>48.189</v>
      </c>
      <c r="DJ13" s="9">
        <v>31.04</v>
      </c>
      <c r="DK13" s="9">
        <v>62.597999999999999</v>
      </c>
      <c r="DL13" s="9">
        <v>35.770000000000003</v>
      </c>
      <c r="DM13" s="9">
        <v>8.2560000000000002</v>
      </c>
      <c r="DN13" s="9">
        <v>954.08199999999999</v>
      </c>
      <c r="DO13" s="9">
        <v>859.67499999999995</v>
      </c>
      <c r="DP13" s="9">
        <v>834.44500000000005</v>
      </c>
      <c r="DQ13" s="9">
        <v>14.561999999999999</v>
      </c>
      <c r="DR13" s="9">
        <v>10.667999999999999</v>
      </c>
      <c r="DS13" s="9">
        <v>10.372</v>
      </c>
      <c r="DT13" s="9">
        <v>8.0389999999999997</v>
      </c>
      <c r="DU13" s="9">
        <v>5.008</v>
      </c>
      <c r="DV13" s="9">
        <v>602.72199999999998</v>
      </c>
      <c r="DW13" s="9">
        <v>64.341999999999999</v>
      </c>
      <c r="DX13" s="9">
        <v>56.923999999999999</v>
      </c>
      <c r="DY13" s="9">
        <v>135.68700000000001</v>
      </c>
      <c r="DZ13" s="9">
        <v>115.512</v>
      </c>
      <c r="EA13" s="9">
        <v>744.16300000000001</v>
      </c>
      <c r="EB13" s="9">
        <v>94.406999999999996</v>
      </c>
      <c r="EC13" s="9">
        <v>97.415000000000006</v>
      </c>
      <c r="ED13" s="9">
        <v>1629.471</v>
      </c>
      <c r="EE13" s="9">
        <v>1532.2560000000001</v>
      </c>
      <c r="EF13" s="9">
        <v>110.714</v>
      </c>
      <c r="EG13" s="9">
        <v>101.45699999999999</v>
      </c>
      <c r="EH13" s="9">
        <v>30.260999999999999</v>
      </c>
      <c r="EI13" s="9">
        <v>71.195999999999998</v>
      </c>
      <c r="EJ13" s="9">
        <v>67.236999999999995</v>
      </c>
      <c r="EK13" s="9">
        <v>34.22</v>
      </c>
      <c r="EL13" s="9">
        <v>59.508000000000003</v>
      </c>
      <c r="EM13" s="9">
        <v>24.152999999999999</v>
      </c>
      <c r="EN13" s="9">
        <v>16.135999999999999</v>
      </c>
      <c r="EO13" s="9">
        <v>26.808</v>
      </c>
      <c r="EP13" s="9">
        <v>37.994</v>
      </c>
      <c r="EQ13" s="9">
        <v>36.655999999999999</v>
      </c>
      <c r="ER13" s="9">
        <v>67.846999999999994</v>
      </c>
      <c r="ES13" s="9">
        <v>33.61</v>
      </c>
      <c r="ET13" s="9">
        <v>9.2569999999999997</v>
      </c>
      <c r="EU13" s="9">
        <v>1421.5409999999999</v>
      </c>
      <c r="EV13" s="9">
        <v>1251.8989999999999</v>
      </c>
      <c r="EW13" s="9">
        <v>1170.595</v>
      </c>
      <c r="EX13" s="9">
        <v>44.662999999999997</v>
      </c>
      <c r="EY13" s="9">
        <v>36.640999999999998</v>
      </c>
      <c r="EZ13" s="9">
        <v>29.225000000000001</v>
      </c>
      <c r="FA13" s="9">
        <v>30.587</v>
      </c>
      <c r="FB13" s="9">
        <v>19.638000000000002</v>
      </c>
      <c r="FC13" s="9">
        <v>1041.751</v>
      </c>
      <c r="FD13" s="9">
        <v>61.271000000000001</v>
      </c>
      <c r="FE13" s="9">
        <v>63.680999999999997</v>
      </c>
      <c r="FF13" s="9">
        <v>85.195999999999998</v>
      </c>
      <c r="FG13" s="9">
        <v>188.69499999999999</v>
      </c>
      <c r="FH13" s="9">
        <v>1063.203</v>
      </c>
      <c r="FI13" s="9">
        <v>169.643</v>
      </c>
      <c r="FJ13" s="9">
        <v>97.215999999999994</v>
      </c>
      <c r="FK13" s="9">
        <v>982.76099999999997</v>
      </c>
      <c r="FL13" s="9">
        <v>901.50300000000004</v>
      </c>
      <c r="FM13" s="9">
        <v>88.122</v>
      </c>
      <c r="FN13" s="9">
        <v>79.641999999999996</v>
      </c>
      <c r="FO13" s="9">
        <v>31.635000000000002</v>
      </c>
      <c r="FP13" s="9">
        <v>48.006999999999998</v>
      </c>
      <c r="FQ13" s="9">
        <v>37.174999999999997</v>
      </c>
      <c r="FR13" s="9">
        <v>42.466999999999999</v>
      </c>
      <c r="FS13" s="9">
        <v>37.029000000000003</v>
      </c>
      <c r="FT13" s="9">
        <v>37.658000000000001</v>
      </c>
      <c r="FU13" s="9">
        <v>2.5910000000000002</v>
      </c>
      <c r="FV13" s="9">
        <v>23.071999999999999</v>
      </c>
      <c r="FW13" s="9">
        <v>30.251000000000001</v>
      </c>
      <c r="FX13" s="9">
        <v>26.318000000000001</v>
      </c>
      <c r="FY13" s="9">
        <v>53.018000000000001</v>
      </c>
      <c r="FZ13" s="9">
        <v>26.623999999999999</v>
      </c>
      <c r="GA13" s="9">
        <v>8.48</v>
      </c>
      <c r="GB13" s="9">
        <v>813.38</v>
      </c>
      <c r="GC13" s="9">
        <v>743.99199999999996</v>
      </c>
      <c r="GD13" s="9">
        <v>712.38499999999999</v>
      </c>
      <c r="GE13" s="9">
        <v>14.893000000000001</v>
      </c>
      <c r="GF13" s="9">
        <v>16.713999999999999</v>
      </c>
      <c r="GG13" s="9">
        <v>13.018000000000001</v>
      </c>
      <c r="GH13" s="9">
        <v>16.401</v>
      </c>
      <c r="GI13" s="9">
        <v>2.1880000000000002</v>
      </c>
      <c r="GJ13" s="9">
        <v>523.63400000000001</v>
      </c>
      <c r="GK13" s="9">
        <v>44.667000000000002</v>
      </c>
      <c r="GL13" s="9">
        <v>53.183</v>
      </c>
      <c r="GM13" s="9">
        <v>122.50700000000001</v>
      </c>
      <c r="GN13" s="9">
        <v>94.942999999999998</v>
      </c>
      <c r="GO13" s="9">
        <v>649.048</v>
      </c>
      <c r="GP13" s="9">
        <v>69.388999999999996</v>
      </c>
      <c r="GQ13" s="9">
        <v>81.257999999999996</v>
      </c>
      <c r="GR13" s="9">
        <v>708.58399999999995</v>
      </c>
      <c r="GS13" s="9">
        <v>664.34199999999998</v>
      </c>
      <c r="GT13" s="9">
        <v>66.046999999999997</v>
      </c>
      <c r="GU13" s="9">
        <v>63.389000000000003</v>
      </c>
      <c r="GV13" s="9">
        <v>26.9</v>
      </c>
      <c r="GW13" s="9">
        <v>36.488999999999997</v>
      </c>
      <c r="GX13" s="9">
        <v>46.607999999999997</v>
      </c>
      <c r="GY13" s="9">
        <v>16.780999999999999</v>
      </c>
      <c r="GZ13" s="9">
        <v>47.298000000000002</v>
      </c>
      <c r="HA13" s="9">
        <v>7.3410000000000002</v>
      </c>
      <c r="HB13" s="9">
        <v>5.2389999999999999</v>
      </c>
      <c r="HC13" s="9">
        <v>14.234</v>
      </c>
      <c r="HD13" s="9">
        <v>26.276</v>
      </c>
      <c r="HE13" s="9">
        <v>22.879000000000001</v>
      </c>
      <c r="HF13" s="9">
        <v>30.725999999999999</v>
      </c>
      <c r="HG13" s="9">
        <v>32.662999999999997</v>
      </c>
      <c r="HH13" s="9">
        <v>2.6589999999999998</v>
      </c>
      <c r="HI13" s="9">
        <v>598.29399999999998</v>
      </c>
      <c r="HJ13" s="9">
        <v>524.49900000000002</v>
      </c>
      <c r="HK13" s="9">
        <v>502.47800000000001</v>
      </c>
      <c r="HL13" s="9">
        <v>7.7389999999999999</v>
      </c>
      <c r="HM13" s="9">
        <v>14.282</v>
      </c>
      <c r="HN13" s="9">
        <v>11.002000000000001</v>
      </c>
      <c r="HO13" s="9">
        <v>6.5330000000000004</v>
      </c>
      <c r="HP13" s="9">
        <v>3.0009999999999999</v>
      </c>
      <c r="HQ13" s="9">
        <v>413.73700000000002</v>
      </c>
      <c r="HR13" s="9">
        <v>24.215</v>
      </c>
      <c r="HS13" s="9">
        <v>20.088000000000001</v>
      </c>
      <c r="HT13" s="9">
        <v>66.459999999999994</v>
      </c>
      <c r="HU13" s="9">
        <v>50.951999999999998</v>
      </c>
      <c r="HV13" s="9">
        <v>473.54700000000003</v>
      </c>
      <c r="HW13" s="9">
        <v>73.795000000000002</v>
      </c>
      <c r="HX13" s="9">
        <v>44.241999999999997</v>
      </c>
      <c r="HY13" s="9">
        <v>1085.009</v>
      </c>
      <c r="HZ13" s="9">
        <v>985.87699999999995</v>
      </c>
      <c r="IA13" s="9">
        <v>92.567999999999998</v>
      </c>
      <c r="IB13" s="9">
        <v>84.114999999999995</v>
      </c>
      <c r="IC13" s="9">
        <v>30.95</v>
      </c>
      <c r="ID13" s="9">
        <v>53.164999999999999</v>
      </c>
      <c r="IE13" s="9">
        <v>45.600999999999999</v>
      </c>
      <c r="IF13" s="9">
        <v>38.512999999999998</v>
      </c>
      <c r="IG13" s="9">
        <v>43.905000000000001</v>
      </c>
      <c r="IH13" s="9">
        <v>27.981999999999999</v>
      </c>
      <c r="II13" s="9">
        <v>1.79</v>
      </c>
      <c r="IJ13" s="9">
        <v>21.457999999999998</v>
      </c>
      <c r="IK13" s="9">
        <v>30.954999999999998</v>
      </c>
      <c r="IL13" s="9">
        <v>31.701000000000001</v>
      </c>
      <c r="IM13" s="9">
        <v>46.634</v>
      </c>
      <c r="IN13" s="9">
        <v>37.479999999999997</v>
      </c>
      <c r="IO13" s="9">
        <v>8.4540000000000006</v>
      </c>
      <c r="IP13" s="9">
        <v>893.30799999999999</v>
      </c>
      <c r="IQ13" s="9">
        <v>736.57500000000005</v>
      </c>
    </row>
    <row r="14" spans="1:251">
      <c r="A14" s="10">
        <v>43132</v>
      </c>
      <c r="B14" s="9">
        <v>1444.14</v>
      </c>
      <c r="C14" s="9">
        <v>1397.2760000000001</v>
      </c>
      <c r="D14" s="9">
        <v>84.158000000000001</v>
      </c>
      <c r="E14" s="9">
        <v>78.963999999999999</v>
      </c>
      <c r="F14" s="9">
        <v>33.207000000000001</v>
      </c>
      <c r="G14" s="9">
        <v>44.619</v>
      </c>
      <c r="H14" s="9">
        <v>45.252000000000002</v>
      </c>
      <c r="I14" s="9">
        <v>33.712000000000003</v>
      </c>
      <c r="J14" s="9">
        <v>53.463000000000001</v>
      </c>
      <c r="K14" s="9">
        <v>1.5660000000000001</v>
      </c>
      <c r="L14" s="9">
        <v>22.413</v>
      </c>
      <c r="M14" s="9">
        <v>27.151</v>
      </c>
      <c r="N14" s="9">
        <v>24.905000000000001</v>
      </c>
      <c r="O14" s="9">
        <v>26.908000000000001</v>
      </c>
      <c r="P14" s="9">
        <v>55.511000000000003</v>
      </c>
      <c r="Q14" s="9">
        <v>23.452999999999999</v>
      </c>
      <c r="R14" s="9">
        <v>5.194</v>
      </c>
      <c r="S14" s="9">
        <v>1313.1179999999999</v>
      </c>
      <c r="T14" s="9">
        <v>837.76599999999996</v>
      </c>
      <c r="U14" s="9">
        <v>788.91399999999999</v>
      </c>
      <c r="V14" s="9">
        <v>28.474</v>
      </c>
      <c r="W14" s="9">
        <v>20.378</v>
      </c>
      <c r="X14" s="9">
        <v>27.004000000000001</v>
      </c>
      <c r="Y14" s="9">
        <v>6.8369999999999997</v>
      </c>
      <c r="Z14" s="9">
        <v>11.618</v>
      </c>
      <c r="AA14" s="9">
        <v>702.60699999999997</v>
      </c>
      <c r="AB14" s="9">
        <v>39.923999999999999</v>
      </c>
      <c r="AC14" s="9">
        <v>26.446000000000002</v>
      </c>
      <c r="AD14" s="9">
        <v>68.787999999999997</v>
      </c>
      <c r="AE14" s="9">
        <v>164.23</v>
      </c>
      <c r="AF14" s="9">
        <v>673.53599999999994</v>
      </c>
      <c r="AG14" s="9">
        <v>475.35199999999998</v>
      </c>
      <c r="AH14" s="9">
        <v>46.863999999999997</v>
      </c>
      <c r="AI14" s="9">
        <v>2864.1489999999999</v>
      </c>
      <c r="AJ14" s="9">
        <v>2731.6559999999999</v>
      </c>
      <c r="AK14" s="9">
        <v>223.92599999999999</v>
      </c>
      <c r="AL14" s="9">
        <v>204.05699999999999</v>
      </c>
      <c r="AM14" s="9">
        <v>109.88200000000001</v>
      </c>
      <c r="AN14" s="9">
        <v>94.174999999999997</v>
      </c>
      <c r="AO14" s="9">
        <v>175.07300000000001</v>
      </c>
      <c r="AP14" s="9">
        <v>28.984000000000002</v>
      </c>
      <c r="AQ14" s="9">
        <v>181.53299999999999</v>
      </c>
      <c r="AR14" s="9">
        <v>2.2770000000000001</v>
      </c>
      <c r="AS14" s="9">
        <v>19.547999999999998</v>
      </c>
      <c r="AT14" s="9">
        <v>76.448999999999998</v>
      </c>
      <c r="AU14" s="9">
        <v>62.069000000000003</v>
      </c>
      <c r="AV14" s="9">
        <v>65.539000000000001</v>
      </c>
      <c r="AW14" s="9">
        <v>141.84700000000001</v>
      </c>
      <c r="AX14" s="9">
        <v>62.21</v>
      </c>
      <c r="AY14" s="9">
        <v>19.869</v>
      </c>
      <c r="AZ14" s="9">
        <v>2507.7289999999998</v>
      </c>
      <c r="BA14" s="9">
        <v>2084.5160000000001</v>
      </c>
      <c r="BB14" s="9">
        <v>1978.633</v>
      </c>
      <c r="BC14" s="9">
        <v>66.596999999999994</v>
      </c>
      <c r="BD14" s="9">
        <v>39.286000000000001</v>
      </c>
      <c r="BE14" s="9">
        <v>85.284999999999997</v>
      </c>
      <c r="BF14" s="9">
        <v>3.3530000000000002</v>
      </c>
      <c r="BG14" s="9">
        <v>17.111999999999998</v>
      </c>
      <c r="BH14" s="9">
        <v>1659.2280000000001</v>
      </c>
      <c r="BI14" s="9">
        <v>139.559</v>
      </c>
      <c r="BJ14" s="9">
        <v>112.818</v>
      </c>
      <c r="BK14" s="9">
        <v>172.91200000000001</v>
      </c>
      <c r="BL14" s="9">
        <v>421.04899999999998</v>
      </c>
      <c r="BM14" s="9">
        <v>1663.4670000000001</v>
      </c>
      <c r="BN14" s="9">
        <v>423.21300000000002</v>
      </c>
      <c r="BO14" s="9">
        <v>132.49299999999999</v>
      </c>
      <c r="BP14" s="9">
        <v>1695.598</v>
      </c>
      <c r="BQ14" s="9">
        <v>1617.5709999999999</v>
      </c>
      <c r="BR14" s="9">
        <v>143.88800000000001</v>
      </c>
      <c r="BS14" s="9">
        <v>136.85900000000001</v>
      </c>
      <c r="BT14" s="9">
        <v>70.44</v>
      </c>
      <c r="BU14" s="9">
        <v>66.418999999999997</v>
      </c>
      <c r="BV14" s="9">
        <v>108.58799999999999</v>
      </c>
      <c r="BW14" s="9">
        <v>28.271000000000001</v>
      </c>
      <c r="BX14" s="9">
        <v>105.444</v>
      </c>
      <c r="BY14" s="9">
        <v>10.875</v>
      </c>
      <c r="BZ14" s="9">
        <v>20.027000000000001</v>
      </c>
      <c r="CA14" s="9">
        <v>56.533000000000001</v>
      </c>
      <c r="CB14" s="9">
        <v>36.679000000000002</v>
      </c>
      <c r="CC14" s="9">
        <v>43.646999999999998</v>
      </c>
      <c r="CD14" s="9">
        <v>88.369</v>
      </c>
      <c r="CE14" s="9">
        <v>48.49</v>
      </c>
      <c r="CF14" s="9">
        <v>7.0289999999999999</v>
      </c>
      <c r="CG14" s="9">
        <v>1473.684</v>
      </c>
      <c r="CH14" s="9">
        <v>1062.5139999999999</v>
      </c>
      <c r="CI14" s="9">
        <v>1016.3</v>
      </c>
      <c r="CJ14" s="9">
        <v>21.896000000000001</v>
      </c>
      <c r="CK14" s="9">
        <v>24.318000000000001</v>
      </c>
      <c r="CL14" s="9">
        <v>18.977</v>
      </c>
      <c r="CM14" s="9">
        <v>17.727</v>
      </c>
      <c r="CN14" s="9">
        <v>6.532</v>
      </c>
      <c r="CO14" s="9">
        <v>877.35299999999995</v>
      </c>
      <c r="CP14" s="9">
        <v>37.299999999999997</v>
      </c>
      <c r="CQ14" s="9">
        <v>27.734000000000002</v>
      </c>
      <c r="CR14" s="9">
        <v>120.127</v>
      </c>
      <c r="CS14" s="9">
        <v>131.202</v>
      </c>
      <c r="CT14" s="9">
        <v>931.31100000000004</v>
      </c>
      <c r="CU14" s="9">
        <v>411.17</v>
      </c>
      <c r="CV14" s="9">
        <v>78.027000000000001</v>
      </c>
      <c r="CW14" s="9">
        <v>1195.991</v>
      </c>
      <c r="CX14" s="9">
        <v>1108.6010000000001</v>
      </c>
      <c r="CY14" s="9">
        <v>123.60599999999999</v>
      </c>
      <c r="CZ14" s="9">
        <v>110.083</v>
      </c>
      <c r="DA14" s="9">
        <v>61.622999999999998</v>
      </c>
      <c r="DB14" s="9">
        <v>48.46</v>
      </c>
      <c r="DC14" s="9">
        <v>74.826999999999998</v>
      </c>
      <c r="DD14" s="9">
        <v>35.256</v>
      </c>
      <c r="DE14" s="9">
        <v>58.088999999999999</v>
      </c>
      <c r="DF14" s="9">
        <v>19.77</v>
      </c>
      <c r="DG14" s="9">
        <v>28.777000000000001</v>
      </c>
      <c r="DH14" s="9">
        <v>23.733000000000001</v>
      </c>
      <c r="DI14" s="9">
        <v>48.192</v>
      </c>
      <c r="DJ14" s="9">
        <v>38.158999999999999</v>
      </c>
      <c r="DK14" s="9">
        <v>67.52</v>
      </c>
      <c r="DL14" s="9">
        <v>42.563000000000002</v>
      </c>
      <c r="DM14" s="9">
        <v>13.523</v>
      </c>
      <c r="DN14" s="9">
        <v>984.995</v>
      </c>
      <c r="DO14" s="9">
        <v>891.91499999999996</v>
      </c>
      <c r="DP14" s="9">
        <v>856.24</v>
      </c>
      <c r="DQ14" s="9">
        <v>20.547000000000001</v>
      </c>
      <c r="DR14" s="9">
        <v>15.128</v>
      </c>
      <c r="DS14" s="9">
        <v>13.337999999999999</v>
      </c>
      <c r="DT14" s="9">
        <v>11.867000000000001</v>
      </c>
      <c r="DU14" s="9">
        <v>5.8470000000000004</v>
      </c>
      <c r="DV14" s="9">
        <v>630.79600000000005</v>
      </c>
      <c r="DW14" s="9">
        <v>56.765999999999998</v>
      </c>
      <c r="DX14" s="9">
        <v>63.49</v>
      </c>
      <c r="DY14" s="9">
        <v>140.863</v>
      </c>
      <c r="DZ14" s="9">
        <v>111.488</v>
      </c>
      <c r="EA14" s="9">
        <v>780.42600000000004</v>
      </c>
      <c r="EB14" s="9">
        <v>93.08</v>
      </c>
      <c r="EC14" s="9">
        <v>87.391000000000005</v>
      </c>
      <c r="ED14" s="9">
        <v>1587.9559999999999</v>
      </c>
      <c r="EE14" s="9">
        <v>1497.5309999999999</v>
      </c>
      <c r="EF14" s="9">
        <v>136.34700000000001</v>
      </c>
      <c r="EG14" s="9">
        <v>119.64</v>
      </c>
      <c r="EH14" s="9">
        <v>31.96</v>
      </c>
      <c r="EI14" s="9">
        <v>87.57</v>
      </c>
      <c r="EJ14" s="9">
        <v>77.578999999999994</v>
      </c>
      <c r="EK14" s="9">
        <v>42.061</v>
      </c>
      <c r="EL14" s="9">
        <v>64.513000000000005</v>
      </c>
      <c r="EM14" s="9">
        <v>35.152999999999999</v>
      </c>
      <c r="EN14" s="9">
        <v>17.742000000000001</v>
      </c>
      <c r="EO14" s="9">
        <v>35.598999999999997</v>
      </c>
      <c r="EP14" s="9">
        <v>44.161999999999999</v>
      </c>
      <c r="EQ14" s="9">
        <v>39.878999999999998</v>
      </c>
      <c r="ER14" s="9">
        <v>86.394999999999996</v>
      </c>
      <c r="ES14" s="9">
        <v>33.244999999999997</v>
      </c>
      <c r="ET14" s="9">
        <v>16.707000000000001</v>
      </c>
      <c r="EU14" s="9">
        <v>1361.184</v>
      </c>
      <c r="EV14" s="9">
        <v>1191.518</v>
      </c>
      <c r="EW14" s="9">
        <v>1101.33</v>
      </c>
      <c r="EX14" s="9">
        <v>45.624000000000002</v>
      </c>
      <c r="EY14" s="9">
        <v>44.000999999999998</v>
      </c>
      <c r="EZ14" s="9">
        <v>34.539000000000001</v>
      </c>
      <c r="FA14" s="9">
        <v>40.695</v>
      </c>
      <c r="FB14" s="9">
        <v>13.651999999999999</v>
      </c>
      <c r="FC14" s="9">
        <v>986.70899999999995</v>
      </c>
      <c r="FD14" s="9">
        <v>66.760000000000005</v>
      </c>
      <c r="FE14" s="9">
        <v>51.720999999999997</v>
      </c>
      <c r="FF14" s="9">
        <v>86.326999999999998</v>
      </c>
      <c r="FG14" s="9">
        <v>186.143</v>
      </c>
      <c r="FH14" s="9">
        <v>1005.375</v>
      </c>
      <c r="FI14" s="9">
        <v>169.666</v>
      </c>
      <c r="FJ14" s="9">
        <v>90.424999999999997</v>
      </c>
      <c r="FK14" s="9">
        <v>1027.136</v>
      </c>
      <c r="FL14" s="9">
        <v>961.952</v>
      </c>
      <c r="FM14" s="9">
        <v>94.216999999999999</v>
      </c>
      <c r="FN14" s="9">
        <v>86.588999999999999</v>
      </c>
      <c r="FO14" s="9">
        <v>29.01</v>
      </c>
      <c r="FP14" s="9">
        <v>57.58</v>
      </c>
      <c r="FQ14" s="9">
        <v>40.302</v>
      </c>
      <c r="FR14" s="9">
        <v>46.286999999999999</v>
      </c>
      <c r="FS14" s="9">
        <v>44.853999999999999</v>
      </c>
      <c r="FT14" s="9">
        <v>37.326000000000001</v>
      </c>
      <c r="FU14" s="9">
        <v>2.6429999999999998</v>
      </c>
      <c r="FV14" s="9">
        <v>19.251999999999999</v>
      </c>
      <c r="FW14" s="9">
        <v>44.744</v>
      </c>
      <c r="FX14" s="9">
        <v>22.594000000000001</v>
      </c>
      <c r="FY14" s="9">
        <v>61.405999999999999</v>
      </c>
      <c r="FZ14" s="9">
        <v>25.183</v>
      </c>
      <c r="GA14" s="9">
        <v>7.6280000000000001</v>
      </c>
      <c r="GB14" s="9">
        <v>867.73500000000001</v>
      </c>
      <c r="GC14" s="9">
        <v>784.12699999999995</v>
      </c>
      <c r="GD14" s="9">
        <v>755.27599999999995</v>
      </c>
      <c r="GE14" s="9">
        <v>11.455</v>
      </c>
      <c r="GF14" s="9">
        <v>17.396000000000001</v>
      </c>
      <c r="GG14" s="9">
        <v>8.9849999999999994</v>
      </c>
      <c r="GH14" s="9">
        <v>14.6</v>
      </c>
      <c r="GI14" s="9">
        <v>4.665</v>
      </c>
      <c r="GJ14" s="9">
        <v>550.97299999999996</v>
      </c>
      <c r="GK14" s="9">
        <v>52.066000000000003</v>
      </c>
      <c r="GL14" s="9">
        <v>46.954000000000001</v>
      </c>
      <c r="GM14" s="9">
        <v>134.13399999999999</v>
      </c>
      <c r="GN14" s="9">
        <v>97.635999999999996</v>
      </c>
      <c r="GO14" s="9">
        <v>686.49199999999996</v>
      </c>
      <c r="GP14" s="9">
        <v>83.608000000000004</v>
      </c>
      <c r="GQ14" s="9">
        <v>65.183999999999997</v>
      </c>
      <c r="GR14" s="9">
        <v>745.27200000000005</v>
      </c>
      <c r="GS14" s="9">
        <v>703.428</v>
      </c>
      <c r="GT14" s="9">
        <v>64.185000000000002</v>
      </c>
      <c r="GU14" s="9">
        <v>59.156999999999996</v>
      </c>
      <c r="GV14" s="9">
        <v>23.384</v>
      </c>
      <c r="GW14" s="9">
        <v>35.773000000000003</v>
      </c>
      <c r="GX14" s="9">
        <v>44.030999999999999</v>
      </c>
      <c r="GY14" s="9">
        <v>15.125999999999999</v>
      </c>
      <c r="GZ14" s="9">
        <v>45.265000000000001</v>
      </c>
      <c r="HA14" s="9">
        <v>3.4750000000000001</v>
      </c>
      <c r="HB14" s="9">
        <v>6.4219999999999997</v>
      </c>
      <c r="HC14" s="9">
        <v>18.373000000000001</v>
      </c>
      <c r="HD14" s="9">
        <v>17.922999999999998</v>
      </c>
      <c r="HE14" s="9">
        <v>22.861999999999998</v>
      </c>
      <c r="HF14" s="9">
        <v>36.743000000000002</v>
      </c>
      <c r="HG14" s="9">
        <v>22.414000000000001</v>
      </c>
      <c r="HH14" s="9">
        <v>5.0279999999999996</v>
      </c>
      <c r="HI14" s="9">
        <v>639.24300000000005</v>
      </c>
      <c r="HJ14" s="9">
        <v>557.452</v>
      </c>
      <c r="HK14" s="9">
        <v>540.23699999999997</v>
      </c>
      <c r="HL14" s="9">
        <v>3.8010000000000002</v>
      </c>
      <c r="HM14" s="9">
        <v>13.414</v>
      </c>
      <c r="HN14" s="9">
        <v>6.7370000000000001</v>
      </c>
      <c r="HO14" s="9">
        <v>5</v>
      </c>
      <c r="HP14" s="9">
        <v>1.978</v>
      </c>
      <c r="HQ14" s="9">
        <v>433.18200000000002</v>
      </c>
      <c r="HR14" s="9">
        <v>24.042999999999999</v>
      </c>
      <c r="HS14" s="9">
        <v>18.456</v>
      </c>
      <c r="HT14" s="9">
        <v>81.77</v>
      </c>
      <c r="HU14" s="9">
        <v>54.484000000000002</v>
      </c>
      <c r="HV14" s="9">
        <v>502.96800000000002</v>
      </c>
      <c r="HW14" s="9">
        <v>81.790999999999997</v>
      </c>
      <c r="HX14" s="9">
        <v>41.844000000000001</v>
      </c>
      <c r="HY14" s="9">
        <v>1106.271</v>
      </c>
      <c r="HZ14" s="9">
        <v>1011.491</v>
      </c>
      <c r="IA14" s="9">
        <v>111.488</v>
      </c>
      <c r="IB14" s="9">
        <v>103.047</v>
      </c>
      <c r="IC14" s="9">
        <v>40.94</v>
      </c>
      <c r="ID14" s="9">
        <v>62.106999999999999</v>
      </c>
      <c r="IE14" s="9">
        <v>59.198999999999998</v>
      </c>
      <c r="IF14" s="9">
        <v>43.847999999999999</v>
      </c>
      <c r="IG14" s="9">
        <v>55.354999999999997</v>
      </c>
      <c r="IH14" s="9">
        <v>37.902000000000001</v>
      </c>
      <c r="II14" s="9">
        <v>2.0870000000000002</v>
      </c>
      <c r="IJ14" s="9">
        <v>30.962</v>
      </c>
      <c r="IK14" s="9">
        <v>39.197000000000003</v>
      </c>
      <c r="IL14" s="9">
        <v>32.887999999999998</v>
      </c>
      <c r="IM14" s="9">
        <v>58.634999999999998</v>
      </c>
      <c r="IN14" s="9">
        <v>44.411999999999999</v>
      </c>
      <c r="IO14" s="9">
        <v>8.4410000000000007</v>
      </c>
      <c r="IP14" s="9">
        <v>900.00300000000004</v>
      </c>
      <c r="IQ14" s="9">
        <v>745.99300000000005</v>
      </c>
    </row>
    <row r="15" spans="1:251">
      <c r="A15" s="10">
        <v>43497</v>
      </c>
      <c r="B15" s="9">
        <v>1475.104</v>
      </c>
      <c r="C15" s="9">
        <v>1419.643</v>
      </c>
      <c r="D15" s="9">
        <v>98.302000000000007</v>
      </c>
      <c r="E15" s="9">
        <v>92.533000000000001</v>
      </c>
      <c r="F15" s="9">
        <v>39.424999999999997</v>
      </c>
      <c r="G15" s="9">
        <v>53.107999999999997</v>
      </c>
      <c r="H15" s="9">
        <v>53.142000000000003</v>
      </c>
      <c r="I15" s="9">
        <v>39.390999999999998</v>
      </c>
      <c r="J15" s="9">
        <v>57.819000000000003</v>
      </c>
      <c r="K15" s="9">
        <v>4.8289999999999997</v>
      </c>
      <c r="L15" s="9">
        <v>29.195</v>
      </c>
      <c r="M15" s="9">
        <v>28.36</v>
      </c>
      <c r="N15" s="9">
        <v>21.251000000000001</v>
      </c>
      <c r="O15" s="9">
        <v>42.921999999999997</v>
      </c>
      <c r="P15" s="9">
        <v>69.039000000000001</v>
      </c>
      <c r="Q15" s="9">
        <v>23.494</v>
      </c>
      <c r="R15" s="9">
        <v>5.7690000000000001</v>
      </c>
      <c r="S15" s="9">
        <v>1321.3409999999999</v>
      </c>
      <c r="T15" s="9">
        <v>841.08600000000001</v>
      </c>
      <c r="U15" s="9">
        <v>784.11500000000001</v>
      </c>
      <c r="V15" s="9">
        <v>28.396999999999998</v>
      </c>
      <c r="W15" s="9">
        <v>28.573</v>
      </c>
      <c r="X15" s="9">
        <v>36.406999999999996</v>
      </c>
      <c r="Y15" s="9">
        <v>5.577</v>
      </c>
      <c r="Z15" s="9">
        <v>14.43</v>
      </c>
      <c r="AA15" s="9">
        <v>676.428</v>
      </c>
      <c r="AB15" s="9">
        <v>42.176000000000002</v>
      </c>
      <c r="AC15" s="9">
        <v>29.530999999999999</v>
      </c>
      <c r="AD15" s="9">
        <v>92.95</v>
      </c>
      <c r="AE15" s="9">
        <v>189.33699999999999</v>
      </c>
      <c r="AF15" s="9">
        <v>651.74900000000002</v>
      </c>
      <c r="AG15" s="9">
        <v>480.255</v>
      </c>
      <c r="AH15" s="9">
        <v>55.460999999999999</v>
      </c>
      <c r="AI15" s="9">
        <v>2986.5940000000001</v>
      </c>
      <c r="AJ15" s="9">
        <v>2846.884</v>
      </c>
      <c r="AK15" s="9">
        <v>251.91499999999999</v>
      </c>
      <c r="AL15" s="9">
        <v>226.904</v>
      </c>
      <c r="AM15" s="9">
        <v>114.18</v>
      </c>
      <c r="AN15" s="9">
        <v>112.437</v>
      </c>
      <c r="AO15" s="9">
        <v>180.71600000000001</v>
      </c>
      <c r="AP15" s="9">
        <v>46.189</v>
      </c>
      <c r="AQ15" s="9">
        <v>191.35400000000001</v>
      </c>
      <c r="AR15" s="9">
        <v>0.49</v>
      </c>
      <c r="AS15" s="9">
        <v>33.811999999999998</v>
      </c>
      <c r="AT15" s="9">
        <v>91.581999999999994</v>
      </c>
      <c r="AU15" s="9">
        <v>63.329000000000001</v>
      </c>
      <c r="AV15" s="9">
        <v>71.994</v>
      </c>
      <c r="AW15" s="9">
        <v>169.428</v>
      </c>
      <c r="AX15" s="9">
        <v>57.475999999999999</v>
      </c>
      <c r="AY15" s="9">
        <v>25.01</v>
      </c>
      <c r="AZ15" s="9">
        <v>2594.9690000000001</v>
      </c>
      <c r="BA15" s="9">
        <v>2161.029</v>
      </c>
      <c r="BB15" s="9">
        <v>2041.72</v>
      </c>
      <c r="BC15" s="9">
        <v>75.588999999999999</v>
      </c>
      <c r="BD15" s="9">
        <v>43.720999999999997</v>
      </c>
      <c r="BE15" s="9">
        <v>95.478999999999999</v>
      </c>
      <c r="BF15" s="9">
        <v>3.7890000000000001</v>
      </c>
      <c r="BG15" s="9">
        <v>20.042000000000002</v>
      </c>
      <c r="BH15" s="9">
        <v>1730.9349999999999</v>
      </c>
      <c r="BI15" s="9">
        <v>114.214</v>
      </c>
      <c r="BJ15" s="9">
        <v>112.611</v>
      </c>
      <c r="BK15" s="9">
        <v>203.27</v>
      </c>
      <c r="BL15" s="9">
        <v>441.50099999999998</v>
      </c>
      <c r="BM15" s="9">
        <v>1719.528</v>
      </c>
      <c r="BN15" s="9">
        <v>433.94</v>
      </c>
      <c r="BO15" s="9">
        <v>139.71</v>
      </c>
      <c r="BP15" s="9">
        <v>1718.9079999999999</v>
      </c>
      <c r="BQ15" s="9">
        <v>1634.88</v>
      </c>
      <c r="BR15" s="9">
        <v>171.38300000000001</v>
      </c>
      <c r="BS15" s="9">
        <v>161.30500000000001</v>
      </c>
      <c r="BT15" s="9">
        <v>82.402000000000001</v>
      </c>
      <c r="BU15" s="9">
        <v>78.902000000000001</v>
      </c>
      <c r="BV15" s="9">
        <v>121.398</v>
      </c>
      <c r="BW15" s="9">
        <v>39.905999999999999</v>
      </c>
      <c r="BX15" s="9">
        <v>117.68600000000001</v>
      </c>
      <c r="BY15" s="9">
        <v>12.22</v>
      </c>
      <c r="BZ15" s="9">
        <v>30.89</v>
      </c>
      <c r="CA15" s="9">
        <v>56.222999999999999</v>
      </c>
      <c r="CB15" s="9">
        <v>54.722000000000001</v>
      </c>
      <c r="CC15" s="9">
        <v>50.36</v>
      </c>
      <c r="CD15" s="9">
        <v>100.15300000000001</v>
      </c>
      <c r="CE15" s="9">
        <v>61.152000000000001</v>
      </c>
      <c r="CF15" s="9">
        <v>10.077999999999999</v>
      </c>
      <c r="CG15" s="9">
        <v>1463.4970000000001</v>
      </c>
      <c r="CH15" s="9">
        <v>1063.5999999999999</v>
      </c>
      <c r="CI15" s="9">
        <v>1036.806</v>
      </c>
      <c r="CJ15" s="9">
        <v>10.188000000000001</v>
      </c>
      <c r="CK15" s="9">
        <v>16.606000000000002</v>
      </c>
      <c r="CL15" s="9">
        <v>8.3710000000000004</v>
      </c>
      <c r="CM15" s="9">
        <v>12.414999999999999</v>
      </c>
      <c r="CN15" s="9">
        <v>6.0069999999999997</v>
      </c>
      <c r="CO15" s="9">
        <v>885.31700000000001</v>
      </c>
      <c r="CP15" s="9">
        <v>26.489000000000001</v>
      </c>
      <c r="CQ15" s="9">
        <v>33.936</v>
      </c>
      <c r="CR15" s="9">
        <v>117.857</v>
      </c>
      <c r="CS15" s="9">
        <v>133.47499999999999</v>
      </c>
      <c r="CT15" s="9">
        <v>930.125</v>
      </c>
      <c r="CU15" s="9">
        <v>399.89800000000002</v>
      </c>
      <c r="CV15" s="9">
        <v>84.028000000000006</v>
      </c>
      <c r="CW15" s="9">
        <v>1265.9079999999999</v>
      </c>
      <c r="CX15" s="9">
        <v>1172.5309999999999</v>
      </c>
      <c r="CY15" s="9">
        <v>130.98400000000001</v>
      </c>
      <c r="CZ15" s="9">
        <v>116.22199999999999</v>
      </c>
      <c r="DA15" s="9">
        <v>58.218000000000004</v>
      </c>
      <c r="DB15" s="9">
        <v>58.003999999999998</v>
      </c>
      <c r="DC15" s="9">
        <v>72.552999999999997</v>
      </c>
      <c r="DD15" s="9">
        <v>43.668999999999997</v>
      </c>
      <c r="DE15" s="9">
        <v>54.164999999999999</v>
      </c>
      <c r="DF15" s="9">
        <v>25.042000000000002</v>
      </c>
      <c r="DG15" s="9">
        <v>28.94</v>
      </c>
      <c r="DH15" s="9">
        <v>18.431999999999999</v>
      </c>
      <c r="DI15" s="9">
        <v>59.798999999999999</v>
      </c>
      <c r="DJ15" s="9">
        <v>37.991</v>
      </c>
      <c r="DK15" s="9">
        <v>75.539000000000001</v>
      </c>
      <c r="DL15" s="9">
        <v>40.683999999999997</v>
      </c>
      <c r="DM15" s="9">
        <v>14.762</v>
      </c>
      <c r="DN15" s="9">
        <v>1041.547</v>
      </c>
      <c r="DO15" s="9">
        <v>926.16800000000001</v>
      </c>
      <c r="DP15" s="9">
        <v>892.39499999999998</v>
      </c>
      <c r="DQ15" s="9">
        <v>19.265000000000001</v>
      </c>
      <c r="DR15" s="9">
        <v>14.507999999999999</v>
      </c>
      <c r="DS15" s="9">
        <v>14.132</v>
      </c>
      <c r="DT15" s="9">
        <v>10.755000000000001</v>
      </c>
      <c r="DU15" s="9">
        <v>8.7690000000000001</v>
      </c>
      <c r="DV15" s="9">
        <v>645.68899999999996</v>
      </c>
      <c r="DW15" s="9">
        <v>59.779000000000003</v>
      </c>
      <c r="DX15" s="9">
        <v>66.66</v>
      </c>
      <c r="DY15" s="9">
        <v>154.04</v>
      </c>
      <c r="DZ15" s="9">
        <v>114.779</v>
      </c>
      <c r="EA15" s="9">
        <v>811.39</v>
      </c>
      <c r="EB15" s="9">
        <v>115.379</v>
      </c>
      <c r="EC15" s="9">
        <v>93.376000000000005</v>
      </c>
      <c r="ED15" s="9">
        <v>1694.855</v>
      </c>
      <c r="EE15" s="9">
        <v>1600.808</v>
      </c>
      <c r="EF15" s="9">
        <v>131.595</v>
      </c>
      <c r="EG15" s="9">
        <v>115.661</v>
      </c>
      <c r="EH15" s="9">
        <v>44.39</v>
      </c>
      <c r="EI15" s="9">
        <v>71.27</v>
      </c>
      <c r="EJ15" s="9">
        <v>72.694999999999993</v>
      </c>
      <c r="EK15" s="9">
        <v>42.965000000000003</v>
      </c>
      <c r="EL15" s="9">
        <v>60.317999999999998</v>
      </c>
      <c r="EM15" s="9">
        <v>31.831</v>
      </c>
      <c r="EN15" s="9">
        <v>23.510999999999999</v>
      </c>
      <c r="EO15" s="9">
        <v>45.593000000000004</v>
      </c>
      <c r="EP15" s="9">
        <v>38.106000000000002</v>
      </c>
      <c r="EQ15" s="9">
        <v>31.962</v>
      </c>
      <c r="ER15" s="9">
        <v>82.823999999999998</v>
      </c>
      <c r="ES15" s="9">
        <v>32.835999999999999</v>
      </c>
      <c r="ET15" s="9">
        <v>15.933999999999999</v>
      </c>
      <c r="EU15" s="9">
        <v>1469.2139999999999</v>
      </c>
      <c r="EV15" s="9">
        <v>1275.992</v>
      </c>
      <c r="EW15" s="9">
        <v>1183.4929999999999</v>
      </c>
      <c r="EX15" s="9">
        <v>52.551000000000002</v>
      </c>
      <c r="EY15" s="9">
        <v>39.948999999999998</v>
      </c>
      <c r="EZ15" s="9">
        <v>36.889000000000003</v>
      </c>
      <c r="FA15" s="9">
        <v>37.317999999999998</v>
      </c>
      <c r="FB15" s="9">
        <v>18.088000000000001</v>
      </c>
      <c r="FC15" s="9">
        <v>1043.6590000000001</v>
      </c>
      <c r="FD15" s="9">
        <v>74.001000000000005</v>
      </c>
      <c r="FE15" s="9">
        <v>58.822000000000003</v>
      </c>
      <c r="FF15" s="9">
        <v>99.510999999999996</v>
      </c>
      <c r="FG15" s="9">
        <v>215.268</v>
      </c>
      <c r="FH15" s="9">
        <v>1060.7239999999999</v>
      </c>
      <c r="FI15" s="9">
        <v>193.221</v>
      </c>
      <c r="FJ15" s="9">
        <v>94.046000000000006</v>
      </c>
      <c r="FK15" s="9">
        <v>1018.261</v>
      </c>
      <c r="FL15" s="9">
        <v>955.30600000000004</v>
      </c>
      <c r="FM15" s="9">
        <v>106.777</v>
      </c>
      <c r="FN15" s="9">
        <v>97.468000000000004</v>
      </c>
      <c r="FO15" s="9">
        <v>34.545000000000002</v>
      </c>
      <c r="FP15" s="9">
        <v>62.923000000000002</v>
      </c>
      <c r="FQ15" s="9">
        <v>45.741999999999997</v>
      </c>
      <c r="FR15" s="9">
        <v>51.726999999999997</v>
      </c>
      <c r="FS15" s="9">
        <v>44.164999999999999</v>
      </c>
      <c r="FT15" s="9">
        <v>43.371000000000002</v>
      </c>
      <c r="FU15" s="9">
        <v>5.3010000000000002</v>
      </c>
      <c r="FV15" s="9">
        <v>22.337</v>
      </c>
      <c r="FW15" s="9">
        <v>42.594999999999999</v>
      </c>
      <c r="FX15" s="9">
        <v>32.536000000000001</v>
      </c>
      <c r="FY15" s="9">
        <v>63.094000000000001</v>
      </c>
      <c r="FZ15" s="9">
        <v>34.375</v>
      </c>
      <c r="GA15" s="9">
        <v>9.3089999999999993</v>
      </c>
      <c r="GB15" s="9">
        <v>848.529</v>
      </c>
      <c r="GC15" s="9">
        <v>774.99599999999998</v>
      </c>
      <c r="GD15" s="9">
        <v>734.07299999999998</v>
      </c>
      <c r="GE15" s="9">
        <v>14.755000000000001</v>
      </c>
      <c r="GF15" s="9">
        <v>26.167999999999999</v>
      </c>
      <c r="GG15" s="9">
        <v>17.183</v>
      </c>
      <c r="GH15" s="9">
        <v>21.641999999999999</v>
      </c>
      <c r="GI15" s="9">
        <v>1.5089999999999999</v>
      </c>
      <c r="GJ15" s="9">
        <v>541.45299999999997</v>
      </c>
      <c r="GK15" s="9">
        <v>45.173999999999999</v>
      </c>
      <c r="GL15" s="9">
        <v>42.456000000000003</v>
      </c>
      <c r="GM15" s="9">
        <v>145.91399999999999</v>
      </c>
      <c r="GN15" s="9">
        <v>113.238</v>
      </c>
      <c r="GO15" s="9">
        <v>661.75800000000004</v>
      </c>
      <c r="GP15" s="9">
        <v>73.533000000000001</v>
      </c>
      <c r="GQ15" s="9">
        <v>62.954999999999998</v>
      </c>
      <c r="GR15" s="9">
        <v>781.19500000000005</v>
      </c>
      <c r="GS15" s="9">
        <v>732.82</v>
      </c>
      <c r="GT15" s="9">
        <v>63.798000000000002</v>
      </c>
      <c r="GU15" s="9">
        <v>59.759</v>
      </c>
      <c r="GV15" s="9">
        <v>21.039000000000001</v>
      </c>
      <c r="GW15" s="9">
        <v>38.72</v>
      </c>
      <c r="GX15" s="9">
        <v>39.984000000000002</v>
      </c>
      <c r="GY15" s="9">
        <v>19.776</v>
      </c>
      <c r="GZ15" s="9">
        <v>44.457000000000001</v>
      </c>
      <c r="HA15" s="9">
        <v>9.1349999999999998</v>
      </c>
      <c r="HB15" s="9">
        <v>5.1609999999999996</v>
      </c>
      <c r="HC15" s="9">
        <v>15.694000000000001</v>
      </c>
      <c r="HD15" s="9">
        <v>20.954000000000001</v>
      </c>
      <c r="HE15" s="9">
        <v>23.111000000000001</v>
      </c>
      <c r="HF15" s="9">
        <v>36.313000000000002</v>
      </c>
      <c r="HG15" s="9">
        <v>23.446000000000002</v>
      </c>
      <c r="HH15" s="9">
        <v>4.0389999999999997</v>
      </c>
      <c r="HI15" s="9">
        <v>669.02200000000005</v>
      </c>
      <c r="HJ15" s="9">
        <v>563.38099999999997</v>
      </c>
      <c r="HK15" s="9">
        <v>541.95000000000005</v>
      </c>
      <c r="HL15" s="9">
        <v>12.323</v>
      </c>
      <c r="HM15" s="9">
        <v>9.1069999999999993</v>
      </c>
      <c r="HN15" s="9">
        <v>14.585000000000001</v>
      </c>
      <c r="HO15" s="9">
        <v>3.8919999999999999</v>
      </c>
      <c r="HP15" s="9">
        <v>1.135</v>
      </c>
      <c r="HQ15" s="9">
        <v>440.72300000000001</v>
      </c>
      <c r="HR15" s="9">
        <v>18.120999999999999</v>
      </c>
      <c r="HS15" s="9">
        <v>21.713000000000001</v>
      </c>
      <c r="HT15" s="9">
        <v>82.823999999999998</v>
      </c>
      <c r="HU15" s="9">
        <v>59.497999999999998</v>
      </c>
      <c r="HV15" s="9">
        <v>503.88200000000001</v>
      </c>
      <c r="HW15" s="9">
        <v>105.64100000000001</v>
      </c>
      <c r="HX15" s="9">
        <v>48.375</v>
      </c>
      <c r="HY15" s="9">
        <v>1094.8710000000001</v>
      </c>
      <c r="HZ15" s="9">
        <v>1004.039</v>
      </c>
      <c r="IA15" s="9">
        <v>108.19799999999999</v>
      </c>
      <c r="IB15" s="9">
        <v>102.386</v>
      </c>
      <c r="IC15" s="9">
        <v>36.502000000000002</v>
      </c>
      <c r="ID15" s="9">
        <v>65.884</v>
      </c>
      <c r="IE15" s="9">
        <v>60.161999999999999</v>
      </c>
      <c r="IF15" s="9">
        <v>42.223999999999997</v>
      </c>
      <c r="IG15" s="9">
        <v>56.869</v>
      </c>
      <c r="IH15" s="9">
        <v>38.514000000000003</v>
      </c>
      <c r="II15" s="9">
        <v>2.4119999999999999</v>
      </c>
      <c r="IJ15" s="9">
        <v>25.385000000000002</v>
      </c>
      <c r="IK15" s="9">
        <v>49.453000000000003</v>
      </c>
      <c r="IL15" s="9">
        <v>27.547999999999998</v>
      </c>
      <c r="IM15" s="9">
        <v>58.911999999999999</v>
      </c>
      <c r="IN15" s="9">
        <v>43.473999999999997</v>
      </c>
      <c r="IO15" s="9">
        <v>5.8109999999999999</v>
      </c>
      <c r="IP15" s="9">
        <v>895.84199999999998</v>
      </c>
      <c r="IQ15" s="9">
        <v>738.18700000000001</v>
      </c>
    </row>
    <row r="16" spans="1:251">
      <c r="A16" s="10">
        <v>43862</v>
      </c>
      <c r="B16" s="9">
        <v>1576.278</v>
      </c>
      <c r="C16" s="9">
        <v>1516.47</v>
      </c>
      <c r="D16" s="9">
        <v>114.09399999999999</v>
      </c>
      <c r="E16" s="9">
        <v>110.623</v>
      </c>
      <c r="F16" s="9">
        <v>44.238</v>
      </c>
      <c r="G16" s="9">
        <v>66.385999999999996</v>
      </c>
      <c r="H16" s="9">
        <v>60.287999999999997</v>
      </c>
      <c r="I16" s="9">
        <v>50.335000000000001</v>
      </c>
      <c r="J16" s="9">
        <v>70.727999999999994</v>
      </c>
      <c r="K16" s="9">
        <v>5.7169999999999996</v>
      </c>
      <c r="L16" s="9">
        <v>33.529000000000003</v>
      </c>
      <c r="M16" s="9">
        <v>42.542999999999999</v>
      </c>
      <c r="N16" s="9">
        <v>22.846</v>
      </c>
      <c r="O16" s="9">
        <v>45.234000000000002</v>
      </c>
      <c r="P16" s="9">
        <v>82.308999999999997</v>
      </c>
      <c r="Q16" s="9">
        <v>28.314</v>
      </c>
      <c r="R16" s="9">
        <v>3.4710000000000001</v>
      </c>
      <c r="S16" s="9">
        <v>1402.376</v>
      </c>
      <c r="T16" s="9">
        <v>900.46699999999998</v>
      </c>
      <c r="U16" s="9">
        <v>836.24099999999999</v>
      </c>
      <c r="V16" s="9">
        <v>31.824999999999999</v>
      </c>
      <c r="W16" s="9">
        <v>32.402000000000001</v>
      </c>
      <c r="X16" s="9">
        <v>33.9</v>
      </c>
      <c r="Y16" s="9">
        <v>6.7220000000000004</v>
      </c>
      <c r="Z16" s="9">
        <v>21.141999999999999</v>
      </c>
      <c r="AA16" s="9">
        <v>732.22299999999996</v>
      </c>
      <c r="AB16" s="9">
        <v>45.634</v>
      </c>
      <c r="AC16" s="9">
        <v>25.042999999999999</v>
      </c>
      <c r="AD16" s="9">
        <v>97.566999999999993</v>
      </c>
      <c r="AE16" s="9">
        <v>191.911</v>
      </c>
      <c r="AF16" s="9">
        <v>708.55600000000004</v>
      </c>
      <c r="AG16" s="9">
        <v>501.90899999999999</v>
      </c>
      <c r="AH16" s="9">
        <v>59.808</v>
      </c>
      <c r="AI16" s="9">
        <v>3018.7550000000001</v>
      </c>
      <c r="AJ16" s="9">
        <v>2876.3530000000001</v>
      </c>
      <c r="AK16" s="9">
        <v>253.58099999999999</v>
      </c>
      <c r="AL16" s="9">
        <v>229.49600000000001</v>
      </c>
      <c r="AM16" s="9">
        <v>124.21</v>
      </c>
      <c r="AN16" s="9">
        <v>105.286</v>
      </c>
      <c r="AO16" s="9">
        <v>184.16499999999999</v>
      </c>
      <c r="AP16" s="9">
        <v>45.33</v>
      </c>
      <c r="AQ16" s="9">
        <v>191.12700000000001</v>
      </c>
      <c r="AR16" s="9">
        <v>2.6</v>
      </c>
      <c r="AS16" s="9">
        <v>35.768000000000001</v>
      </c>
      <c r="AT16" s="9">
        <v>99.861999999999995</v>
      </c>
      <c r="AU16" s="9">
        <v>56.631999999999998</v>
      </c>
      <c r="AV16" s="9">
        <v>73.001000000000005</v>
      </c>
      <c r="AW16" s="9">
        <v>173.554</v>
      </c>
      <c r="AX16" s="9">
        <v>55.942</v>
      </c>
      <c r="AY16" s="9">
        <v>24.085999999999999</v>
      </c>
      <c r="AZ16" s="9">
        <v>2622.7719999999999</v>
      </c>
      <c r="BA16" s="9">
        <v>2199.3960000000002</v>
      </c>
      <c r="BB16" s="9">
        <v>2090.1849999999999</v>
      </c>
      <c r="BC16" s="9">
        <v>71.167000000000002</v>
      </c>
      <c r="BD16" s="9">
        <v>37.776000000000003</v>
      </c>
      <c r="BE16" s="9">
        <v>85.177999999999997</v>
      </c>
      <c r="BF16" s="9">
        <v>0.73599999999999999</v>
      </c>
      <c r="BG16" s="9">
        <v>23.029</v>
      </c>
      <c r="BH16" s="9">
        <v>1691.6489999999999</v>
      </c>
      <c r="BI16" s="9">
        <v>154.40700000000001</v>
      </c>
      <c r="BJ16" s="9">
        <v>114.261</v>
      </c>
      <c r="BK16" s="9">
        <v>239.07900000000001</v>
      </c>
      <c r="BL16" s="9">
        <v>436.31900000000002</v>
      </c>
      <c r="BM16" s="9">
        <v>1763.077</v>
      </c>
      <c r="BN16" s="9">
        <v>423.37599999999998</v>
      </c>
      <c r="BO16" s="9">
        <v>142.40199999999999</v>
      </c>
      <c r="BP16" s="9">
        <v>1727.8430000000001</v>
      </c>
      <c r="BQ16" s="9">
        <v>1648.0609999999999</v>
      </c>
      <c r="BR16" s="9">
        <v>154.68799999999999</v>
      </c>
      <c r="BS16" s="9">
        <v>143.572</v>
      </c>
      <c r="BT16" s="9">
        <v>86.977000000000004</v>
      </c>
      <c r="BU16" s="9">
        <v>56.594999999999999</v>
      </c>
      <c r="BV16" s="9">
        <v>110.721</v>
      </c>
      <c r="BW16" s="9">
        <v>32.850999999999999</v>
      </c>
      <c r="BX16" s="9">
        <v>106.944</v>
      </c>
      <c r="BY16" s="9">
        <v>14.438000000000001</v>
      </c>
      <c r="BZ16" s="9">
        <v>21.265999999999998</v>
      </c>
      <c r="CA16" s="9">
        <v>49.593000000000004</v>
      </c>
      <c r="CB16" s="9">
        <v>47.371000000000002</v>
      </c>
      <c r="CC16" s="9">
        <v>46.607999999999997</v>
      </c>
      <c r="CD16" s="9">
        <v>93.147000000000006</v>
      </c>
      <c r="CE16" s="9">
        <v>50.423999999999999</v>
      </c>
      <c r="CF16" s="9">
        <v>11.117000000000001</v>
      </c>
      <c r="CG16" s="9">
        <v>1493.373</v>
      </c>
      <c r="CH16" s="9">
        <v>1071.894</v>
      </c>
      <c r="CI16" s="9">
        <v>1034.2619999999999</v>
      </c>
      <c r="CJ16" s="9">
        <v>16.378</v>
      </c>
      <c r="CK16" s="9">
        <v>21.254000000000001</v>
      </c>
      <c r="CL16" s="9">
        <v>15.273999999999999</v>
      </c>
      <c r="CM16" s="9">
        <v>13.55</v>
      </c>
      <c r="CN16" s="9">
        <v>7.3959999999999999</v>
      </c>
      <c r="CO16" s="9">
        <v>848.49599999999998</v>
      </c>
      <c r="CP16" s="9">
        <v>37.261000000000003</v>
      </c>
      <c r="CQ16" s="9">
        <v>46.040999999999997</v>
      </c>
      <c r="CR16" s="9">
        <v>140.096</v>
      </c>
      <c r="CS16" s="9">
        <v>119.20699999999999</v>
      </c>
      <c r="CT16" s="9">
        <v>952.68700000000001</v>
      </c>
      <c r="CU16" s="9">
        <v>421.47899999999998</v>
      </c>
      <c r="CV16" s="9">
        <v>79.781000000000006</v>
      </c>
      <c r="CW16" s="9">
        <v>1302.8920000000001</v>
      </c>
      <c r="CX16" s="9">
        <v>1208.4069999999999</v>
      </c>
      <c r="CY16" s="9">
        <v>121.65900000000001</v>
      </c>
      <c r="CZ16" s="9">
        <v>103.66</v>
      </c>
      <c r="DA16" s="9">
        <v>55.747</v>
      </c>
      <c r="DB16" s="9">
        <v>47.912999999999997</v>
      </c>
      <c r="DC16" s="9">
        <v>61.640999999999998</v>
      </c>
      <c r="DD16" s="9">
        <v>42.018999999999998</v>
      </c>
      <c r="DE16" s="9">
        <v>46.603000000000002</v>
      </c>
      <c r="DF16" s="9">
        <v>23.213000000000001</v>
      </c>
      <c r="DG16" s="9">
        <v>29.920999999999999</v>
      </c>
      <c r="DH16" s="9">
        <v>20.646000000000001</v>
      </c>
      <c r="DI16" s="9">
        <v>41.387</v>
      </c>
      <c r="DJ16" s="9">
        <v>41.627000000000002</v>
      </c>
      <c r="DK16" s="9">
        <v>69.757000000000005</v>
      </c>
      <c r="DL16" s="9">
        <v>33.902999999999999</v>
      </c>
      <c r="DM16" s="9">
        <v>17.998999999999999</v>
      </c>
      <c r="DN16" s="9">
        <v>1086.748</v>
      </c>
      <c r="DO16" s="9">
        <v>985.84199999999998</v>
      </c>
      <c r="DP16" s="9">
        <v>955.101</v>
      </c>
      <c r="DQ16" s="9">
        <v>14.932</v>
      </c>
      <c r="DR16" s="9">
        <v>15.808999999999999</v>
      </c>
      <c r="DS16" s="9">
        <v>11.603999999999999</v>
      </c>
      <c r="DT16" s="9">
        <v>11.802</v>
      </c>
      <c r="DU16" s="9">
        <v>6.843</v>
      </c>
      <c r="DV16" s="9">
        <v>661.60599999999999</v>
      </c>
      <c r="DW16" s="9">
        <v>73.893000000000001</v>
      </c>
      <c r="DX16" s="9">
        <v>61.664000000000001</v>
      </c>
      <c r="DY16" s="9">
        <v>188.679</v>
      </c>
      <c r="DZ16" s="9">
        <v>120.458</v>
      </c>
      <c r="EA16" s="9">
        <v>865.38400000000001</v>
      </c>
      <c r="EB16" s="9">
        <v>100.907</v>
      </c>
      <c r="EC16" s="9">
        <v>94.484999999999999</v>
      </c>
      <c r="ED16" s="9">
        <v>1708.9</v>
      </c>
      <c r="EE16" s="9">
        <v>1610.2570000000001</v>
      </c>
      <c r="EF16" s="9">
        <v>125.10299999999999</v>
      </c>
      <c r="EG16" s="9">
        <v>114.985</v>
      </c>
      <c r="EH16" s="9">
        <v>37.341999999999999</v>
      </c>
      <c r="EI16" s="9">
        <v>77.069000000000003</v>
      </c>
      <c r="EJ16" s="9">
        <v>71.715000000000003</v>
      </c>
      <c r="EK16" s="9">
        <v>43.27</v>
      </c>
      <c r="EL16" s="9">
        <v>61.648000000000003</v>
      </c>
      <c r="EM16" s="9">
        <v>29.777000000000001</v>
      </c>
      <c r="EN16" s="9">
        <v>21.873000000000001</v>
      </c>
      <c r="EO16" s="9">
        <v>43.134999999999998</v>
      </c>
      <c r="EP16" s="9">
        <v>37.82</v>
      </c>
      <c r="EQ16" s="9">
        <v>34.029000000000003</v>
      </c>
      <c r="ER16" s="9">
        <v>82.18</v>
      </c>
      <c r="ES16" s="9">
        <v>32.804000000000002</v>
      </c>
      <c r="ET16" s="9">
        <v>10.119</v>
      </c>
      <c r="EU16" s="9">
        <v>1485.153</v>
      </c>
      <c r="EV16" s="9">
        <v>1299.4670000000001</v>
      </c>
      <c r="EW16" s="9">
        <v>1201.787</v>
      </c>
      <c r="EX16" s="9">
        <v>45.902000000000001</v>
      </c>
      <c r="EY16" s="9">
        <v>51.575000000000003</v>
      </c>
      <c r="EZ16" s="9">
        <v>34.167000000000002</v>
      </c>
      <c r="FA16" s="9">
        <v>44.762</v>
      </c>
      <c r="FB16" s="9">
        <v>18.021999999999998</v>
      </c>
      <c r="FC16" s="9">
        <v>1066.7270000000001</v>
      </c>
      <c r="FD16" s="9">
        <v>66.498999999999995</v>
      </c>
      <c r="FE16" s="9">
        <v>61.485999999999997</v>
      </c>
      <c r="FF16" s="9">
        <v>104.755</v>
      </c>
      <c r="FG16" s="9">
        <v>206.22399999999999</v>
      </c>
      <c r="FH16" s="9">
        <v>1093.2429999999999</v>
      </c>
      <c r="FI16" s="9">
        <v>185.68600000000001</v>
      </c>
      <c r="FJ16" s="9">
        <v>98.643000000000001</v>
      </c>
      <c r="FK16" s="9">
        <v>1048.509</v>
      </c>
      <c r="FL16" s="9">
        <v>977.78499999999997</v>
      </c>
      <c r="FM16" s="9">
        <v>118.81</v>
      </c>
      <c r="FN16" s="9">
        <v>108.622</v>
      </c>
      <c r="FO16" s="9">
        <v>45.378</v>
      </c>
      <c r="FP16" s="9">
        <v>63.244</v>
      </c>
      <c r="FQ16" s="9">
        <v>53.526000000000003</v>
      </c>
      <c r="FR16" s="9">
        <v>55.097000000000001</v>
      </c>
      <c r="FS16" s="9">
        <v>55.584000000000003</v>
      </c>
      <c r="FT16" s="9">
        <v>42.707999999999998</v>
      </c>
      <c r="FU16" s="9">
        <v>8.6319999999999997</v>
      </c>
      <c r="FV16" s="9">
        <v>28.6</v>
      </c>
      <c r="FW16" s="9">
        <v>53.250999999999998</v>
      </c>
      <c r="FX16" s="9">
        <v>26.771999999999998</v>
      </c>
      <c r="FY16" s="9">
        <v>74.481999999999999</v>
      </c>
      <c r="FZ16" s="9">
        <v>34.14</v>
      </c>
      <c r="GA16" s="9">
        <v>10.188000000000001</v>
      </c>
      <c r="GB16" s="9">
        <v>858.97500000000002</v>
      </c>
      <c r="GC16" s="9">
        <v>775.90499999999997</v>
      </c>
      <c r="GD16" s="9">
        <v>741.33600000000001</v>
      </c>
      <c r="GE16" s="9">
        <v>11.334</v>
      </c>
      <c r="GF16" s="9">
        <v>23.234999999999999</v>
      </c>
      <c r="GG16" s="9">
        <v>11.398999999999999</v>
      </c>
      <c r="GH16" s="9">
        <v>21.369</v>
      </c>
      <c r="GI16" s="9">
        <v>1.802</v>
      </c>
      <c r="GJ16" s="9">
        <v>520.40200000000004</v>
      </c>
      <c r="GK16" s="9">
        <v>41.655999999999999</v>
      </c>
      <c r="GL16" s="9">
        <v>47.146999999999998</v>
      </c>
      <c r="GM16" s="9">
        <v>166.7</v>
      </c>
      <c r="GN16" s="9">
        <v>109.364</v>
      </c>
      <c r="GO16" s="9">
        <v>666.54100000000005</v>
      </c>
      <c r="GP16" s="9">
        <v>83.07</v>
      </c>
      <c r="GQ16" s="9">
        <v>70.724000000000004</v>
      </c>
      <c r="GR16" s="9">
        <v>779.97299999999996</v>
      </c>
      <c r="GS16" s="9">
        <v>732.23199999999997</v>
      </c>
      <c r="GT16" s="9">
        <v>72.475999999999999</v>
      </c>
      <c r="GU16" s="9">
        <v>68.688000000000002</v>
      </c>
      <c r="GV16" s="9">
        <v>37.226999999999997</v>
      </c>
      <c r="GW16" s="9">
        <v>31.460999999999999</v>
      </c>
      <c r="GX16" s="9">
        <v>48.723999999999997</v>
      </c>
      <c r="GY16" s="9">
        <v>19.963999999999999</v>
      </c>
      <c r="GZ16" s="9">
        <v>50.098999999999997</v>
      </c>
      <c r="HA16" s="9">
        <v>9.8989999999999991</v>
      </c>
      <c r="HB16" s="9">
        <v>4.1669999999999998</v>
      </c>
      <c r="HC16" s="9">
        <v>25.608000000000001</v>
      </c>
      <c r="HD16" s="9">
        <v>20.263999999999999</v>
      </c>
      <c r="HE16" s="9">
        <v>22.815000000000001</v>
      </c>
      <c r="HF16" s="9">
        <v>33.673999999999999</v>
      </c>
      <c r="HG16" s="9">
        <v>35.014000000000003</v>
      </c>
      <c r="HH16" s="9">
        <v>3.7879999999999998</v>
      </c>
      <c r="HI16" s="9">
        <v>659.75599999999997</v>
      </c>
      <c r="HJ16" s="9">
        <v>550.56100000000004</v>
      </c>
      <c r="HK16" s="9">
        <v>532.19100000000003</v>
      </c>
      <c r="HL16" s="9">
        <v>7.0519999999999996</v>
      </c>
      <c r="HM16" s="9">
        <v>11.317</v>
      </c>
      <c r="HN16" s="9">
        <v>11.164999999999999</v>
      </c>
      <c r="HO16" s="9">
        <v>4.6909999999999998</v>
      </c>
      <c r="HP16" s="9">
        <v>1.4430000000000001</v>
      </c>
      <c r="HQ16" s="9">
        <v>417.33199999999999</v>
      </c>
      <c r="HR16" s="9">
        <v>16.853999999999999</v>
      </c>
      <c r="HS16" s="9">
        <v>23.983000000000001</v>
      </c>
      <c r="HT16" s="9">
        <v>92.391000000000005</v>
      </c>
      <c r="HU16" s="9">
        <v>50.4</v>
      </c>
      <c r="HV16" s="9">
        <v>500.161</v>
      </c>
      <c r="HW16" s="9">
        <v>109.19499999999999</v>
      </c>
      <c r="HX16" s="9">
        <v>47.741</v>
      </c>
      <c r="HY16" s="9">
        <v>1146.288</v>
      </c>
      <c r="HZ16" s="9">
        <v>1056.701</v>
      </c>
      <c r="IA16" s="9">
        <v>88.727999999999994</v>
      </c>
      <c r="IB16" s="9">
        <v>81.207999999999998</v>
      </c>
      <c r="IC16" s="9">
        <v>31.222999999999999</v>
      </c>
      <c r="ID16" s="9">
        <v>49.984999999999999</v>
      </c>
      <c r="IE16" s="9">
        <v>46.444000000000003</v>
      </c>
      <c r="IF16" s="9">
        <v>34.764000000000003</v>
      </c>
      <c r="IG16" s="9">
        <v>48.423999999999999</v>
      </c>
      <c r="IH16" s="9">
        <v>28.39</v>
      </c>
      <c r="II16" s="9">
        <v>1.5640000000000001</v>
      </c>
      <c r="IJ16" s="9">
        <v>21.02</v>
      </c>
      <c r="IK16" s="9">
        <v>33.609000000000002</v>
      </c>
      <c r="IL16" s="9">
        <v>26.579000000000001</v>
      </c>
      <c r="IM16" s="9">
        <v>51.433</v>
      </c>
      <c r="IN16" s="9">
        <v>29.774999999999999</v>
      </c>
      <c r="IO16" s="9">
        <v>7.52</v>
      </c>
      <c r="IP16" s="9">
        <v>967.97299999999996</v>
      </c>
      <c r="IQ16" s="9">
        <v>823.68299999999999</v>
      </c>
    </row>
    <row r="17" spans="1:251">
      <c r="A17" s="10">
        <v>44228</v>
      </c>
      <c r="B17" s="9">
        <v>1629.9639999999999</v>
      </c>
      <c r="C17" s="9">
        <v>1576.54</v>
      </c>
      <c r="D17" s="9">
        <v>89.245000000000005</v>
      </c>
      <c r="E17" s="9">
        <v>82.745000000000005</v>
      </c>
      <c r="F17" s="9">
        <v>34.372</v>
      </c>
      <c r="G17" s="9">
        <v>47.886000000000003</v>
      </c>
      <c r="H17" s="9">
        <v>43.293999999999997</v>
      </c>
      <c r="I17" s="9">
        <v>39.451000000000001</v>
      </c>
      <c r="J17" s="9">
        <v>48.161999999999999</v>
      </c>
      <c r="K17" s="9">
        <v>3.9359999999999999</v>
      </c>
      <c r="L17" s="9">
        <v>28.550999999999998</v>
      </c>
      <c r="M17" s="9">
        <v>26.47</v>
      </c>
      <c r="N17" s="9">
        <v>18.007000000000001</v>
      </c>
      <c r="O17" s="9">
        <v>38.268000000000001</v>
      </c>
      <c r="P17" s="9">
        <v>62.277999999999999</v>
      </c>
      <c r="Q17" s="9">
        <v>20.468</v>
      </c>
      <c r="R17" s="9">
        <v>6.5</v>
      </c>
      <c r="S17" s="9">
        <v>1487.2950000000001</v>
      </c>
      <c r="T17" s="9">
        <v>955.67499999999995</v>
      </c>
      <c r="U17" s="9">
        <v>910.96699999999998</v>
      </c>
      <c r="V17" s="9">
        <v>20.803000000000001</v>
      </c>
      <c r="W17" s="9">
        <v>22.917000000000002</v>
      </c>
      <c r="X17" s="9">
        <v>25.292999999999999</v>
      </c>
      <c r="Y17" s="9">
        <v>6.66</v>
      </c>
      <c r="Z17" s="9">
        <v>11.252000000000001</v>
      </c>
      <c r="AA17" s="9">
        <v>718.16800000000001</v>
      </c>
      <c r="AB17" s="9">
        <v>77.3</v>
      </c>
      <c r="AC17" s="9">
        <v>45.966999999999999</v>
      </c>
      <c r="AD17" s="9">
        <v>114.24</v>
      </c>
      <c r="AE17" s="9">
        <v>181.88</v>
      </c>
      <c r="AF17" s="9">
        <v>773.79600000000005</v>
      </c>
      <c r="AG17" s="9">
        <v>531.61900000000003</v>
      </c>
      <c r="AH17" s="9">
        <v>53.423999999999999</v>
      </c>
      <c r="AI17" s="9">
        <v>3260.364</v>
      </c>
      <c r="AJ17" s="9">
        <v>3107.9760000000001</v>
      </c>
      <c r="AK17" s="9">
        <v>233.36600000000001</v>
      </c>
      <c r="AL17" s="9">
        <v>202.66300000000001</v>
      </c>
      <c r="AM17" s="9">
        <v>96.994</v>
      </c>
      <c r="AN17" s="9">
        <v>105.669</v>
      </c>
      <c r="AO17" s="9">
        <v>158.29900000000001</v>
      </c>
      <c r="AP17" s="9">
        <v>44.363999999999997</v>
      </c>
      <c r="AQ17" s="9">
        <v>171.98</v>
      </c>
      <c r="AR17" s="9">
        <v>0</v>
      </c>
      <c r="AS17" s="9">
        <v>30.683</v>
      </c>
      <c r="AT17" s="9">
        <v>79.989000000000004</v>
      </c>
      <c r="AU17" s="9">
        <v>66.537999999999997</v>
      </c>
      <c r="AV17" s="9">
        <v>56.136000000000003</v>
      </c>
      <c r="AW17" s="9">
        <v>141.529</v>
      </c>
      <c r="AX17" s="9">
        <v>61.134</v>
      </c>
      <c r="AY17" s="9">
        <v>30.702000000000002</v>
      </c>
      <c r="AZ17" s="9">
        <v>2874.61</v>
      </c>
      <c r="BA17" s="9">
        <v>2412.5889999999999</v>
      </c>
      <c r="BB17" s="9">
        <v>2276.3249999999998</v>
      </c>
      <c r="BC17" s="9">
        <v>95.016000000000005</v>
      </c>
      <c r="BD17" s="9">
        <v>40.274999999999999</v>
      </c>
      <c r="BE17" s="9">
        <v>108.68600000000001</v>
      </c>
      <c r="BF17" s="9">
        <v>6.0469999999999997</v>
      </c>
      <c r="BG17" s="9">
        <v>20.558</v>
      </c>
      <c r="BH17" s="9">
        <v>1810.8230000000001</v>
      </c>
      <c r="BI17" s="9">
        <v>173.75200000000001</v>
      </c>
      <c r="BJ17" s="9">
        <v>159.602</v>
      </c>
      <c r="BK17" s="9">
        <v>268.41300000000001</v>
      </c>
      <c r="BL17" s="9">
        <v>460.29599999999999</v>
      </c>
      <c r="BM17" s="9">
        <v>1952.2940000000001</v>
      </c>
      <c r="BN17" s="9">
        <v>462.02100000000002</v>
      </c>
      <c r="BO17" s="9">
        <v>152.38900000000001</v>
      </c>
      <c r="BP17" s="9">
        <v>1667.3430000000001</v>
      </c>
      <c r="BQ17" s="9">
        <v>1594.019</v>
      </c>
      <c r="BR17" s="9">
        <v>137.52699999999999</v>
      </c>
      <c r="BS17" s="9">
        <v>126.154</v>
      </c>
      <c r="BT17" s="9">
        <v>71.165000000000006</v>
      </c>
      <c r="BU17" s="9">
        <v>54.988</v>
      </c>
      <c r="BV17" s="9">
        <v>96.230999999999995</v>
      </c>
      <c r="BW17" s="9">
        <v>29.922999999999998</v>
      </c>
      <c r="BX17" s="9">
        <v>93.063000000000002</v>
      </c>
      <c r="BY17" s="9">
        <v>8.1579999999999995</v>
      </c>
      <c r="BZ17" s="9">
        <v>24.933</v>
      </c>
      <c r="CA17" s="9">
        <v>50.482999999999997</v>
      </c>
      <c r="CB17" s="9">
        <v>39.484999999999999</v>
      </c>
      <c r="CC17" s="9">
        <v>36.186</v>
      </c>
      <c r="CD17" s="9">
        <v>82.426000000000002</v>
      </c>
      <c r="CE17" s="9">
        <v>43.728000000000002</v>
      </c>
      <c r="CF17" s="9">
        <v>11.372999999999999</v>
      </c>
      <c r="CG17" s="9">
        <v>1456.492</v>
      </c>
      <c r="CH17" s="9">
        <v>1055.8589999999999</v>
      </c>
      <c r="CI17" s="9">
        <v>1029.827</v>
      </c>
      <c r="CJ17" s="9">
        <v>11.627000000000001</v>
      </c>
      <c r="CK17" s="9">
        <v>13.856999999999999</v>
      </c>
      <c r="CL17" s="9">
        <v>12.268000000000001</v>
      </c>
      <c r="CM17" s="9">
        <v>6.9790000000000001</v>
      </c>
      <c r="CN17" s="9">
        <v>6.2370000000000001</v>
      </c>
      <c r="CO17" s="9">
        <v>808.20699999999999</v>
      </c>
      <c r="CP17" s="9">
        <v>44.904000000000003</v>
      </c>
      <c r="CQ17" s="9">
        <v>55.973999999999997</v>
      </c>
      <c r="CR17" s="9">
        <v>146.774</v>
      </c>
      <c r="CS17" s="9">
        <v>109.86</v>
      </c>
      <c r="CT17" s="9">
        <v>946</v>
      </c>
      <c r="CU17" s="9">
        <v>400.63299999999998</v>
      </c>
      <c r="CV17" s="9">
        <v>73.323999999999998</v>
      </c>
      <c r="CW17" s="9">
        <v>1268.838</v>
      </c>
      <c r="CX17" s="9">
        <v>1173.768</v>
      </c>
      <c r="CY17" s="9">
        <v>133.852</v>
      </c>
      <c r="CZ17" s="9">
        <v>113.286</v>
      </c>
      <c r="DA17" s="9">
        <v>41.076000000000001</v>
      </c>
      <c r="DB17" s="9">
        <v>72.210999999999999</v>
      </c>
      <c r="DC17" s="9">
        <v>69.013000000000005</v>
      </c>
      <c r="DD17" s="9">
        <v>44.273000000000003</v>
      </c>
      <c r="DE17" s="9">
        <v>67.983000000000004</v>
      </c>
      <c r="DF17" s="9">
        <v>23.884</v>
      </c>
      <c r="DG17" s="9">
        <v>17.832000000000001</v>
      </c>
      <c r="DH17" s="9">
        <v>24.058</v>
      </c>
      <c r="DI17" s="9">
        <v>51.399000000000001</v>
      </c>
      <c r="DJ17" s="9">
        <v>37.829000000000001</v>
      </c>
      <c r="DK17" s="9">
        <v>72.426000000000002</v>
      </c>
      <c r="DL17" s="9">
        <v>40.860999999999997</v>
      </c>
      <c r="DM17" s="9">
        <v>20.565000000000001</v>
      </c>
      <c r="DN17" s="9">
        <v>1039.9169999999999</v>
      </c>
      <c r="DO17" s="9">
        <v>941.33100000000002</v>
      </c>
      <c r="DP17" s="9">
        <v>893.60199999999998</v>
      </c>
      <c r="DQ17" s="9">
        <v>25.635999999999999</v>
      </c>
      <c r="DR17" s="9">
        <v>22.094000000000001</v>
      </c>
      <c r="DS17" s="9">
        <v>25.169</v>
      </c>
      <c r="DT17" s="9">
        <v>15.423999999999999</v>
      </c>
      <c r="DU17" s="9">
        <v>6.165</v>
      </c>
      <c r="DV17" s="9">
        <v>608.40499999999997</v>
      </c>
      <c r="DW17" s="9">
        <v>81.105999999999995</v>
      </c>
      <c r="DX17" s="9">
        <v>81.445999999999998</v>
      </c>
      <c r="DY17" s="9">
        <v>170.37299999999999</v>
      </c>
      <c r="DZ17" s="9">
        <v>134.803</v>
      </c>
      <c r="EA17" s="9">
        <v>806.52800000000002</v>
      </c>
      <c r="EB17" s="9">
        <v>98.585999999999999</v>
      </c>
      <c r="EC17" s="9">
        <v>95.069000000000003</v>
      </c>
      <c r="ED17" s="9">
        <v>1628.819</v>
      </c>
      <c r="EE17" s="9">
        <v>1547.09</v>
      </c>
      <c r="EF17" s="9">
        <v>121.60599999999999</v>
      </c>
      <c r="EG17" s="9">
        <v>109.108</v>
      </c>
      <c r="EH17" s="9">
        <v>36.957999999999998</v>
      </c>
      <c r="EI17" s="9">
        <v>72.150000000000006</v>
      </c>
      <c r="EJ17" s="9">
        <v>70.614999999999995</v>
      </c>
      <c r="EK17" s="9">
        <v>38.493000000000002</v>
      </c>
      <c r="EL17" s="9">
        <v>65.228999999999999</v>
      </c>
      <c r="EM17" s="9">
        <v>27.084</v>
      </c>
      <c r="EN17" s="9">
        <v>13.696999999999999</v>
      </c>
      <c r="EO17" s="9">
        <v>35.932000000000002</v>
      </c>
      <c r="EP17" s="9">
        <v>36.826000000000001</v>
      </c>
      <c r="EQ17" s="9">
        <v>36.35</v>
      </c>
      <c r="ER17" s="9">
        <v>73.251000000000005</v>
      </c>
      <c r="ES17" s="9">
        <v>35.856999999999999</v>
      </c>
      <c r="ET17" s="9">
        <v>12.497999999999999</v>
      </c>
      <c r="EU17" s="9">
        <v>1425.4839999999999</v>
      </c>
      <c r="EV17" s="9">
        <v>1253.7090000000001</v>
      </c>
      <c r="EW17" s="9">
        <v>1156.729</v>
      </c>
      <c r="EX17" s="9">
        <v>54.642000000000003</v>
      </c>
      <c r="EY17" s="9">
        <v>42.338999999999999</v>
      </c>
      <c r="EZ17" s="9">
        <v>47.677</v>
      </c>
      <c r="FA17" s="9">
        <v>34.911999999999999</v>
      </c>
      <c r="FB17" s="9">
        <v>13.840999999999999</v>
      </c>
      <c r="FC17" s="9">
        <v>975.721</v>
      </c>
      <c r="FD17" s="9">
        <v>89.927000000000007</v>
      </c>
      <c r="FE17" s="9">
        <v>75.772000000000006</v>
      </c>
      <c r="FF17" s="9">
        <v>112.289</v>
      </c>
      <c r="FG17" s="9">
        <v>220.005</v>
      </c>
      <c r="FH17" s="9">
        <v>1033.704</v>
      </c>
      <c r="FI17" s="9">
        <v>171.77500000000001</v>
      </c>
      <c r="FJ17" s="9">
        <v>81.728999999999999</v>
      </c>
      <c r="FK17" s="9">
        <v>1014.141</v>
      </c>
      <c r="FL17" s="9">
        <v>950.72799999999995</v>
      </c>
      <c r="FM17" s="9">
        <v>102.852</v>
      </c>
      <c r="FN17" s="9">
        <v>93.587000000000003</v>
      </c>
      <c r="FO17" s="9">
        <v>33.466999999999999</v>
      </c>
      <c r="FP17" s="9">
        <v>60.121000000000002</v>
      </c>
      <c r="FQ17" s="9">
        <v>43.594999999999999</v>
      </c>
      <c r="FR17" s="9">
        <v>49.991999999999997</v>
      </c>
      <c r="FS17" s="9">
        <v>45.917999999999999</v>
      </c>
      <c r="FT17" s="9">
        <v>44.332999999999998</v>
      </c>
      <c r="FU17" s="9">
        <v>3.3359999999999999</v>
      </c>
      <c r="FV17" s="9">
        <v>23.045000000000002</v>
      </c>
      <c r="FW17" s="9">
        <v>46.856999999999999</v>
      </c>
      <c r="FX17" s="9">
        <v>23.686</v>
      </c>
      <c r="FY17" s="9">
        <v>59.264000000000003</v>
      </c>
      <c r="FZ17" s="9">
        <v>34.323</v>
      </c>
      <c r="GA17" s="9">
        <v>9.2650000000000006</v>
      </c>
      <c r="GB17" s="9">
        <v>847.875</v>
      </c>
      <c r="GC17" s="9">
        <v>773.86900000000003</v>
      </c>
      <c r="GD17" s="9">
        <v>737.17899999999997</v>
      </c>
      <c r="GE17" s="9">
        <v>15.601000000000001</v>
      </c>
      <c r="GF17" s="9">
        <v>20.831</v>
      </c>
      <c r="GG17" s="9">
        <v>12.821</v>
      </c>
      <c r="GH17" s="9">
        <v>18.657</v>
      </c>
      <c r="GI17" s="9">
        <v>4.9539999999999997</v>
      </c>
      <c r="GJ17" s="9">
        <v>480.88900000000001</v>
      </c>
      <c r="GK17" s="9">
        <v>58.805</v>
      </c>
      <c r="GL17" s="9">
        <v>66.203000000000003</v>
      </c>
      <c r="GM17" s="9">
        <v>167.97200000000001</v>
      </c>
      <c r="GN17" s="9">
        <v>94.581000000000003</v>
      </c>
      <c r="GO17" s="9">
        <v>679.28899999999999</v>
      </c>
      <c r="GP17" s="9">
        <v>74.006</v>
      </c>
      <c r="GQ17" s="9">
        <v>63.414000000000001</v>
      </c>
      <c r="GR17" s="9">
        <v>788.91899999999998</v>
      </c>
      <c r="GS17" s="9">
        <v>737.6</v>
      </c>
      <c r="GT17" s="9">
        <v>65.909000000000006</v>
      </c>
      <c r="GU17" s="9">
        <v>58.192</v>
      </c>
      <c r="GV17" s="9">
        <v>21.369</v>
      </c>
      <c r="GW17" s="9">
        <v>36.823</v>
      </c>
      <c r="GX17" s="9">
        <v>37.289000000000001</v>
      </c>
      <c r="GY17" s="9">
        <v>20.902999999999999</v>
      </c>
      <c r="GZ17" s="9">
        <v>40.685000000000002</v>
      </c>
      <c r="HA17" s="9">
        <v>9.6419999999999995</v>
      </c>
      <c r="HB17" s="9">
        <v>6.4290000000000003</v>
      </c>
      <c r="HC17" s="9">
        <v>17.759</v>
      </c>
      <c r="HD17" s="9">
        <v>17.367999999999999</v>
      </c>
      <c r="HE17" s="9">
        <v>23.065999999999999</v>
      </c>
      <c r="HF17" s="9">
        <v>37.268999999999998</v>
      </c>
      <c r="HG17" s="9">
        <v>20.922999999999998</v>
      </c>
      <c r="HH17" s="9">
        <v>7.718</v>
      </c>
      <c r="HI17" s="9">
        <v>671.69</v>
      </c>
      <c r="HJ17" s="9">
        <v>561.79899999999998</v>
      </c>
      <c r="HK17" s="9">
        <v>545.44399999999996</v>
      </c>
      <c r="HL17" s="9">
        <v>7.3040000000000003</v>
      </c>
      <c r="HM17" s="9">
        <v>9.0500000000000007</v>
      </c>
      <c r="HN17" s="9">
        <v>8.1720000000000006</v>
      </c>
      <c r="HO17" s="9">
        <v>4.4930000000000003</v>
      </c>
      <c r="HP17" s="9">
        <v>2.8380000000000001</v>
      </c>
      <c r="HQ17" s="9">
        <v>408.61700000000002</v>
      </c>
      <c r="HR17" s="9">
        <v>27.178000000000001</v>
      </c>
      <c r="HS17" s="9">
        <v>30.408000000000001</v>
      </c>
      <c r="HT17" s="9">
        <v>95.594999999999999</v>
      </c>
      <c r="HU17" s="9">
        <v>53.86</v>
      </c>
      <c r="HV17" s="9">
        <v>507.93799999999999</v>
      </c>
      <c r="HW17" s="9">
        <v>109.892</v>
      </c>
      <c r="HX17" s="9">
        <v>51.319000000000003</v>
      </c>
      <c r="HY17" s="9">
        <v>1052.9970000000001</v>
      </c>
      <c r="HZ17" s="9">
        <v>970.49400000000003</v>
      </c>
      <c r="IA17" s="9">
        <v>97.003</v>
      </c>
      <c r="IB17" s="9">
        <v>88.905000000000001</v>
      </c>
      <c r="IC17" s="9">
        <v>28.859000000000002</v>
      </c>
      <c r="ID17" s="9">
        <v>59.564</v>
      </c>
      <c r="IE17" s="9">
        <v>47.670999999999999</v>
      </c>
      <c r="IF17" s="9">
        <v>41.234999999999999</v>
      </c>
      <c r="IG17" s="9">
        <v>51.073999999999998</v>
      </c>
      <c r="IH17" s="9">
        <v>34.619</v>
      </c>
      <c r="II17" s="9">
        <v>2.48</v>
      </c>
      <c r="IJ17" s="9">
        <v>23.498999999999999</v>
      </c>
      <c r="IK17" s="9">
        <v>38.228000000000002</v>
      </c>
      <c r="IL17" s="9">
        <v>27.178000000000001</v>
      </c>
      <c r="IM17" s="9">
        <v>55.286999999999999</v>
      </c>
      <c r="IN17" s="9">
        <v>33.618000000000002</v>
      </c>
      <c r="IO17" s="9">
        <v>8.0980000000000008</v>
      </c>
      <c r="IP17" s="9">
        <v>873.49</v>
      </c>
      <c r="IQ17" s="9">
        <v>710.88900000000001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I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/>
    </sheetView>
  </sheetViews>
  <sheetFormatPr defaultColWidth="14.7109375" defaultRowHeight="11.25"/>
  <cols>
    <col min="1" max="16384" width="14.7109375" style="1"/>
  </cols>
  <sheetData>
    <row r="1" spans="1:217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</row>
    <row r="2" spans="1:21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</row>
    <row r="3" spans="1:21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</row>
    <row r="4" spans="1:21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</row>
    <row r="5" spans="1:217">
      <c r="A5" s="4" t="s">
        <v>253</v>
      </c>
      <c r="B5" s="8" t="s">
        <v>953</v>
      </c>
      <c r="C5" s="8" t="s">
        <v>953</v>
      </c>
      <c r="D5" s="8" t="s">
        <v>953</v>
      </c>
      <c r="E5" s="8" t="s">
        <v>953</v>
      </c>
      <c r="F5" s="8" t="s">
        <v>953</v>
      </c>
      <c r="G5" s="8" t="s">
        <v>953</v>
      </c>
      <c r="H5" s="8" t="s">
        <v>953</v>
      </c>
      <c r="I5" s="8" t="s">
        <v>953</v>
      </c>
      <c r="J5" s="8" t="s">
        <v>953</v>
      </c>
      <c r="K5" s="8" t="s">
        <v>953</v>
      </c>
      <c r="L5" s="8" t="s">
        <v>953</v>
      </c>
      <c r="M5" s="8" t="s">
        <v>953</v>
      </c>
      <c r="N5" s="8" t="s">
        <v>953</v>
      </c>
      <c r="O5" s="8" t="s">
        <v>953</v>
      </c>
      <c r="P5" s="8" t="s">
        <v>953</v>
      </c>
      <c r="Q5" s="8" t="s">
        <v>953</v>
      </c>
      <c r="R5" s="8" t="s">
        <v>953</v>
      </c>
      <c r="S5" s="8" t="s">
        <v>953</v>
      </c>
      <c r="T5" s="8" t="s">
        <v>953</v>
      </c>
      <c r="U5" s="8" t="s">
        <v>953</v>
      </c>
      <c r="V5" s="8" t="s">
        <v>953</v>
      </c>
      <c r="W5" s="8" t="s">
        <v>953</v>
      </c>
      <c r="X5" s="8" t="s">
        <v>953</v>
      </c>
      <c r="Y5" s="8" t="s">
        <v>953</v>
      </c>
      <c r="Z5" s="8" t="s">
        <v>953</v>
      </c>
      <c r="AA5" s="8" t="s">
        <v>953</v>
      </c>
      <c r="AB5" s="8" t="s">
        <v>953</v>
      </c>
      <c r="AC5" s="8" t="s">
        <v>953</v>
      </c>
      <c r="AD5" s="8" t="s">
        <v>953</v>
      </c>
      <c r="AE5" s="8" t="s">
        <v>953</v>
      </c>
      <c r="AF5" s="8" t="s">
        <v>953</v>
      </c>
      <c r="AG5" s="8" t="s">
        <v>953</v>
      </c>
      <c r="AH5" s="8" t="s">
        <v>953</v>
      </c>
      <c r="AI5" s="8" t="s">
        <v>953</v>
      </c>
      <c r="AJ5" s="8" t="s">
        <v>953</v>
      </c>
      <c r="AK5" s="8" t="s">
        <v>953</v>
      </c>
      <c r="AL5" s="8" t="s">
        <v>953</v>
      </c>
      <c r="AM5" s="8" t="s">
        <v>953</v>
      </c>
      <c r="AN5" s="8" t="s">
        <v>953</v>
      </c>
      <c r="AO5" s="8" t="s">
        <v>953</v>
      </c>
      <c r="AP5" s="8" t="s">
        <v>953</v>
      </c>
      <c r="AQ5" s="8" t="s">
        <v>953</v>
      </c>
      <c r="AR5" s="8" t="s">
        <v>953</v>
      </c>
      <c r="AS5" s="8" t="s">
        <v>953</v>
      </c>
      <c r="AT5" s="8" t="s">
        <v>953</v>
      </c>
      <c r="AU5" s="8" t="s">
        <v>953</v>
      </c>
      <c r="AV5" s="8" t="s">
        <v>953</v>
      </c>
      <c r="AW5" s="8" t="s">
        <v>953</v>
      </c>
      <c r="AX5" s="8" t="s">
        <v>953</v>
      </c>
      <c r="AY5" s="8" t="s">
        <v>953</v>
      </c>
      <c r="AZ5" s="8" t="s">
        <v>953</v>
      </c>
      <c r="BA5" s="8" t="s">
        <v>953</v>
      </c>
      <c r="BB5" s="8" t="s">
        <v>953</v>
      </c>
      <c r="BC5" s="8" t="s">
        <v>953</v>
      </c>
      <c r="BD5" s="8" t="s">
        <v>953</v>
      </c>
      <c r="BE5" s="8" t="s">
        <v>953</v>
      </c>
      <c r="BF5" s="8" t="s">
        <v>953</v>
      </c>
      <c r="BG5" s="8" t="s">
        <v>953</v>
      </c>
      <c r="BH5" s="8" t="s">
        <v>953</v>
      </c>
      <c r="BI5" s="8" t="s">
        <v>953</v>
      </c>
      <c r="BJ5" s="8" t="s">
        <v>953</v>
      </c>
      <c r="BK5" s="8" t="s">
        <v>953</v>
      </c>
      <c r="BL5" s="8" t="s">
        <v>953</v>
      </c>
      <c r="BM5" s="8" t="s">
        <v>953</v>
      </c>
      <c r="BN5" s="8" t="s">
        <v>953</v>
      </c>
      <c r="BO5" s="8" t="s">
        <v>953</v>
      </c>
      <c r="BP5" s="8" t="s">
        <v>953</v>
      </c>
      <c r="BQ5" s="8" t="s">
        <v>953</v>
      </c>
      <c r="BR5" s="8" t="s">
        <v>953</v>
      </c>
      <c r="BS5" s="8" t="s">
        <v>953</v>
      </c>
      <c r="BT5" s="8" t="s">
        <v>953</v>
      </c>
      <c r="BU5" s="8" t="s">
        <v>953</v>
      </c>
      <c r="BV5" s="8" t="s">
        <v>953</v>
      </c>
      <c r="BW5" s="8" t="s">
        <v>953</v>
      </c>
      <c r="BX5" s="8" t="s">
        <v>953</v>
      </c>
      <c r="BY5" s="8" t="s">
        <v>953</v>
      </c>
      <c r="BZ5" s="8" t="s">
        <v>953</v>
      </c>
      <c r="CA5" s="8" t="s">
        <v>953</v>
      </c>
      <c r="CB5" s="8" t="s">
        <v>953</v>
      </c>
      <c r="CC5" s="8" t="s">
        <v>953</v>
      </c>
      <c r="CD5" s="8" t="s">
        <v>953</v>
      </c>
      <c r="CE5" s="8" t="s">
        <v>953</v>
      </c>
      <c r="CF5" s="8" t="s">
        <v>953</v>
      </c>
      <c r="CG5" s="8" t="s">
        <v>953</v>
      </c>
      <c r="CH5" s="8" t="s">
        <v>953</v>
      </c>
      <c r="CI5" s="8" t="s">
        <v>953</v>
      </c>
      <c r="CJ5" s="8" t="s">
        <v>953</v>
      </c>
      <c r="CK5" s="8" t="s">
        <v>953</v>
      </c>
      <c r="CL5" s="8" t="s">
        <v>953</v>
      </c>
      <c r="CM5" s="8" t="s">
        <v>953</v>
      </c>
      <c r="CN5" s="8" t="s">
        <v>953</v>
      </c>
      <c r="CO5" s="8" t="s">
        <v>953</v>
      </c>
      <c r="CP5" s="8" t="s">
        <v>953</v>
      </c>
      <c r="CQ5" s="8" t="s">
        <v>953</v>
      </c>
      <c r="CR5" s="8" t="s">
        <v>953</v>
      </c>
      <c r="CS5" s="8" t="s">
        <v>953</v>
      </c>
      <c r="CT5" s="8" t="s">
        <v>953</v>
      </c>
      <c r="CU5" s="8" t="s">
        <v>953</v>
      </c>
      <c r="CV5" s="8" t="s">
        <v>953</v>
      </c>
      <c r="CW5" s="8" t="s">
        <v>953</v>
      </c>
      <c r="CX5" s="8" t="s">
        <v>953</v>
      </c>
      <c r="CY5" s="8" t="s">
        <v>953</v>
      </c>
      <c r="CZ5" s="8" t="s">
        <v>953</v>
      </c>
      <c r="DA5" s="8" t="s">
        <v>953</v>
      </c>
      <c r="DB5" s="8" t="s">
        <v>953</v>
      </c>
      <c r="DC5" s="8" t="s">
        <v>953</v>
      </c>
      <c r="DD5" s="8" t="s">
        <v>953</v>
      </c>
      <c r="DE5" s="8" t="s">
        <v>953</v>
      </c>
      <c r="DF5" s="8" t="s">
        <v>953</v>
      </c>
      <c r="DG5" s="8" t="s">
        <v>953</v>
      </c>
      <c r="DH5" s="8" t="s">
        <v>953</v>
      </c>
      <c r="DI5" s="8" t="s">
        <v>953</v>
      </c>
      <c r="DJ5" s="8" t="s">
        <v>953</v>
      </c>
      <c r="DK5" s="8" t="s">
        <v>953</v>
      </c>
      <c r="DL5" s="8" t="s">
        <v>953</v>
      </c>
      <c r="DM5" s="8" t="s">
        <v>953</v>
      </c>
      <c r="DN5" s="8" t="s">
        <v>953</v>
      </c>
      <c r="DO5" s="8" t="s">
        <v>953</v>
      </c>
      <c r="DP5" s="8" t="s">
        <v>953</v>
      </c>
      <c r="DQ5" s="8" t="s">
        <v>953</v>
      </c>
      <c r="DR5" s="8" t="s">
        <v>953</v>
      </c>
      <c r="DS5" s="8" t="s">
        <v>953</v>
      </c>
      <c r="DT5" s="8" t="s">
        <v>953</v>
      </c>
      <c r="DU5" s="8" t="s">
        <v>953</v>
      </c>
      <c r="DV5" s="8" t="s">
        <v>953</v>
      </c>
      <c r="DW5" s="8" t="s">
        <v>953</v>
      </c>
      <c r="DX5" s="8" t="s">
        <v>953</v>
      </c>
      <c r="DY5" s="8" t="s">
        <v>953</v>
      </c>
      <c r="DZ5" s="8" t="s">
        <v>953</v>
      </c>
      <c r="EA5" s="8" t="s">
        <v>953</v>
      </c>
      <c r="EB5" s="8" t="s">
        <v>953</v>
      </c>
      <c r="EC5" s="8" t="s">
        <v>953</v>
      </c>
      <c r="ED5" s="8" t="s">
        <v>953</v>
      </c>
      <c r="EE5" s="8" t="s">
        <v>953</v>
      </c>
      <c r="EF5" s="8" t="s">
        <v>953</v>
      </c>
      <c r="EG5" s="8" t="s">
        <v>953</v>
      </c>
      <c r="EH5" s="8" t="s">
        <v>953</v>
      </c>
      <c r="EI5" s="8" t="s">
        <v>953</v>
      </c>
      <c r="EJ5" s="8" t="s">
        <v>953</v>
      </c>
      <c r="EK5" s="8" t="s">
        <v>953</v>
      </c>
      <c r="EL5" s="8" t="s">
        <v>953</v>
      </c>
      <c r="EM5" s="8" t="s">
        <v>953</v>
      </c>
      <c r="EN5" s="8" t="s">
        <v>953</v>
      </c>
      <c r="EO5" s="8" t="s">
        <v>953</v>
      </c>
      <c r="EP5" s="8" t="s">
        <v>953</v>
      </c>
      <c r="EQ5" s="8" t="s">
        <v>953</v>
      </c>
      <c r="ER5" s="8" t="s">
        <v>953</v>
      </c>
      <c r="ES5" s="8" t="s">
        <v>953</v>
      </c>
      <c r="ET5" s="8" t="s">
        <v>953</v>
      </c>
      <c r="EU5" s="8" t="s">
        <v>953</v>
      </c>
      <c r="EV5" s="8" t="s">
        <v>953</v>
      </c>
      <c r="EW5" s="8" t="s">
        <v>953</v>
      </c>
      <c r="EX5" s="8" t="s">
        <v>953</v>
      </c>
      <c r="EY5" s="8" t="s">
        <v>953</v>
      </c>
      <c r="EZ5" s="8" t="s">
        <v>953</v>
      </c>
      <c r="FA5" s="8" t="s">
        <v>953</v>
      </c>
      <c r="FB5" s="8" t="s">
        <v>953</v>
      </c>
      <c r="FC5" s="8" t="s">
        <v>953</v>
      </c>
      <c r="FD5" s="8" t="s">
        <v>953</v>
      </c>
      <c r="FE5" s="8" t="s">
        <v>953</v>
      </c>
      <c r="FF5" s="8" t="s">
        <v>953</v>
      </c>
      <c r="FG5" s="8" t="s">
        <v>953</v>
      </c>
      <c r="FH5" s="8" t="s">
        <v>953</v>
      </c>
      <c r="FI5" s="8" t="s">
        <v>953</v>
      </c>
      <c r="FJ5" s="8" t="s">
        <v>953</v>
      </c>
      <c r="FK5" s="8" t="s">
        <v>953</v>
      </c>
      <c r="FL5" s="8" t="s">
        <v>953</v>
      </c>
      <c r="FM5" s="8" t="s">
        <v>953</v>
      </c>
      <c r="FN5" s="8" t="s">
        <v>953</v>
      </c>
      <c r="FO5" s="8" t="s">
        <v>953</v>
      </c>
      <c r="FP5" s="8" t="s">
        <v>953</v>
      </c>
      <c r="FQ5" s="8" t="s">
        <v>953</v>
      </c>
      <c r="FR5" s="8" t="s">
        <v>953</v>
      </c>
      <c r="FS5" s="8" t="s">
        <v>953</v>
      </c>
      <c r="FT5" s="8" t="s">
        <v>953</v>
      </c>
      <c r="FU5" s="8" t="s">
        <v>953</v>
      </c>
      <c r="FV5" s="8" t="s">
        <v>953</v>
      </c>
      <c r="FW5" s="8" t="s">
        <v>953</v>
      </c>
      <c r="FX5" s="8" t="s">
        <v>953</v>
      </c>
      <c r="FY5" s="8" t="s">
        <v>953</v>
      </c>
      <c r="FZ5" s="8" t="s">
        <v>953</v>
      </c>
      <c r="GA5" s="8" t="s">
        <v>953</v>
      </c>
      <c r="GB5" s="8" t="s">
        <v>953</v>
      </c>
      <c r="GC5" s="8" t="s">
        <v>953</v>
      </c>
      <c r="GD5" s="8" t="s">
        <v>953</v>
      </c>
      <c r="GE5" s="8" t="s">
        <v>953</v>
      </c>
      <c r="GF5" s="8" t="s">
        <v>953</v>
      </c>
      <c r="GG5" s="8" t="s">
        <v>953</v>
      </c>
      <c r="GH5" s="8" t="s">
        <v>953</v>
      </c>
      <c r="GI5" s="8" t="s">
        <v>953</v>
      </c>
      <c r="GJ5" s="8" t="s">
        <v>953</v>
      </c>
      <c r="GK5" s="8" t="s">
        <v>953</v>
      </c>
      <c r="GL5" s="8" t="s">
        <v>953</v>
      </c>
      <c r="GM5" s="8" t="s">
        <v>953</v>
      </c>
      <c r="GN5" s="8" t="s">
        <v>953</v>
      </c>
      <c r="GO5" s="8" t="s">
        <v>953</v>
      </c>
      <c r="GP5" s="8" t="s">
        <v>953</v>
      </c>
      <c r="GQ5" s="8" t="s">
        <v>953</v>
      </c>
      <c r="GR5" s="8" t="s">
        <v>953</v>
      </c>
      <c r="GS5" s="8" t="s">
        <v>953</v>
      </c>
      <c r="GT5" s="8" t="s">
        <v>953</v>
      </c>
      <c r="GU5" s="8" t="s">
        <v>953</v>
      </c>
      <c r="GV5" s="8" t="s">
        <v>953</v>
      </c>
      <c r="GW5" s="8" t="s">
        <v>953</v>
      </c>
      <c r="GX5" s="8" t="s">
        <v>953</v>
      </c>
      <c r="GY5" s="8" t="s">
        <v>953</v>
      </c>
      <c r="GZ5" s="8" t="s">
        <v>953</v>
      </c>
      <c r="HA5" s="8" t="s">
        <v>953</v>
      </c>
      <c r="HB5" s="8" t="s">
        <v>953</v>
      </c>
      <c r="HC5" s="8" t="s">
        <v>953</v>
      </c>
      <c r="HD5" s="8" t="s">
        <v>953</v>
      </c>
      <c r="HE5" s="8" t="s">
        <v>953</v>
      </c>
      <c r="HF5" s="8" t="s">
        <v>953</v>
      </c>
      <c r="HG5" s="8" t="s">
        <v>953</v>
      </c>
      <c r="HH5" s="8" t="s">
        <v>953</v>
      </c>
      <c r="HI5" s="8" t="s">
        <v>953</v>
      </c>
    </row>
    <row r="6" spans="1:21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</row>
    <row r="7" spans="1:21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</row>
    <row r="8" spans="1:217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</row>
    <row r="9" spans="1:217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</row>
    <row r="10" spans="1:217">
      <c r="A10" s="4" t="s">
        <v>258</v>
      </c>
      <c r="B10" s="8" t="s">
        <v>728</v>
      </c>
      <c r="C10" s="8" t="s">
        <v>729</v>
      </c>
      <c r="D10" s="8" t="s">
        <v>730</v>
      </c>
      <c r="E10" s="8" t="s">
        <v>731</v>
      </c>
      <c r="F10" s="8" t="s">
        <v>732</v>
      </c>
      <c r="G10" s="8" t="s">
        <v>733</v>
      </c>
      <c r="H10" s="8" t="s">
        <v>734</v>
      </c>
      <c r="I10" s="8" t="s">
        <v>735</v>
      </c>
      <c r="J10" s="8" t="s">
        <v>736</v>
      </c>
      <c r="K10" s="8" t="s">
        <v>737</v>
      </c>
      <c r="L10" s="8" t="s">
        <v>738</v>
      </c>
      <c r="M10" s="8" t="s">
        <v>739</v>
      </c>
      <c r="N10" s="8" t="s">
        <v>740</v>
      </c>
      <c r="O10" s="8" t="s">
        <v>741</v>
      </c>
      <c r="P10" s="8" t="s">
        <v>742</v>
      </c>
      <c r="Q10" s="8" t="s">
        <v>743</v>
      </c>
      <c r="R10" s="8" t="s">
        <v>744</v>
      </c>
      <c r="S10" s="8" t="s">
        <v>745</v>
      </c>
      <c r="T10" s="8" t="s">
        <v>746</v>
      </c>
      <c r="U10" s="8" t="s">
        <v>747</v>
      </c>
      <c r="V10" s="8" t="s">
        <v>748</v>
      </c>
      <c r="W10" s="8" t="s">
        <v>749</v>
      </c>
      <c r="X10" s="8" t="s">
        <v>750</v>
      </c>
      <c r="Y10" s="8" t="s">
        <v>751</v>
      </c>
      <c r="Z10" s="8" t="s">
        <v>752</v>
      </c>
      <c r="AA10" s="8" t="s">
        <v>753</v>
      </c>
      <c r="AB10" s="8" t="s">
        <v>754</v>
      </c>
      <c r="AC10" s="8" t="s">
        <v>755</v>
      </c>
      <c r="AD10" s="8" t="s">
        <v>756</v>
      </c>
      <c r="AE10" s="8" t="s">
        <v>757</v>
      </c>
      <c r="AF10" s="8" t="s">
        <v>758</v>
      </c>
      <c r="AG10" s="8" t="s">
        <v>759</v>
      </c>
      <c r="AH10" s="8" t="s">
        <v>760</v>
      </c>
      <c r="AI10" s="8" t="s">
        <v>761</v>
      </c>
      <c r="AJ10" s="8" t="s">
        <v>762</v>
      </c>
      <c r="AK10" s="8" t="s">
        <v>763</v>
      </c>
      <c r="AL10" s="8" t="s">
        <v>764</v>
      </c>
      <c r="AM10" s="8" t="s">
        <v>765</v>
      </c>
      <c r="AN10" s="8" t="s">
        <v>766</v>
      </c>
      <c r="AO10" s="8" t="s">
        <v>767</v>
      </c>
      <c r="AP10" s="8" t="s">
        <v>768</v>
      </c>
      <c r="AQ10" s="8" t="s">
        <v>769</v>
      </c>
      <c r="AR10" s="8" t="s">
        <v>770</v>
      </c>
      <c r="AS10" s="8" t="s">
        <v>771</v>
      </c>
      <c r="AT10" s="8" t="s">
        <v>772</v>
      </c>
      <c r="AU10" s="8" t="s">
        <v>773</v>
      </c>
      <c r="AV10" s="8" t="s">
        <v>774</v>
      </c>
      <c r="AW10" s="8" t="s">
        <v>775</v>
      </c>
      <c r="AX10" s="8" t="s">
        <v>776</v>
      </c>
      <c r="AY10" s="8" t="s">
        <v>777</v>
      </c>
      <c r="AZ10" s="8" t="s">
        <v>778</v>
      </c>
      <c r="BA10" s="8" t="s">
        <v>779</v>
      </c>
      <c r="BB10" s="8" t="s">
        <v>780</v>
      </c>
      <c r="BC10" s="8" t="s">
        <v>781</v>
      </c>
      <c r="BD10" s="8" t="s">
        <v>782</v>
      </c>
      <c r="BE10" s="8" t="s">
        <v>783</v>
      </c>
      <c r="BF10" s="8" t="s">
        <v>784</v>
      </c>
      <c r="BG10" s="8" t="s">
        <v>785</v>
      </c>
      <c r="BH10" s="8" t="s">
        <v>786</v>
      </c>
      <c r="BI10" s="8" t="s">
        <v>787</v>
      </c>
      <c r="BJ10" s="8" t="s">
        <v>788</v>
      </c>
      <c r="BK10" s="8" t="s">
        <v>789</v>
      </c>
      <c r="BL10" s="8" t="s">
        <v>790</v>
      </c>
      <c r="BM10" s="8" t="s">
        <v>791</v>
      </c>
      <c r="BN10" s="8" t="s">
        <v>792</v>
      </c>
      <c r="BO10" s="8" t="s">
        <v>793</v>
      </c>
      <c r="BP10" s="8" t="s">
        <v>794</v>
      </c>
      <c r="BQ10" s="8" t="s">
        <v>795</v>
      </c>
      <c r="BR10" s="8" t="s">
        <v>796</v>
      </c>
      <c r="BS10" s="8" t="s">
        <v>797</v>
      </c>
      <c r="BT10" s="8" t="s">
        <v>798</v>
      </c>
      <c r="BU10" s="8" t="s">
        <v>799</v>
      </c>
      <c r="BV10" s="8" t="s">
        <v>800</v>
      </c>
      <c r="BW10" s="8" t="s">
        <v>801</v>
      </c>
      <c r="BX10" s="8" t="s">
        <v>802</v>
      </c>
      <c r="BY10" s="8" t="s">
        <v>803</v>
      </c>
      <c r="BZ10" s="8" t="s">
        <v>804</v>
      </c>
      <c r="CA10" s="8" t="s">
        <v>805</v>
      </c>
      <c r="CB10" s="8" t="s">
        <v>806</v>
      </c>
      <c r="CC10" s="8" t="s">
        <v>807</v>
      </c>
      <c r="CD10" s="8" t="s">
        <v>808</v>
      </c>
      <c r="CE10" s="8" t="s">
        <v>809</v>
      </c>
      <c r="CF10" s="8" t="s">
        <v>810</v>
      </c>
      <c r="CG10" s="8" t="s">
        <v>811</v>
      </c>
      <c r="CH10" s="8" t="s">
        <v>812</v>
      </c>
      <c r="CI10" s="8" t="s">
        <v>813</v>
      </c>
      <c r="CJ10" s="8" t="s">
        <v>814</v>
      </c>
      <c r="CK10" s="8" t="s">
        <v>815</v>
      </c>
      <c r="CL10" s="8" t="s">
        <v>816</v>
      </c>
      <c r="CM10" s="8" t="s">
        <v>817</v>
      </c>
      <c r="CN10" s="8" t="s">
        <v>818</v>
      </c>
      <c r="CO10" s="8" t="s">
        <v>819</v>
      </c>
      <c r="CP10" s="8" t="s">
        <v>820</v>
      </c>
      <c r="CQ10" s="8" t="s">
        <v>821</v>
      </c>
      <c r="CR10" s="8" t="s">
        <v>822</v>
      </c>
      <c r="CS10" s="8" t="s">
        <v>823</v>
      </c>
      <c r="CT10" s="8" t="s">
        <v>824</v>
      </c>
      <c r="CU10" s="8" t="s">
        <v>825</v>
      </c>
      <c r="CV10" s="8" t="s">
        <v>826</v>
      </c>
      <c r="CW10" s="8" t="s">
        <v>827</v>
      </c>
      <c r="CX10" s="8" t="s">
        <v>828</v>
      </c>
      <c r="CY10" s="8" t="s">
        <v>829</v>
      </c>
      <c r="CZ10" s="8" t="s">
        <v>830</v>
      </c>
      <c r="DA10" s="8" t="s">
        <v>831</v>
      </c>
      <c r="DB10" s="8" t="s">
        <v>832</v>
      </c>
      <c r="DC10" s="8" t="s">
        <v>833</v>
      </c>
      <c r="DD10" s="8" t="s">
        <v>834</v>
      </c>
      <c r="DE10" s="8" t="s">
        <v>835</v>
      </c>
      <c r="DF10" s="8" t="s">
        <v>836</v>
      </c>
      <c r="DG10" s="8" t="s">
        <v>837</v>
      </c>
      <c r="DH10" s="8" t="s">
        <v>838</v>
      </c>
      <c r="DI10" s="8" t="s">
        <v>839</v>
      </c>
      <c r="DJ10" s="8" t="s">
        <v>840</v>
      </c>
      <c r="DK10" s="8" t="s">
        <v>841</v>
      </c>
      <c r="DL10" s="8" t="s">
        <v>842</v>
      </c>
      <c r="DM10" s="8" t="s">
        <v>843</v>
      </c>
      <c r="DN10" s="8" t="s">
        <v>844</v>
      </c>
      <c r="DO10" s="8" t="s">
        <v>845</v>
      </c>
      <c r="DP10" s="8" t="s">
        <v>846</v>
      </c>
      <c r="DQ10" s="8" t="s">
        <v>847</v>
      </c>
      <c r="DR10" s="8" t="s">
        <v>848</v>
      </c>
      <c r="DS10" s="8" t="s">
        <v>849</v>
      </c>
      <c r="DT10" s="8" t="s">
        <v>850</v>
      </c>
      <c r="DU10" s="8" t="s">
        <v>851</v>
      </c>
      <c r="DV10" s="8" t="s">
        <v>852</v>
      </c>
      <c r="DW10" s="8" t="s">
        <v>853</v>
      </c>
      <c r="DX10" s="8" t="s">
        <v>854</v>
      </c>
      <c r="DY10" s="8" t="s">
        <v>855</v>
      </c>
      <c r="DZ10" s="8" t="s">
        <v>856</v>
      </c>
      <c r="EA10" s="8" t="s">
        <v>857</v>
      </c>
      <c r="EB10" s="8" t="s">
        <v>858</v>
      </c>
      <c r="EC10" s="8" t="s">
        <v>859</v>
      </c>
      <c r="ED10" s="8" t="s">
        <v>860</v>
      </c>
      <c r="EE10" s="8" t="s">
        <v>861</v>
      </c>
      <c r="EF10" s="8" t="s">
        <v>862</v>
      </c>
      <c r="EG10" s="8" t="s">
        <v>863</v>
      </c>
      <c r="EH10" s="8" t="s">
        <v>864</v>
      </c>
      <c r="EI10" s="8" t="s">
        <v>865</v>
      </c>
      <c r="EJ10" s="8" t="s">
        <v>866</v>
      </c>
      <c r="EK10" s="8" t="s">
        <v>867</v>
      </c>
      <c r="EL10" s="8" t="s">
        <v>868</v>
      </c>
      <c r="EM10" s="8" t="s">
        <v>869</v>
      </c>
      <c r="EN10" s="8" t="s">
        <v>870</v>
      </c>
      <c r="EO10" s="8" t="s">
        <v>871</v>
      </c>
      <c r="EP10" s="8" t="s">
        <v>872</v>
      </c>
      <c r="EQ10" s="8" t="s">
        <v>873</v>
      </c>
      <c r="ER10" s="8" t="s">
        <v>874</v>
      </c>
      <c r="ES10" s="8" t="s">
        <v>875</v>
      </c>
      <c r="ET10" s="8" t="s">
        <v>876</v>
      </c>
      <c r="EU10" s="8" t="s">
        <v>877</v>
      </c>
      <c r="EV10" s="8" t="s">
        <v>878</v>
      </c>
      <c r="EW10" s="8" t="s">
        <v>879</v>
      </c>
      <c r="EX10" s="8" t="s">
        <v>880</v>
      </c>
      <c r="EY10" s="8" t="s">
        <v>881</v>
      </c>
      <c r="EZ10" s="8" t="s">
        <v>882</v>
      </c>
      <c r="FA10" s="8" t="s">
        <v>883</v>
      </c>
      <c r="FB10" s="8" t="s">
        <v>884</v>
      </c>
      <c r="FC10" s="8" t="s">
        <v>885</v>
      </c>
      <c r="FD10" s="8" t="s">
        <v>886</v>
      </c>
      <c r="FE10" s="8" t="s">
        <v>887</v>
      </c>
      <c r="FF10" s="8" t="s">
        <v>888</v>
      </c>
      <c r="FG10" s="8" t="s">
        <v>889</v>
      </c>
      <c r="FH10" s="8" t="s">
        <v>890</v>
      </c>
      <c r="FI10" s="8" t="s">
        <v>891</v>
      </c>
      <c r="FJ10" s="8" t="s">
        <v>892</v>
      </c>
      <c r="FK10" s="8" t="s">
        <v>893</v>
      </c>
      <c r="FL10" s="8" t="s">
        <v>894</v>
      </c>
      <c r="FM10" s="8" t="s">
        <v>895</v>
      </c>
      <c r="FN10" s="8" t="s">
        <v>896</v>
      </c>
      <c r="FO10" s="8" t="s">
        <v>897</v>
      </c>
      <c r="FP10" s="8" t="s">
        <v>898</v>
      </c>
      <c r="FQ10" s="8" t="s">
        <v>899</v>
      </c>
      <c r="FR10" s="8" t="s">
        <v>900</v>
      </c>
      <c r="FS10" s="8" t="s">
        <v>901</v>
      </c>
      <c r="FT10" s="8" t="s">
        <v>902</v>
      </c>
      <c r="FU10" s="8" t="s">
        <v>903</v>
      </c>
      <c r="FV10" s="8" t="s">
        <v>904</v>
      </c>
      <c r="FW10" s="8" t="s">
        <v>905</v>
      </c>
      <c r="FX10" s="8" t="s">
        <v>906</v>
      </c>
      <c r="FY10" s="8" t="s">
        <v>907</v>
      </c>
      <c r="FZ10" s="8" t="s">
        <v>908</v>
      </c>
      <c r="GA10" s="8" t="s">
        <v>909</v>
      </c>
      <c r="GB10" s="8" t="s">
        <v>910</v>
      </c>
      <c r="GC10" s="8" t="s">
        <v>911</v>
      </c>
      <c r="GD10" s="8" t="s">
        <v>912</v>
      </c>
      <c r="GE10" s="8" t="s">
        <v>913</v>
      </c>
      <c r="GF10" s="8" t="s">
        <v>914</v>
      </c>
      <c r="GG10" s="8" t="s">
        <v>915</v>
      </c>
      <c r="GH10" s="8" t="s">
        <v>916</v>
      </c>
      <c r="GI10" s="8" t="s">
        <v>917</v>
      </c>
      <c r="GJ10" s="8" t="s">
        <v>918</v>
      </c>
      <c r="GK10" s="8" t="s">
        <v>919</v>
      </c>
      <c r="GL10" s="8" t="s">
        <v>920</v>
      </c>
      <c r="GM10" s="8" t="s">
        <v>921</v>
      </c>
      <c r="GN10" s="8" t="s">
        <v>922</v>
      </c>
      <c r="GO10" s="8" t="s">
        <v>923</v>
      </c>
      <c r="GP10" s="8" t="s">
        <v>924</v>
      </c>
      <c r="GQ10" s="8" t="s">
        <v>925</v>
      </c>
      <c r="GR10" s="8" t="s">
        <v>926</v>
      </c>
      <c r="GS10" s="8" t="s">
        <v>927</v>
      </c>
      <c r="GT10" s="8" t="s">
        <v>928</v>
      </c>
      <c r="GU10" s="8" t="s">
        <v>929</v>
      </c>
      <c r="GV10" s="8" t="s">
        <v>930</v>
      </c>
      <c r="GW10" s="8" t="s">
        <v>931</v>
      </c>
      <c r="GX10" s="8" t="s">
        <v>932</v>
      </c>
      <c r="GY10" s="8" t="s">
        <v>933</v>
      </c>
      <c r="GZ10" s="8" t="s">
        <v>934</v>
      </c>
      <c r="HA10" s="8" t="s">
        <v>935</v>
      </c>
      <c r="HB10" s="8" t="s">
        <v>936</v>
      </c>
      <c r="HC10" s="8" t="s">
        <v>937</v>
      </c>
      <c r="HD10" s="8" t="s">
        <v>938</v>
      </c>
      <c r="HE10" s="8" t="s">
        <v>939</v>
      </c>
      <c r="HF10" s="8" t="s">
        <v>940</v>
      </c>
      <c r="HG10" s="8" t="s">
        <v>941</v>
      </c>
      <c r="HH10" s="8" t="s">
        <v>942</v>
      </c>
      <c r="HI10" s="8" t="s">
        <v>943</v>
      </c>
    </row>
    <row r="11" spans="1:217">
      <c r="A11" s="10">
        <v>42036</v>
      </c>
      <c r="B11" s="9">
        <v>669.40599999999995</v>
      </c>
      <c r="C11" s="9">
        <v>9.5429999999999993</v>
      </c>
      <c r="D11" s="9">
        <v>16.347000000000001</v>
      </c>
      <c r="E11" s="9">
        <v>9.0399999999999991</v>
      </c>
      <c r="F11" s="9">
        <v>11.679</v>
      </c>
      <c r="G11" s="9">
        <v>1.3129999999999999</v>
      </c>
      <c r="H11" s="9">
        <v>505.42500000000001</v>
      </c>
      <c r="I11" s="9">
        <v>32.301000000000002</v>
      </c>
      <c r="J11" s="9">
        <v>32.636000000000003</v>
      </c>
      <c r="K11" s="9">
        <v>124.93300000000001</v>
      </c>
      <c r="L11" s="9">
        <v>75.567999999999998</v>
      </c>
      <c r="M11" s="9">
        <v>619.72799999999995</v>
      </c>
      <c r="N11" s="9">
        <v>136.74700000000001</v>
      </c>
      <c r="O11" s="9">
        <v>113.65900000000001</v>
      </c>
      <c r="P11" s="9">
        <v>3479.826</v>
      </c>
      <c r="Q11" s="9">
        <v>3309.0920000000001</v>
      </c>
      <c r="R11" s="9">
        <v>241.03100000000001</v>
      </c>
      <c r="S11" s="9">
        <v>215.70400000000001</v>
      </c>
      <c r="T11" s="9">
        <v>108.15600000000001</v>
      </c>
      <c r="U11" s="9">
        <v>107.548</v>
      </c>
      <c r="V11" s="9">
        <v>163.57599999999999</v>
      </c>
      <c r="W11" s="9">
        <v>52.128</v>
      </c>
      <c r="X11" s="9">
        <v>178.048</v>
      </c>
      <c r="Y11" s="9">
        <v>37.088000000000001</v>
      </c>
      <c r="Z11" s="9">
        <v>78.134</v>
      </c>
      <c r="AA11" s="9">
        <v>67.734999999999999</v>
      </c>
      <c r="AB11" s="9">
        <v>69.834999999999994</v>
      </c>
      <c r="AC11" s="9">
        <v>154.19999999999999</v>
      </c>
      <c r="AD11" s="9">
        <v>61.505000000000003</v>
      </c>
      <c r="AE11" s="9">
        <v>25.327000000000002</v>
      </c>
      <c r="AF11" s="9">
        <v>3068.06</v>
      </c>
      <c r="AG11" s="9">
        <v>2410.498</v>
      </c>
      <c r="AH11" s="9">
        <v>2281.7530000000002</v>
      </c>
      <c r="AI11" s="9">
        <v>74.061000000000007</v>
      </c>
      <c r="AJ11" s="9">
        <v>54.683999999999997</v>
      </c>
      <c r="AK11" s="9">
        <v>86.674999999999997</v>
      </c>
      <c r="AL11" s="9">
        <v>2.706</v>
      </c>
      <c r="AM11" s="9">
        <v>34.345999999999997</v>
      </c>
      <c r="AN11" s="9">
        <v>1911.8309999999999</v>
      </c>
      <c r="AO11" s="9">
        <v>161.36699999999999</v>
      </c>
      <c r="AP11" s="9">
        <v>123.575</v>
      </c>
      <c r="AQ11" s="9">
        <v>213.72399999999999</v>
      </c>
      <c r="AR11" s="9">
        <v>487.72800000000001</v>
      </c>
      <c r="AS11" s="9">
        <v>1922.77</v>
      </c>
      <c r="AT11" s="9">
        <v>657.56200000000001</v>
      </c>
      <c r="AU11" s="9">
        <v>170.73500000000001</v>
      </c>
      <c r="AV11" s="9">
        <v>1391.9760000000001</v>
      </c>
      <c r="AW11" s="9">
        <v>1327.479</v>
      </c>
      <c r="AX11" s="9">
        <v>115.23</v>
      </c>
      <c r="AY11" s="9">
        <v>101.986</v>
      </c>
      <c r="AZ11" s="9">
        <v>54.6</v>
      </c>
      <c r="BA11" s="9">
        <v>46.859000000000002</v>
      </c>
      <c r="BB11" s="9">
        <v>64.683000000000007</v>
      </c>
      <c r="BC11" s="9">
        <v>37.302999999999997</v>
      </c>
      <c r="BD11" s="9">
        <v>55.881999999999998</v>
      </c>
      <c r="BE11" s="9">
        <v>16.954999999999998</v>
      </c>
      <c r="BF11" s="9">
        <v>29.15</v>
      </c>
      <c r="BG11" s="9">
        <v>29.600999999999999</v>
      </c>
      <c r="BH11" s="9">
        <v>32.18</v>
      </c>
      <c r="BI11" s="9">
        <v>40.204999999999998</v>
      </c>
      <c r="BJ11" s="9">
        <v>70.891000000000005</v>
      </c>
      <c r="BK11" s="9">
        <v>31.096</v>
      </c>
      <c r="BL11" s="9">
        <v>13.244</v>
      </c>
      <c r="BM11" s="9">
        <v>1212.249</v>
      </c>
      <c r="BN11" s="9">
        <v>921.83</v>
      </c>
      <c r="BO11" s="9">
        <v>868.80499999999995</v>
      </c>
      <c r="BP11" s="9">
        <v>25.547999999999998</v>
      </c>
      <c r="BQ11" s="9">
        <v>27.475999999999999</v>
      </c>
      <c r="BR11" s="9">
        <v>23.234000000000002</v>
      </c>
      <c r="BS11" s="9">
        <v>18.085999999999999</v>
      </c>
      <c r="BT11" s="9">
        <v>10.715</v>
      </c>
      <c r="BU11" s="9">
        <v>750.827</v>
      </c>
      <c r="BV11" s="9">
        <v>52.944000000000003</v>
      </c>
      <c r="BW11" s="9">
        <v>39.003999999999998</v>
      </c>
      <c r="BX11" s="9">
        <v>79.055000000000007</v>
      </c>
      <c r="BY11" s="9">
        <v>180.95400000000001</v>
      </c>
      <c r="BZ11" s="9">
        <v>740.87599999999998</v>
      </c>
      <c r="CA11" s="9">
        <v>290.41899999999998</v>
      </c>
      <c r="CB11" s="9">
        <v>64.497</v>
      </c>
      <c r="CC11" s="9">
        <v>1801.5</v>
      </c>
      <c r="CD11" s="9">
        <v>1719.8150000000001</v>
      </c>
      <c r="CE11" s="9">
        <v>162.91499999999999</v>
      </c>
      <c r="CF11" s="9">
        <v>144.69900000000001</v>
      </c>
      <c r="CG11" s="9">
        <v>73.119</v>
      </c>
      <c r="CH11" s="9">
        <v>71.58</v>
      </c>
      <c r="CI11" s="9">
        <v>110.56699999999999</v>
      </c>
      <c r="CJ11" s="9">
        <v>34.131999999999998</v>
      </c>
      <c r="CK11" s="9">
        <v>96.623999999999995</v>
      </c>
      <c r="CL11" s="9">
        <v>10.99</v>
      </c>
      <c r="CM11" s="9">
        <v>36.377000000000002</v>
      </c>
      <c r="CN11" s="9">
        <v>42.902999999999999</v>
      </c>
      <c r="CO11" s="9">
        <v>52.56</v>
      </c>
      <c r="CP11" s="9">
        <v>49.235999999999997</v>
      </c>
      <c r="CQ11" s="9">
        <v>87.239000000000004</v>
      </c>
      <c r="CR11" s="9">
        <v>57.46</v>
      </c>
      <c r="CS11" s="9">
        <v>18.216000000000001</v>
      </c>
      <c r="CT11" s="9">
        <v>1556.9</v>
      </c>
      <c r="CU11" s="9">
        <v>1090.9580000000001</v>
      </c>
      <c r="CV11" s="9">
        <v>1059.454</v>
      </c>
      <c r="CW11" s="9">
        <v>18.042999999999999</v>
      </c>
      <c r="CX11" s="9">
        <v>13.461</v>
      </c>
      <c r="CY11" s="9">
        <v>10.481999999999999</v>
      </c>
      <c r="CZ11" s="9">
        <v>10.506</v>
      </c>
      <c r="DA11" s="9">
        <v>10.516</v>
      </c>
      <c r="DB11" s="9">
        <v>865.548</v>
      </c>
      <c r="DC11" s="9">
        <v>49.872999999999998</v>
      </c>
      <c r="DD11" s="9">
        <v>52.749000000000002</v>
      </c>
      <c r="DE11" s="9">
        <v>122.788</v>
      </c>
      <c r="DF11" s="9">
        <v>140.59100000000001</v>
      </c>
      <c r="DG11" s="9">
        <v>950.36599999999999</v>
      </c>
      <c r="DH11" s="9">
        <v>465.94299999999998</v>
      </c>
      <c r="DI11" s="9">
        <v>81.685000000000002</v>
      </c>
      <c r="DJ11" s="9">
        <v>2553.67</v>
      </c>
      <c r="DK11" s="9">
        <v>2374.1120000000001</v>
      </c>
      <c r="DL11" s="9">
        <v>241.755</v>
      </c>
      <c r="DM11" s="9">
        <v>196.82499999999999</v>
      </c>
      <c r="DN11" s="9">
        <v>76.3</v>
      </c>
      <c r="DO11" s="9">
        <v>120.52500000000001</v>
      </c>
      <c r="DP11" s="9">
        <v>118.238</v>
      </c>
      <c r="DQ11" s="9">
        <v>78.587000000000003</v>
      </c>
      <c r="DR11" s="9">
        <v>123.922</v>
      </c>
      <c r="DS11" s="9">
        <v>47.765999999999998</v>
      </c>
      <c r="DT11" s="9">
        <v>21.975000000000001</v>
      </c>
      <c r="DU11" s="9">
        <v>47.317</v>
      </c>
      <c r="DV11" s="9">
        <v>71.820999999999998</v>
      </c>
      <c r="DW11" s="9">
        <v>77.686000000000007</v>
      </c>
      <c r="DX11" s="9">
        <v>124.264</v>
      </c>
      <c r="DY11" s="9">
        <v>72.561000000000007</v>
      </c>
      <c r="DZ11" s="9">
        <v>44.93</v>
      </c>
      <c r="EA11" s="9">
        <v>2132.357</v>
      </c>
      <c r="EB11" s="9">
        <v>1908.86</v>
      </c>
      <c r="EC11" s="9">
        <v>1801.0239999999999</v>
      </c>
      <c r="ED11" s="9">
        <v>48.027999999999999</v>
      </c>
      <c r="EE11" s="9">
        <v>59.808</v>
      </c>
      <c r="EF11" s="9">
        <v>54.235999999999997</v>
      </c>
      <c r="EG11" s="9">
        <v>41.704000000000001</v>
      </c>
      <c r="EH11" s="9">
        <v>10.706</v>
      </c>
      <c r="EI11" s="9">
        <v>1444.25</v>
      </c>
      <c r="EJ11" s="9">
        <v>102.85899999999999</v>
      </c>
      <c r="EK11" s="9">
        <v>105.628</v>
      </c>
      <c r="EL11" s="9">
        <v>256.12299999999999</v>
      </c>
      <c r="EM11" s="9">
        <v>251.42699999999999</v>
      </c>
      <c r="EN11" s="9">
        <v>1657.433</v>
      </c>
      <c r="EO11" s="9">
        <v>223.49700000000001</v>
      </c>
      <c r="EP11" s="9">
        <v>179.55799999999999</v>
      </c>
      <c r="EQ11" s="9">
        <v>1758.8489999999999</v>
      </c>
      <c r="ER11" s="9">
        <v>1583.587</v>
      </c>
      <c r="ES11" s="9">
        <v>178.077</v>
      </c>
      <c r="ET11" s="9">
        <v>145.96899999999999</v>
      </c>
      <c r="EU11" s="9">
        <v>48.866</v>
      </c>
      <c r="EV11" s="9">
        <v>97.102999999999994</v>
      </c>
      <c r="EW11" s="9">
        <v>81.17</v>
      </c>
      <c r="EX11" s="9">
        <v>64.799000000000007</v>
      </c>
      <c r="EY11" s="9">
        <v>81.507999999999996</v>
      </c>
      <c r="EZ11" s="9">
        <v>60.567999999999998</v>
      </c>
      <c r="FA11" s="9">
        <v>29.292999999999999</v>
      </c>
      <c r="FB11" s="9">
        <v>73.195999999999998</v>
      </c>
      <c r="FC11" s="9">
        <v>43.48</v>
      </c>
      <c r="FD11" s="9">
        <v>87.730999999999995</v>
      </c>
      <c r="FE11" s="9">
        <v>58.237000000000002</v>
      </c>
      <c r="FF11" s="9">
        <v>32.109000000000002</v>
      </c>
      <c r="FG11" s="9">
        <v>1405.51</v>
      </c>
      <c r="FH11" s="9">
        <v>1242.847</v>
      </c>
      <c r="FI11" s="9">
        <v>1193.559</v>
      </c>
      <c r="FJ11" s="9">
        <v>15.199</v>
      </c>
      <c r="FK11" s="9">
        <v>34.088000000000001</v>
      </c>
      <c r="FL11" s="9">
        <v>17.07</v>
      </c>
      <c r="FM11" s="9">
        <v>26.263000000000002</v>
      </c>
      <c r="FN11" s="9">
        <v>2.8370000000000002</v>
      </c>
      <c r="FO11" s="9">
        <v>857.76499999999999</v>
      </c>
      <c r="FP11" s="9">
        <v>67.957999999999998</v>
      </c>
      <c r="FQ11" s="9">
        <v>76.05</v>
      </c>
      <c r="FR11" s="9">
        <v>241.07400000000001</v>
      </c>
      <c r="FS11" s="9">
        <v>148.32</v>
      </c>
      <c r="FT11" s="9">
        <v>1094.527</v>
      </c>
      <c r="FU11" s="9">
        <v>162.66300000000001</v>
      </c>
      <c r="FV11" s="9">
        <v>175.261</v>
      </c>
      <c r="FW11" s="9">
        <v>1399.451</v>
      </c>
      <c r="FX11" s="9">
        <v>1179.8440000000001</v>
      </c>
      <c r="FY11" s="9">
        <v>1179.8440000000001</v>
      </c>
      <c r="FZ11" s="9">
        <v>94.01</v>
      </c>
      <c r="GA11" s="9">
        <v>1085.8340000000001</v>
      </c>
      <c r="GB11" s="9">
        <v>219.607</v>
      </c>
      <c r="GC11" s="9">
        <v>12571.217000000001</v>
      </c>
      <c r="GD11" s="9">
        <v>11661.694</v>
      </c>
      <c r="GE11" s="9">
        <v>2147.44</v>
      </c>
      <c r="GF11" s="9">
        <v>925.375</v>
      </c>
      <c r="GG11" s="9">
        <v>373.44499999999999</v>
      </c>
      <c r="GH11" s="9">
        <v>457.39100000000002</v>
      </c>
      <c r="GI11" s="9">
        <v>548.73599999999999</v>
      </c>
      <c r="GJ11" s="9">
        <v>281.79599999999999</v>
      </c>
      <c r="GK11" s="9">
        <v>535.98500000000001</v>
      </c>
      <c r="GL11" s="9">
        <v>136.279</v>
      </c>
      <c r="GM11" s="9">
        <v>124.59</v>
      </c>
      <c r="GN11" s="9">
        <v>235.255</v>
      </c>
      <c r="GO11" s="9">
        <v>307.53500000000003</v>
      </c>
      <c r="GP11" s="9">
        <v>288.57400000000001</v>
      </c>
      <c r="GQ11" s="9">
        <v>539.10599999999999</v>
      </c>
      <c r="GR11" s="9">
        <v>292.25799999999998</v>
      </c>
      <c r="GS11" s="9">
        <v>1222.066</v>
      </c>
      <c r="GT11" s="9">
        <v>9514.2540000000008</v>
      </c>
      <c r="GU11" s="9">
        <v>7685.7889999999998</v>
      </c>
      <c r="GV11" s="9">
        <v>7296.6629999999996</v>
      </c>
      <c r="GW11" s="9">
        <v>188.33099999999999</v>
      </c>
      <c r="GX11" s="9">
        <v>200.56700000000001</v>
      </c>
      <c r="GY11" s="9">
        <v>192.37700000000001</v>
      </c>
      <c r="GZ11" s="9">
        <v>100.215</v>
      </c>
      <c r="HA11" s="9">
        <v>69.591999999999999</v>
      </c>
      <c r="HB11" s="9">
        <v>5915.9219999999996</v>
      </c>
      <c r="HC11" s="9">
        <v>441.12900000000002</v>
      </c>
      <c r="HD11" s="9">
        <v>401.267</v>
      </c>
      <c r="HE11" s="9">
        <v>927.471</v>
      </c>
      <c r="HF11" s="9">
        <v>1237.9110000000001</v>
      </c>
      <c r="HG11" s="9">
        <v>6447.8779999999997</v>
      </c>
      <c r="HH11" s="9">
        <v>1828.4649999999999</v>
      </c>
      <c r="HI11" s="9">
        <v>909.524</v>
      </c>
    </row>
    <row r="12" spans="1:217">
      <c r="A12" s="10">
        <v>42401</v>
      </c>
      <c r="B12" s="9">
        <v>671.89300000000003</v>
      </c>
      <c r="C12" s="9">
        <v>6.5510000000000002</v>
      </c>
      <c r="D12" s="9">
        <v>17.834</v>
      </c>
      <c r="E12" s="9">
        <v>7.2149999999999999</v>
      </c>
      <c r="F12" s="9">
        <v>10.638999999999999</v>
      </c>
      <c r="G12" s="9">
        <v>2.4569999999999999</v>
      </c>
      <c r="H12" s="9">
        <v>507.89</v>
      </c>
      <c r="I12" s="9">
        <v>31.841999999999999</v>
      </c>
      <c r="J12" s="9">
        <v>37.972000000000001</v>
      </c>
      <c r="K12" s="9">
        <v>118.574</v>
      </c>
      <c r="L12" s="9">
        <v>70.227999999999994</v>
      </c>
      <c r="M12" s="9">
        <v>626.04999999999995</v>
      </c>
      <c r="N12" s="9">
        <v>145.31100000000001</v>
      </c>
      <c r="O12" s="9">
        <v>94.968999999999994</v>
      </c>
      <c r="P12" s="9">
        <v>3536.4989999999998</v>
      </c>
      <c r="Q12" s="9">
        <v>3381.1469999999999</v>
      </c>
      <c r="R12" s="9">
        <v>269.50900000000001</v>
      </c>
      <c r="S12" s="9">
        <v>242.81100000000001</v>
      </c>
      <c r="T12" s="9">
        <v>128.02500000000001</v>
      </c>
      <c r="U12" s="9">
        <v>114.786</v>
      </c>
      <c r="V12" s="9">
        <v>181.19900000000001</v>
      </c>
      <c r="W12" s="9">
        <v>61.612000000000002</v>
      </c>
      <c r="X12" s="9">
        <v>195.18199999999999</v>
      </c>
      <c r="Y12" s="9">
        <v>42.154000000000003</v>
      </c>
      <c r="Z12" s="9">
        <v>80.646000000000001</v>
      </c>
      <c r="AA12" s="9">
        <v>72.093999999999994</v>
      </c>
      <c r="AB12" s="9">
        <v>90.070999999999998</v>
      </c>
      <c r="AC12" s="9">
        <v>176.59</v>
      </c>
      <c r="AD12" s="9">
        <v>66.221000000000004</v>
      </c>
      <c r="AE12" s="9">
        <v>26.698</v>
      </c>
      <c r="AF12" s="9">
        <v>3111.6379999999999</v>
      </c>
      <c r="AG12" s="9">
        <v>2419.4140000000002</v>
      </c>
      <c r="AH12" s="9">
        <v>2301.8989999999999</v>
      </c>
      <c r="AI12" s="9">
        <v>77.551000000000002</v>
      </c>
      <c r="AJ12" s="9">
        <v>39.963999999999999</v>
      </c>
      <c r="AK12" s="9">
        <v>91.289000000000001</v>
      </c>
      <c r="AL12" s="9">
        <v>4.2110000000000003</v>
      </c>
      <c r="AM12" s="9">
        <v>20.146999999999998</v>
      </c>
      <c r="AN12" s="9">
        <v>1924.4970000000001</v>
      </c>
      <c r="AO12" s="9">
        <v>147.31299999999999</v>
      </c>
      <c r="AP12" s="9">
        <v>106.434</v>
      </c>
      <c r="AQ12" s="9">
        <v>241.16900000000001</v>
      </c>
      <c r="AR12" s="9">
        <v>476.57600000000002</v>
      </c>
      <c r="AS12" s="9">
        <v>1942.837</v>
      </c>
      <c r="AT12" s="9">
        <v>692.22500000000002</v>
      </c>
      <c r="AU12" s="9">
        <v>155.352</v>
      </c>
      <c r="AV12" s="9">
        <v>1449.5139999999999</v>
      </c>
      <c r="AW12" s="9">
        <v>1388.4079999999999</v>
      </c>
      <c r="AX12" s="9">
        <v>116.05</v>
      </c>
      <c r="AY12" s="9">
        <v>106.08</v>
      </c>
      <c r="AZ12" s="9">
        <v>51.039000000000001</v>
      </c>
      <c r="BA12" s="9">
        <v>55.040999999999997</v>
      </c>
      <c r="BB12" s="9">
        <v>63.817999999999998</v>
      </c>
      <c r="BC12" s="9">
        <v>42.262</v>
      </c>
      <c r="BD12" s="9">
        <v>51.636000000000003</v>
      </c>
      <c r="BE12" s="9">
        <v>20.382000000000001</v>
      </c>
      <c r="BF12" s="9">
        <v>33.317999999999998</v>
      </c>
      <c r="BG12" s="9">
        <v>35.526000000000003</v>
      </c>
      <c r="BH12" s="9">
        <v>24.568999999999999</v>
      </c>
      <c r="BI12" s="9">
        <v>45.984999999999999</v>
      </c>
      <c r="BJ12" s="9">
        <v>74.113</v>
      </c>
      <c r="BK12" s="9">
        <v>31.966999999999999</v>
      </c>
      <c r="BL12" s="9">
        <v>9.9700000000000006</v>
      </c>
      <c r="BM12" s="9">
        <v>1272.3579999999999</v>
      </c>
      <c r="BN12" s="9">
        <v>974.22199999999998</v>
      </c>
      <c r="BO12" s="9">
        <v>912.43399999999997</v>
      </c>
      <c r="BP12" s="9">
        <v>30.606000000000002</v>
      </c>
      <c r="BQ12" s="9">
        <v>31.181999999999999</v>
      </c>
      <c r="BR12" s="9">
        <v>26.024999999999999</v>
      </c>
      <c r="BS12" s="9">
        <v>17.140999999999998</v>
      </c>
      <c r="BT12" s="9">
        <v>16.896999999999998</v>
      </c>
      <c r="BU12" s="9">
        <v>800.42700000000002</v>
      </c>
      <c r="BV12" s="9">
        <v>43.88</v>
      </c>
      <c r="BW12" s="9">
        <v>41.204999999999998</v>
      </c>
      <c r="BX12" s="9">
        <v>88.71</v>
      </c>
      <c r="BY12" s="9">
        <v>170.85599999999999</v>
      </c>
      <c r="BZ12" s="9">
        <v>803.36699999999996</v>
      </c>
      <c r="CA12" s="9">
        <v>298.13600000000002</v>
      </c>
      <c r="CB12" s="9">
        <v>61.106999999999999</v>
      </c>
      <c r="CC12" s="9">
        <v>1803.423</v>
      </c>
      <c r="CD12" s="9">
        <v>1711.1610000000001</v>
      </c>
      <c r="CE12" s="9">
        <v>158.471</v>
      </c>
      <c r="CF12" s="9">
        <v>144.77000000000001</v>
      </c>
      <c r="CG12" s="9">
        <v>78.978999999999999</v>
      </c>
      <c r="CH12" s="9">
        <v>65.790000000000006</v>
      </c>
      <c r="CI12" s="9">
        <v>103.61799999999999</v>
      </c>
      <c r="CJ12" s="9">
        <v>41.151000000000003</v>
      </c>
      <c r="CK12" s="9">
        <v>90.093000000000004</v>
      </c>
      <c r="CL12" s="9">
        <v>13.06</v>
      </c>
      <c r="CM12" s="9">
        <v>41.616999999999997</v>
      </c>
      <c r="CN12" s="9">
        <v>50.381</v>
      </c>
      <c r="CO12" s="9">
        <v>41.966000000000001</v>
      </c>
      <c r="CP12" s="9">
        <v>52.423000000000002</v>
      </c>
      <c r="CQ12" s="9">
        <v>88.004000000000005</v>
      </c>
      <c r="CR12" s="9">
        <v>56.765000000000001</v>
      </c>
      <c r="CS12" s="9">
        <v>13.701000000000001</v>
      </c>
      <c r="CT12" s="9">
        <v>1552.69</v>
      </c>
      <c r="CU12" s="9">
        <v>1087.653</v>
      </c>
      <c r="CV12" s="9">
        <v>1044.6780000000001</v>
      </c>
      <c r="CW12" s="9">
        <v>24.452999999999999</v>
      </c>
      <c r="CX12" s="9">
        <v>18.521999999999998</v>
      </c>
      <c r="CY12" s="9">
        <v>16.413</v>
      </c>
      <c r="CZ12" s="9">
        <v>15.65</v>
      </c>
      <c r="DA12" s="9">
        <v>10.731</v>
      </c>
      <c r="DB12" s="9">
        <v>875.44100000000003</v>
      </c>
      <c r="DC12" s="9">
        <v>50.804000000000002</v>
      </c>
      <c r="DD12" s="9">
        <v>52.204000000000001</v>
      </c>
      <c r="DE12" s="9">
        <v>109.20399999999999</v>
      </c>
      <c r="DF12" s="9">
        <v>143.036</v>
      </c>
      <c r="DG12" s="9">
        <v>944.61699999999996</v>
      </c>
      <c r="DH12" s="9">
        <v>465.03699999999998</v>
      </c>
      <c r="DI12" s="9">
        <v>92.262</v>
      </c>
      <c r="DJ12" s="9">
        <v>2610.2359999999999</v>
      </c>
      <c r="DK12" s="9">
        <v>2435.221</v>
      </c>
      <c r="DL12" s="9">
        <v>239.67699999999999</v>
      </c>
      <c r="DM12" s="9">
        <v>210.14500000000001</v>
      </c>
      <c r="DN12" s="9">
        <v>82.177999999999997</v>
      </c>
      <c r="DO12" s="9">
        <v>127.967</v>
      </c>
      <c r="DP12" s="9">
        <v>130.34</v>
      </c>
      <c r="DQ12" s="9">
        <v>79.805000000000007</v>
      </c>
      <c r="DR12" s="9">
        <v>139.417</v>
      </c>
      <c r="DS12" s="9">
        <v>46.46</v>
      </c>
      <c r="DT12" s="9">
        <v>21.231999999999999</v>
      </c>
      <c r="DU12" s="9">
        <v>59.790999999999997</v>
      </c>
      <c r="DV12" s="9">
        <v>82.248000000000005</v>
      </c>
      <c r="DW12" s="9">
        <v>68.106999999999999</v>
      </c>
      <c r="DX12" s="9">
        <v>123.71</v>
      </c>
      <c r="DY12" s="9">
        <v>86.435000000000002</v>
      </c>
      <c r="DZ12" s="9">
        <v>29.532</v>
      </c>
      <c r="EA12" s="9">
        <v>2195.5439999999999</v>
      </c>
      <c r="EB12" s="9">
        <v>1958.6579999999999</v>
      </c>
      <c r="EC12" s="9">
        <v>1859.278</v>
      </c>
      <c r="ED12" s="9">
        <v>39.552999999999997</v>
      </c>
      <c r="EE12" s="9">
        <v>59.826999999999998</v>
      </c>
      <c r="EF12" s="9">
        <v>35.883000000000003</v>
      </c>
      <c r="EG12" s="9">
        <v>46.548000000000002</v>
      </c>
      <c r="EH12" s="9">
        <v>13.696</v>
      </c>
      <c r="EI12" s="9">
        <v>1483.0740000000001</v>
      </c>
      <c r="EJ12" s="9">
        <v>116.748</v>
      </c>
      <c r="EK12" s="9">
        <v>112.048</v>
      </c>
      <c r="EL12" s="9">
        <v>246.78800000000001</v>
      </c>
      <c r="EM12" s="9">
        <v>263.98599999999999</v>
      </c>
      <c r="EN12" s="9">
        <v>1694.673</v>
      </c>
      <c r="EO12" s="9">
        <v>236.886</v>
      </c>
      <c r="EP12" s="9">
        <v>175.01400000000001</v>
      </c>
      <c r="EQ12" s="9">
        <v>1740.1510000000001</v>
      </c>
      <c r="ER12" s="9">
        <v>1578.856</v>
      </c>
      <c r="ES12" s="9">
        <v>143.96199999999999</v>
      </c>
      <c r="ET12" s="9">
        <v>126.879</v>
      </c>
      <c r="EU12" s="9">
        <v>47.646999999999998</v>
      </c>
      <c r="EV12" s="9">
        <v>79.231999999999999</v>
      </c>
      <c r="EW12" s="9">
        <v>66.311000000000007</v>
      </c>
      <c r="EX12" s="9">
        <v>60.567999999999998</v>
      </c>
      <c r="EY12" s="9">
        <v>69.665999999999997</v>
      </c>
      <c r="EZ12" s="9">
        <v>53.039000000000001</v>
      </c>
      <c r="FA12" s="9">
        <v>21.335999999999999</v>
      </c>
      <c r="FB12" s="9">
        <v>62.406999999999996</v>
      </c>
      <c r="FC12" s="9">
        <v>43.137</v>
      </c>
      <c r="FD12" s="9">
        <v>71.444000000000003</v>
      </c>
      <c r="FE12" s="9">
        <v>55.436</v>
      </c>
      <c r="FF12" s="9">
        <v>17.082999999999998</v>
      </c>
      <c r="FG12" s="9">
        <v>1434.894</v>
      </c>
      <c r="FH12" s="9">
        <v>1274.989</v>
      </c>
      <c r="FI12" s="9">
        <v>1228.5999999999999</v>
      </c>
      <c r="FJ12" s="9">
        <v>20.568999999999999</v>
      </c>
      <c r="FK12" s="9">
        <v>25.82</v>
      </c>
      <c r="FL12" s="9">
        <v>17.501999999999999</v>
      </c>
      <c r="FM12" s="9">
        <v>23.577000000000002</v>
      </c>
      <c r="FN12" s="9">
        <v>3.3959999999999999</v>
      </c>
      <c r="FO12" s="9">
        <v>873.62300000000005</v>
      </c>
      <c r="FP12" s="9">
        <v>80.036000000000001</v>
      </c>
      <c r="FQ12" s="9">
        <v>83.870999999999995</v>
      </c>
      <c r="FR12" s="9">
        <v>237.458</v>
      </c>
      <c r="FS12" s="9">
        <v>140.42400000000001</v>
      </c>
      <c r="FT12" s="9">
        <v>1134.5650000000001</v>
      </c>
      <c r="FU12" s="9">
        <v>159.905</v>
      </c>
      <c r="FV12" s="9">
        <v>161.29400000000001</v>
      </c>
      <c r="FW12" s="9">
        <v>1479.395</v>
      </c>
      <c r="FX12" s="9">
        <v>1231.8119999999999</v>
      </c>
      <c r="FY12" s="9">
        <v>1231.8119999999999</v>
      </c>
      <c r="FZ12" s="9">
        <v>99.027000000000001</v>
      </c>
      <c r="GA12" s="9">
        <v>1132.7850000000001</v>
      </c>
      <c r="GB12" s="9">
        <v>247.583</v>
      </c>
      <c r="GC12" s="9">
        <v>12819.567999999999</v>
      </c>
      <c r="GD12" s="9">
        <v>11909.587</v>
      </c>
      <c r="GE12" s="9">
        <v>2183.2600000000002</v>
      </c>
      <c r="GF12" s="9">
        <v>951.20699999999999</v>
      </c>
      <c r="GG12" s="9">
        <v>395.29899999999998</v>
      </c>
      <c r="GH12" s="9">
        <v>456.51400000000001</v>
      </c>
      <c r="GI12" s="9">
        <v>557.82399999999996</v>
      </c>
      <c r="GJ12" s="9">
        <v>292.66899999999998</v>
      </c>
      <c r="GK12" s="9">
        <v>545.99400000000003</v>
      </c>
      <c r="GL12" s="9">
        <v>132.941</v>
      </c>
      <c r="GM12" s="9">
        <v>138.321</v>
      </c>
      <c r="GN12" s="9">
        <v>251.898</v>
      </c>
      <c r="GO12" s="9">
        <v>289.35700000000003</v>
      </c>
      <c r="GP12" s="9">
        <v>310.92599999999999</v>
      </c>
      <c r="GQ12" s="9">
        <v>544.93899999999996</v>
      </c>
      <c r="GR12" s="9">
        <v>307.24099999999999</v>
      </c>
      <c r="GS12" s="9">
        <v>1232.0530000000001</v>
      </c>
      <c r="GT12" s="9">
        <v>9726.3259999999991</v>
      </c>
      <c r="GU12" s="9">
        <v>7833.2079999999996</v>
      </c>
      <c r="GV12" s="9">
        <v>7446.8339999999998</v>
      </c>
      <c r="GW12" s="9">
        <v>200.173</v>
      </c>
      <c r="GX12" s="9">
        <v>184.096</v>
      </c>
      <c r="GY12" s="9">
        <v>187.84200000000001</v>
      </c>
      <c r="GZ12" s="9">
        <v>107.947</v>
      </c>
      <c r="HA12" s="9">
        <v>65.747</v>
      </c>
      <c r="HB12" s="9">
        <v>6048.9859999999999</v>
      </c>
      <c r="HC12" s="9">
        <v>442.69900000000001</v>
      </c>
      <c r="HD12" s="9">
        <v>402.05599999999998</v>
      </c>
      <c r="HE12" s="9">
        <v>939.46699999999998</v>
      </c>
      <c r="HF12" s="9">
        <v>1218.981</v>
      </c>
      <c r="HG12" s="9">
        <v>6614.2269999999999</v>
      </c>
      <c r="HH12" s="9">
        <v>1893.1179999999999</v>
      </c>
      <c r="HI12" s="9">
        <v>909.98199999999997</v>
      </c>
    </row>
    <row r="13" spans="1:217">
      <c r="A13" s="10">
        <v>42767</v>
      </c>
      <c r="B13" s="9">
        <v>712.202</v>
      </c>
      <c r="C13" s="9">
        <v>7.1820000000000004</v>
      </c>
      <c r="D13" s="9">
        <v>16.678999999999998</v>
      </c>
      <c r="E13" s="9">
        <v>9.859</v>
      </c>
      <c r="F13" s="9">
        <v>10.856999999999999</v>
      </c>
      <c r="G13" s="9">
        <v>1.917</v>
      </c>
      <c r="H13" s="9">
        <v>537.82299999999998</v>
      </c>
      <c r="I13" s="9">
        <v>31.991</v>
      </c>
      <c r="J13" s="9">
        <v>42.48</v>
      </c>
      <c r="K13" s="9">
        <v>124.28</v>
      </c>
      <c r="L13" s="9">
        <v>59.343000000000004</v>
      </c>
      <c r="M13" s="9">
        <v>677.23199999999997</v>
      </c>
      <c r="N13" s="9">
        <v>156.73400000000001</v>
      </c>
      <c r="O13" s="9">
        <v>99.132000000000005</v>
      </c>
      <c r="P13" s="9">
        <v>3688.8609999999999</v>
      </c>
      <c r="Q13" s="9">
        <v>3493.5059999999999</v>
      </c>
      <c r="R13" s="9">
        <v>239.06899999999999</v>
      </c>
      <c r="S13" s="9">
        <v>220.84299999999999</v>
      </c>
      <c r="T13" s="9">
        <v>115.354</v>
      </c>
      <c r="U13" s="9">
        <v>105.489</v>
      </c>
      <c r="V13" s="9">
        <v>182.303</v>
      </c>
      <c r="W13" s="9">
        <v>38.54</v>
      </c>
      <c r="X13" s="9">
        <v>191.19399999999999</v>
      </c>
      <c r="Y13" s="9">
        <v>27.414000000000001</v>
      </c>
      <c r="Z13" s="9">
        <v>80.781999999999996</v>
      </c>
      <c r="AA13" s="9">
        <v>65.274000000000001</v>
      </c>
      <c r="AB13" s="9">
        <v>74.787000000000006</v>
      </c>
      <c r="AC13" s="9">
        <v>160.637</v>
      </c>
      <c r="AD13" s="9">
        <v>60.206000000000003</v>
      </c>
      <c r="AE13" s="9">
        <v>18.225999999999999</v>
      </c>
      <c r="AF13" s="9">
        <v>3254.4369999999999</v>
      </c>
      <c r="AG13" s="9">
        <v>2584.4679999999998</v>
      </c>
      <c r="AH13" s="9">
        <v>2464.2809999999999</v>
      </c>
      <c r="AI13" s="9">
        <v>80.965000000000003</v>
      </c>
      <c r="AJ13" s="9">
        <v>39.222999999999999</v>
      </c>
      <c r="AK13" s="9">
        <v>96.287000000000006</v>
      </c>
      <c r="AL13" s="9">
        <v>2.9220000000000002</v>
      </c>
      <c r="AM13" s="9">
        <v>20.094000000000001</v>
      </c>
      <c r="AN13" s="9">
        <v>2091.1379999999999</v>
      </c>
      <c r="AO13" s="9">
        <v>151.96299999999999</v>
      </c>
      <c r="AP13" s="9">
        <v>121.739</v>
      </c>
      <c r="AQ13" s="9">
        <v>219.62799999999999</v>
      </c>
      <c r="AR13" s="9">
        <v>476.91899999999998</v>
      </c>
      <c r="AS13" s="9">
        <v>2107.5500000000002</v>
      </c>
      <c r="AT13" s="9">
        <v>669.96900000000005</v>
      </c>
      <c r="AU13" s="9">
        <v>195.35499999999999</v>
      </c>
      <c r="AV13" s="9">
        <v>1403.7909999999999</v>
      </c>
      <c r="AW13" s="9">
        <v>1332.4870000000001</v>
      </c>
      <c r="AX13" s="9">
        <v>101.648</v>
      </c>
      <c r="AY13" s="9">
        <v>96.388000000000005</v>
      </c>
      <c r="AZ13" s="9">
        <v>44.991</v>
      </c>
      <c r="BA13" s="9">
        <v>51.396999999999998</v>
      </c>
      <c r="BB13" s="9">
        <v>65.09</v>
      </c>
      <c r="BC13" s="9">
        <v>31.297999999999998</v>
      </c>
      <c r="BD13" s="9">
        <v>54.116999999999997</v>
      </c>
      <c r="BE13" s="9">
        <v>12.172000000000001</v>
      </c>
      <c r="BF13" s="9">
        <v>28.268999999999998</v>
      </c>
      <c r="BG13" s="9">
        <v>30.395</v>
      </c>
      <c r="BH13" s="9">
        <v>25.45</v>
      </c>
      <c r="BI13" s="9">
        <v>40.542999999999999</v>
      </c>
      <c r="BJ13" s="9">
        <v>69.646000000000001</v>
      </c>
      <c r="BK13" s="9">
        <v>26.742000000000001</v>
      </c>
      <c r="BL13" s="9">
        <v>5.26</v>
      </c>
      <c r="BM13" s="9">
        <v>1230.8389999999999</v>
      </c>
      <c r="BN13" s="9">
        <v>943.54600000000005</v>
      </c>
      <c r="BO13" s="9">
        <v>899.59199999999998</v>
      </c>
      <c r="BP13" s="9">
        <v>21.83</v>
      </c>
      <c r="BQ13" s="9">
        <v>22.123999999999999</v>
      </c>
      <c r="BR13" s="9">
        <v>16.629000000000001</v>
      </c>
      <c r="BS13" s="9">
        <v>14.44</v>
      </c>
      <c r="BT13" s="9">
        <v>12.327</v>
      </c>
      <c r="BU13" s="9">
        <v>781.92399999999998</v>
      </c>
      <c r="BV13" s="9">
        <v>41.125999999999998</v>
      </c>
      <c r="BW13" s="9">
        <v>37.024000000000001</v>
      </c>
      <c r="BX13" s="9">
        <v>83.471999999999994</v>
      </c>
      <c r="BY13" s="9">
        <v>167.51499999999999</v>
      </c>
      <c r="BZ13" s="9">
        <v>776.03099999999995</v>
      </c>
      <c r="CA13" s="9">
        <v>287.29300000000001</v>
      </c>
      <c r="CB13" s="9">
        <v>71.304000000000002</v>
      </c>
      <c r="CC13" s="9">
        <v>1811.44</v>
      </c>
      <c r="CD13" s="9">
        <v>1716.6980000000001</v>
      </c>
      <c r="CE13" s="9">
        <v>151.92699999999999</v>
      </c>
      <c r="CF13" s="9">
        <v>139.989</v>
      </c>
      <c r="CG13" s="9">
        <v>72.855000000000004</v>
      </c>
      <c r="CH13" s="9">
        <v>67.134</v>
      </c>
      <c r="CI13" s="9">
        <v>103.681</v>
      </c>
      <c r="CJ13" s="9">
        <v>36.308</v>
      </c>
      <c r="CK13" s="9">
        <v>86.747</v>
      </c>
      <c r="CL13" s="9">
        <v>14.05</v>
      </c>
      <c r="CM13" s="9">
        <v>38.154000000000003</v>
      </c>
      <c r="CN13" s="9">
        <v>46.357999999999997</v>
      </c>
      <c r="CO13" s="9">
        <v>41.484000000000002</v>
      </c>
      <c r="CP13" s="9">
        <v>52.146999999999998</v>
      </c>
      <c r="CQ13" s="9">
        <v>84.007999999999996</v>
      </c>
      <c r="CR13" s="9">
        <v>55.981000000000002</v>
      </c>
      <c r="CS13" s="9">
        <v>11.938000000000001</v>
      </c>
      <c r="CT13" s="9">
        <v>1564.7719999999999</v>
      </c>
      <c r="CU13" s="9">
        <v>1100.7539999999999</v>
      </c>
      <c r="CV13" s="9">
        <v>1063.759</v>
      </c>
      <c r="CW13" s="9">
        <v>24.626999999999999</v>
      </c>
      <c r="CX13" s="9">
        <v>12.367000000000001</v>
      </c>
      <c r="CY13" s="9">
        <v>16.783999999999999</v>
      </c>
      <c r="CZ13" s="9">
        <v>6.4459999999999997</v>
      </c>
      <c r="DA13" s="9">
        <v>11.348000000000001</v>
      </c>
      <c r="DB13" s="9">
        <v>893.45399999999995</v>
      </c>
      <c r="DC13" s="9">
        <v>37.168999999999997</v>
      </c>
      <c r="DD13" s="9">
        <v>39.387</v>
      </c>
      <c r="DE13" s="9">
        <v>130.744</v>
      </c>
      <c r="DF13" s="9">
        <v>125.134</v>
      </c>
      <c r="DG13" s="9">
        <v>975.62</v>
      </c>
      <c r="DH13" s="9">
        <v>464.01799999999997</v>
      </c>
      <c r="DI13" s="9">
        <v>94.742000000000004</v>
      </c>
      <c r="DJ13" s="9">
        <v>2655.605</v>
      </c>
      <c r="DK13" s="9">
        <v>2457.5450000000001</v>
      </c>
      <c r="DL13" s="9">
        <v>238.23599999999999</v>
      </c>
      <c r="DM13" s="9">
        <v>222.99700000000001</v>
      </c>
      <c r="DN13" s="9">
        <v>91.349000000000004</v>
      </c>
      <c r="DO13" s="9">
        <v>131.648</v>
      </c>
      <c r="DP13" s="9">
        <v>149.19999999999999</v>
      </c>
      <c r="DQ13" s="9">
        <v>73.798000000000002</v>
      </c>
      <c r="DR13" s="9">
        <v>152.559</v>
      </c>
      <c r="DS13" s="9">
        <v>48.158999999999999</v>
      </c>
      <c r="DT13" s="9">
        <v>20.065000000000001</v>
      </c>
      <c r="DU13" s="9">
        <v>54.820999999999998</v>
      </c>
      <c r="DV13" s="9">
        <v>91.692999999999998</v>
      </c>
      <c r="DW13" s="9">
        <v>76.483999999999995</v>
      </c>
      <c r="DX13" s="9">
        <v>134.94499999999999</v>
      </c>
      <c r="DY13" s="9">
        <v>88.052999999999997</v>
      </c>
      <c r="DZ13" s="9">
        <v>15.239000000000001</v>
      </c>
      <c r="EA13" s="9">
        <v>2219.3090000000002</v>
      </c>
      <c r="EB13" s="9">
        <v>1992.3320000000001</v>
      </c>
      <c r="EC13" s="9">
        <v>1899.068</v>
      </c>
      <c r="ED13" s="9">
        <v>44.529000000000003</v>
      </c>
      <c r="EE13" s="9">
        <v>48.734999999999999</v>
      </c>
      <c r="EF13" s="9">
        <v>41.65</v>
      </c>
      <c r="EG13" s="9">
        <v>36.506999999999998</v>
      </c>
      <c r="EH13" s="9">
        <v>12.98</v>
      </c>
      <c r="EI13" s="9">
        <v>1530.7629999999999</v>
      </c>
      <c r="EJ13" s="9">
        <v>117.378</v>
      </c>
      <c r="EK13" s="9">
        <v>105.78100000000001</v>
      </c>
      <c r="EL13" s="9">
        <v>238.411</v>
      </c>
      <c r="EM13" s="9">
        <v>249.38900000000001</v>
      </c>
      <c r="EN13" s="9">
        <v>1742.944</v>
      </c>
      <c r="EO13" s="9">
        <v>226.977</v>
      </c>
      <c r="EP13" s="9">
        <v>198.06</v>
      </c>
      <c r="EQ13" s="9">
        <v>1747.7059999999999</v>
      </c>
      <c r="ER13" s="9">
        <v>1592.501</v>
      </c>
      <c r="ES13" s="9">
        <v>140.178</v>
      </c>
      <c r="ET13" s="9">
        <v>125.925</v>
      </c>
      <c r="EU13" s="9">
        <v>47.073999999999998</v>
      </c>
      <c r="EV13" s="9">
        <v>78.850999999999999</v>
      </c>
      <c r="EW13" s="9">
        <v>60.76</v>
      </c>
      <c r="EX13" s="9">
        <v>65.165000000000006</v>
      </c>
      <c r="EY13" s="9">
        <v>65.83</v>
      </c>
      <c r="EZ13" s="9">
        <v>58.392000000000003</v>
      </c>
      <c r="FA13" s="9">
        <v>33.124000000000002</v>
      </c>
      <c r="FB13" s="9">
        <v>53.488999999999997</v>
      </c>
      <c r="FC13" s="9">
        <v>39.311</v>
      </c>
      <c r="FD13" s="9">
        <v>73.372</v>
      </c>
      <c r="FE13" s="9">
        <v>52.552999999999997</v>
      </c>
      <c r="FF13" s="9">
        <v>14.253</v>
      </c>
      <c r="FG13" s="9">
        <v>1452.3230000000001</v>
      </c>
      <c r="FH13" s="9">
        <v>1281.6990000000001</v>
      </c>
      <c r="FI13" s="9">
        <v>1238.1669999999999</v>
      </c>
      <c r="FJ13" s="9">
        <v>17.951000000000001</v>
      </c>
      <c r="FK13" s="9">
        <v>25.58</v>
      </c>
      <c r="FL13" s="9">
        <v>17.315000000000001</v>
      </c>
      <c r="FM13" s="9">
        <v>24.344999999999999</v>
      </c>
      <c r="FN13" s="9">
        <v>1.871</v>
      </c>
      <c r="FO13" s="9">
        <v>897.58500000000004</v>
      </c>
      <c r="FP13" s="9">
        <v>66.266999999999996</v>
      </c>
      <c r="FQ13" s="9">
        <v>87.945999999999998</v>
      </c>
      <c r="FR13" s="9">
        <v>229.90100000000001</v>
      </c>
      <c r="FS13" s="9">
        <v>117.377</v>
      </c>
      <c r="FT13" s="9">
        <v>1164.3219999999999</v>
      </c>
      <c r="FU13" s="9">
        <v>170.625</v>
      </c>
      <c r="FV13" s="9">
        <v>155.20500000000001</v>
      </c>
      <c r="FW13" s="9">
        <v>1554.826</v>
      </c>
      <c r="FX13" s="9">
        <v>1293.3620000000001</v>
      </c>
      <c r="FY13" s="9">
        <v>1293.3620000000001</v>
      </c>
      <c r="FZ13" s="9">
        <v>91.64</v>
      </c>
      <c r="GA13" s="9">
        <v>1201.722</v>
      </c>
      <c r="GB13" s="9">
        <v>261.464</v>
      </c>
      <c r="GC13" s="9">
        <v>13031.218000000001</v>
      </c>
      <c r="GD13" s="9">
        <v>12037.361000000001</v>
      </c>
      <c r="GE13" s="9">
        <v>2195.25</v>
      </c>
      <c r="GF13" s="9">
        <v>926.86199999999997</v>
      </c>
      <c r="GG13" s="9">
        <v>383.16300000000001</v>
      </c>
      <c r="GH13" s="9">
        <v>451.50200000000001</v>
      </c>
      <c r="GI13" s="9">
        <v>573.95299999999997</v>
      </c>
      <c r="GJ13" s="9">
        <v>260.71199999999999</v>
      </c>
      <c r="GK13" s="9">
        <v>550.447</v>
      </c>
      <c r="GL13" s="9">
        <v>132.77199999999999</v>
      </c>
      <c r="GM13" s="9">
        <v>113.901</v>
      </c>
      <c r="GN13" s="9">
        <v>252.01900000000001</v>
      </c>
      <c r="GO13" s="9">
        <v>285.02199999999999</v>
      </c>
      <c r="GP13" s="9">
        <v>298.18099999999998</v>
      </c>
      <c r="GQ13" s="9">
        <v>539.14599999999996</v>
      </c>
      <c r="GR13" s="9">
        <v>296.07600000000002</v>
      </c>
      <c r="GS13" s="9">
        <v>1268.3879999999999</v>
      </c>
      <c r="GT13" s="9">
        <v>9842.1119999999992</v>
      </c>
      <c r="GU13" s="9">
        <v>7991.6390000000001</v>
      </c>
      <c r="GV13" s="9">
        <v>7637.326</v>
      </c>
      <c r="GW13" s="9">
        <v>196.136</v>
      </c>
      <c r="GX13" s="9">
        <v>154.26900000000001</v>
      </c>
      <c r="GY13" s="9">
        <v>191.101</v>
      </c>
      <c r="GZ13" s="9">
        <v>85.778000000000006</v>
      </c>
      <c r="HA13" s="9">
        <v>58.902999999999999</v>
      </c>
      <c r="HB13" s="9">
        <v>6261.2839999999997</v>
      </c>
      <c r="HC13" s="9">
        <v>420.13400000000001</v>
      </c>
      <c r="HD13" s="9">
        <v>398.50200000000001</v>
      </c>
      <c r="HE13" s="9">
        <v>911.72</v>
      </c>
      <c r="HF13" s="9">
        <v>1159.0150000000001</v>
      </c>
      <c r="HG13" s="9">
        <v>6832.6239999999998</v>
      </c>
      <c r="HH13" s="9">
        <v>1850.473</v>
      </c>
      <c r="HI13" s="9">
        <v>993.85699999999997</v>
      </c>
    </row>
    <row r="14" spans="1:217">
      <c r="A14" s="10">
        <v>43132</v>
      </c>
      <c r="B14" s="9">
        <v>723.23800000000006</v>
      </c>
      <c r="C14" s="9">
        <v>6.6230000000000002</v>
      </c>
      <c r="D14" s="9">
        <v>16.132000000000001</v>
      </c>
      <c r="E14" s="9">
        <v>8.1280000000000001</v>
      </c>
      <c r="F14" s="9">
        <v>11.372</v>
      </c>
      <c r="G14" s="9">
        <v>2.246</v>
      </c>
      <c r="H14" s="9">
        <v>540.63</v>
      </c>
      <c r="I14" s="9">
        <v>30.308</v>
      </c>
      <c r="J14" s="9">
        <v>36.399000000000001</v>
      </c>
      <c r="K14" s="9">
        <v>138.655</v>
      </c>
      <c r="L14" s="9">
        <v>69.168999999999997</v>
      </c>
      <c r="M14" s="9">
        <v>676.82500000000005</v>
      </c>
      <c r="N14" s="9">
        <v>154.01</v>
      </c>
      <c r="O14" s="9">
        <v>94.78</v>
      </c>
      <c r="P14" s="9">
        <v>3753.8870000000002</v>
      </c>
      <c r="Q14" s="9">
        <v>3601.8339999999998</v>
      </c>
      <c r="R14" s="9">
        <v>271.84399999999999</v>
      </c>
      <c r="S14" s="9">
        <v>249.73699999999999</v>
      </c>
      <c r="T14" s="9">
        <v>128.68700000000001</v>
      </c>
      <c r="U14" s="9">
        <v>119.911</v>
      </c>
      <c r="V14" s="9">
        <v>199.87200000000001</v>
      </c>
      <c r="W14" s="9">
        <v>49.863999999999997</v>
      </c>
      <c r="X14" s="9">
        <v>216.33500000000001</v>
      </c>
      <c r="Y14" s="9">
        <v>32.622999999999998</v>
      </c>
      <c r="Z14" s="9">
        <v>93.11</v>
      </c>
      <c r="AA14" s="9">
        <v>76.760999999999996</v>
      </c>
      <c r="AB14" s="9">
        <v>79.866</v>
      </c>
      <c r="AC14" s="9">
        <v>176.99100000000001</v>
      </c>
      <c r="AD14" s="9">
        <v>72.745000000000005</v>
      </c>
      <c r="AE14" s="9">
        <v>22.108000000000001</v>
      </c>
      <c r="AF14" s="9">
        <v>3329.989</v>
      </c>
      <c r="AG14" s="9">
        <v>2625.29</v>
      </c>
      <c r="AH14" s="9">
        <v>2488.4929999999999</v>
      </c>
      <c r="AI14" s="9">
        <v>84.634</v>
      </c>
      <c r="AJ14" s="9">
        <v>52.162999999999997</v>
      </c>
      <c r="AK14" s="9">
        <v>105.708</v>
      </c>
      <c r="AL14" s="9">
        <v>4.0410000000000004</v>
      </c>
      <c r="AM14" s="9">
        <v>26.402000000000001</v>
      </c>
      <c r="AN14" s="9">
        <v>2116.4929999999999</v>
      </c>
      <c r="AO14" s="9">
        <v>165.18799999999999</v>
      </c>
      <c r="AP14" s="9">
        <v>128.172</v>
      </c>
      <c r="AQ14" s="9">
        <v>215.43600000000001</v>
      </c>
      <c r="AR14" s="9">
        <v>522.154</v>
      </c>
      <c r="AS14" s="9">
        <v>2103.136</v>
      </c>
      <c r="AT14" s="9">
        <v>704.7</v>
      </c>
      <c r="AU14" s="9">
        <v>152.053</v>
      </c>
      <c r="AV14" s="9">
        <v>1358.643</v>
      </c>
      <c r="AW14" s="9">
        <v>1293.732</v>
      </c>
      <c r="AX14" s="9">
        <v>96.65</v>
      </c>
      <c r="AY14" s="9">
        <v>90.099000000000004</v>
      </c>
      <c r="AZ14" s="9">
        <v>43.287999999999997</v>
      </c>
      <c r="BA14" s="9">
        <v>46.811</v>
      </c>
      <c r="BB14" s="9">
        <v>61.670999999999999</v>
      </c>
      <c r="BC14" s="9">
        <v>28.427</v>
      </c>
      <c r="BD14" s="9">
        <v>48.307000000000002</v>
      </c>
      <c r="BE14" s="9">
        <v>12.987</v>
      </c>
      <c r="BF14" s="9">
        <v>28.297000000000001</v>
      </c>
      <c r="BG14" s="9">
        <v>29.788</v>
      </c>
      <c r="BH14" s="9">
        <v>29.634</v>
      </c>
      <c r="BI14" s="9">
        <v>30.677</v>
      </c>
      <c r="BJ14" s="9">
        <v>63.252000000000002</v>
      </c>
      <c r="BK14" s="9">
        <v>26.847000000000001</v>
      </c>
      <c r="BL14" s="9">
        <v>6.5519999999999996</v>
      </c>
      <c r="BM14" s="9">
        <v>1197.0820000000001</v>
      </c>
      <c r="BN14" s="9">
        <v>924.34900000000005</v>
      </c>
      <c r="BO14" s="9">
        <v>864.04899999999998</v>
      </c>
      <c r="BP14" s="9">
        <v>25.899000000000001</v>
      </c>
      <c r="BQ14" s="9">
        <v>33.838999999999999</v>
      </c>
      <c r="BR14" s="9">
        <v>21.030999999999999</v>
      </c>
      <c r="BS14" s="9">
        <v>27.177</v>
      </c>
      <c r="BT14" s="9">
        <v>11.333</v>
      </c>
      <c r="BU14" s="9">
        <v>767.69100000000003</v>
      </c>
      <c r="BV14" s="9">
        <v>46.48</v>
      </c>
      <c r="BW14" s="9">
        <v>29.561</v>
      </c>
      <c r="BX14" s="9">
        <v>80.617000000000004</v>
      </c>
      <c r="BY14" s="9">
        <v>172.035</v>
      </c>
      <c r="BZ14" s="9">
        <v>752.31399999999996</v>
      </c>
      <c r="CA14" s="9">
        <v>272.73200000000003</v>
      </c>
      <c r="CB14" s="9">
        <v>64.911000000000001</v>
      </c>
      <c r="CC14" s="9">
        <v>1908.289</v>
      </c>
      <c r="CD14" s="9">
        <v>1813.23</v>
      </c>
      <c r="CE14" s="9">
        <v>161.69900000000001</v>
      </c>
      <c r="CF14" s="9">
        <v>153.446</v>
      </c>
      <c r="CG14" s="9">
        <v>76.146000000000001</v>
      </c>
      <c r="CH14" s="9">
        <v>77.3</v>
      </c>
      <c r="CI14" s="9">
        <v>119.36799999999999</v>
      </c>
      <c r="CJ14" s="9">
        <v>34.078000000000003</v>
      </c>
      <c r="CK14" s="9">
        <v>98.968000000000004</v>
      </c>
      <c r="CL14" s="9">
        <v>18.053999999999998</v>
      </c>
      <c r="CM14" s="9">
        <v>35.405999999999999</v>
      </c>
      <c r="CN14" s="9">
        <v>58.433999999999997</v>
      </c>
      <c r="CO14" s="9">
        <v>49.015999999999998</v>
      </c>
      <c r="CP14" s="9">
        <v>45.997</v>
      </c>
      <c r="CQ14" s="9">
        <v>94.135000000000005</v>
      </c>
      <c r="CR14" s="9">
        <v>59.311999999999998</v>
      </c>
      <c r="CS14" s="9">
        <v>8.2530000000000001</v>
      </c>
      <c r="CT14" s="9">
        <v>1651.5309999999999</v>
      </c>
      <c r="CU14" s="9">
        <v>1167.4559999999999</v>
      </c>
      <c r="CV14" s="9">
        <v>1127.443</v>
      </c>
      <c r="CW14" s="9">
        <v>23.003</v>
      </c>
      <c r="CX14" s="9">
        <v>17.010000000000002</v>
      </c>
      <c r="CY14" s="9">
        <v>13.815</v>
      </c>
      <c r="CZ14" s="9">
        <v>12.775</v>
      </c>
      <c r="DA14" s="9">
        <v>11.102</v>
      </c>
      <c r="DB14" s="9">
        <v>951.29700000000003</v>
      </c>
      <c r="DC14" s="9">
        <v>39.185000000000002</v>
      </c>
      <c r="DD14" s="9">
        <v>41.911999999999999</v>
      </c>
      <c r="DE14" s="9">
        <v>135.06200000000001</v>
      </c>
      <c r="DF14" s="9">
        <v>131.44999999999999</v>
      </c>
      <c r="DG14" s="9">
        <v>1036.0060000000001</v>
      </c>
      <c r="DH14" s="9">
        <v>484.07499999999999</v>
      </c>
      <c r="DI14" s="9">
        <v>95.058999999999997</v>
      </c>
      <c r="DJ14" s="9">
        <v>2723.4670000000001</v>
      </c>
      <c r="DK14" s="9">
        <v>2556.0790000000002</v>
      </c>
      <c r="DL14" s="9">
        <v>264.72199999999998</v>
      </c>
      <c r="DM14" s="9">
        <v>234.19399999999999</v>
      </c>
      <c r="DN14" s="9">
        <v>92.626000000000005</v>
      </c>
      <c r="DO14" s="9">
        <v>141.458</v>
      </c>
      <c r="DP14" s="9">
        <v>158.315</v>
      </c>
      <c r="DQ14" s="9">
        <v>75.879000000000005</v>
      </c>
      <c r="DR14" s="9">
        <v>162.626</v>
      </c>
      <c r="DS14" s="9">
        <v>45.357999999999997</v>
      </c>
      <c r="DT14" s="9">
        <v>23.334</v>
      </c>
      <c r="DU14" s="9">
        <v>64.736999999999995</v>
      </c>
      <c r="DV14" s="9">
        <v>84.287000000000006</v>
      </c>
      <c r="DW14" s="9">
        <v>85.17</v>
      </c>
      <c r="DX14" s="9">
        <v>153.17099999999999</v>
      </c>
      <c r="DY14" s="9">
        <v>81.022999999999996</v>
      </c>
      <c r="DZ14" s="9">
        <v>30.527999999999999</v>
      </c>
      <c r="EA14" s="9">
        <v>2291.357</v>
      </c>
      <c r="EB14" s="9">
        <v>2049.1959999999999</v>
      </c>
      <c r="EC14" s="9">
        <v>1943.9939999999999</v>
      </c>
      <c r="ED14" s="9">
        <v>53.246000000000002</v>
      </c>
      <c r="EE14" s="9">
        <v>51.956000000000003</v>
      </c>
      <c r="EF14" s="9">
        <v>47.933</v>
      </c>
      <c r="EG14" s="9">
        <v>44.402000000000001</v>
      </c>
      <c r="EH14" s="9">
        <v>10</v>
      </c>
      <c r="EI14" s="9">
        <v>1570.856</v>
      </c>
      <c r="EJ14" s="9">
        <v>117.953</v>
      </c>
      <c r="EK14" s="9">
        <v>102.52500000000001</v>
      </c>
      <c r="EL14" s="9">
        <v>257.86200000000002</v>
      </c>
      <c r="EM14" s="9">
        <v>257.19799999999998</v>
      </c>
      <c r="EN14" s="9">
        <v>1791.998</v>
      </c>
      <c r="EO14" s="9">
        <v>242.16200000000001</v>
      </c>
      <c r="EP14" s="9">
        <v>167.38900000000001</v>
      </c>
      <c r="EQ14" s="9">
        <v>1830.3789999999999</v>
      </c>
      <c r="ER14" s="9">
        <v>1683.325</v>
      </c>
      <c r="ES14" s="9">
        <v>172.90100000000001</v>
      </c>
      <c r="ET14" s="9">
        <v>156.923</v>
      </c>
      <c r="EU14" s="9">
        <v>53.722000000000001</v>
      </c>
      <c r="EV14" s="9">
        <v>103.2</v>
      </c>
      <c r="EW14" s="9">
        <v>80.347999999999999</v>
      </c>
      <c r="EX14" s="9">
        <v>76.575000000000003</v>
      </c>
      <c r="EY14" s="9">
        <v>82.281999999999996</v>
      </c>
      <c r="EZ14" s="9">
        <v>71.945999999999998</v>
      </c>
      <c r="FA14" s="9">
        <v>39.561</v>
      </c>
      <c r="FB14" s="9">
        <v>73.388000000000005</v>
      </c>
      <c r="FC14" s="9">
        <v>43.973999999999997</v>
      </c>
      <c r="FD14" s="9">
        <v>101.47799999999999</v>
      </c>
      <c r="FE14" s="9">
        <v>55.445</v>
      </c>
      <c r="FF14" s="9">
        <v>15.978999999999999</v>
      </c>
      <c r="FG14" s="9">
        <v>1510.423</v>
      </c>
      <c r="FH14" s="9">
        <v>1335.915</v>
      </c>
      <c r="FI14" s="9">
        <v>1293.01</v>
      </c>
      <c r="FJ14" s="9">
        <v>14.977</v>
      </c>
      <c r="FK14" s="9">
        <v>27.928000000000001</v>
      </c>
      <c r="FL14" s="9">
        <v>14.506</v>
      </c>
      <c r="FM14" s="9">
        <v>23.056000000000001</v>
      </c>
      <c r="FN14" s="9">
        <v>4.4020000000000001</v>
      </c>
      <c r="FO14" s="9">
        <v>932.79399999999998</v>
      </c>
      <c r="FP14" s="9">
        <v>74.692999999999998</v>
      </c>
      <c r="FQ14" s="9">
        <v>80.097999999999999</v>
      </c>
      <c r="FR14" s="9">
        <v>248.32900000000001</v>
      </c>
      <c r="FS14" s="9">
        <v>139.27600000000001</v>
      </c>
      <c r="FT14" s="9">
        <v>1196.6389999999999</v>
      </c>
      <c r="FU14" s="9">
        <v>174.50899999999999</v>
      </c>
      <c r="FV14" s="9">
        <v>147.054</v>
      </c>
      <c r="FW14" s="9">
        <v>1654.3030000000001</v>
      </c>
      <c r="FX14" s="9">
        <v>1414.508</v>
      </c>
      <c r="FY14" s="9">
        <v>1414.508</v>
      </c>
      <c r="FZ14" s="9">
        <v>106.938</v>
      </c>
      <c r="GA14" s="9">
        <v>1307.57</v>
      </c>
      <c r="GB14" s="9">
        <v>239.79499999999999</v>
      </c>
      <c r="GC14" s="9">
        <v>13336.174000000001</v>
      </c>
      <c r="GD14" s="9">
        <v>12457.397999999999</v>
      </c>
      <c r="GE14" s="9">
        <v>2399.5819999999999</v>
      </c>
      <c r="GF14" s="9">
        <v>1007.579</v>
      </c>
      <c r="GG14" s="9">
        <v>400.447</v>
      </c>
      <c r="GH14" s="9">
        <v>497.65300000000002</v>
      </c>
      <c r="GI14" s="9">
        <v>624.851</v>
      </c>
      <c r="GJ14" s="9">
        <v>273.54700000000003</v>
      </c>
      <c r="GK14" s="9">
        <v>608.51700000000005</v>
      </c>
      <c r="GL14" s="9">
        <v>148.345</v>
      </c>
      <c r="GM14" s="9">
        <v>119.66</v>
      </c>
      <c r="GN14" s="9">
        <v>288.59899999999999</v>
      </c>
      <c r="GO14" s="9">
        <v>318.30200000000002</v>
      </c>
      <c r="GP14" s="9">
        <v>293.74</v>
      </c>
      <c r="GQ14" s="9">
        <v>598.23900000000003</v>
      </c>
      <c r="GR14" s="9">
        <v>302.40199999999999</v>
      </c>
      <c r="GS14" s="9">
        <v>1392.0029999999999</v>
      </c>
      <c r="GT14" s="9">
        <v>10057.816000000001</v>
      </c>
      <c r="GU14" s="9">
        <v>8165.9260000000004</v>
      </c>
      <c r="GV14" s="9">
        <v>7760.1679999999997</v>
      </c>
      <c r="GW14" s="9">
        <v>208.53</v>
      </c>
      <c r="GX14" s="9">
        <v>191.81899999999999</v>
      </c>
      <c r="GY14" s="9">
        <v>206.13800000000001</v>
      </c>
      <c r="GZ14" s="9">
        <v>112.962</v>
      </c>
      <c r="HA14" s="9">
        <v>64.271000000000001</v>
      </c>
      <c r="HB14" s="9">
        <v>6385.4350000000004</v>
      </c>
      <c r="HC14" s="9">
        <v>449.64</v>
      </c>
      <c r="HD14" s="9">
        <v>385.03899999999999</v>
      </c>
      <c r="HE14" s="9">
        <v>945.81200000000001</v>
      </c>
      <c r="HF14" s="9">
        <v>1243.645</v>
      </c>
      <c r="HG14" s="9">
        <v>6922.2809999999999</v>
      </c>
      <c r="HH14" s="9">
        <v>1891.89</v>
      </c>
      <c r="HI14" s="9">
        <v>878.77599999999995</v>
      </c>
    </row>
    <row r="15" spans="1:217">
      <c r="A15" s="10">
        <v>43497</v>
      </c>
      <c r="B15" s="9">
        <v>709.98299999999995</v>
      </c>
      <c r="C15" s="9">
        <v>5.8620000000000001</v>
      </c>
      <c r="D15" s="9">
        <v>22.341000000000001</v>
      </c>
      <c r="E15" s="9">
        <v>7.2880000000000003</v>
      </c>
      <c r="F15" s="9">
        <v>13.46</v>
      </c>
      <c r="G15" s="9">
        <v>3.68</v>
      </c>
      <c r="H15" s="9">
        <v>558.31700000000001</v>
      </c>
      <c r="I15" s="9">
        <v>32.76</v>
      </c>
      <c r="J15" s="9">
        <v>30.001000000000001</v>
      </c>
      <c r="K15" s="9">
        <v>117.108</v>
      </c>
      <c r="L15" s="9">
        <v>70.576999999999998</v>
      </c>
      <c r="M15" s="9">
        <v>667.61</v>
      </c>
      <c r="N15" s="9">
        <v>157.655</v>
      </c>
      <c r="O15" s="9">
        <v>90.831000000000003</v>
      </c>
      <c r="P15" s="9">
        <v>3915.5880000000002</v>
      </c>
      <c r="Q15" s="9">
        <v>3741.69</v>
      </c>
      <c r="R15" s="9">
        <v>309.35000000000002</v>
      </c>
      <c r="S15" s="9">
        <v>280.69299999999998</v>
      </c>
      <c r="T15" s="9">
        <v>135.42500000000001</v>
      </c>
      <c r="U15" s="9">
        <v>144.97999999999999</v>
      </c>
      <c r="V15" s="9">
        <v>216.11199999999999</v>
      </c>
      <c r="W15" s="9">
        <v>64.581000000000003</v>
      </c>
      <c r="X15" s="9">
        <v>230.62799999999999</v>
      </c>
      <c r="Y15" s="9">
        <v>49.247999999999998</v>
      </c>
      <c r="Z15" s="9">
        <v>109.518</v>
      </c>
      <c r="AA15" s="9">
        <v>75.447999999999993</v>
      </c>
      <c r="AB15" s="9">
        <v>95.725999999999999</v>
      </c>
      <c r="AC15" s="9">
        <v>213.256</v>
      </c>
      <c r="AD15" s="9">
        <v>67.436999999999998</v>
      </c>
      <c r="AE15" s="9">
        <v>28.657</v>
      </c>
      <c r="AF15" s="9">
        <v>3432.34</v>
      </c>
      <c r="AG15" s="9">
        <v>2708.4349999999999</v>
      </c>
      <c r="AH15" s="9">
        <v>2547.6979999999999</v>
      </c>
      <c r="AI15" s="9">
        <v>96.742000000000004</v>
      </c>
      <c r="AJ15" s="9">
        <v>63.994999999999997</v>
      </c>
      <c r="AK15" s="9">
        <v>123.85899999999999</v>
      </c>
      <c r="AL15" s="9">
        <v>5.8570000000000002</v>
      </c>
      <c r="AM15" s="9">
        <v>31.021000000000001</v>
      </c>
      <c r="AN15" s="9">
        <v>2169.7170000000001</v>
      </c>
      <c r="AO15" s="9">
        <v>144.12700000000001</v>
      </c>
      <c r="AP15" s="9">
        <v>131.363</v>
      </c>
      <c r="AQ15" s="9">
        <v>263.22800000000001</v>
      </c>
      <c r="AR15" s="9">
        <v>563.29700000000003</v>
      </c>
      <c r="AS15" s="9">
        <v>2145.1379999999999</v>
      </c>
      <c r="AT15" s="9">
        <v>723.90499999999997</v>
      </c>
      <c r="AU15" s="9">
        <v>173.898</v>
      </c>
      <c r="AV15" s="9">
        <v>1508.498</v>
      </c>
      <c r="AW15" s="9">
        <v>1442.94</v>
      </c>
      <c r="AX15" s="9">
        <v>118.889</v>
      </c>
      <c r="AY15" s="9">
        <v>112.066</v>
      </c>
      <c r="AZ15" s="9">
        <v>55.040999999999997</v>
      </c>
      <c r="BA15" s="9">
        <v>57.024999999999999</v>
      </c>
      <c r="BB15" s="9">
        <v>66.733999999999995</v>
      </c>
      <c r="BC15" s="9">
        <v>45.331000000000003</v>
      </c>
      <c r="BD15" s="9">
        <v>56.454000000000001</v>
      </c>
      <c r="BE15" s="9">
        <v>21.393000000000001</v>
      </c>
      <c r="BF15" s="9">
        <v>33.529000000000003</v>
      </c>
      <c r="BG15" s="9">
        <v>37.381</v>
      </c>
      <c r="BH15" s="9">
        <v>29.515000000000001</v>
      </c>
      <c r="BI15" s="9">
        <v>45.17</v>
      </c>
      <c r="BJ15" s="9">
        <v>78.986000000000004</v>
      </c>
      <c r="BK15" s="9">
        <v>33.08</v>
      </c>
      <c r="BL15" s="9">
        <v>6.8230000000000004</v>
      </c>
      <c r="BM15" s="9">
        <v>1324.0509999999999</v>
      </c>
      <c r="BN15" s="9">
        <v>1023.997</v>
      </c>
      <c r="BO15" s="9">
        <v>963.73500000000001</v>
      </c>
      <c r="BP15" s="9">
        <v>29.119</v>
      </c>
      <c r="BQ15" s="9">
        <v>31.141999999999999</v>
      </c>
      <c r="BR15" s="9">
        <v>24.66</v>
      </c>
      <c r="BS15" s="9">
        <v>18.529</v>
      </c>
      <c r="BT15" s="9">
        <v>17.073</v>
      </c>
      <c r="BU15" s="9">
        <v>840.73400000000004</v>
      </c>
      <c r="BV15" s="9">
        <v>40.546999999999997</v>
      </c>
      <c r="BW15" s="9">
        <v>46.154000000000003</v>
      </c>
      <c r="BX15" s="9">
        <v>96.561000000000007</v>
      </c>
      <c r="BY15" s="9">
        <v>202.417</v>
      </c>
      <c r="BZ15" s="9">
        <v>821.58</v>
      </c>
      <c r="CA15" s="9">
        <v>300.05399999999997</v>
      </c>
      <c r="CB15" s="9">
        <v>65.558000000000007</v>
      </c>
      <c r="CC15" s="9">
        <v>1892.0740000000001</v>
      </c>
      <c r="CD15" s="9">
        <v>1799.6120000000001</v>
      </c>
      <c r="CE15" s="9">
        <v>170.38399999999999</v>
      </c>
      <c r="CF15" s="9">
        <v>154.90700000000001</v>
      </c>
      <c r="CG15" s="9">
        <v>75.024000000000001</v>
      </c>
      <c r="CH15" s="9">
        <v>79.882000000000005</v>
      </c>
      <c r="CI15" s="9">
        <v>112.133</v>
      </c>
      <c r="CJ15" s="9">
        <v>42.773000000000003</v>
      </c>
      <c r="CK15" s="9">
        <v>98.274000000000001</v>
      </c>
      <c r="CL15" s="9">
        <v>13.071</v>
      </c>
      <c r="CM15" s="9">
        <v>43.561999999999998</v>
      </c>
      <c r="CN15" s="9">
        <v>53.304000000000002</v>
      </c>
      <c r="CO15" s="9">
        <v>57.084000000000003</v>
      </c>
      <c r="CP15" s="9">
        <v>44.518000000000001</v>
      </c>
      <c r="CQ15" s="9">
        <v>98.253</v>
      </c>
      <c r="CR15" s="9">
        <v>56.654000000000003</v>
      </c>
      <c r="CS15" s="9">
        <v>15.478</v>
      </c>
      <c r="CT15" s="9">
        <v>1629.2280000000001</v>
      </c>
      <c r="CU15" s="9">
        <v>1147.2239999999999</v>
      </c>
      <c r="CV15" s="9">
        <v>1117.865</v>
      </c>
      <c r="CW15" s="9">
        <v>14.031000000000001</v>
      </c>
      <c r="CX15" s="9">
        <v>15.327999999999999</v>
      </c>
      <c r="CY15" s="9">
        <v>8.077</v>
      </c>
      <c r="CZ15" s="9">
        <v>11.132</v>
      </c>
      <c r="DA15" s="9">
        <v>10.15</v>
      </c>
      <c r="DB15" s="9">
        <v>937.197</v>
      </c>
      <c r="DC15" s="9">
        <v>38.034999999999997</v>
      </c>
      <c r="DD15" s="9">
        <v>40.6</v>
      </c>
      <c r="DE15" s="9">
        <v>131.392</v>
      </c>
      <c r="DF15" s="9">
        <v>153.15600000000001</v>
      </c>
      <c r="DG15" s="9">
        <v>994.06799999999998</v>
      </c>
      <c r="DH15" s="9">
        <v>482.00400000000002</v>
      </c>
      <c r="DI15" s="9">
        <v>92.462000000000003</v>
      </c>
      <c r="DJ15" s="9">
        <v>2816.0210000000002</v>
      </c>
      <c r="DK15" s="9">
        <v>2640.74</v>
      </c>
      <c r="DL15" s="9">
        <v>275.80500000000001</v>
      </c>
      <c r="DM15" s="9">
        <v>250.857</v>
      </c>
      <c r="DN15" s="9">
        <v>105.26300000000001</v>
      </c>
      <c r="DO15" s="9">
        <v>145.59399999999999</v>
      </c>
      <c r="DP15" s="9">
        <v>161.44399999999999</v>
      </c>
      <c r="DQ15" s="9">
        <v>89.412999999999997</v>
      </c>
      <c r="DR15" s="9">
        <v>155.94399999999999</v>
      </c>
      <c r="DS15" s="9">
        <v>57.85</v>
      </c>
      <c r="DT15" s="9">
        <v>32.883000000000003</v>
      </c>
      <c r="DU15" s="9">
        <v>67.894999999999996</v>
      </c>
      <c r="DV15" s="9">
        <v>99.331000000000003</v>
      </c>
      <c r="DW15" s="9">
        <v>83.631</v>
      </c>
      <c r="DX15" s="9">
        <v>162.33099999999999</v>
      </c>
      <c r="DY15" s="9">
        <v>88.527000000000001</v>
      </c>
      <c r="DZ15" s="9">
        <v>24.948</v>
      </c>
      <c r="EA15" s="9">
        <v>2364.9349999999999</v>
      </c>
      <c r="EB15" s="9">
        <v>2098.078</v>
      </c>
      <c r="EC15" s="9">
        <v>1987.0730000000001</v>
      </c>
      <c r="ED15" s="9">
        <v>61.106999999999999</v>
      </c>
      <c r="EE15" s="9">
        <v>49.898000000000003</v>
      </c>
      <c r="EF15" s="9">
        <v>52.225000000000001</v>
      </c>
      <c r="EG15" s="9">
        <v>46.540999999999997</v>
      </c>
      <c r="EH15" s="9">
        <v>12.034000000000001</v>
      </c>
      <c r="EI15" s="9">
        <v>1606.7280000000001</v>
      </c>
      <c r="EJ15" s="9">
        <v>112.55200000000001</v>
      </c>
      <c r="EK15" s="9">
        <v>105.381</v>
      </c>
      <c r="EL15" s="9">
        <v>273.41699999999997</v>
      </c>
      <c r="EM15" s="9">
        <v>274.61900000000003</v>
      </c>
      <c r="EN15" s="9">
        <v>1823.46</v>
      </c>
      <c r="EO15" s="9">
        <v>266.85700000000003</v>
      </c>
      <c r="EP15" s="9">
        <v>175.28100000000001</v>
      </c>
      <c r="EQ15" s="9">
        <v>1821.9559999999999</v>
      </c>
      <c r="ER15" s="9">
        <v>1676.3219999999999</v>
      </c>
      <c r="ES15" s="9">
        <v>175.06700000000001</v>
      </c>
      <c r="ET15" s="9">
        <v>161.554</v>
      </c>
      <c r="EU15" s="9">
        <v>55.308999999999997</v>
      </c>
      <c r="EV15" s="9">
        <v>106.245</v>
      </c>
      <c r="EW15" s="9">
        <v>81.596000000000004</v>
      </c>
      <c r="EX15" s="9">
        <v>79.957999999999998</v>
      </c>
      <c r="EY15" s="9">
        <v>85.534000000000006</v>
      </c>
      <c r="EZ15" s="9">
        <v>73.119</v>
      </c>
      <c r="FA15" s="9">
        <v>32.145000000000003</v>
      </c>
      <c r="FB15" s="9">
        <v>82.941000000000003</v>
      </c>
      <c r="FC15" s="9">
        <v>46.469000000000001</v>
      </c>
      <c r="FD15" s="9">
        <v>94.891999999999996</v>
      </c>
      <c r="FE15" s="9">
        <v>66.662000000000006</v>
      </c>
      <c r="FF15" s="9">
        <v>13.512</v>
      </c>
      <c r="FG15" s="9">
        <v>1501.2550000000001</v>
      </c>
      <c r="FH15" s="9">
        <v>1321.8109999999999</v>
      </c>
      <c r="FI15" s="9">
        <v>1269.4490000000001</v>
      </c>
      <c r="FJ15" s="9">
        <v>16.187999999999999</v>
      </c>
      <c r="FK15" s="9">
        <v>36.174999999999997</v>
      </c>
      <c r="FL15" s="9">
        <v>20.282</v>
      </c>
      <c r="FM15" s="9">
        <v>26.789000000000001</v>
      </c>
      <c r="FN15" s="9">
        <v>3.383</v>
      </c>
      <c r="FO15" s="9">
        <v>933.75599999999997</v>
      </c>
      <c r="FP15" s="9">
        <v>73.191000000000003</v>
      </c>
      <c r="FQ15" s="9">
        <v>71.89</v>
      </c>
      <c r="FR15" s="9">
        <v>242.97499999999999</v>
      </c>
      <c r="FS15" s="9">
        <v>138.01</v>
      </c>
      <c r="FT15" s="9">
        <v>1183.8009999999999</v>
      </c>
      <c r="FU15" s="9">
        <v>179.44399999999999</v>
      </c>
      <c r="FV15" s="9">
        <v>145.63499999999999</v>
      </c>
      <c r="FW15" s="9">
        <v>1587.1569999999999</v>
      </c>
      <c r="FX15" s="9">
        <v>1357.942</v>
      </c>
      <c r="FY15" s="9">
        <v>1357.942</v>
      </c>
      <c r="FZ15" s="9">
        <v>102.85299999999999</v>
      </c>
      <c r="GA15" s="9">
        <v>1255.0899999999999</v>
      </c>
      <c r="GB15" s="9">
        <v>229.214</v>
      </c>
      <c r="GC15" s="9">
        <v>13633.15</v>
      </c>
      <c r="GD15" s="9">
        <v>12729.348</v>
      </c>
      <c r="GE15" s="9">
        <v>2423.3029999999999</v>
      </c>
      <c r="GF15" s="9">
        <v>1075.9880000000001</v>
      </c>
      <c r="GG15" s="9">
        <v>430.702</v>
      </c>
      <c r="GH15" s="9">
        <v>541.58500000000004</v>
      </c>
      <c r="GI15" s="9">
        <v>646.39200000000005</v>
      </c>
      <c r="GJ15" s="9">
        <v>325.84699999999998</v>
      </c>
      <c r="GK15" s="9">
        <v>626.83299999999997</v>
      </c>
      <c r="GL15" s="9">
        <v>165.43299999999999</v>
      </c>
      <c r="GM15" s="9">
        <v>159.22200000000001</v>
      </c>
      <c r="GN15" s="9">
        <v>303.94099999999997</v>
      </c>
      <c r="GO15" s="9">
        <v>350.40300000000002</v>
      </c>
      <c r="GP15" s="9">
        <v>318.791</v>
      </c>
      <c r="GQ15" s="9">
        <v>656.00400000000002</v>
      </c>
      <c r="GR15" s="9">
        <v>317.13099999999997</v>
      </c>
      <c r="GS15" s="9">
        <v>1347.3150000000001</v>
      </c>
      <c r="GT15" s="9">
        <v>10306.044</v>
      </c>
      <c r="GU15" s="9">
        <v>8346.5220000000008</v>
      </c>
      <c r="GV15" s="9">
        <v>7924.5349999999999</v>
      </c>
      <c r="GW15" s="9">
        <v>218.93</v>
      </c>
      <c r="GX15" s="9">
        <v>201.58500000000001</v>
      </c>
      <c r="GY15" s="9">
        <v>230.94499999999999</v>
      </c>
      <c r="GZ15" s="9">
        <v>108.848</v>
      </c>
      <c r="HA15" s="9">
        <v>73.66</v>
      </c>
      <c r="HB15" s="9">
        <v>6523.3950000000004</v>
      </c>
      <c r="HC15" s="9">
        <v>412.714</v>
      </c>
      <c r="HD15" s="9">
        <v>396.34199999999998</v>
      </c>
      <c r="HE15" s="9">
        <v>1014.071</v>
      </c>
      <c r="HF15" s="9">
        <v>1339.7560000000001</v>
      </c>
      <c r="HG15" s="9">
        <v>7006.7659999999996</v>
      </c>
      <c r="HH15" s="9">
        <v>1959.5229999999999</v>
      </c>
      <c r="HI15" s="9">
        <v>903.803</v>
      </c>
    </row>
    <row r="16" spans="1:217">
      <c r="A16" s="10">
        <v>43862</v>
      </c>
      <c r="B16" s="9">
        <v>790.09799999999996</v>
      </c>
      <c r="C16" s="9">
        <v>6.7629999999999999</v>
      </c>
      <c r="D16" s="9">
        <v>26.51</v>
      </c>
      <c r="E16" s="9">
        <v>8.4719999999999995</v>
      </c>
      <c r="F16" s="9">
        <v>19.081</v>
      </c>
      <c r="G16" s="9">
        <v>2.9350000000000001</v>
      </c>
      <c r="H16" s="9">
        <v>572.50699999999995</v>
      </c>
      <c r="I16" s="9">
        <v>31.599</v>
      </c>
      <c r="J16" s="9">
        <v>45.991999999999997</v>
      </c>
      <c r="K16" s="9">
        <v>173.58600000000001</v>
      </c>
      <c r="L16" s="9">
        <v>75.858000000000004</v>
      </c>
      <c r="M16" s="9">
        <v>747.82500000000005</v>
      </c>
      <c r="N16" s="9">
        <v>144.29</v>
      </c>
      <c r="O16" s="9">
        <v>89.587000000000003</v>
      </c>
      <c r="P16" s="9">
        <v>4030.991</v>
      </c>
      <c r="Q16" s="9">
        <v>3854.82</v>
      </c>
      <c r="R16" s="9">
        <v>329.14100000000002</v>
      </c>
      <c r="S16" s="9">
        <v>303.43099999999998</v>
      </c>
      <c r="T16" s="9">
        <v>151.672</v>
      </c>
      <c r="U16" s="9">
        <v>151.76</v>
      </c>
      <c r="V16" s="9">
        <v>225.887</v>
      </c>
      <c r="W16" s="9">
        <v>77.545000000000002</v>
      </c>
      <c r="X16" s="9">
        <v>247.232</v>
      </c>
      <c r="Y16" s="9">
        <v>56.198999999999998</v>
      </c>
      <c r="Z16" s="9">
        <v>132.26</v>
      </c>
      <c r="AA16" s="9">
        <v>72.111999999999995</v>
      </c>
      <c r="AB16" s="9">
        <v>99.058999999999997</v>
      </c>
      <c r="AC16" s="9">
        <v>232.434</v>
      </c>
      <c r="AD16" s="9">
        <v>70.998000000000005</v>
      </c>
      <c r="AE16" s="9">
        <v>25.71</v>
      </c>
      <c r="AF16" s="9">
        <v>3525.6779999999999</v>
      </c>
      <c r="AG16" s="9">
        <v>2804.7849999999999</v>
      </c>
      <c r="AH16" s="9">
        <v>2653.933</v>
      </c>
      <c r="AI16" s="9">
        <v>93.302000000000007</v>
      </c>
      <c r="AJ16" s="9">
        <v>57.281999999999996</v>
      </c>
      <c r="AK16" s="9">
        <v>112.24</v>
      </c>
      <c r="AL16" s="9">
        <v>2.9540000000000002</v>
      </c>
      <c r="AM16" s="9">
        <v>35.389000000000003</v>
      </c>
      <c r="AN16" s="9">
        <v>2188.8960000000002</v>
      </c>
      <c r="AO16" s="9">
        <v>186.57599999999999</v>
      </c>
      <c r="AP16" s="9">
        <v>129.417</v>
      </c>
      <c r="AQ16" s="9">
        <v>299.89600000000002</v>
      </c>
      <c r="AR16" s="9">
        <v>566.09199999999998</v>
      </c>
      <c r="AS16" s="9">
        <v>2238.692</v>
      </c>
      <c r="AT16" s="9">
        <v>720.89300000000003</v>
      </c>
      <c r="AU16" s="9">
        <v>176.17099999999999</v>
      </c>
      <c r="AV16" s="9">
        <v>1541.8219999999999</v>
      </c>
      <c r="AW16" s="9">
        <v>1467.086</v>
      </c>
      <c r="AX16" s="9">
        <v>118.69799999999999</v>
      </c>
      <c r="AY16" s="9">
        <v>110.247</v>
      </c>
      <c r="AZ16" s="9">
        <v>54.417999999999999</v>
      </c>
      <c r="BA16" s="9">
        <v>55.255000000000003</v>
      </c>
      <c r="BB16" s="9">
        <v>67.406000000000006</v>
      </c>
      <c r="BC16" s="9">
        <v>42.841000000000001</v>
      </c>
      <c r="BD16" s="9">
        <v>51.780999999999999</v>
      </c>
      <c r="BE16" s="9">
        <v>21.292999999999999</v>
      </c>
      <c r="BF16" s="9">
        <v>37.173000000000002</v>
      </c>
      <c r="BG16" s="9">
        <v>35.835999999999999</v>
      </c>
      <c r="BH16" s="9">
        <v>31.917999999999999</v>
      </c>
      <c r="BI16" s="9">
        <v>42.491999999999997</v>
      </c>
      <c r="BJ16" s="9">
        <v>76.082999999999998</v>
      </c>
      <c r="BK16" s="9">
        <v>34.164000000000001</v>
      </c>
      <c r="BL16" s="9">
        <v>8.452</v>
      </c>
      <c r="BM16" s="9">
        <v>1348.3869999999999</v>
      </c>
      <c r="BN16" s="9">
        <v>1020.093</v>
      </c>
      <c r="BO16" s="9">
        <v>959.82299999999998</v>
      </c>
      <c r="BP16" s="9">
        <v>26.44</v>
      </c>
      <c r="BQ16" s="9">
        <v>33.83</v>
      </c>
      <c r="BR16" s="9">
        <v>23.530999999999999</v>
      </c>
      <c r="BS16" s="9">
        <v>19.599</v>
      </c>
      <c r="BT16" s="9">
        <v>16.614000000000001</v>
      </c>
      <c r="BU16" s="9">
        <v>832.57600000000002</v>
      </c>
      <c r="BV16" s="9">
        <v>39.112000000000002</v>
      </c>
      <c r="BW16" s="9">
        <v>40.183999999999997</v>
      </c>
      <c r="BX16" s="9">
        <v>108.22</v>
      </c>
      <c r="BY16" s="9">
        <v>180.517</v>
      </c>
      <c r="BZ16" s="9">
        <v>839.57600000000002</v>
      </c>
      <c r="CA16" s="9">
        <v>328.29399999999998</v>
      </c>
      <c r="CB16" s="9">
        <v>74.736000000000004</v>
      </c>
      <c r="CC16" s="9">
        <v>1858.0250000000001</v>
      </c>
      <c r="CD16" s="9">
        <v>1767.001</v>
      </c>
      <c r="CE16" s="9">
        <v>154.75899999999999</v>
      </c>
      <c r="CF16" s="9">
        <v>142.28100000000001</v>
      </c>
      <c r="CG16" s="9">
        <v>85.418999999999997</v>
      </c>
      <c r="CH16" s="9">
        <v>56.862000000000002</v>
      </c>
      <c r="CI16" s="9">
        <v>105.55800000000001</v>
      </c>
      <c r="CJ16" s="9">
        <v>36.722999999999999</v>
      </c>
      <c r="CK16" s="9">
        <v>90.308000000000007</v>
      </c>
      <c r="CL16" s="9">
        <v>19.131</v>
      </c>
      <c r="CM16" s="9">
        <v>32.841000000000001</v>
      </c>
      <c r="CN16" s="9">
        <v>53.124000000000002</v>
      </c>
      <c r="CO16" s="9">
        <v>42.151000000000003</v>
      </c>
      <c r="CP16" s="9">
        <v>47.005000000000003</v>
      </c>
      <c r="CQ16" s="9">
        <v>93.054000000000002</v>
      </c>
      <c r="CR16" s="9">
        <v>49.226999999999997</v>
      </c>
      <c r="CS16" s="9">
        <v>12.478</v>
      </c>
      <c r="CT16" s="9">
        <v>1612.2429999999999</v>
      </c>
      <c r="CU16" s="9">
        <v>1130.777</v>
      </c>
      <c r="CV16" s="9">
        <v>1090.4349999999999</v>
      </c>
      <c r="CW16" s="9">
        <v>19.736000000000001</v>
      </c>
      <c r="CX16" s="9">
        <v>20.606000000000002</v>
      </c>
      <c r="CY16" s="9">
        <v>11.964</v>
      </c>
      <c r="CZ16" s="9">
        <v>15.923</v>
      </c>
      <c r="DA16" s="9">
        <v>12.455</v>
      </c>
      <c r="DB16" s="9">
        <v>878.55899999999997</v>
      </c>
      <c r="DC16" s="9">
        <v>48.366999999999997</v>
      </c>
      <c r="DD16" s="9">
        <v>50.042999999999999</v>
      </c>
      <c r="DE16" s="9">
        <v>153.80699999999999</v>
      </c>
      <c r="DF16" s="9">
        <v>125.744</v>
      </c>
      <c r="DG16" s="9">
        <v>1005.033</v>
      </c>
      <c r="DH16" s="9">
        <v>481.46600000000001</v>
      </c>
      <c r="DI16" s="9">
        <v>91.022999999999996</v>
      </c>
      <c r="DJ16" s="9">
        <v>2926.3359999999998</v>
      </c>
      <c r="DK16" s="9">
        <v>2738.7860000000001</v>
      </c>
      <c r="DL16" s="9">
        <v>263.33999999999997</v>
      </c>
      <c r="DM16" s="9">
        <v>238.86799999999999</v>
      </c>
      <c r="DN16" s="9">
        <v>102.78400000000001</v>
      </c>
      <c r="DO16" s="9">
        <v>136.084</v>
      </c>
      <c r="DP16" s="9">
        <v>150.36199999999999</v>
      </c>
      <c r="DQ16" s="9">
        <v>88.506</v>
      </c>
      <c r="DR16" s="9">
        <v>155.53399999999999</v>
      </c>
      <c r="DS16" s="9">
        <v>50.171999999999997</v>
      </c>
      <c r="DT16" s="9">
        <v>30.506</v>
      </c>
      <c r="DU16" s="9">
        <v>72.524000000000001</v>
      </c>
      <c r="DV16" s="9">
        <v>87.685000000000002</v>
      </c>
      <c r="DW16" s="9">
        <v>78.66</v>
      </c>
      <c r="DX16" s="9">
        <v>150.39699999999999</v>
      </c>
      <c r="DY16" s="9">
        <v>88.471000000000004</v>
      </c>
      <c r="DZ16" s="9">
        <v>24.472000000000001</v>
      </c>
      <c r="EA16" s="9">
        <v>2475.4459999999999</v>
      </c>
      <c r="EB16" s="9">
        <v>2208.9549999999999</v>
      </c>
      <c r="EC16" s="9">
        <v>2094.971</v>
      </c>
      <c r="ED16" s="9">
        <v>45.561999999999998</v>
      </c>
      <c r="EE16" s="9">
        <v>68.218999999999994</v>
      </c>
      <c r="EF16" s="9">
        <v>47.216999999999999</v>
      </c>
      <c r="EG16" s="9">
        <v>52.024000000000001</v>
      </c>
      <c r="EH16" s="9">
        <v>14.539</v>
      </c>
      <c r="EI16" s="9">
        <v>1645.3420000000001</v>
      </c>
      <c r="EJ16" s="9">
        <v>126.133</v>
      </c>
      <c r="EK16" s="9">
        <v>116.34699999999999</v>
      </c>
      <c r="EL16" s="9">
        <v>321.13299999999998</v>
      </c>
      <c r="EM16" s="9">
        <v>285.38</v>
      </c>
      <c r="EN16" s="9">
        <v>1923.5740000000001</v>
      </c>
      <c r="EO16" s="9">
        <v>266.49099999999999</v>
      </c>
      <c r="EP16" s="9">
        <v>187.55</v>
      </c>
      <c r="EQ16" s="9">
        <v>1868.9179999999999</v>
      </c>
      <c r="ER16" s="9">
        <v>1723.7529999999999</v>
      </c>
      <c r="ES16" s="9">
        <v>169.62299999999999</v>
      </c>
      <c r="ET16" s="9">
        <v>152.447</v>
      </c>
      <c r="EU16" s="9">
        <v>58.527000000000001</v>
      </c>
      <c r="EV16" s="9">
        <v>93.92</v>
      </c>
      <c r="EW16" s="9">
        <v>81.778999999999996</v>
      </c>
      <c r="EX16" s="9">
        <v>70.668000000000006</v>
      </c>
      <c r="EY16" s="9">
        <v>86.3</v>
      </c>
      <c r="EZ16" s="9">
        <v>66.147000000000006</v>
      </c>
      <c r="FA16" s="9">
        <v>32.582000000000001</v>
      </c>
      <c r="FB16" s="9">
        <v>75.394000000000005</v>
      </c>
      <c r="FC16" s="9">
        <v>44.472000000000001</v>
      </c>
      <c r="FD16" s="9">
        <v>99.248000000000005</v>
      </c>
      <c r="FE16" s="9">
        <v>53.198999999999998</v>
      </c>
      <c r="FF16" s="9">
        <v>17.175999999999998</v>
      </c>
      <c r="FG16" s="9">
        <v>1554.13</v>
      </c>
      <c r="FH16" s="9">
        <v>1385.2719999999999</v>
      </c>
      <c r="FI16" s="9">
        <v>1333.6110000000001</v>
      </c>
      <c r="FJ16" s="9">
        <v>15.826000000000001</v>
      </c>
      <c r="FK16" s="9">
        <v>35.521999999999998</v>
      </c>
      <c r="FL16" s="9">
        <v>16.207000000000001</v>
      </c>
      <c r="FM16" s="9">
        <v>31.529</v>
      </c>
      <c r="FN16" s="9">
        <v>3.613</v>
      </c>
      <c r="FO16" s="9">
        <v>924.45500000000004</v>
      </c>
      <c r="FP16" s="9">
        <v>64.649000000000001</v>
      </c>
      <c r="FQ16" s="9">
        <v>87.287000000000006</v>
      </c>
      <c r="FR16" s="9">
        <v>308.88099999999997</v>
      </c>
      <c r="FS16" s="9">
        <v>142.833</v>
      </c>
      <c r="FT16" s="9">
        <v>1242.4390000000001</v>
      </c>
      <c r="FU16" s="9">
        <v>168.858</v>
      </c>
      <c r="FV16" s="9">
        <v>145.16499999999999</v>
      </c>
      <c r="FW16" s="9">
        <v>1580.0260000000001</v>
      </c>
      <c r="FX16" s="9">
        <v>1346.7449999999999</v>
      </c>
      <c r="FY16" s="9">
        <v>1346.7449999999999</v>
      </c>
      <c r="FZ16" s="9">
        <v>94.748000000000005</v>
      </c>
      <c r="GA16" s="9">
        <v>1251.9970000000001</v>
      </c>
      <c r="GB16" s="9">
        <v>233.28200000000001</v>
      </c>
      <c r="GC16" s="9">
        <v>13898.725</v>
      </c>
      <c r="GD16" s="9">
        <v>12979.869000000001</v>
      </c>
      <c r="GE16" s="9">
        <v>2398.3490000000002</v>
      </c>
      <c r="GF16" s="9">
        <v>1056.539</v>
      </c>
      <c r="GG16" s="9">
        <v>462.863</v>
      </c>
      <c r="GH16" s="9">
        <v>498.35500000000002</v>
      </c>
      <c r="GI16" s="9">
        <v>637.22400000000005</v>
      </c>
      <c r="GJ16" s="9">
        <v>323.63</v>
      </c>
      <c r="GK16" s="9">
        <v>631.15599999999995</v>
      </c>
      <c r="GL16" s="9">
        <v>156.74299999999999</v>
      </c>
      <c r="GM16" s="9">
        <v>156.72</v>
      </c>
      <c r="GN16" s="9">
        <v>331.42399999999998</v>
      </c>
      <c r="GO16" s="9">
        <v>313.18099999999998</v>
      </c>
      <c r="GP16" s="9">
        <v>317.18700000000001</v>
      </c>
      <c r="GQ16" s="9">
        <v>661.05899999999997</v>
      </c>
      <c r="GR16" s="9">
        <v>300.73200000000003</v>
      </c>
      <c r="GS16" s="9">
        <v>1341.81</v>
      </c>
      <c r="GT16" s="9">
        <v>10581.52</v>
      </c>
      <c r="GU16" s="9">
        <v>8611.6080000000002</v>
      </c>
      <c r="GV16" s="9">
        <v>8181.2</v>
      </c>
      <c r="GW16" s="9">
        <v>206.75</v>
      </c>
      <c r="GX16" s="9">
        <v>220.374</v>
      </c>
      <c r="GY16" s="9">
        <v>213.05099999999999</v>
      </c>
      <c r="GZ16" s="9">
        <v>122.712</v>
      </c>
      <c r="HA16" s="9">
        <v>82.611000000000004</v>
      </c>
      <c r="HB16" s="9">
        <v>6513.1949999999997</v>
      </c>
      <c r="HC16" s="9">
        <v>467.80200000000002</v>
      </c>
      <c r="HD16" s="9">
        <v>427.75799999999998</v>
      </c>
      <c r="HE16" s="9">
        <v>1202.8530000000001</v>
      </c>
      <c r="HF16" s="9">
        <v>1312.8620000000001</v>
      </c>
      <c r="HG16" s="9">
        <v>7298.7460000000001</v>
      </c>
      <c r="HH16" s="9">
        <v>1969.912</v>
      </c>
      <c r="HI16" s="9">
        <v>918.85599999999999</v>
      </c>
    </row>
    <row r="17" spans="1:217">
      <c r="A17" s="10">
        <v>44228</v>
      </c>
      <c r="B17" s="9">
        <v>686.221</v>
      </c>
      <c r="C17" s="9">
        <v>8.3569999999999993</v>
      </c>
      <c r="D17" s="9">
        <v>16.312000000000001</v>
      </c>
      <c r="E17" s="9">
        <v>10.685</v>
      </c>
      <c r="F17" s="9">
        <v>8.3610000000000007</v>
      </c>
      <c r="G17" s="9">
        <v>3.1320000000000001</v>
      </c>
      <c r="H17" s="9">
        <v>481.62400000000002</v>
      </c>
      <c r="I17" s="9">
        <v>47.274000000000001</v>
      </c>
      <c r="J17" s="9">
        <v>44.39</v>
      </c>
      <c r="K17" s="9">
        <v>137.601</v>
      </c>
      <c r="L17" s="9">
        <v>65.475999999999999</v>
      </c>
      <c r="M17" s="9">
        <v>645.41399999999999</v>
      </c>
      <c r="N17" s="9">
        <v>162.601</v>
      </c>
      <c r="O17" s="9">
        <v>82.503</v>
      </c>
      <c r="P17" s="9">
        <v>4306.277</v>
      </c>
      <c r="Q17" s="9">
        <v>4122.0309999999999</v>
      </c>
      <c r="R17" s="9">
        <v>279.94200000000001</v>
      </c>
      <c r="S17" s="9">
        <v>247.45400000000001</v>
      </c>
      <c r="T17" s="9">
        <v>113.16</v>
      </c>
      <c r="U17" s="9">
        <v>134.29499999999999</v>
      </c>
      <c r="V17" s="9">
        <v>186.316</v>
      </c>
      <c r="W17" s="9">
        <v>61.137999999999998</v>
      </c>
      <c r="X17" s="9">
        <v>205.21899999999999</v>
      </c>
      <c r="Y17" s="9">
        <v>42.235999999999997</v>
      </c>
      <c r="Z17" s="9">
        <v>98.468000000000004</v>
      </c>
      <c r="AA17" s="9">
        <v>76.286000000000001</v>
      </c>
      <c r="AB17" s="9">
        <v>72.700999999999993</v>
      </c>
      <c r="AC17" s="9">
        <v>179.28399999999999</v>
      </c>
      <c r="AD17" s="9">
        <v>68.171000000000006</v>
      </c>
      <c r="AE17" s="9">
        <v>32.487000000000002</v>
      </c>
      <c r="AF17" s="9">
        <v>3842.09</v>
      </c>
      <c r="AG17" s="9">
        <v>3067.9059999999999</v>
      </c>
      <c r="AH17" s="9">
        <v>2901.4189999999999</v>
      </c>
      <c r="AI17" s="9">
        <v>108.414</v>
      </c>
      <c r="AJ17" s="9">
        <v>56.335000000000001</v>
      </c>
      <c r="AK17" s="9">
        <v>127.79900000000001</v>
      </c>
      <c r="AL17" s="9">
        <v>9.4559999999999995</v>
      </c>
      <c r="AM17" s="9">
        <v>27.231000000000002</v>
      </c>
      <c r="AN17" s="9">
        <v>2312.585</v>
      </c>
      <c r="AO17" s="9">
        <v>219.08799999999999</v>
      </c>
      <c r="AP17" s="9">
        <v>184.67599999999999</v>
      </c>
      <c r="AQ17" s="9">
        <v>351.55599999999998</v>
      </c>
      <c r="AR17" s="9">
        <v>582.04499999999996</v>
      </c>
      <c r="AS17" s="9">
        <v>2485.8609999999999</v>
      </c>
      <c r="AT17" s="9">
        <v>774.18399999999997</v>
      </c>
      <c r="AU17" s="9">
        <v>184.245</v>
      </c>
      <c r="AV17" s="9">
        <v>1489.556</v>
      </c>
      <c r="AW17" s="9">
        <v>1430.479</v>
      </c>
      <c r="AX17" s="9">
        <v>117.521</v>
      </c>
      <c r="AY17" s="9">
        <v>105.32899999999999</v>
      </c>
      <c r="AZ17" s="9">
        <v>49.847000000000001</v>
      </c>
      <c r="BA17" s="9">
        <v>55.481999999999999</v>
      </c>
      <c r="BB17" s="9">
        <v>60.796999999999997</v>
      </c>
      <c r="BC17" s="9">
        <v>44.531999999999996</v>
      </c>
      <c r="BD17" s="9">
        <v>55.643000000000001</v>
      </c>
      <c r="BE17" s="9">
        <v>16.960999999999999</v>
      </c>
      <c r="BF17" s="9">
        <v>32.725000000000001</v>
      </c>
      <c r="BG17" s="9">
        <v>32.832999999999998</v>
      </c>
      <c r="BH17" s="9">
        <v>25.283000000000001</v>
      </c>
      <c r="BI17" s="9">
        <v>47.213000000000001</v>
      </c>
      <c r="BJ17" s="9">
        <v>71.956000000000003</v>
      </c>
      <c r="BK17" s="9">
        <v>33.372999999999998</v>
      </c>
      <c r="BL17" s="9">
        <v>12.192</v>
      </c>
      <c r="BM17" s="9">
        <v>1312.9580000000001</v>
      </c>
      <c r="BN17" s="9">
        <v>994.42100000000005</v>
      </c>
      <c r="BO17" s="9">
        <v>936.16700000000003</v>
      </c>
      <c r="BP17" s="9">
        <v>29.483000000000001</v>
      </c>
      <c r="BQ17" s="9">
        <v>28.547000000000001</v>
      </c>
      <c r="BR17" s="9">
        <v>27.951000000000001</v>
      </c>
      <c r="BS17" s="9">
        <v>18.736999999999998</v>
      </c>
      <c r="BT17" s="9">
        <v>11.266999999999999</v>
      </c>
      <c r="BU17" s="9">
        <v>749.23</v>
      </c>
      <c r="BV17" s="9">
        <v>80.456000000000003</v>
      </c>
      <c r="BW17" s="9">
        <v>53.177999999999997</v>
      </c>
      <c r="BX17" s="9">
        <v>111.557</v>
      </c>
      <c r="BY17" s="9">
        <v>179.239</v>
      </c>
      <c r="BZ17" s="9">
        <v>815.18200000000002</v>
      </c>
      <c r="CA17" s="9">
        <v>318.53699999999998</v>
      </c>
      <c r="CB17" s="9">
        <v>59.076999999999998</v>
      </c>
      <c r="CC17" s="9">
        <v>1833.105</v>
      </c>
      <c r="CD17" s="9">
        <v>1746.9349999999999</v>
      </c>
      <c r="CE17" s="9">
        <v>136.483</v>
      </c>
      <c r="CF17" s="9">
        <v>125.07</v>
      </c>
      <c r="CG17" s="9">
        <v>68.885000000000005</v>
      </c>
      <c r="CH17" s="9">
        <v>56.185000000000002</v>
      </c>
      <c r="CI17" s="9">
        <v>92.048000000000002</v>
      </c>
      <c r="CJ17" s="9">
        <v>33.021000000000001</v>
      </c>
      <c r="CK17" s="9">
        <v>86.144000000000005</v>
      </c>
      <c r="CL17" s="9">
        <v>10.272</v>
      </c>
      <c r="CM17" s="9">
        <v>27.481999999999999</v>
      </c>
      <c r="CN17" s="9">
        <v>44.966999999999999</v>
      </c>
      <c r="CO17" s="9">
        <v>39.954000000000001</v>
      </c>
      <c r="CP17" s="9">
        <v>40.148000000000003</v>
      </c>
      <c r="CQ17" s="9">
        <v>82.093999999999994</v>
      </c>
      <c r="CR17" s="9">
        <v>42.975000000000001</v>
      </c>
      <c r="CS17" s="9">
        <v>11.413</v>
      </c>
      <c r="CT17" s="9">
        <v>1610.453</v>
      </c>
      <c r="CU17" s="9">
        <v>1141.8430000000001</v>
      </c>
      <c r="CV17" s="9">
        <v>1113.2090000000001</v>
      </c>
      <c r="CW17" s="9">
        <v>16.866</v>
      </c>
      <c r="CX17" s="9">
        <v>11.22</v>
      </c>
      <c r="CY17" s="9">
        <v>16.172000000000001</v>
      </c>
      <c r="CZ17" s="9">
        <v>4.8689999999999998</v>
      </c>
      <c r="DA17" s="9">
        <v>7.0449999999999999</v>
      </c>
      <c r="DB17" s="9">
        <v>863.82600000000002</v>
      </c>
      <c r="DC17" s="9">
        <v>57.354999999999997</v>
      </c>
      <c r="DD17" s="9">
        <v>64.507000000000005</v>
      </c>
      <c r="DE17" s="9">
        <v>156.155</v>
      </c>
      <c r="DF17" s="9">
        <v>141.25800000000001</v>
      </c>
      <c r="DG17" s="9">
        <v>1000.585</v>
      </c>
      <c r="DH17" s="9">
        <v>468.60899999999998</v>
      </c>
      <c r="DI17" s="9">
        <v>86.17</v>
      </c>
      <c r="DJ17" s="9">
        <v>2836.2060000000001</v>
      </c>
      <c r="DK17" s="9">
        <v>2659.6790000000001</v>
      </c>
      <c r="DL17" s="9">
        <v>256.99900000000002</v>
      </c>
      <c r="DM17" s="9">
        <v>222.76400000000001</v>
      </c>
      <c r="DN17" s="9">
        <v>74.063000000000002</v>
      </c>
      <c r="DO17" s="9">
        <v>148.21899999999999</v>
      </c>
      <c r="DP17" s="9">
        <v>140.75</v>
      </c>
      <c r="DQ17" s="9">
        <v>82.013999999999996</v>
      </c>
      <c r="DR17" s="9">
        <v>148.61199999999999</v>
      </c>
      <c r="DS17" s="9">
        <v>47.402999999999999</v>
      </c>
      <c r="DT17" s="9">
        <v>25.498000000000001</v>
      </c>
      <c r="DU17" s="9">
        <v>61.847999999999999</v>
      </c>
      <c r="DV17" s="9">
        <v>90.712999999999994</v>
      </c>
      <c r="DW17" s="9">
        <v>70.201999999999998</v>
      </c>
      <c r="DX17" s="9">
        <v>141.23599999999999</v>
      </c>
      <c r="DY17" s="9">
        <v>81.528000000000006</v>
      </c>
      <c r="DZ17" s="9">
        <v>34.234000000000002</v>
      </c>
      <c r="EA17" s="9">
        <v>2402.681</v>
      </c>
      <c r="EB17" s="9">
        <v>2135.404</v>
      </c>
      <c r="EC17" s="9">
        <v>2015.9369999999999</v>
      </c>
      <c r="ED17" s="9">
        <v>60.600999999999999</v>
      </c>
      <c r="EE17" s="9">
        <v>58.866</v>
      </c>
      <c r="EF17" s="9">
        <v>57.420999999999999</v>
      </c>
      <c r="EG17" s="9">
        <v>46.045999999999999</v>
      </c>
      <c r="EH17" s="9">
        <v>14.859</v>
      </c>
      <c r="EI17" s="9">
        <v>1523.569</v>
      </c>
      <c r="EJ17" s="9">
        <v>149.917</v>
      </c>
      <c r="EK17" s="9">
        <v>148.20599999999999</v>
      </c>
      <c r="EL17" s="9">
        <v>313.71199999999999</v>
      </c>
      <c r="EM17" s="9">
        <v>290.79300000000001</v>
      </c>
      <c r="EN17" s="9">
        <v>1844.6110000000001</v>
      </c>
      <c r="EO17" s="9">
        <v>267.27600000000001</v>
      </c>
      <c r="EP17" s="9">
        <v>176.52600000000001</v>
      </c>
      <c r="EQ17" s="9">
        <v>1784.4179999999999</v>
      </c>
      <c r="ER17" s="9">
        <v>1644.144</v>
      </c>
      <c r="ES17" s="9">
        <v>180.672</v>
      </c>
      <c r="ET17" s="9">
        <v>165.495</v>
      </c>
      <c r="EU17" s="9">
        <v>54.167000000000002</v>
      </c>
      <c r="EV17" s="9">
        <v>111.327</v>
      </c>
      <c r="EW17" s="9">
        <v>82.641000000000005</v>
      </c>
      <c r="EX17" s="9">
        <v>82.852999999999994</v>
      </c>
      <c r="EY17" s="9">
        <v>88.477000000000004</v>
      </c>
      <c r="EZ17" s="9">
        <v>77.018000000000001</v>
      </c>
      <c r="FA17" s="9">
        <v>40.234999999999999</v>
      </c>
      <c r="FB17" s="9">
        <v>80.296000000000006</v>
      </c>
      <c r="FC17" s="9">
        <v>44.963000000000001</v>
      </c>
      <c r="FD17" s="9">
        <v>103.73099999999999</v>
      </c>
      <c r="FE17" s="9">
        <v>61.764000000000003</v>
      </c>
      <c r="FF17" s="9">
        <v>15.177</v>
      </c>
      <c r="FG17" s="9">
        <v>1463.472</v>
      </c>
      <c r="FH17" s="9">
        <v>1285.442</v>
      </c>
      <c r="FI17" s="9">
        <v>1234.9960000000001</v>
      </c>
      <c r="FJ17" s="9">
        <v>21.274999999999999</v>
      </c>
      <c r="FK17" s="9">
        <v>28.911999999999999</v>
      </c>
      <c r="FL17" s="9">
        <v>21.43</v>
      </c>
      <c r="FM17" s="9">
        <v>22.425999999999998</v>
      </c>
      <c r="FN17" s="9">
        <v>6.3310000000000004</v>
      </c>
      <c r="FO17" s="9">
        <v>814.06399999999996</v>
      </c>
      <c r="FP17" s="9">
        <v>89.218000000000004</v>
      </c>
      <c r="FQ17" s="9">
        <v>107.565</v>
      </c>
      <c r="FR17" s="9">
        <v>274.59399999999999</v>
      </c>
      <c r="FS17" s="9">
        <v>121.044</v>
      </c>
      <c r="FT17" s="9">
        <v>1164.3969999999999</v>
      </c>
      <c r="FU17" s="9">
        <v>178.03100000000001</v>
      </c>
      <c r="FV17" s="9">
        <v>140.274</v>
      </c>
      <c r="FW17" s="9">
        <v>1475.63</v>
      </c>
      <c r="FX17" s="9">
        <v>1292.741</v>
      </c>
      <c r="FY17" s="9">
        <v>1292.741</v>
      </c>
      <c r="FZ17" s="9">
        <v>95.820999999999998</v>
      </c>
      <c r="GA17" s="9">
        <v>1196.92</v>
      </c>
      <c r="GB17" s="9">
        <v>182.89</v>
      </c>
      <c r="GC17" s="9">
        <v>13802.084999999999</v>
      </c>
      <c r="GD17" s="9">
        <v>12964.626</v>
      </c>
      <c r="GE17" s="9">
        <v>2280.9</v>
      </c>
      <c r="GF17" s="9">
        <v>974.66899999999998</v>
      </c>
      <c r="GG17" s="9">
        <v>365.875</v>
      </c>
      <c r="GH17" s="9">
        <v>510.83699999999999</v>
      </c>
      <c r="GI17" s="9">
        <v>566.00699999999995</v>
      </c>
      <c r="GJ17" s="9">
        <v>308.63400000000001</v>
      </c>
      <c r="GK17" s="9">
        <v>584.09400000000005</v>
      </c>
      <c r="GL17" s="9">
        <v>151.655</v>
      </c>
      <c r="GM17" s="9">
        <v>127.941</v>
      </c>
      <c r="GN17" s="9">
        <v>283.64400000000001</v>
      </c>
      <c r="GO17" s="9">
        <v>316.50599999999997</v>
      </c>
      <c r="GP17" s="9">
        <v>278.69799999999998</v>
      </c>
      <c r="GQ17" s="9">
        <v>585.39099999999996</v>
      </c>
      <c r="GR17" s="9">
        <v>293.45699999999999</v>
      </c>
      <c r="GS17" s="9">
        <v>1306.231</v>
      </c>
      <c r="GT17" s="9">
        <v>10683.726000000001</v>
      </c>
      <c r="GU17" s="9">
        <v>8672.5939999999991</v>
      </c>
      <c r="GV17" s="9">
        <v>8236.2929999999997</v>
      </c>
      <c r="GW17" s="9">
        <v>240.22200000000001</v>
      </c>
      <c r="GX17" s="9">
        <v>188.37200000000001</v>
      </c>
      <c r="GY17" s="9">
        <v>252.12299999999999</v>
      </c>
      <c r="GZ17" s="9">
        <v>101.53400000000001</v>
      </c>
      <c r="HA17" s="9">
        <v>69.561000000000007</v>
      </c>
      <c r="HB17" s="9">
        <v>6298.24</v>
      </c>
      <c r="HC17" s="9">
        <v>600.42899999999997</v>
      </c>
      <c r="HD17" s="9">
        <v>560.12800000000004</v>
      </c>
      <c r="HE17" s="9">
        <v>1213.796</v>
      </c>
      <c r="HF17" s="9">
        <v>1326.4169999999999</v>
      </c>
      <c r="HG17" s="9">
        <v>7346.1760000000004</v>
      </c>
      <c r="HH17" s="9">
        <v>2011.1320000000001</v>
      </c>
      <c r="HI17" s="9">
        <v>837.46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1400</vt:i4>
      </vt:variant>
    </vt:vector>
  </HeadingPairs>
  <TitlesOfParts>
    <vt:vector size="1406" baseType="lpstr">
      <vt:lpstr>Contents</vt:lpstr>
      <vt:lpstr>Table 20.1</vt:lpstr>
      <vt:lpstr>Table 20.2</vt:lpstr>
      <vt:lpstr>Index</vt:lpstr>
      <vt:lpstr>Data1</vt:lpstr>
      <vt:lpstr>Data2</vt:lpstr>
      <vt:lpstr>A124835706F</vt:lpstr>
      <vt:lpstr>A124835706F_Data</vt:lpstr>
      <vt:lpstr>A124835706F_Latest</vt:lpstr>
      <vt:lpstr>A124835710W</vt:lpstr>
      <vt:lpstr>A124835710W_Data</vt:lpstr>
      <vt:lpstr>A124835710W_Latest</vt:lpstr>
      <vt:lpstr>A124835714F</vt:lpstr>
      <vt:lpstr>A124835714F_Data</vt:lpstr>
      <vt:lpstr>A124835714F_Latest</vt:lpstr>
      <vt:lpstr>A124835718R</vt:lpstr>
      <vt:lpstr>A124835718R_Data</vt:lpstr>
      <vt:lpstr>A124835718R_Latest</vt:lpstr>
      <vt:lpstr>A124835722F</vt:lpstr>
      <vt:lpstr>A124835722F_Data</vt:lpstr>
      <vt:lpstr>A124835722F_Latest</vt:lpstr>
      <vt:lpstr>A124835726R</vt:lpstr>
      <vt:lpstr>A124835726R_Data</vt:lpstr>
      <vt:lpstr>A124835726R_Latest</vt:lpstr>
      <vt:lpstr>A124835730F</vt:lpstr>
      <vt:lpstr>A124835730F_Data</vt:lpstr>
      <vt:lpstr>A124835730F_Latest</vt:lpstr>
      <vt:lpstr>A124835734R</vt:lpstr>
      <vt:lpstr>A124835734R_Data</vt:lpstr>
      <vt:lpstr>A124835734R_Latest</vt:lpstr>
      <vt:lpstr>A124835738X</vt:lpstr>
      <vt:lpstr>A124835738X_Data</vt:lpstr>
      <vt:lpstr>A124835738X_Latest</vt:lpstr>
      <vt:lpstr>A124835742R</vt:lpstr>
      <vt:lpstr>A124835742R_Data</vt:lpstr>
      <vt:lpstr>A124835742R_Latest</vt:lpstr>
      <vt:lpstr>A124835746X</vt:lpstr>
      <vt:lpstr>A124835746X_Data</vt:lpstr>
      <vt:lpstr>A124835746X_Latest</vt:lpstr>
      <vt:lpstr>A124835750R</vt:lpstr>
      <vt:lpstr>A124835750R_Data</vt:lpstr>
      <vt:lpstr>A124835750R_Latest</vt:lpstr>
      <vt:lpstr>A124835754X</vt:lpstr>
      <vt:lpstr>A124835754X_Data</vt:lpstr>
      <vt:lpstr>A124835754X_Latest</vt:lpstr>
      <vt:lpstr>A124835758J</vt:lpstr>
      <vt:lpstr>A124835758J_Data</vt:lpstr>
      <vt:lpstr>A124835758J_Latest</vt:lpstr>
      <vt:lpstr>A124835762X</vt:lpstr>
      <vt:lpstr>A124835762X_Data</vt:lpstr>
      <vt:lpstr>A124835762X_Latest</vt:lpstr>
      <vt:lpstr>A124835766J</vt:lpstr>
      <vt:lpstr>A124835766J_Data</vt:lpstr>
      <vt:lpstr>A124835766J_Latest</vt:lpstr>
      <vt:lpstr>A124835770X</vt:lpstr>
      <vt:lpstr>A124835770X_Data</vt:lpstr>
      <vt:lpstr>A124835770X_Latest</vt:lpstr>
      <vt:lpstr>A124835774J</vt:lpstr>
      <vt:lpstr>A124835774J_Data</vt:lpstr>
      <vt:lpstr>A124835774J_Latest</vt:lpstr>
      <vt:lpstr>A124835778T</vt:lpstr>
      <vt:lpstr>A124835778T_Data</vt:lpstr>
      <vt:lpstr>A124835778T_Latest</vt:lpstr>
      <vt:lpstr>A124835782J</vt:lpstr>
      <vt:lpstr>A124835782J_Data</vt:lpstr>
      <vt:lpstr>A124835782J_Latest</vt:lpstr>
      <vt:lpstr>A124835786T</vt:lpstr>
      <vt:lpstr>A124835786T_Data</vt:lpstr>
      <vt:lpstr>A124835786T_Latest</vt:lpstr>
      <vt:lpstr>A124835790J</vt:lpstr>
      <vt:lpstr>A124835790J_Data</vt:lpstr>
      <vt:lpstr>A124835790J_Latest</vt:lpstr>
      <vt:lpstr>A124835794T</vt:lpstr>
      <vt:lpstr>A124835794T_Data</vt:lpstr>
      <vt:lpstr>A124835794T_Latest</vt:lpstr>
      <vt:lpstr>A124835798A</vt:lpstr>
      <vt:lpstr>A124835798A_Data</vt:lpstr>
      <vt:lpstr>A124835798A_Latest</vt:lpstr>
      <vt:lpstr>A124835802F</vt:lpstr>
      <vt:lpstr>A124835802F_Data</vt:lpstr>
      <vt:lpstr>A124835802F_Latest</vt:lpstr>
      <vt:lpstr>A124835806R</vt:lpstr>
      <vt:lpstr>A124835806R_Data</vt:lpstr>
      <vt:lpstr>A124835806R_Latest</vt:lpstr>
      <vt:lpstr>A124835810F</vt:lpstr>
      <vt:lpstr>A124835810F_Data</vt:lpstr>
      <vt:lpstr>A124835810F_Latest</vt:lpstr>
      <vt:lpstr>A124835814R</vt:lpstr>
      <vt:lpstr>A124835814R_Data</vt:lpstr>
      <vt:lpstr>A124835814R_Latest</vt:lpstr>
      <vt:lpstr>A124835818X</vt:lpstr>
      <vt:lpstr>A124835818X_Data</vt:lpstr>
      <vt:lpstr>A124835818X_Latest</vt:lpstr>
      <vt:lpstr>A124835822R</vt:lpstr>
      <vt:lpstr>A124835822R_Data</vt:lpstr>
      <vt:lpstr>A124835822R_Latest</vt:lpstr>
      <vt:lpstr>A124835826X</vt:lpstr>
      <vt:lpstr>A124835826X_Data</vt:lpstr>
      <vt:lpstr>A124835826X_Latest</vt:lpstr>
      <vt:lpstr>A124835830R</vt:lpstr>
      <vt:lpstr>A124835830R_Data</vt:lpstr>
      <vt:lpstr>A124835830R_Latest</vt:lpstr>
      <vt:lpstr>A124835834X</vt:lpstr>
      <vt:lpstr>A124835834X_Data</vt:lpstr>
      <vt:lpstr>A124835834X_Latest</vt:lpstr>
      <vt:lpstr>A124835838J</vt:lpstr>
      <vt:lpstr>A124835838J_Data</vt:lpstr>
      <vt:lpstr>A124835838J_Latest</vt:lpstr>
      <vt:lpstr>A124835842X</vt:lpstr>
      <vt:lpstr>A124835842X_Data</vt:lpstr>
      <vt:lpstr>A124835842X_Latest</vt:lpstr>
      <vt:lpstr>A124835846J</vt:lpstr>
      <vt:lpstr>A124835846J_Data</vt:lpstr>
      <vt:lpstr>A124835846J_Latest</vt:lpstr>
      <vt:lpstr>A124835850X</vt:lpstr>
      <vt:lpstr>A124835850X_Data</vt:lpstr>
      <vt:lpstr>A124835850X_Latest</vt:lpstr>
      <vt:lpstr>A124835854J</vt:lpstr>
      <vt:lpstr>A124835854J_Data</vt:lpstr>
      <vt:lpstr>A124835854J_Latest</vt:lpstr>
      <vt:lpstr>A124835858T</vt:lpstr>
      <vt:lpstr>A124835858T_Data</vt:lpstr>
      <vt:lpstr>A124835858T_Latest</vt:lpstr>
      <vt:lpstr>A124835862J</vt:lpstr>
      <vt:lpstr>A124835862J_Data</vt:lpstr>
      <vt:lpstr>A124835862J_Latest</vt:lpstr>
      <vt:lpstr>A124835866T</vt:lpstr>
      <vt:lpstr>A124835866T_Data</vt:lpstr>
      <vt:lpstr>A124835866T_Latest</vt:lpstr>
      <vt:lpstr>A124835870J</vt:lpstr>
      <vt:lpstr>A124835870J_Data</vt:lpstr>
      <vt:lpstr>A124835870J_Latest</vt:lpstr>
      <vt:lpstr>A124835874T</vt:lpstr>
      <vt:lpstr>A124835874T_Data</vt:lpstr>
      <vt:lpstr>A124835874T_Latest</vt:lpstr>
      <vt:lpstr>A124835878A</vt:lpstr>
      <vt:lpstr>A124835878A_Data</vt:lpstr>
      <vt:lpstr>A124835878A_Latest</vt:lpstr>
      <vt:lpstr>A124835882T</vt:lpstr>
      <vt:lpstr>A124835882T_Data</vt:lpstr>
      <vt:lpstr>A124835882T_Latest</vt:lpstr>
      <vt:lpstr>A124835886A</vt:lpstr>
      <vt:lpstr>A124835886A_Data</vt:lpstr>
      <vt:lpstr>A124835886A_Latest</vt:lpstr>
      <vt:lpstr>A124835890T</vt:lpstr>
      <vt:lpstr>A124835890T_Data</vt:lpstr>
      <vt:lpstr>A124835890T_Latest</vt:lpstr>
      <vt:lpstr>A124835894A</vt:lpstr>
      <vt:lpstr>A124835894A_Data</vt:lpstr>
      <vt:lpstr>A124835894A_Latest</vt:lpstr>
      <vt:lpstr>A124835898K</vt:lpstr>
      <vt:lpstr>A124835898K_Data</vt:lpstr>
      <vt:lpstr>A124835898K_Latest</vt:lpstr>
      <vt:lpstr>A124835902R</vt:lpstr>
      <vt:lpstr>A124835902R_Data</vt:lpstr>
      <vt:lpstr>A124835902R_Latest</vt:lpstr>
      <vt:lpstr>A124835906X</vt:lpstr>
      <vt:lpstr>A124835906X_Data</vt:lpstr>
      <vt:lpstr>A124835906X_Latest</vt:lpstr>
      <vt:lpstr>A124835910R</vt:lpstr>
      <vt:lpstr>A124835910R_Data</vt:lpstr>
      <vt:lpstr>A124835910R_Latest</vt:lpstr>
      <vt:lpstr>A124835914X</vt:lpstr>
      <vt:lpstr>A124835914X_Data</vt:lpstr>
      <vt:lpstr>A124835914X_Latest</vt:lpstr>
      <vt:lpstr>A124835918J</vt:lpstr>
      <vt:lpstr>A124835918J_Data</vt:lpstr>
      <vt:lpstr>A124835918J_Latest</vt:lpstr>
      <vt:lpstr>A124835922X</vt:lpstr>
      <vt:lpstr>A124835922X_Data</vt:lpstr>
      <vt:lpstr>A124835922X_Latest</vt:lpstr>
      <vt:lpstr>A124835926J</vt:lpstr>
      <vt:lpstr>A124835926J_Data</vt:lpstr>
      <vt:lpstr>A124835926J_Latest</vt:lpstr>
      <vt:lpstr>A124835930X</vt:lpstr>
      <vt:lpstr>A124835930X_Data</vt:lpstr>
      <vt:lpstr>A124835930X_Latest</vt:lpstr>
      <vt:lpstr>A124835934J</vt:lpstr>
      <vt:lpstr>A124835934J_Data</vt:lpstr>
      <vt:lpstr>A124835934J_Latest</vt:lpstr>
      <vt:lpstr>A124835938T</vt:lpstr>
      <vt:lpstr>A124835938T_Data</vt:lpstr>
      <vt:lpstr>A124835938T_Latest</vt:lpstr>
      <vt:lpstr>A124835942J</vt:lpstr>
      <vt:lpstr>A124835942J_Data</vt:lpstr>
      <vt:lpstr>A124835942J_Latest</vt:lpstr>
      <vt:lpstr>A124835946T</vt:lpstr>
      <vt:lpstr>A124835946T_Data</vt:lpstr>
      <vt:lpstr>A124835946T_Latest</vt:lpstr>
      <vt:lpstr>A124835950J</vt:lpstr>
      <vt:lpstr>A124835950J_Data</vt:lpstr>
      <vt:lpstr>A124835950J_Latest</vt:lpstr>
      <vt:lpstr>A124835954T</vt:lpstr>
      <vt:lpstr>A124835954T_Data</vt:lpstr>
      <vt:lpstr>A124835954T_Latest</vt:lpstr>
      <vt:lpstr>A124835958A</vt:lpstr>
      <vt:lpstr>A124835958A_Data</vt:lpstr>
      <vt:lpstr>A124835958A_Latest</vt:lpstr>
      <vt:lpstr>A124835962T</vt:lpstr>
      <vt:lpstr>A124835962T_Data</vt:lpstr>
      <vt:lpstr>A124835962T_Latest</vt:lpstr>
      <vt:lpstr>A124835966A</vt:lpstr>
      <vt:lpstr>A124835966A_Data</vt:lpstr>
      <vt:lpstr>A124835966A_Latest</vt:lpstr>
      <vt:lpstr>A124835970T</vt:lpstr>
      <vt:lpstr>A124835970T_Data</vt:lpstr>
      <vt:lpstr>A124835970T_Latest</vt:lpstr>
      <vt:lpstr>A124835974A</vt:lpstr>
      <vt:lpstr>A124835974A_Data</vt:lpstr>
      <vt:lpstr>A124835974A_Latest</vt:lpstr>
      <vt:lpstr>A124835978K</vt:lpstr>
      <vt:lpstr>A124835978K_Data</vt:lpstr>
      <vt:lpstr>A124835978K_Latest</vt:lpstr>
      <vt:lpstr>A124835982A</vt:lpstr>
      <vt:lpstr>A124835982A_Data</vt:lpstr>
      <vt:lpstr>A124835982A_Latest</vt:lpstr>
      <vt:lpstr>A124835986K</vt:lpstr>
      <vt:lpstr>A124835986K_Data</vt:lpstr>
      <vt:lpstr>A124835986K_Latest</vt:lpstr>
      <vt:lpstr>A124835990A</vt:lpstr>
      <vt:lpstr>A124835990A_Data</vt:lpstr>
      <vt:lpstr>A124835990A_Latest</vt:lpstr>
      <vt:lpstr>A124835994K</vt:lpstr>
      <vt:lpstr>A124835994K_Data</vt:lpstr>
      <vt:lpstr>A124835994K_Latest</vt:lpstr>
      <vt:lpstr>A124835998V</vt:lpstr>
      <vt:lpstr>A124835998V_Data</vt:lpstr>
      <vt:lpstr>A124835998V_Latest</vt:lpstr>
      <vt:lpstr>A124836002A</vt:lpstr>
      <vt:lpstr>A124836002A_Data</vt:lpstr>
      <vt:lpstr>A124836002A_Latest</vt:lpstr>
      <vt:lpstr>A124836006K</vt:lpstr>
      <vt:lpstr>A124836006K_Data</vt:lpstr>
      <vt:lpstr>A124836006K_Latest</vt:lpstr>
      <vt:lpstr>A124836010A</vt:lpstr>
      <vt:lpstr>A124836010A_Data</vt:lpstr>
      <vt:lpstr>A124836010A_Latest</vt:lpstr>
      <vt:lpstr>A124836014K</vt:lpstr>
      <vt:lpstr>A124836014K_Data</vt:lpstr>
      <vt:lpstr>A124836014K_Latest</vt:lpstr>
      <vt:lpstr>A124836018V</vt:lpstr>
      <vt:lpstr>A124836018V_Data</vt:lpstr>
      <vt:lpstr>A124836018V_Latest</vt:lpstr>
      <vt:lpstr>A124836022K</vt:lpstr>
      <vt:lpstr>A124836022K_Data</vt:lpstr>
      <vt:lpstr>A124836022K_Latest</vt:lpstr>
      <vt:lpstr>A124836026V</vt:lpstr>
      <vt:lpstr>A124836026V_Data</vt:lpstr>
      <vt:lpstr>A124836026V_Latest</vt:lpstr>
      <vt:lpstr>A124836030K</vt:lpstr>
      <vt:lpstr>A124836030K_Data</vt:lpstr>
      <vt:lpstr>A124836030K_Latest</vt:lpstr>
      <vt:lpstr>A124836034V</vt:lpstr>
      <vt:lpstr>A124836034V_Data</vt:lpstr>
      <vt:lpstr>A124836034V_Latest</vt:lpstr>
      <vt:lpstr>A124836038C</vt:lpstr>
      <vt:lpstr>A124836038C_Data</vt:lpstr>
      <vt:lpstr>A124836038C_Latest</vt:lpstr>
      <vt:lpstr>A124836042V</vt:lpstr>
      <vt:lpstr>A124836042V_Data</vt:lpstr>
      <vt:lpstr>A124836042V_Latest</vt:lpstr>
      <vt:lpstr>A124836046C</vt:lpstr>
      <vt:lpstr>A124836046C_Data</vt:lpstr>
      <vt:lpstr>A124836046C_Latest</vt:lpstr>
      <vt:lpstr>A124836050V</vt:lpstr>
      <vt:lpstr>A124836050V_Data</vt:lpstr>
      <vt:lpstr>A124836050V_Latest</vt:lpstr>
      <vt:lpstr>A124836054C</vt:lpstr>
      <vt:lpstr>A124836054C_Data</vt:lpstr>
      <vt:lpstr>A124836054C_Latest</vt:lpstr>
      <vt:lpstr>A124836058L</vt:lpstr>
      <vt:lpstr>A124836058L_Data</vt:lpstr>
      <vt:lpstr>A124836058L_Latest</vt:lpstr>
      <vt:lpstr>A124836062C</vt:lpstr>
      <vt:lpstr>A124836062C_Data</vt:lpstr>
      <vt:lpstr>A124836062C_Latest</vt:lpstr>
      <vt:lpstr>A124836066L</vt:lpstr>
      <vt:lpstr>A124836066L_Data</vt:lpstr>
      <vt:lpstr>A124836066L_Latest</vt:lpstr>
      <vt:lpstr>A124836070C</vt:lpstr>
      <vt:lpstr>A124836070C_Data</vt:lpstr>
      <vt:lpstr>A124836070C_Latest</vt:lpstr>
      <vt:lpstr>A124836074L</vt:lpstr>
      <vt:lpstr>A124836074L_Data</vt:lpstr>
      <vt:lpstr>A124836074L_Latest</vt:lpstr>
      <vt:lpstr>A124836078W</vt:lpstr>
      <vt:lpstr>A124836078W_Data</vt:lpstr>
      <vt:lpstr>A124836078W_Latest</vt:lpstr>
      <vt:lpstr>A124836082L</vt:lpstr>
      <vt:lpstr>A124836082L_Data</vt:lpstr>
      <vt:lpstr>A124836082L_Latest</vt:lpstr>
      <vt:lpstr>A124836086W</vt:lpstr>
      <vt:lpstr>A124836086W_Data</vt:lpstr>
      <vt:lpstr>A124836086W_Latest</vt:lpstr>
      <vt:lpstr>A124836090L</vt:lpstr>
      <vt:lpstr>A124836090L_Data</vt:lpstr>
      <vt:lpstr>A124836090L_Latest</vt:lpstr>
      <vt:lpstr>A124836094W</vt:lpstr>
      <vt:lpstr>A124836094W_Data</vt:lpstr>
      <vt:lpstr>A124836094W_Latest</vt:lpstr>
      <vt:lpstr>A124836098F</vt:lpstr>
      <vt:lpstr>A124836098F_Data</vt:lpstr>
      <vt:lpstr>A124836098F_Latest</vt:lpstr>
      <vt:lpstr>A124836102K</vt:lpstr>
      <vt:lpstr>A124836102K_Data</vt:lpstr>
      <vt:lpstr>A124836102K_Latest</vt:lpstr>
      <vt:lpstr>A124836106V</vt:lpstr>
      <vt:lpstr>A124836106V_Data</vt:lpstr>
      <vt:lpstr>A124836106V_Latest</vt:lpstr>
      <vt:lpstr>A124836110K</vt:lpstr>
      <vt:lpstr>A124836110K_Data</vt:lpstr>
      <vt:lpstr>A124836110K_Latest</vt:lpstr>
      <vt:lpstr>A124836114V</vt:lpstr>
      <vt:lpstr>A124836114V_Data</vt:lpstr>
      <vt:lpstr>A124836114V_Latest</vt:lpstr>
      <vt:lpstr>A124836118C</vt:lpstr>
      <vt:lpstr>A124836118C_Data</vt:lpstr>
      <vt:lpstr>A124836118C_Latest</vt:lpstr>
      <vt:lpstr>A124836122V</vt:lpstr>
      <vt:lpstr>A124836122V_Data</vt:lpstr>
      <vt:lpstr>A124836122V_Latest</vt:lpstr>
      <vt:lpstr>A124836126C</vt:lpstr>
      <vt:lpstr>A124836126C_Data</vt:lpstr>
      <vt:lpstr>A124836126C_Latest</vt:lpstr>
      <vt:lpstr>A124836130V</vt:lpstr>
      <vt:lpstr>A124836130V_Data</vt:lpstr>
      <vt:lpstr>A124836130V_Latest</vt:lpstr>
      <vt:lpstr>A124836134C</vt:lpstr>
      <vt:lpstr>A124836134C_Data</vt:lpstr>
      <vt:lpstr>A124836134C_Latest</vt:lpstr>
      <vt:lpstr>A124836138L</vt:lpstr>
      <vt:lpstr>A124836138L_Data</vt:lpstr>
      <vt:lpstr>A124836138L_Latest</vt:lpstr>
      <vt:lpstr>A124836142C</vt:lpstr>
      <vt:lpstr>A124836142C_Data</vt:lpstr>
      <vt:lpstr>A124836142C_Latest</vt:lpstr>
      <vt:lpstr>A124836146L</vt:lpstr>
      <vt:lpstr>A124836146L_Data</vt:lpstr>
      <vt:lpstr>A124836146L_Latest</vt:lpstr>
      <vt:lpstr>A124836150C</vt:lpstr>
      <vt:lpstr>A124836150C_Data</vt:lpstr>
      <vt:lpstr>A124836150C_Latest</vt:lpstr>
      <vt:lpstr>A124836154L</vt:lpstr>
      <vt:lpstr>A124836154L_Data</vt:lpstr>
      <vt:lpstr>A124836154L_Latest</vt:lpstr>
      <vt:lpstr>A124836158W</vt:lpstr>
      <vt:lpstr>A124836158W_Data</vt:lpstr>
      <vt:lpstr>A124836158W_Latest</vt:lpstr>
      <vt:lpstr>A124836162L</vt:lpstr>
      <vt:lpstr>A124836162L_Data</vt:lpstr>
      <vt:lpstr>A124836162L_Latest</vt:lpstr>
      <vt:lpstr>A124836166W</vt:lpstr>
      <vt:lpstr>A124836166W_Data</vt:lpstr>
      <vt:lpstr>A124836166W_Latest</vt:lpstr>
      <vt:lpstr>A124836170L</vt:lpstr>
      <vt:lpstr>A124836170L_Data</vt:lpstr>
      <vt:lpstr>A124836170L_Latest</vt:lpstr>
      <vt:lpstr>A124836174W</vt:lpstr>
      <vt:lpstr>A124836174W_Data</vt:lpstr>
      <vt:lpstr>A124836174W_Latest</vt:lpstr>
      <vt:lpstr>A124836178F</vt:lpstr>
      <vt:lpstr>A124836178F_Data</vt:lpstr>
      <vt:lpstr>A124836178F_Latest</vt:lpstr>
      <vt:lpstr>A124836182W</vt:lpstr>
      <vt:lpstr>A124836182W_Data</vt:lpstr>
      <vt:lpstr>A124836182W_Latest</vt:lpstr>
      <vt:lpstr>A124836186F</vt:lpstr>
      <vt:lpstr>A124836186F_Data</vt:lpstr>
      <vt:lpstr>A124836186F_Latest</vt:lpstr>
      <vt:lpstr>A124836190W</vt:lpstr>
      <vt:lpstr>A124836190W_Data</vt:lpstr>
      <vt:lpstr>A124836190W_Latest</vt:lpstr>
      <vt:lpstr>A124836194F</vt:lpstr>
      <vt:lpstr>A124836194F_Data</vt:lpstr>
      <vt:lpstr>A124836194F_Latest</vt:lpstr>
      <vt:lpstr>A124836198R</vt:lpstr>
      <vt:lpstr>A124836198R_Data</vt:lpstr>
      <vt:lpstr>A124836198R_Latest</vt:lpstr>
      <vt:lpstr>A124836202V</vt:lpstr>
      <vt:lpstr>A124836202V_Data</vt:lpstr>
      <vt:lpstr>A124836202V_Latest</vt:lpstr>
      <vt:lpstr>A124836206C</vt:lpstr>
      <vt:lpstr>A124836206C_Data</vt:lpstr>
      <vt:lpstr>A124836206C_Latest</vt:lpstr>
      <vt:lpstr>A124836210V</vt:lpstr>
      <vt:lpstr>A124836210V_Data</vt:lpstr>
      <vt:lpstr>A124836210V_Latest</vt:lpstr>
      <vt:lpstr>A124836214C</vt:lpstr>
      <vt:lpstr>A124836214C_Data</vt:lpstr>
      <vt:lpstr>A124836214C_Latest</vt:lpstr>
      <vt:lpstr>A124836218L</vt:lpstr>
      <vt:lpstr>A124836218L_Data</vt:lpstr>
      <vt:lpstr>A124836218L_Latest</vt:lpstr>
      <vt:lpstr>A124836222C</vt:lpstr>
      <vt:lpstr>A124836222C_Data</vt:lpstr>
      <vt:lpstr>A124836222C_Latest</vt:lpstr>
      <vt:lpstr>A124836226L</vt:lpstr>
      <vt:lpstr>A124836226L_Data</vt:lpstr>
      <vt:lpstr>A124836226L_Latest</vt:lpstr>
      <vt:lpstr>A124836230C</vt:lpstr>
      <vt:lpstr>A124836230C_Data</vt:lpstr>
      <vt:lpstr>A124836230C_Latest</vt:lpstr>
      <vt:lpstr>A124836234L</vt:lpstr>
      <vt:lpstr>A124836234L_Data</vt:lpstr>
      <vt:lpstr>A124836234L_Latest</vt:lpstr>
      <vt:lpstr>A124836238W</vt:lpstr>
      <vt:lpstr>A124836238W_Data</vt:lpstr>
      <vt:lpstr>A124836238W_Latest</vt:lpstr>
      <vt:lpstr>A124836242L</vt:lpstr>
      <vt:lpstr>A124836242L_Data</vt:lpstr>
      <vt:lpstr>A124836242L_Latest</vt:lpstr>
      <vt:lpstr>A124836246W</vt:lpstr>
      <vt:lpstr>A124836246W_Data</vt:lpstr>
      <vt:lpstr>A124836246W_Latest</vt:lpstr>
      <vt:lpstr>A124836250L</vt:lpstr>
      <vt:lpstr>A124836250L_Data</vt:lpstr>
      <vt:lpstr>A124836250L_Latest</vt:lpstr>
      <vt:lpstr>A124836254W</vt:lpstr>
      <vt:lpstr>A124836254W_Data</vt:lpstr>
      <vt:lpstr>A124836254W_Latest</vt:lpstr>
      <vt:lpstr>A124836258F</vt:lpstr>
      <vt:lpstr>A124836258F_Data</vt:lpstr>
      <vt:lpstr>A124836258F_Latest</vt:lpstr>
      <vt:lpstr>A124836262W</vt:lpstr>
      <vt:lpstr>A124836262W_Data</vt:lpstr>
      <vt:lpstr>A124836262W_Latest</vt:lpstr>
      <vt:lpstr>A124836266F</vt:lpstr>
      <vt:lpstr>A124836266F_Data</vt:lpstr>
      <vt:lpstr>A124836266F_Latest</vt:lpstr>
      <vt:lpstr>A124836270W</vt:lpstr>
      <vt:lpstr>A124836270W_Data</vt:lpstr>
      <vt:lpstr>A124836270W_Latest</vt:lpstr>
      <vt:lpstr>A124836274F</vt:lpstr>
      <vt:lpstr>A124836274F_Data</vt:lpstr>
      <vt:lpstr>A124836274F_Latest</vt:lpstr>
      <vt:lpstr>A124836278R</vt:lpstr>
      <vt:lpstr>A124836278R_Data</vt:lpstr>
      <vt:lpstr>A124836278R_Latest</vt:lpstr>
      <vt:lpstr>A124836282F</vt:lpstr>
      <vt:lpstr>A124836282F_Data</vt:lpstr>
      <vt:lpstr>A124836282F_Latest</vt:lpstr>
      <vt:lpstr>A124836286R</vt:lpstr>
      <vt:lpstr>A124836286R_Data</vt:lpstr>
      <vt:lpstr>A124836286R_Latest</vt:lpstr>
      <vt:lpstr>A124836290F</vt:lpstr>
      <vt:lpstr>A124836290F_Data</vt:lpstr>
      <vt:lpstr>A124836290F_Latest</vt:lpstr>
      <vt:lpstr>A124836294R</vt:lpstr>
      <vt:lpstr>A124836294R_Data</vt:lpstr>
      <vt:lpstr>A124836294R_Latest</vt:lpstr>
      <vt:lpstr>A124836298X</vt:lpstr>
      <vt:lpstr>A124836298X_Data</vt:lpstr>
      <vt:lpstr>A124836298X_Latest</vt:lpstr>
      <vt:lpstr>A124836302C</vt:lpstr>
      <vt:lpstr>A124836302C_Data</vt:lpstr>
      <vt:lpstr>A124836302C_Latest</vt:lpstr>
      <vt:lpstr>A124836306L</vt:lpstr>
      <vt:lpstr>A124836306L_Data</vt:lpstr>
      <vt:lpstr>A124836306L_Latest</vt:lpstr>
      <vt:lpstr>A124836310C</vt:lpstr>
      <vt:lpstr>A124836310C_Data</vt:lpstr>
      <vt:lpstr>A124836310C_Latest</vt:lpstr>
      <vt:lpstr>A124836314L</vt:lpstr>
      <vt:lpstr>A124836314L_Data</vt:lpstr>
      <vt:lpstr>A124836314L_Latest</vt:lpstr>
      <vt:lpstr>A124836318W</vt:lpstr>
      <vt:lpstr>A124836318W_Data</vt:lpstr>
      <vt:lpstr>A124836318W_Latest</vt:lpstr>
      <vt:lpstr>A124836322L</vt:lpstr>
      <vt:lpstr>A124836322L_Data</vt:lpstr>
      <vt:lpstr>A124836322L_Latest</vt:lpstr>
      <vt:lpstr>A124836326W</vt:lpstr>
      <vt:lpstr>A124836326W_Data</vt:lpstr>
      <vt:lpstr>A124836326W_Latest</vt:lpstr>
      <vt:lpstr>A124836330L</vt:lpstr>
      <vt:lpstr>A124836330L_Data</vt:lpstr>
      <vt:lpstr>A124836330L_Latest</vt:lpstr>
      <vt:lpstr>A124836334W</vt:lpstr>
      <vt:lpstr>A124836334W_Data</vt:lpstr>
      <vt:lpstr>A124836334W_Latest</vt:lpstr>
      <vt:lpstr>A124836338F</vt:lpstr>
      <vt:lpstr>A124836338F_Data</vt:lpstr>
      <vt:lpstr>A124836338F_Latest</vt:lpstr>
      <vt:lpstr>A124836342W</vt:lpstr>
      <vt:lpstr>A124836342W_Data</vt:lpstr>
      <vt:lpstr>A124836342W_Latest</vt:lpstr>
      <vt:lpstr>A124836346F</vt:lpstr>
      <vt:lpstr>A124836346F_Data</vt:lpstr>
      <vt:lpstr>A124836346F_Latest</vt:lpstr>
      <vt:lpstr>A124836350W</vt:lpstr>
      <vt:lpstr>A124836350W_Data</vt:lpstr>
      <vt:lpstr>A124836350W_Latest</vt:lpstr>
      <vt:lpstr>A124836354F</vt:lpstr>
      <vt:lpstr>A124836354F_Data</vt:lpstr>
      <vt:lpstr>A124836354F_Latest</vt:lpstr>
      <vt:lpstr>A124836358R</vt:lpstr>
      <vt:lpstr>A124836358R_Data</vt:lpstr>
      <vt:lpstr>A124836358R_Latest</vt:lpstr>
      <vt:lpstr>A124836362F</vt:lpstr>
      <vt:lpstr>A124836362F_Data</vt:lpstr>
      <vt:lpstr>A124836362F_Latest</vt:lpstr>
      <vt:lpstr>A124836366R</vt:lpstr>
      <vt:lpstr>A124836366R_Data</vt:lpstr>
      <vt:lpstr>A124836366R_Latest</vt:lpstr>
      <vt:lpstr>A124836370F</vt:lpstr>
      <vt:lpstr>A124836370F_Data</vt:lpstr>
      <vt:lpstr>A124836370F_Latest</vt:lpstr>
      <vt:lpstr>A124836374R</vt:lpstr>
      <vt:lpstr>A124836374R_Data</vt:lpstr>
      <vt:lpstr>A124836374R_Latest</vt:lpstr>
      <vt:lpstr>A124836378X</vt:lpstr>
      <vt:lpstr>A124836378X_Data</vt:lpstr>
      <vt:lpstr>A124836378X_Latest</vt:lpstr>
      <vt:lpstr>A124836382R</vt:lpstr>
      <vt:lpstr>A124836382R_Data</vt:lpstr>
      <vt:lpstr>A124836382R_Latest</vt:lpstr>
      <vt:lpstr>A124836386X</vt:lpstr>
      <vt:lpstr>A124836386X_Data</vt:lpstr>
      <vt:lpstr>A124836386X_Latest</vt:lpstr>
      <vt:lpstr>A124836390R</vt:lpstr>
      <vt:lpstr>A124836390R_Data</vt:lpstr>
      <vt:lpstr>A124836390R_Latest</vt:lpstr>
      <vt:lpstr>A124836394X</vt:lpstr>
      <vt:lpstr>A124836394X_Data</vt:lpstr>
      <vt:lpstr>A124836394X_Latest</vt:lpstr>
      <vt:lpstr>A124836398J</vt:lpstr>
      <vt:lpstr>A124836398J_Data</vt:lpstr>
      <vt:lpstr>A124836398J_Latest</vt:lpstr>
      <vt:lpstr>A124836402L</vt:lpstr>
      <vt:lpstr>A124836402L_Data</vt:lpstr>
      <vt:lpstr>A124836402L_Latest</vt:lpstr>
      <vt:lpstr>A124836406W</vt:lpstr>
      <vt:lpstr>A124836406W_Data</vt:lpstr>
      <vt:lpstr>A124836406W_Latest</vt:lpstr>
      <vt:lpstr>A124836410L</vt:lpstr>
      <vt:lpstr>A124836410L_Data</vt:lpstr>
      <vt:lpstr>A124836410L_Latest</vt:lpstr>
      <vt:lpstr>A124836414W</vt:lpstr>
      <vt:lpstr>A124836414W_Data</vt:lpstr>
      <vt:lpstr>A124836414W_Latest</vt:lpstr>
      <vt:lpstr>A124836418F</vt:lpstr>
      <vt:lpstr>A124836418F_Data</vt:lpstr>
      <vt:lpstr>A124836418F_Latest</vt:lpstr>
      <vt:lpstr>A124836422W</vt:lpstr>
      <vt:lpstr>A124836422W_Data</vt:lpstr>
      <vt:lpstr>A124836422W_Latest</vt:lpstr>
      <vt:lpstr>A124836426F</vt:lpstr>
      <vt:lpstr>A124836426F_Data</vt:lpstr>
      <vt:lpstr>A124836426F_Latest</vt:lpstr>
      <vt:lpstr>A124836430W</vt:lpstr>
      <vt:lpstr>A124836430W_Data</vt:lpstr>
      <vt:lpstr>A124836430W_Latest</vt:lpstr>
      <vt:lpstr>A124836434F</vt:lpstr>
      <vt:lpstr>A124836434F_Data</vt:lpstr>
      <vt:lpstr>A124836434F_Latest</vt:lpstr>
      <vt:lpstr>A124836438R</vt:lpstr>
      <vt:lpstr>A124836438R_Data</vt:lpstr>
      <vt:lpstr>A124836438R_Latest</vt:lpstr>
      <vt:lpstr>A124836442F</vt:lpstr>
      <vt:lpstr>A124836442F_Data</vt:lpstr>
      <vt:lpstr>A124836442F_Latest</vt:lpstr>
      <vt:lpstr>A124836446R</vt:lpstr>
      <vt:lpstr>A124836446R_Data</vt:lpstr>
      <vt:lpstr>A124836446R_Latest</vt:lpstr>
      <vt:lpstr>A124836450F</vt:lpstr>
      <vt:lpstr>A124836450F_Data</vt:lpstr>
      <vt:lpstr>A124836450F_Latest</vt:lpstr>
      <vt:lpstr>A124836454R</vt:lpstr>
      <vt:lpstr>A124836454R_Data</vt:lpstr>
      <vt:lpstr>A124836454R_Latest</vt:lpstr>
      <vt:lpstr>A124836458X</vt:lpstr>
      <vt:lpstr>A124836458X_Data</vt:lpstr>
      <vt:lpstr>A124836458X_Latest</vt:lpstr>
      <vt:lpstr>A124836462R</vt:lpstr>
      <vt:lpstr>A124836462R_Data</vt:lpstr>
      <vt:lpstr>A124836462R_Latest</vt:lpstr>
      <vt:lpstr>A124836466X</vt:lpstr>
      <vt:lpstr>A124836466X_Data</vt:lpstr>
      <vt:lpstr>A124836466X_Latest</vt:lpstr>
      <vt:lpstr>A124836470R</vt:lpstr>
      <vt:lpstr>A124836470R_Data</vt:lpstr>
      <vt:lpstr>A124836470R_Latest</vt:lpstr>
      <vt:lpstr>A124836474X</vt:lpstr>
      <vt:lpstr>A124836474X_Data</vt:lpstr>
      <vt:lpstr>A124836474X_Latest</vt:lpstr>
      <vt:lpstr>A124836478J</vt:lpstr>
      <vt:lpstr>A124836478J_Data</vt:lpstr>
      <vt:lpstr>A124836478J_Latest</vt:lpstr>
      <vt:lpstr>A124836482X</vt:lpstr>
      <vt:lpstr>A124836482X_Data</vt:lpstr>
      <vt:lpstr>A124836482X_Latest</vt:lpstr>
      <vt:lpstr>A124836486J</vt:lpstr>
      <vt:lpstr>A124836486J_Data</vt:lpstr>
      <vt:lpstr>A124836486J_Latest</vt:lpstr>
      <vt:lpstr>A124836490X</vt:lpstr>
      <vt:lpstr>A124836490X_Data</vt:lpstr>
      <vt:lpstr>A124836490X_Latest</vt:lpstr>
      <vt:lpstr>A124836494J</vt:lpstr>
      <vt:lpstr>A124836494J_Data</vt:lpstr>
      <vt:lpstr>A124836494J_Latest</vt:lpstr>
      <vt:lpstr>A124836498T</vt:lpstr>
      <vt:lpstr>A124836498T_Data</vt:lpstr>
      <vt:lpstr>A124836498T_Latest</vt:lpstr>
      <vt:lpstr>A124836502W</vt:lpstr>
      <vt:lpstr>A124836502W_Data</vt:lpstr>
      <vt:lpstr>A124836502W_Latest</vt:lpstr>
      <vt:lpstr>A124836506F</vt:lpstr>
      <vt:lpstr>A124836506F_Data</vt:lpstr>
      <vt:lpstr>A124836506F_Latest</vt:lpstr>
      <vt:lpstr>A124836510W</vt:lpstr>
      <vt:lpstr>A124836510W_Data</vt:lpstr>
      <vt:lpstr>A124836510W_Latest</vt:lpstr>
      <vt:lpstr>A124836514F</vt:lpstr>
      <vt:lpstr>A124836514F_Data</vt:lpstr>
      <vt:lpstr>A124836514F_Latest</vt:lpstr>
      <vt:lpstr>A124836518R</vt:lpstr>
      <vt:lpstr>A124836518R_Data</vt:lpstr>
      <vt:lpstr>A124836518R_Latest</vt:lpstr>
      <vt:lpstr>A124836522F</vt:lpstr>
      <vt:lpstr>A124836522F_Data</vt:lpstr>
      <vt:lpstr>A124836522F_Latest</vt:lpstr>
      <vt:lpstr>A124836526R</vt:lpstr>
      <vt:lpstr>A124836526R_Data</vt:lpstr>
      <vt:lpstr>A124836526R_Latest</vt:lpstr>
      <vt:lpstr>A124836530F</vt:lpstr>
      <vt:lpstr>A124836530F_Data</vt:lpstr>
      <vt:lpstr>A124836530F_Latest</vt:lpstr>
      <vt:lpstr>A124836534R</vt:lpstr>
      <vt:lpstr>A124836534R_Data</vt:lpstr>
      <vt:lpstr>A124836534R_Latest</vt:lpstr>
      <vt:lpstr>A124836538X</vt:lpstr>
      <vt:lpstr>A124836538X_Data</vt:lpstr>
      <vt:lpstr>A124836538X_Latest</vt:lpstr>
      <vt:lpstr>A124836542R</vt:lpstr>
      <vt:lpstr>A124836542R_Data</vt:lpstr>
      <vt:lpstr>A124836542R_Latest</vt:lpstr>
      <vt:lpstr>A124836546X</vt:lpstr>
      <vt:lpstr>A124836546X_Data</vt:lpstr>
      <vt:lpstr>A124836546X_Latest</vt:lpstr>
      <vt:lpstr>A124836550R</vt:lpstr>
      <vt:lpstr>A124836550R_Data</vt:lpstr>
      <vt:lpstr>A124836550R_Latest</vt:lpstr>
      <vt:lpstr>A124836554X</vt:lpstr>
      <vt:lpstr>A124836554X_Data</vt:lpstr>
      <vt:lpstr>A124836554X_Latest</vt:lpstr>
      <vt:lpstr>A124836558J</vt:lpstr>
      <vt:lpstr>A124836558J_Data</vt:lpstr>
      <vt:lpstr>A124836558J_Latest</vt:lpstr>
      <vt:lpstr>A124836562X</vt:lpstr>
      <vt:lpstr>A124836562X_Data</vt:lpstr>
      <vt:lpstr>A124836562X_Latest</vt:lpstr>
      <vt:lpstr>A124836566J</vt:lpstr>
      <vt:lpstr>A124836566J_Data</vt:lpstr>
      <vt:lpstr>A124836566J_Latest</vt:lpstr>
      <vt:lpstr>A124836570X</vt:lpstr>
      <vt:lpstr>A124836570X_Data</vt:lpstr>
      <vt:lpstr>A124836570X_Latest</vt:lpstr>
      <vt:lpstr>A124836574J</vt:lpstr>
      <vt:lpstr>A124836574J_Data</vt:lpstr>
      <vt:lpstr>A124836574J_Latest</vt:lpstr>
      <vt:lpstr>A124836578T</vt:lpstr>
      <vt:lpstr>A124836578T_Data</vt:lpstr>
      <vt:lpstr>A124836578T_Latest</vt:lpstr>
      <vt:lpstr>A124836582J</vt:lpstr>
      <vt:lpstr>A124836582J_Data</vt:lpstr>
      <vt:lpstr>A124836582J_Latest</vt:lpstr>
      <vt:lpstr>A124836586T</vt:lpstr>
      <vt:lpstr>A124836586T_Data</vt:lpstr>
      <vt:lpstr>A124836586T_Latest</vt:lpstr>
      <vt:lpstr>A124836590J</vt:lpstr>
      <vt:lpstr>A124836590J_Data</vt:lpstr>
      <vt:lpstr>A124836590J_Latest</vt:lpstr>
      <vt:lpstr>A124836594T</vt:lpstr>
      <vt:lpstr>A124836594T_Data</vt:lpstr>
      <vt:lpstr>A124836594T_Latest</vt:lpstr>
      <vt:lpstr>A124836598A</vt:lpstr>
      <vt:lpstr>A124836598A_Data</vt:lpstr>
      <vt:lpstr>A124836598A_Latest</vt:lpstr>
      <vt:lpstr>A124836602F</vt:lpstr>
      <vt:lpstr>A124836602F_Data</vt:lpstr>
      <vt:lpstr>A124836602F_Latest</vt:lpstr>
      <vt:lpstr>A124836606R</vt:lpstr>
      <vt:lpstr>A124836606R_Data</vt:lpstr>
      <vt:lpstr>A124836606R_Latest</vt:lpstr>
      <vt:lpstr>A124836610F</vt:lpstr>
      <vt:lpstr>A124836610F_Data</vt:lpstr>
      <vt:lpstr>A124836610F_Latest</vt:lpstr>
      <vt:lpstr>A124836614R</vt:lpstr>
      <vt:lpstr>A124836614R_Data</vt:lpstr>
      <vt:lpstr>A124836614R_Latest</vt:lpstr>
      <vt:lpstr>A124836618X</vt:lpstr>
      <vt:lpstr>A124836618X_Data</vt:lpstr>
      <vt:lpstr>A124836618X_Latest</vt:lpstr>
      <vt:lpstr>A124836622R</vt:lpstr>
      <vt:lpstr>A124836622R_Data</vt:lpstr>
      <vt:lpstr>A124836622R_Latest</vt:lpstr>
      <vt:lpstr>A124836626X</vt:lpstr>
      <vt:lpstr>A124836626X_Data</vt:lpstr>
      <vt:lpstr>A124836626X_Latest</vt:lpstr>
      <vt:lpstr>A124836630R</vt:lpstr>
      <vt:lpstr>A124836630R_Data</vt:lpstr>
      <vt:lpstr>A124836630R_Latest</vt:lpstr>
      <vt:lpstr>A124836634X</vt:lpstr>
      <vt:lpstr>A124836634X_Data</vt:lpstr>
      <vt:lpstr>A124836634X_Latest</vt:lpstr>
      <vt:lpstr>A124836638J</vt:lpstr>
      <vt:lpstr>A124836638J_Data</vt:lpstr>
      <vt:lpstr>A124836638J_Latest</vt:lpstr>
      <vt:lpstr>A124836642X</vt:lpstr>
      <vt:lpstr>A124836642X_Data</vt:lpstr>
      <vt:lpstr>A124836642X_Latest</vt:lpstr>
      <vt:lpstr>A124836646J</vt:lpstr>
      <vt:lpstr>A124836646J_Data</vt:lpstr>
      <vt:lpstr>A124836646J_Latest</vt:lpstr>
      <vt:lpstr>A124836650X</vt:lpstr>
      <vt:lpstr>A124836650X_Data</vt:lpstr>
      <vt:lpstr>A124836650X_Latest</vt:lpstr>
      <vt:lpstr>A124836654J</vt:lpstr>
      <vt:lpstr>A124836654J_Data</vt:lpstr>
      <vt:lpstr>A124836654J_Latest</vt:lpstr>
      <vt:lpstr>A124836658T</vt:lpstr>
      <vt:lpstr>A124836658T_Data</vt:lpstr>
      <vt:lpstr>A124836658T_Latest</vt:lpstr>
      <vt:lpstr>A124836662J</vt:lpstr>
      <vt:lpstr>A124836662J_Data</vt:lpstr>
      <vt:lpstr>A124836662J_Latest</vt:lpstr>
      <vt:lpstr>A124836666T</vt:lpstr>
      <vt:lpstr>A124836666T_Data</vt:lpstr>
      <vt:lpstr>A124836666T_Latest</vt:lpstr>
      <vt:lpstr>A124836670J</vt:lpstr>
      <vt:lpstr>A124836670J_Data</vt:lpstr>
      <vt:lpstr>A124836670J_Latest</vt:lpstr>
      <vt:lpstr>A124836674T</vt:lpstr>
      <vt:lpstr>A124836674T_Data</vt:lpstr>
      <vt:lpstr>A124836674T_Latest</vt:lpstr>
      <vt:lpstr>A124836678A</vt:lpstr>
      <vt:lpstr>A124836678A_Data</vt:lpstr>
      <vt:lpstr>A124836678A_Latest</vt:lpstr>
      <vt:lpstr>A124836682T</vt:lpstr>
      <vt:lpstr>A124836682T_Data</vt:lpstr>
      <vt:lpstr>A124836682T_Latest</vt:lpstr>
      <vt:lpstr>A124836686A</vt:lpstr>
      <vt:lpstr>A124836686A_Data</vt:lpstr>
      <vt:lpstr>A124836686A_Latest</vt:lpstr>
      <vt:lpstr>A124836690T</vt:lpstr>
      <vt:lpstr>A124836690T_Data</vt:lpstr>
      <vt:lpstr>A124836690T_Latest</vt:lpstr>
      <vt:lpstr>A124836694A</vt:lpstr>
      <vt:lpstr>A124836694A_Data</vt:lpstr>
      <vt:lpstr>A124836694A_Latest</vt:lpstr>
      <vt:lpstr>A124836698K</vt:lpstr>
      <vt:lpstr>A124836698K_Data</vt:lpstr>
      <vt:lpstr>A124836698K_Latest</vt:lpstr>
      <vt:lpstr>A124836702R</vt:lpstr>
      <vt:lpstr>A124836702R_Data</vt:lpstr>
      <vt:lpstr>A124836702R_Latest</vt:lpstr>
      <vt:lpstr>A124836706X</vt:lpstr>
      <vt:lpstr>A124836706X_Data</vt:lpstr>
      <vt:lpstr>A124836706X_Latest</vt:lpstr>
      <vt:lpstr>A124836710R</vt:lpstr>
      <vt:lpstr>A124836710R_Data</vt:lpstr>
      <vt:lpstr>A124836710R_Latest</vt:lpstr>
      <vt:lpstr>A124836718J</vt:lpstr>
      <vt:lpstr>A124836718J_Data</vt:lpstr>
      <vt:lpstr>A124836718J_Latest</vt:lpstr>
      <vt:lpstr>A124836722X</vt:lpstr>
      <vt:lpstr>A124836722X_Data</vt:lpstr>
      <vt:lpstr>A124836722X_Latest</vt:lpstr>
      <vt:lpstr>A124836726J</vt:lpstr>
      <vt:lpstr>A124836726J_Data</vt:lpstr>
      <vt:lpstr>A124836726J_Latest</vt:lpstr>
      <vt:lpstr>A124836730X</vt:lpstr>
      <vt:lpstr>A124836730X_Data</vt:lpstr>
      <vt:lpstr>A124836730X_Latest</vt:lpstr>
      <vt:lpstr>A124836734J</vt:lpstr>
      <vt:lpstr>A124836734J_Data</vt:lpstr>
      <vt:lpstr>A124836734J_Latest</vt:lpstr>
      <vt:lpstr>A124836738T</vt:lpstr>
      <vt:lpstr>A124836738T_Data</vt:lpstr>
      <vt:lpstr>A124836738T_Latest</vt:lpstr>
      <vt:lpstr>A124836742J</vt:lpstr>
      <vt:lpstr>A124836742J_Data</vt:lpstr>
      <vt:lpstr>A124836742J_Latest</vt:lpstr>
      <vt:lpstr>A124836746T</vt:lpstr>
      <vt:lpstr>A124836746T_Data</vt:lpstr>
      <vt:lpstr>A124836746T_Latest</vt:lpstr>
      <vt:lpstr>A124836750J</vt:lpstr>
      <vt:lpstr>A124836750J_Data</vt:lpstr>
      <vt:lpstr>A124836750J_Latest</vt:lpstr>
      <vt:lpstr>A124836754T</vt:lpstr>
      <vt:lpstr>A124836754T_Data</vt:lpstr>
      <vt:lpstr>A124836754T_Latest</vt:lpstr>
      <vt:lpstr>A124836758A</vt:lpstr>
      <vt:lpstr>A124836758A_Data</vt:lpstr>
      <vt:lpstr>A124836758A_Latest</vt:lpstr>
      <vt:lpstr>A124836762T</vt:lpstr>
      <vt:lpstr>A124836762T_Data</vt:lpstr>
      <vt:lpstr>A124836762T_Latest</vt:lpstr>
      <vt:lpstr>A124836766A</vt:lpstr>
      <vt:lpstr>A124836766A_Data</vt:lpstr>
      <vt:lpstr>A124836766A_Latest</vt:lpstr>
      <vt:lpstr>A124836770T</vt:lpstr>
      <vt:lpstr>A124836770T_Data</vt:lpstr>
      <vt:lpstr>A124836770T_Latest</vt:lpstr>
      <vt:lpstr>A124836774A</vt:lpstr>
      <vt:lpstr>A124836774A_Data</vt:lpstr>
      <vt:lpstr>A124836774A_Latest</vt:lpstr>
      <vt:lpstr>A124836778K</vt:lpstr>
      <vt:lpstr>A124836778K_Data</vt:lpstr>
      <vt:lpstr>A124836778K_Latest</vt:lpstr>
      <vt:lpstr>A124836782A</vt:lpstr>
      <vt:lpstr>A124836782A_Data</vt:lpstr>
      <vt:lpstr>A124836782A_Latest</vt:lpstr>
      <vt:lpstr>A124836786K</vt:lpstr>
      <vt:lpstr>A124836786K_Data</vt:lpstr>
      <vt:lpstr>A124836786K_Latest</vt:lpstr>
      <vt:lpstr>A124836790A</vt:lpstr>
      <vt:lpstr>A124836790A_Data</vt:lpstr>
      <vt:lpstr>A124836790A_Latest</vt:lpstr>
      <vt:lpstr>A124836794K</vt:lpstr>
      <vt:lpstr>A124836794K_Data</vt:lpstr>
      <vt:lpstr>A124836794K_Latest</vt:lpstr>
      <vt:lpstr>A124836798V</vt:lpstr>
      <vt:lpstr>A124836798V_Data</vt:lpstr>
      <vt:lpstr>A124836798V_Latest</vt:lpstr>
      <vt:lpstr>A124836802X</vt:lpstr>
      <vt:lpstr>A124836802X_Data</vt:lpstr>
      <vt:lpstr>A124836802X_Latest</vt:lpstr>
      <vt:lpstr>A124836806J</vt:lpstr>
      <vt:lpstr>A124836806J_Data</vt:lpstr>
      <vt:lpstr>A124836806J_Latest</vt:lpstr>
      <vt:lpstr>A124836810X</vt:lpstr>
      <vt:lpstr>A124836810X_Data</vt:lpstr>
      <vt:lpstr>A124836810X_Latest</vt:lpstr>
      <vt:lpstr>A124836814J</vt:lpstr>
      <vt:lpstr>A124836814J_Data</vt:lpstr>
      <vt:lpstr>A124836814J_Latest</vt:lpstr>
      <vt:lpstr>A124836818T</vt:lpstr>
      <vt:lpstr>A124836818T_Data</vt:lpstr>
      <vt:lpstr>A124836818T_Latest</vt:lpstr>
      <vt:lpstr>A124836822J</vt:lpstr>
      <vt:lpstr>A124836822J_Data</vt:lpstr>
      <vt:lpstr>A124836822J_Latest</vt:lpstr>
      <vt:lpstr>A124836826T</vt:lpstr>
      <vt:lpstr>A124836826T_Data</vt:lpstr>
      <vt:lpstr>A124836826T_Latest</vt:lpstr>
      <vt:lpstr>A124836830J</vt:lpstr>
      <vt:lpstr>A124836830J_Data</vt:lpstr>
      <vt:lpstr>A124836830J_Latest</vt:lpstr>
      <vt:lpstr>A124836834T</vt:lpstr>
      <vt:lpstr>A124836834T_Data</vt:lpstr>
      <vt:lpstr>A124836834T_Latest</vt:lpstr>
      <vt:lpstr>A124836838A</vt:lpstr>
      <vt:lpstr>A124836838A_Data</vt:lpstr>
      <vt:lpstr>A124836838A_Latest</vt:lpstr>
      <vt:lpstr>A124836842T</vt:lpstr>
      <vt:lpstr>A124836842T_Data</vt:lpstr>
      <vt:lpstr>A124836842T_Latest</vt:lpstr>
      <vt:lpstr>A124836846A</vt:lpstr>
      <vt:lpstr>A124836846A_Data</vt:lpstr>
      <vt:lpstr>A124836846A_Latest</vt:lpstr>
      <vt:lpstr>A124836850T</vt:lpstr>
      <vt:lpstr>A124836850T_Data</vt:lpstr>
      <vt:lpstr>A124836850T_Latest</vt:lpstr>
      <vt:lpstr>A124836854A</vt:lpstr>
      <vt:lpstr>A124836854A_Data</vt:lpstr>
      <vt:lpstr>A124836854A_Latest</vt:lpstr>
      <vt:lpstr>A124836858K</vt:lpstr>
      <vt:lpstr>A124836858K_Data</vt:lpstr>
      <vt:lpstr>A124836858K_Latest</vt:lpstr>
      <vt:lpstr>A124836862A</vt:lpstr>
      <vt:lpstr>A124836862A_Data</vt:lpstr>
      <vt:lpstr>A124836862A_Latest</vt:lpstr>
      <vt:lpstr>A124836866K</vt:lpstr>
      <vt:lpstr>A124836866K_Data</vt:lpstr>
      <vt:lpstr>A124836866K_Latest</vt:lpstr>
      <vt:lpstr>A124836870A</vt:lpstr>
      <vt:lpstr>A124836870A_Data</vt:lpstr>
      <vt:lpstr>A124836870A_Latest</vt:lpstr>
      <vt:lpstr>A124836874K</vt:lpstr>
      <vt:lpstr>A124836874K_Data</vt:lpstr>
      <vt:lpstr>A124836874K_Latest</vt:lpstr>
      <vt:lpstr>A124836878V</vt:lpstr>
      <vt:lpstr>A124836878V_Data</vt:lpstr>
      <vt:lpstr>A124836878V_Latest</vt:lpstr>
      <vt:lpstr>A124836882K</vt:lpstr>
      <vt:lpstr>A124836882K_Data</vt:lpstr>
      <vt:lpstr>A124836882K_Latest</vt:lpstr>
      <vt:lpstr>A124836886V</vt:lpstr>
      <vt:lpstr>A124836886V_Data</vt:lpstr>
      <vt:lpstr>A124836886V_Latest</vt:lpstr>
      <vt:lpstr>A124836890K</vt:lpstr>
      <vt:lpstr>A124836890K_Data</vt:lpstr>
      <vt:lpstr>A124836890K_Latest</vt:lpstr>
      <vt:lpstr>A124836894V</vt:lpstr>
      <vt:lpstr>A124836894V_Data</vt:lpstr>
      <vt:lpstr>A124836894V_Latest</vt:lpstr>
      <vt:lpstr>A124836898C</vt:lpstr>
      <vt:lpstr>A124836898C_Data</vt:lpstr>
      <vt:lpstr>A124836898C_Latest</vt:lpstr>
      <vt:lpstr>A124836902J</vt:lpstr>
      <vt:lpstr>A124836902J_Data</vt:lpstr>
      <vt:lpstr>A124836902J_Latest</vt:lpstr>
      <vt:lpstr>A124836906T</vt:lpstr>
      <vt:lpstr>A124836906T_Data</vt:lpstr>
      <vt:lpstr>A124836906T_Latest</vt:lpstr>
      <vt:lpstr>A124836910J</vt:lpstr>
      <vt:lpstr>A124836910J_Data</vt:lpstr>
      <vt:lpstr>A124836910J_Latest</vt:lpstr>
      <vt:lpstr>A124836914T</vt:lpstr>
      <vt:lpstr>A124836914T_Data</vt:lpstr>
      <vt:lpstr>A124836914T_Latest</vt:lpstr>
      <vt:lpstr>A124836918A</vt:lpstr>
      <vt:lpstr>A124836918A_Data</vt:lpstr>
      <vt:lpstr>A124836918A_Latest</vt:lpstr>
      <vt:lpstr>A124836922T</vt:lpstr>
      <vt:lpstr>A124836922T_Data</vt:lpstr>
      <vt:lpstr>A124836922T_Latest</vt:lpstr>
      <vt:lpstr>A124836926A</vt:lpstr>
      <vt:lpstr>A124836926A_Data</vt:lpstr>
      <vt:lpstr>A124836926A_Latest</vt:lpstr>
      <vt:lpstr>A124836930T</vt:lpstr>
      <vt:lpstr>A124836930T_Data</vt:lpstr>
      <vt:lpstr>A124836930T_Latest</vt:lpstr>
      <vt:lpstr>A124836934A</vt:lpstr>
      <vt:lpstr>A124836934A_Data</vt:lpstr>
      <vt:lpstr>A124836934A_Latest</vt:lpstr>
      <vt:lpstr>A124836938K</vt:lpstr>
      <vt:lpstr>A124836938K_Data</vt:lpstr>
      <vt:lpstr>A124836938K_Latest</vt:lpstr>
      <vt:lpstr>A124836942A</vt:lpstr>
      <vt:lpstr>A124836942A_Data</vt:lpstr>
      <vt:lpstr>A124836942A_Latest</vt:lpstr>
      <vt:lpstr>A124836946K</vt:lpstr>
      <vt:lpstr>A124836946K_Data</vt:lpstr>
      <vt:lpstr>A124836946K_Latest</vt:lpstr>
      <vt:lpstr>A124836950A</vt:lpstr>
      <vt:lpstr>A124836950A_Data</vt:lpstr>
      <vt:lpstr>A124836950A_Latest</vt:lpstr>
      <vt:lpstr>A124836954K</vt:lpstr>
      <vt:lpstr>A124836954K_Data</vt:lpstr>
      <vt:lpstr>A124836954K_Latest</vt:lpstr>
      <vt:lpstr>A124836958V</vt:lpstr>
      <vt:lpstr>A124836958V_Data</vt:lpstr>
      <vt:lpstr>A124836958V_Latest</vt:lpstr>
      <vt:lpstr>A124836962K</vt:lpstr>
      <vt:lpstr>A124836962K_Data</vt:lpstr>
      <vt:lpstr>A124836962K_Latest</vt:lpstr>
      <vt:lpstr>A124836966V</vt:lpstr>
      <vt:lpstr>A124836966V_Data</vt:lpstr>
      <vt:lpstr>A124836966V_Latest</vt:lpstr>
      <vt:lpstr>A124836970K</vt:lpstr>
      <vt:lpstr>A124836970K_Data</vt:lpstr>
      <vt:lpstr>A124836970K_Latest</vt:lpstr>
      <vt:lpstr>A124836974V</vt:lpstr>
      <vt:lpstr>A124836974V_Data</vt:lpstr>
      <vt:lpstr>A124836974V_Latest</vt:lpstr>
      <vt:lpstr>A124836978C</vt:lpstr>
      <vt:lpstr>A124836978C_Data</vt:lpstr>
      <vt:lpstr>A124836978C_Latest</vt:lpstr>
      <vt:lpstr>A124836982V</vt:lpstr>
      <vt:lpstr>A124836982V_Data</vt:lpstr>
      <vt:lpstr>A124836982V_Latest</vt:lpstr>
      <vt:lpstr>A124836986C</vt:lpstr>
      <vt:lpstr>A124836986C_Data</vt:lpstr>
      <vt:lpstr>A124836986C_Latest</vt:lpstr>
      <vt:lpstr>A124836990V</vt:lpstr>
      <vt:lpstr>A124836990V_Data</vt:lpstr>
      <vt:lpstr>A124836990V_Latest</vt:lpstr>
      <vt:lpstr>A124836994C</vt:lpstr>
      <vt:lpstr>A124836994C_Data</vt:lpstr>
      <vt:lpstr>A124836994C_Latest</vt:lpstr>
      <vt:lpstr>A124836998L</vt:lpstr>
      <vt:lpstr>A124836998L_Data</vt:lpstr>
      <vt:lpstr>A124836998L_Latest</vt:lpstr>
      <vt:lpstr>A124837002V</vt:lpstr>
      <vt:lpstr>A124837002V_Data</vt:lpstr>
      <vt:lpstr>A124837002V_Latest</vt:lpstr>
      <vt:lpstr>A124837006C</vt:lpstr>
      <vt:lpstr>A124837006C_Data</vt:lpstr>
      <vt:lpstr>A124837006C_Latest</vt:lpstr>
      <vt:lpstr>A124837010V</vt:lpstr>
      <vt:lpstr>A124837010V_Data</vt:lpstr>
      <vt:lpstr>A124837010V_Latest</vt:lpstr>
      <vt:lpstr>A124837014C</vt:lpstr>
      <vt:lpstr>A124837014C_Data</vt:lpstr>
      <vt:lpstr>A124837014C_Latest</vt:lpstr>
      <vt:lpstr>A124837018L</vt:lpstr>
      <vt:lpstr>A124837018L_Data</vt:lpstr>
      <vt:lpstr>A124837018L_Latest</vt:lpstr>
      <vt:lpstr>A124837022C</vt:lpstr>
      <vt:lpstr>A124837022C_Data</vt:lpstr>
      <vt:lpstr>A124837022C_Latest</vt:lpstr>
      <vt:lpstr>A124837026L</vt:lpstr>
      <vt:lpstr>A124837026L_Data</vt:lpstr>
      <vt:lpstr>A124837026L_Latest</vt:lpstr>
      <vt:lpstr>A124837030C</vt:lpstr>
      <vt:lpstr>A124837030C_Data</vt:lpstr>
      <vt:lpstr>A124837030C_Latest</vt:lpstr>
      <vt:lpstr>A124837034L</vt:lpstr>
      <vt:lpstr>A124837034L_Data</vt:lpstr>
      <vt:lpstr>A124837034L_Latest</vt:lpstr>
      <vt:lpstr>A124837038W</vt:lpstr>
      <vt:lpstr>A124837038W_Data</vt:lpstr>
      <vt:lpstr>A124837038W_Latest</vt:lpstr>
      <vt:lpstr>A124837042L</vt:lpstr>
      <vt:lpstr>A124837042L_Data</vt:lpstr>
      <vt:lpstr>A124837042L_Latest</vt:lpstr>
      <vt:lpstr>A124837046W</vt:lpstr>
      <vt:lpstr>A124837046W_Data</vt:lpstr>
      <vt:lpstr>A124837046W_Latest</vt:lpstr>
      <vt:lpstr>A124837050L</vt:lpstr>
      <vt:lpstr>A124837050L_Data</vt:lpstr>
      <vt:lpstr>A124837050L_Latest</vt:lpstr>
      <vt:lpstr>A124837054W</vt:lpstr>
      <vt:lpstr>A124837054W_Data</vt:lpstr>
      <vt:lpstr>A124837054W_Latest</vt:lpstr>
      <vt:lpstr>A124837058F</vt:lpstr>
      <vt:lpstr>A124837058F_Data</vt:lpstr>
      <vt:lpstr>A124837058F_Latest</vt:lpstr>
      <vt:lpstr>A124837062W</vt:lpstr>
      <vt:lpstr>A124837062W_Data</vt:lpstr>
      <vt:lpstr>A124837062W_Latest</vt:lpstr>
      <vt:lpstr>A124837066F</vt:lpstr>
      <vt:lpstr>A124837066F_Data</vt:lpstr>
      <vt:lpstr>A124837066F_Latest</vt:lpstr>
      <vt:lpstr>A124837070W</vt:lpstr>
      <vt:lpstr>A124837070W_Data</vt:lpstr>
      <vt:lpstr>A124837070W_Latest</vt:lpstr>
      <vt:lpstr>A124837074F</vt:lpstr>
      <vt:lpstr>A124837074F_Data</vt:lpstr>
      <vt:lpstr>A124837074F_Latest</vt:lpstr>
      <vt:lpstr>A124837078R</vt:lpstr>
      <vt:lpstr>A124837078R_Data</vt:lpstr>
      <vt:lpstr>A124837078R_Latest</vt:lpstr>
      <vt:lpstr>A124837082F</vt:lpstr>
      <vt:lpstr>A124837082F_Data</vt:lpstr>
      <vt:lpstr>A124837082F_Latest</vt:lpstr>
      <vt:lpstr>A124837086R</vt:lpstr>
      <vt:lpstr>A124837086R_Data</vt:lpstr>
      <vt:lpstr>A124837086R_Latest</vt:lpstr>
      <vt:lpstr>A124837090F</vt:lpstr>
      <vt:lpstr>A124837090F_Data</vt:lpstr>
      <vt:lpstr>A124837090F_Latest</vt:lpstr>
      <vt:lpstr>A124837094R</vt:lpstr>
      <vt:lpstr>A124837094R_Data</vt:lpstr>
      <vt:lpstr>A124837094R_Latest</vt:lpstr>
      <vt:lpstr>A124837098X</vt:lpstr>
      <vt:lpstr>A124837098X_Data</vt:lpstr>
      <vt:lpstr>A124837098X_Latest</vt:lpstr>
      <vt:lpstr>A124837102C</vt:lpstr>
      <vt:lpstr>A124837102C_Data</vt:lpstr>
      <vt:lpstr>A124837102C_Latest</vt:lpstr>
      <vt:lpstr>A124837106L</vt:lpstr>
      <vt:lpstr>A124837106L_Data</vt:lpstr>
      <vt:lpstr>A124837106L_Latest</vt:lpstr>
      <vt:lpstr>A124837110C</vt:lpstr>
      <vt:lpstr>A124837110C_Data</vt:lpstr>
      <vt:lpstr>A124837110C_Latest</vt:lpstr>
      <vt:lpstr>A124837114L</vt:lpstr>
      <vt:lpstr>A124837114L_Data</vt:lpstr>
      <vt:lpstr>A124837114L_Latest</vt:lpstr>
      <vt:lpstr>A124837118W</vt:lpstr>
      <vt:lpstr>A124837118W_Data</vt:lpstr>
      <vt:lpstr>A124837118W_Latest</vt:lpstr>
      <vt:lpstr>A124837122L</vt:lpstr>
      <vt:lpstr>A124837122L_Data</vt:lpstr>
      <vt:lpstr>A124837122L_Latest</vt:lpstr>
      <vt:lpstr>A124837126W</vt:lpstr>
      <vt:lpstr>A124837126W_Data</vt:lpstr>
      <vt:lpstr>A124837126W_Latest</vt:lpstr>
      <vt:lpstr>A124837130L</vt:lpstr>
      <vt:lpstr>A124837130L_Data</vt:lpstr>
      <vt:lpstr>A124837130L_Latest</vt:lpstr>
      <vt:lpstr>A124837134W</vt:lpstr>
      <vt:lpstr>A124837134W_Data</vt:lpstr>
      <vt:lpstr>A124837134W_Latest</vt:lpstr>
      <vt:lpstr>A124837138F</vt:lpstr>
      <vt:lpstr>A124837138F_Data</vt:lpstr>
      <vt:lpstr>A124837138F_Latest</vt:lpstr>
      <vt:lpstr>A124837142W</vt:lpstr>
      <vt:lpstr>A124837142W_Data</vt:lpstr>
      <vt:lpstr>A124837142W_Latest</vt:lpstr>
      <vt:lpstr>A124837146F</vt:lpstr>
      <vt:lpstr>A124837146F_Data</vt:lpstr>
      <vt:lpstr>A124837146F_Latest</vt:lpstr>
      <vt:lpstr>A124837150W</vt:lpstr>
      <vt:lpstr>A124837150W_Data</vt:lpstr>
      <vt:lpstr>A124837150W_Latest</vt:lpstr>
      <vt:lpstr>A124837154F</vt:lpstr>
      <vt:lpstr>A124837154F_Data</vt:lpstr>
      <vt:lpstr>A124837154F_Latest</vt:lpstr>
      <vt:lpstr>A124837158R</vt:lpstr>
      <vt:lpstr>A124837158R_Data</vt:lpstr>
      <vt:lpstr>A124837158R_Latest</vt:lpstr>
      <vt:lpstr>A124837162F</vt:lpstr>
      <vt:lpstr>A124837162F_Data</vt:lpstr>
      <vt:lpstr>A124837162F_Latest</vt:lpstr>
      <vt:lpstr>A124837166R</vt:lpstr>
      <vt:lpstr>A124837166R_Data</vt:lpstr>
      <vt:lpstr>A124837166R_Latest</vt:lpstr>
      <vt:lpstr>A124837170F</vt:lpstr>
      <vt:lpstr>A124837170F_Data</vt:lpstr>
      <vt:lpstr>A124837170F_Latest</vt:lpstr>
      <vt:lpstr>A124837174R</vt:lpstr>
      <vt:lpstr>A124837174R_Data</vt:lpstr>
      <vt:lpstr>A124837174R_Latest</vt:lpstr>
      <vt:lpstr>A124837178X</vt:lpstr>
      <vt:lpstr>A124837178X_Data</vt:lpstr>
      <vt:lpstr>A124837178X_Latest</vt:lpstr>
      <vt:lpstr>A124837182R</vt:lpstr>
      <vt:lpstr>A124837182R_Data</vt:lpstr>
      <vt:lpstr>A124837182R_Latest</vt:lpstr>
      <vt:lpstr>A124837186X</vt:lpstr>
      <vt:lpstr>A124837186X_Data</vt:lpstr>
      <vt:lpstr>A124837186X_Latest</vt:lpstr>
      <vt:lpstr>A124837190R</vt:lpstr>
      <vt:lpstr>A124837190R_Data</vt:lpstr>
      <vt:lpstr>A124837190R_Latest</vt:lpstr>
      <vt:lpstr>A124837194X</vt:lpstr>
      <vt:lpstr>A124837194X_Data</vt:lpstr>
      <vt:lpstr>A124837194X_Latest</vt:lpstr>
      <vt:lpstr>A124837198J</vt:lpstr>
      <vt:lpstr>A124837198J_Data</vt:lpstr>
      <vt:lpstr>A124837198J_Latest</vt:lpstr>
      <vt:lpstr>A124837202L</vt:lpstr>
      <vt:lpstr>A124837202L_Data</vt:lpstr>
      <vt:lpstr>A124837202L_Latest</vt:lpstr>
      <vt:lpstr>A124837206W</vt:lpstr>
      <vt:lpstr>A124837206W_Data</vt:lpstr>
      <vt:lpstr>A124837206W_Latest</vt:lpstr>
      <vt:lpstr>A124837210L</vt:lpstr>
      <vt:lpstr>A124837210L_Data</vt:lpstr>
      <vt:lpstr>A124837210L_Latest</vt:lpstr>
      <vt:lpstr>A124837214W</vt:lpstr>
      <vt:lpstr>A124837214W_Data</vt:lpstr>
      <vt:lpstr>A124837214W_Latest</vt:lpstr>
      <vt:lpstr>A124837218F</vt:lpstr>
      <vt:lpstr>A124837218F_Data</vt:lpstr>
      <vt:lpstr>A124837218F_Latest</vt:lpstr>
      <vt:lpstr>A124837222W</vt:lpstr>
      <vt:lpstr>A124837222W_Data</vt:lpstr>
      <vt:lpstr>A124837222W_Latest</vt:lpstr>
      <vt:lpstr>A124837226F</vt:lpstr>
      <vt:lpstr>A124837226F_Data</vt:lpstr>
      <vt:lpstr>A124837226F_Latest</vt:lpstr>
      <vt:lpstr>A124837230W</vt:lpstr>
      <vt:lpstr>A124837230W_Data</vt:lpstr>
      <vt:lpstr>A124837230W_Latest</vt:lpstr>
      <vt:lpstr>A124837234F</vt:lpstr>
      <vt:lpstr>A124837234F_Data</vt:lpstr>
      <vt:lpstr>A124837234F_Latest</vt:lpstr>
      <vt:lpstr>A124837238R</vt:lpstr>
      <vt:lpstr>A124837238R_Data</vt:lpstr>
      <vt:lpstr>A124837238R_Latest</vt:lpstr>
      <vt:lpstr>A124837242F</vt:lpstr>
      <vt:lpstr>A124837242F_Data</vt:lpstr>
      <vt:lpstr>A124837242F_Latest</vt:lpstr>
      <vt:lpstr>A124837246R</vt:lpstr>
      <vt:lpstr>A124837246R_Data</vt:lpstr>
      <vt:lpstr>A124837246R_Latest</vt:lpstr>
      <vt:lpstr>A124837250F</vt:lpstr>
      <vt:lpstr>A124837250F_Data</vt:lpstr>
      <vt:lpstr>A124837250F_Latest</vt:lpstr>
      <vt:lpstr>A124837254R</vt:lpstr>
      <vt:lpstr>A124837254R_Data</vt:lpstr>
      <vt:lpstr>A124837254R_Latest</vt:lpstr>
      <vt:lpstr>A124837258X</vt:lpstr>
      <vt:lpstr>A124837258X_Data</vt:lpstr>
      <vt:lpstr>A124837258X_Latest</vt:lpstr>
      <vt:lpstr>A124837262R</vt:lpstr>
      <vt:lpstr>A124837262R_Data</vt:lpstr>
      <vt:lpstr>A124837262R_Latest</vt:lpstr>
      <vt:lpstr>A124837266X</vt:lpstr>
      <vt:lpstr>A124837266X_Data</vt:lpstr>
      <vt:lpstr>A124837266X_Latest</vt:lpstr>
      <vt:lpstr>A124837270R</vt:lpstr>
      <vt:lpstr>A124837270R_Data</vt:lpstr>
      <vt:lpstr>A124837270R_Latest</vt:lpstr>
      <vt:lpstr>A124837274X</vt:lpstr>
      <vt:lpstr>A124837274X_Data</vt:lpstr>
      <vt:lpstr>A124837274X_Latest</vt:lpstr>
      <vt:lpstr>A124837278J</vt:lpstr>
      <vt:lpstr>A124837278J_Data</vt:lpstr>
      <vt:lpstr>A124837278J_Latest</vt:lpstr>
      <vt:lpstr>A124837282X</vt:lpstr>
      <vt:lpstr>A124837282X_Data</vt:lpstr>
      <vt:lpstr>A124837282X_Latest</vt:lpstr>
      <vt:lpstr>A124837286J</vt:lpstr>
      <vt:lpstr>A124837286J_Data</vt:lpstr>
      <vt:lpstr>A124837286J_Latest</vt:lpstr>
      <vt:lpstr>A124837290X</vt:lpstr>
      <vt:lpstr>A124837290X_Data</vt:lpstr>
      <vt:lpstr>A124837290X_Latest</vt:lpstr>
      <vt:lpstr>A124837294J</vt:lpstr>
      <vt:lpstr>A124837294J_Data</vt:lpstr>
      <vt:lpstr>A124837294J_Latest</vt:lpstr>
      <vt:lpstr>A124837298T</vt:lpstr>
      <vt:lpstr>A124837298T_Data</vt:lpstr>
      <vt:lpstr>A124837298T_Latest</vt:lpstr>
      <vt:lpstr>A124837302W</vt:lpstr>
      <vt:lpstr>A124837302W_Data</vt:lpstr>
      <vt:lpstr>A124837302W_Latest</vt:lpstr>
      <vt:lpstr>A124837306F</vt:lpstr>
      <vt:lpstr>A124837306F_Data</vt:lpstr>
      <vt:lpstr>A124837306F_Latest</vt:lpstr>
      <vt:lpstr>A124837310W</vt:lpstr>
      <vt:lpstr>A124837310W_Data</vt:lpstr>
      <vt:lpstr>A124837310W_Latest</vt:lpstr>
      <vt:lpstr>A124837314F</vt:lpstr>
      <vt:lpstr>A124837314F_Data</vt:lpstr>
      <vt:lpstr>A124837314F_Latest</vt:lpstr>
      <vt:lpstr>A124837318R</vt:lpstr>
      <vt:lpstr>A124837318R_Data</vt:lpstr>
      <vt:lpstr>A124837318R_Latest</vt:lpstr>
      <vt:lpstr>A124837322F</vt:lpstr>
      <vt:lpstr>A124837322F_Data</vt:lpstr>
      <vt:lpstr>A124837322F_Latest</vt:lpstr>
      <vt:lpstr>A124837326R</vt:lpstr>
      <vt:lpstr>A124837326R_Data</vt:lpstr>
      <vt:lpstr>A124837326R_Latest</vt:lpstr>
      <vt:lpstr>A124837330F</vt:lpstr>
      <vt:lpstr>A124837330F_Data</vt:lpstr>
      <vt:lpstr>A124837330F_Latest</vt:lpstr>
      <vt:lpstr>A124837334R</vt:lpstr>
      <vt:lpstr>A124837334R_Data</vt:lpstr>
      <vt:lpstr>A124837334R_Latest</vt:lpstr>
      <vt:lpstr>A124837338X</vt:lpstr>
      <vt:lpstr>A124837338X_Data</vt:lpstr>
      <vt:lpstr>A124837338X_Latest</vt:lpstr>
      <vt:lpstr>A124837342R</vt:lpstr>
      <vt:lpstr>A124837342R_Data</vt:lpstr>
      <vt:lpstr>A124837342R_Latest</vt:lpstr>
      <vt:lpstr>A124837346X</vt:lpstr>
      <vt:lpstr>A124837346X_Data</vt:lpstr>
      <vt:lpstr>A124837346X_Latest</vt:lpstr>
      <vt:lpstr>A124837350R</vt:lpstr>
      <vt:lpstr>A124837350R_Data</vt:lpstr>
      <vt:lpstr>A124837350R_Latest</vt:lpstr>
      <vt:lpstr>A124837354X</vt:lpstr>
      <vt:lpstr>A124837354X_Data</vt:lpstr>
      <vt:lpstr>A124837354X_Latest</vt:lpstr>
      <vt:lpstr>A124837358J</vt:lpstr>
      <vt:lpstr>A124837358J_Data</vt:lpstr>
      <vt:lpstr>A124837358J_Latest</vt:lpstr>
      <vt:lpstr>A124837362X</vt:lpstr>
      <vt:lpstr>A124837362X_Data</vt:lpstr>
      <vt:lpstr>A124837362X_Latest</vt:lpstr>
      <vt:lpstr>A124837366J</vt:lpstr>
      <vt:lpstr>A124837366J_Data</vt:lpstr>
      <vt:lpstr>A124837366J_Latest</vt:lpstr>
      <vt:lpstr>A124837370X</vt:lpstr>
      <vt:lpstr>A124837370X_Data</vt:lpstr>
      <vt:lpstr>A124837370X_Latest</vt:lpstr>
      <vt:lpstr>A124837374J</vt:lpstr>
      <vt:lpstr>A124837374J_Data</vt:lpstr>
      <vt:lpstr>A124837374J_Latest</vt:lpstr>
      <vt:lpstr>A124837378T</vt:lpstr>
      <vt:lpstr>A124837378T_Data</vt:lpstr>
      <vt:lpstr>A124837378T_Latest</vt:lpstr>
      <vt:lpstr>A124837382J</vt:lpstr>
      <vt:lpstr>A124837382J_Data</vt:lpstr>
      <vt:lpstr>A124837382J_Latest</vt:lpstr>
      <vt:lpstr>A124837386T</vt:lpstr>
      <vt:lpstr>A124837386T_Data</vt:lpstr>
      <vt:lpstr>A124837386T_Latest</vt:lpstr>
      <vt:lpstr>A124837390J</vt:lpstr>
      <vt:lpstr>A124837390J_Data</vt:lpstr>
      <vt:lpstr>A124837390J_Latest</vt:lpstr>
      <vt:lpstr>A124837394T</vt:lpstr>
      <vt:lpstr>A124837394T_Data</vt:lpstr>
      <vt:lpstr>A124837394T_Latest</vt:lpstr>
      <vt:lpstr>A124837398A</vt:lpstr>
      <vt:lpstr>A124837398A_Data</vt:lpstr>
      <vt:lpstr>A124837398A_Latest</vt:lpstr>
      <vt:lpstr>A124837402F</vt:lpstr>
      <vt:lpstr>A124837402F_Data</vt:lpstr>
      <vt:lpstr>A124837402F_Latest</vt:lpstr>
      <vt:lpstr>A124837406R</vt:lpstr>
      <vt:lpstr>A124837406R_Data</vt:lpstr>
      <vt:lpstr>A124837406R_Latest</vt:lpstr>
      <vt:lpstr>A124837410F</vt:lpstr>
      <vt:lpstr>A124837410F_Data</vt:lpstr>
      <vt:lpstr>A124837410F_Latest</vt:lpstr>
      <vt:lpstr>A124837414R</vt:lpstr>
      <vt:lpstr>A124837414R_Data</vt:lpstr>
      <vt:lpstr>A124837414R_Latest</vt:lpstr>
      <vt:lpstr>A124837418X</vt:lpstr>
      <vt:lpstr>A124837418X_Data</vt:lpstr>
      <vt:lpstr>A124837418X_Latest</vt:lpstr>
      <vt:lpstr>A124837446J</vt:lpstr>
      <vt:lpstr>A124837446J_Data</vt:lpstr>
      <vt:lpstr>A124837446J_Latest</vt:lpstr>
      <vt:lpstr>A124837450X</vt:lpstr>
      <vt:lpstr>A124837450X_Data</vt:lpstr>
      <vt:lpstr>A124837450X_Latest</vt:lpstr>
      <vt:lpstr>A124837470J</vt:lpstr>
      <vt:lpstr>A124837470J_Data</vt:lpstr>
      <vt:lpstr>A124837470J_Latest</vt:lpstr>
      <vt:lpstr>A124837474T</vt:lpstr>
      <vt:lpstr>A124837474T_Data</vt:lpstr>
      <vt:lpstr>A124837474T_Latest</vt:lpstr>
      <vt:lpstr>A124837518J</vt:lpstr>
      <vt:lpstr>A124837518J_Data</vt:lpstr>
      <vt:lpstr>A124837518J_Latest</vt:lpstr>
      <vt:lpstr>A124837522X</vt:lpstr>
      <vt:lpstr>A124837522X_Data</vt:lpstr>
      <vt:lpstr>A124837522X_Latest</vt:lpstr>
      <vt:lpstr>A124837554T</vt:lpstr>
      <vt:lpstr>A124837554T_Data</vt:lpstr>
      <vt:lpstr>A124837554T_Latest</vt:lpstr>
      <vt:lpstr>A124837558A</vt:lpstr>
      <vt:lpstr>A124837558A_Data</vt:lpstr>
      <vt:lpstr>A124837558A_Latest</vt:lpstr>
      <vt:lpstr>A124837562T</vt:lpstr>
      <vt:lpstr>A124837562T_Data</vt:lpstr>
      <vt:lpstr>A124837562T_Latest</vt:lpstr>
      <vt:lpstr>A124837566A</vt:lpstr>
      <vt:lpstr>A124837566A_Data</vt:lpstr>
      <vt:lpstr>A124837566A_Latest</vt:lpstr>
      <vt:lpstr>A124837570T</vt:lpstr>
      <vt:lpstr>A124837570T_Data</vt:lpstr>
      <vt:lpstr>A124837570T_Latest</vt:lpstr>
      <vt:lpstr>A124837574A</vt:lpstr>
      <vt:lpstr>A124837574A_Data</vt:lpstr>
      <vt:lpstr>A124837574A_Latest</vt:lpstr>
      <vt:lpstr>A124837578K</vt:lpstr>
      <vt:lpstr>A124837578K_Data</vt:lpstr>
      <vt:lpstr>A124837578K_Latest</vt:lpstr>
      <vt:lpstr>A124837582A</vt:lpstr>
      <vt:lpstr>A124837582A_Data</vt:lpstr>
      <vt:lpstr>A124837582A_Latest</vt:lpstr>
      <vt:lpstr>A124837586K</vt:lpstr>
      <vt:lpstr>A124837586K_Data</vt:lpstr>
      <vt:lpstr>A124837586K_Latest</vt:lpstr>
      <vt:lpstr>A124837590A</vt:lpstr>
      <vt:lpstr>A124837590A_Data</vt:lpstr>
      <vt:lpstr>A124837590A_Latest</vt:lpstr>
      <vt:lpstr>A124837594K</vt:lpstr>
      <vt:lpstr>A124837594K_Data</vt:lpstr>
      <vt:lpstr>A124837594K_Latest</vt:lpstr>
      <vt:lpstr>A124837598V</vt:lpstr>
      <vt:lpstr>A124837598V_Data</vt:lpstr>
      <vt:lpstr>A124837598V_Latest</vt:lpstr>
      <vt:lpstr>A124837602X</vt:lpstr>
      <vt:lpstr>A124837602X_Data</vt:lpstr>
      <vt:lpstr>A124837602X_Latest</vt:lpstr>
      <vt:lpstr>A124837606J</vt:lpstr>
      <vt:lpstr>A124837606J_Data</vt:lpstr>
      <vt:lpstr>A124837606J_Latest</vt:lpstr>
      <vt:lpstr>A124837610X</vt:lpstr>
      <vt:lpstr>A124837610X_Data</vt:lpstr>
      <vt:lpstr>A124837610X_Latest</vt:lpstr>
      <vt:lpstr>A124837614J</vt:lpstr>
      <vt:lpstr>A124837614J_Data</vt:lpstr>
      <vt:lpstr>A124837614J_Latest</vt:lpstr>
      <vt:lpstr>A124837618T</vt:lpstr>
      <vt:lpstr>A124837618T_Data</vt:lpstr>
      <vt:lpstr>A124837618T_Latest</vt:lpstr>
      <vt:lpstr>A124837622J</vt:lpstr>
      <vt:lpstr>A124837622J_Data</vt:lpstr>
      <vt:lpstr>A124837622J_Latest</vt:lpstr>
      <vt:lpstr>A124837626T</vt:lpstr>
      <vt:lpstr>A124837626T_Data</vt:lpstr>
      <vt:lpstr>A124837626T_Latest</vt:lpstr>
      <vt:lpstr>A124837630J</vt:lpstr>
      <vt:lpstr>A124837630J_Data</vt:lpstr>
      <vt:lpstr>A124837630J_Latest</vt:lpstr>
      <vt:lpstr>A124837634T</vt:lpstr>
      <vt:lpstr>A124837634T_Data</vt:lpstr>
      <vt:lpstr>A124837634T_Latest</vt:lpstr>
      <vt:lpstr>A124837638A</vt:lpstr>
      <vt:lpstr>A124837638A_Data</vt:lpstr>
      <vt:lpstr>A124837638A_Latest</vt:lpstr>
      <vt:lpstr>A124837642T</vt:lpstr>
      <vt:lpstr>A124837642T_Data</vt:lpstr>
      <vt:lpstr>A124837642T_Latest</vt:lpstr>
      <vt:lpstr>A124837646A</vt:lpstr>
      <vt:lpstr>A124837646A_Data</vt:lpstr>
      <vt:lpstr>A124837646A_Latest</vt:lpstr>
      <vt:lpstr>A124837650T</vt:lpstr>
      <vt:lpstr>A124837650T_Data</vt:lpstr>
      <vt:lpstr>A124837650T_Latest</vt:lpstr>
      <vt:lpstr>A124837654A</vt:lpstr>
      <vt:lpstr>A124837654A_Data</vt:lpstr>
      <vt:lpstr>A124837654A_Latest</vt:lpstr>
      <vt:lpstr>A124837658K</vt:lpstr>
      <vt:lpstr>A124837658K_Data</vt:lpstr>
      <vt:lpstr>A124837658K_Latest</vt:lpstr>
      <vt:lpstr>A124837666K</vt:lpstr>
      <vt:lpstr>A124837666K_Data</vt:lpstr>
      <vt:lpstr>A124837666K_Latest</vt:lpstr>
      <vt:lpstr>A124837670A</vt:lpstr>
      <vt:lpstr>A124837670A_Data</vt:lpstr>
      <vt:lpstr>A124837670A_Latest</vt:lpstr>
      <vt:lpstr>A124837674K</vt:lpstr>
      <vt:lpstr>A124837674K_Data</vt:lpstr>
      <vt:lpstr>A124837674K_Latest</vt:lpstr>
      <vt:lpstr>A124837678V</vt:lpstr>
      <vt:lpstr>A124837678V_Data</vt:lpstr>
      <vt:lpstr>A124837678V_Latest</vt:lpstr>
      <vt:lpstr>A124837682K</vt:lpstr>
      <vt:lpstr>A124837682K_Data</vt:lpstr>
      <vt:lpstr>A124837682K_Latest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Melissa Beeton</cp:lastModifiedBy>
  <dcterms:created xsi:type="dcterms:W3CDTF">2021-06-16T09:38:31Z</dcterms:created>
  <dcterms:modified xsi:type="dcterms:W3CDTF">2021-07-01T10:05:33Z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2021-07-01T10:03:41Z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abc718b6-c608-4581-86dd-5bddaa00d5ee</vt:lpwstr>
  </property>
  <property fmtid="{D5CDD505-2E9C-101B-9397-08002B2CF9AE}" pid="8" name="MSIP_Label_c8e5a7ee-c283-40b0-98eb-fa437df4c031_ContentBits">
    <vt:lpwstr>0</vt:lpwstr>
  </property>
</Properties>
</file>