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corp\absdfs\workgroup\Labour Sup Suvys\HSF\PJSM21\Timeseries\Excel\"/>
    </mc:Choice>
  </mc:AlternateContent>
  <xr:revisionPtr revIDLastSave="0" documentId="13_ncr:1_{282A2E87-C651-4160-9E9C-B67125C1B55C}" xr6:coauthVersionLast="45" xr6:coauthVersionMax="45" xr10:uidLastSave="{00000000-0000-0000-0000-000000000000}"/>
  <bookViews>
    <workbookView xWindow="5325" yWindow="5325" windowWidth="23700" windowHeight="12690" xr2:uid="{00000000-000D-0000-FFFF-FFFF00000000}"/>
  </bookViews>
  <sheets>
    <sheet name="Contents" sheetId="5" r:id="rId1"/>
    <sheet name="Table 10.1" sheetId="6" r:id="rId2"/>
    <sheet name="Table 10.2" sheetId="7" r:id="rId3"/>
    <sheet name="Index" sheetId="4" r:id="rId4"/>
    <sheet name="Data1" sheetId="1" r:id="rId5"/>
    <sheet name="Data2" sheetId="2" r:id="rId6"/>
  </sheets>
  <definedNames>
    <definedName name="A124800466F">Data1!$AV$1:$AV$10,Data1!$AV$11:$AV$17</definedName>
    <definedName name="A124800466F_Data">Data1!$AV$11:$AV$17</definedName>
    <definedName name="A124800466F_Latest">Data1!$AV$17</definedName>
    <definedName name="A124800470W">Data1!$BC$1:$BC$10,Data1!$BC$11:$BC$17</definedName>
    <definedName name="A124800470W_Data">Data1!$BC$11:$BC$17</definedName>
    <definedName name="A124800470W_Latest">Data1!$BC$17</definedName>
    <definedName name="A124800474F">Data1!$BF$1:$BF$10,Data1!$BF$11:$BF$17</definedName>
    <definedName name="A124800474F_Data">Data1!$BF$11:$BF$17</definedName>
    <definedName name="A124800474F_Latest">Data1!$BF$17</definedName>
    <definedName name="A124800478R">Data1!$BJ$1:$BJ$10,Data1!$BJ$11:$BJ$17</definedName>
    <definedName name="A124800478R_Data">Data1!$BJ$11:$BJ$17</definedName>
    <definedName name="A124800478R_Latest">Data1!$BJ$17</definedName>
    <definedName name="A124800482F">Data1!$BN$1:$BN$10,Data1!$BN$11:$BN$17</definedName>
    <definedName name="A124800482F_Data">Data1!$BN$11:$BN$17</definedName>
    <definedName name="A124800482F_Latest">Data1!$BN$17</definedName>
    <definedName name="A124800486R">Data1!$AW$1:$AW$10,Data1!$AW$11:$AW$17</definedName>
    <definedName name="A124800486R_Data">Data1!$AW$11:$AW$17</definedName>
    <definedName name="A124800486R_Latest">Data1!$AW$17</definedName>
    <definedName name="A124800490F">Data1!$AY$1:$AY$10,Data1!$AY$11:$AY$17</definedName>
    <definedName name="A124800490F_Data">Data1!$AY$11:$AY$17</definedName>
    <definedName name="A124800490F_Latest">Data1!$AY$17</definedName>
    <definedName name="A124800494R">Data1!$BE$1:$BE$10,Data1!$BE$11:$BE$17</definedName>
    <definedName name="A124800494R_Data">Data1!$BE$11:$BE$17</definedName>
    <definedName name="A124800494R_Latest">Data1!$BE$17</definedName>
    <definedName name="A124800498X">Data1!$BM$1:$BM$10,Data1!$BM$11:$BM$17</definedName>
    <definedName name="A124800498X_Data">Data1!$BM$11:$BM$17</definedName>
    <definedName name="A124800498X_Latest">Data1!$BM$17</definedName>
    <definedName name="A124800502C">Data1!$AQ$1:$AQ$10,Data1!$AQ$11:$AQ$17</definedName>
    <definedName name="A124800502C_Data">Data1!$AQ$11:$AQ$17</definedName>
    <definedName name="A124800502C_Latest">Data1!$AQ$17</definedName>
    <definedName name="A124800506L">Data1!$AU$1:$AU$10,Data1!$AU$11:$AU$17</definedName>
    <definedName name="A124800506L_Data">Data1!$AU$11:$AU$17</definedName>
    <definedName name="A124800506L_Latest">Data1!$AU$17</definedName>
    <definedName name="A124800510C">Data1!$BG$1:$BG$10,Data1!$BG$11:$BG$17</definedName>
    <definedName name="A124800510C_Data">Data1!$BG$11:$BG$17</definedName>
    <definedName name="A124800510C_Latest">Data1!$BG$17</definedName>
    <definedName name="A124800514L">Data1!$BO$1:$BO$10,Data1!$BO$11:$BO$17</definedName>
    <definedName name="A124800514L_Data">Data1!$BO$11:$BO$17</definedName>
    <definedName name="A124800514L_Latest">Data1!$BO$17</definedName>
    <definedName name="A124800518W">Data1!$AK$1:$AK$10,Data1!$AK$11:$AK$17</definedName>
    <definedName name="A124800518W_Data">Data1!$AK$11:$AK$17</definedName>
    <definedName name="A124800518W_Latest">Data1!$AK$17</definedName>
    <definedName name="A124800522L">Data1!$AN$1:$AN$10,Data1!$AN$11:$AN$17</definedName>
    <definedName name="A124800522L_Data">Data1!$AN$11:$AN$17</definedName>
    <definedName name="A124800522L_Latest">Data1!$AN$17</definedName>
    <definedName name="A124800526W">Data1!$AO$1:$AO$10,Data1!$AO$11:$AO$17</definedName>
    <definedName name="A124800526W_Data">Data1!$AO$11:$AO$17</definedName>
    <definedName name="A124800526W_Latest">Data1!$AO$17</definedName>
    <definedName name="A124800530L">Data1!$AX$1:$AX$10,Data1!$AX$11:$AX$17</definedName>
    <definedName name="A124800530L_Data">Data1!$AX$11:$AX$17</definedName>
    <definedName name="A124800530L_Latest">Data1!$AX$17</definedName>
    <definedName name="A124800534W">Data1!$AZ$1:$AZ$10,Data1!$AZ$11:$AZ$17</definedName>
    <definedName name="A124800534W_Data">Data1!$AZ$11:$AZ$17</definedName>
    <definedName name="A124800534W_Latest">Data1!$AZ$17</definedName>
    <definedName name="A124800538F">Data1!$BA$1:$BA$10,Data1!$BA$11:$BA$17</definedName>
    <definedName name="A124800538F_Data">Data1!$BA$11:$BA$17</definedName>
    <definedName name="A124800538F_Latest">Data1!$BA$17</definedName>
    <definedName name="A124800542W">Data1!$BH$1:$BH$10,Data1!$BH$11:$BH$17</definedName>
    <definedName name="A124800542W_Data">Data1!$BH$11:$BH$17</definedName>
    <definedName name="A124800542W_Latest">Data1!$BH$17</definedName>
    <definedName name="A124800546F">Data1!$AP$1:$AP$10,Data1!$AP$11:$AP$17</definedName>
    <definedName name="A124800546F_Data">Data1!$AP$11:$AP$17</definedName>
    <definedName name="A124800546F_Latest">Data1!$AP$17</definedName>
    <definedName name="A124800550W">Data1!$AS$1:$AS$10,Data1!$AS$11:$AS$17</definedName>
    <definedName name="A124800550W_Data">Data1!$AS$11:$AS$17</definedName>
    <definedName name="A124800550W_Latest">Data1!$AS$17</definedName>
    <definedName name="A124800554F">Data1!$BK$1:$BK$10,Data1!$BK$11:$BK$17</definedName>
    <definedName name="A124800554F_Data">Data1!$BK$11:$BK$17</definedName>
    <definedName name="A124800554F_Latest">Data1!$BK$17</definedName>
    <definedName name="A124800558R">Data1!$BL$1:$BL$10,Data1!$BL$11:$BL$17</definedName>
    <definedName name="A124800558R_Data">Data1!$BL$11:$BL$17</definedName>
    <definedName name="A124800558R_Latest">Data1!$BL$17</definedName>
    <definedName name="A124800562F">Data1!$AJ$1:$AJ$10,Data1!$AJ$11:$AJ$17</definedName>
    <definedName name="A124800562F_Data">Data1!$AJ$11:$AJ$17</definedName>
    <definedName name="A124800562F_Latest">Data1!$AJ$17</definedName>
    <definedName name="A124800566R">Data1!$AL$1:$AL$10,Data1!$AL$11:$AL$17</definedName>
    <definedName name="A124800566R_Data">Data1!$AL$11:$AL$17</definedName>
    <definedName name="A124800566R_Latest">Data1!$AL$17</definedName>
    <definedName name="A124800570F">Data1!$AM$1:$AM$10,Data1!$AM$11:$AM$17</definedName>
    <definedName name="A124800570F_Data">Data1!$AM$11:$AM$17</definedName>
    <definedName name="A124800570F_Latest">Data1!$AM$17</definedName>
    <definedName name="A124800574R">Data1!$AR$1:$AR$10,Data1!$AR$11:$AR$17</definedName>
    <definedName name="A124800574R_Data">Data1!$AR$11:$AR$17</definedName>
    <definedName name="A124800574R_Latest">Data1!$AR$17</definedName>
    <definedName name="A124800578X">Data1!$BD$1:$BD$10,Data1!$BD$11:$BD$17</definedName>
    <definedName name="A124800578X_Data">Data1!$BD$11:$BD$17</definedName>
    <definedName name="A124800578X_Latest">Data1!$BD$17</definedName>
    <definedName name="A124800582R">Data1!$AT$1:$AT$10,Data1!$AT$11:$AT$17</definedName>
    <definedName name="A124800582R_Data">Data1!$AT$11:$AT$17</definedName>
    <definedName name="A124800582R_Latest">Data1!$AT$17</definedName>
    <definedName name="A124800586X">Data1!$AI$1:$AI$10,Data1!$AI$11:$AI$17</definedName>
    <definedName name="A124800586X_Data">Data1!$AI$11:$AI$17</definedName>
    <definedName name="A124800586X_Latest">Data1!$AI$17</definedName>
    <definedName name="A124800590R">Data1!$BB$1:$BB$10,Data1!$BB$11:$BB$17</definedName>
    <definedName name="A124800590R_Data">Data1!$BB$11:$BB$17</definedName>
    <definedName name="A124800590R_Latest">Data1!$BB$17</definedName>
    <definedName name="A124800594X">Data1!$BI$1:$BI$10,Data1!$BI$11:$BI$17</definedName>
    <definedName name="A124800594X_Data">Data1!$BI$11:$BI$17</definedName>
    <definedName name="A124800594X_Latest">Data1!$BI$17</definedName>
    <definedName name="A124800598J">Data1!$O$1:$O$10,Data1!$O$11:$O$17</definedName>
    <definedName name="A124800598J_Data">Data1!$O$11:$O$17</definedName>
    <definedName name="A124800598J_Latest">Data1!$O$17</definedName>
    <definedName name="A124800602L">Data1!$V$1:$V$10,Data1!$V$11:$V$17</definedName>
    <definedName name="A124800602L_Data">Data1!$V$11:$V$17</definedName>
    <definedName name="A124800602L_Latest">Data1!$V$17</definedName>
    <definedName name="A124800606W">Data1!$Y$1:$Y$10,Data1!$Y$11:$Y$17</definedName>
    <definedName name="A124800606W_Data">Data1!$Y$11:$Y$17</definedName>
    <definedName name="A124800606W_Latest">Data1!$Y$17</definedName>
    <definedName name="A124800610L">Data1!$AC$1:$AC$10,Data1!$AC$11:$AC$17</definedName>
    <definedName name="A124800610L_Data">Data1!$AC$11:$AC$17</definedName>
    <definedName name="A124800610L_Latest">Data1!$AC$17</definedName>
    <definedName name="A124800614W">Data1!$AG$1:$AG$10,Data1!$AG$11:$AG$17</definedName>
    <definedName name="A124800614W_Data">Data1!$AG$11:$AG$17</definedName>
    <definedName name="A124800614W_Latest">Data1!$AG$17</definedName>
    <definedName name="A124800618F">Data1!$P$1:$P$10,Data1!$P$11:$P$17</definedName>
    <definedName name="A124800618F_Data">Data1!$P$11:$P$17</definedName>
    <definedName name="A124800618F_Latest">Data1!$P$17</definedName>
    <definedName name="A124800622W">Data1!$R$1:$R$10,Data1!$R$11:$R$17</definedName>
    <definedName name="A124800622W_Data">Data1!$R$11:$R$17</definedName>
    <definedName name="A124800622W_Latest">Data1!$R$17</definedName>
    <definedName name="A124800626F">Data1!$X$1:$X$10,Data1!$X$11:$X$17</definedName>
    <definedName name="A124800626F_Data">Data1!$X$11:$X$17</definedName>
    <definedName name="A124800626F_Latest">Data1!$X$17</definedName>
    <definedName name="A124800630W">Data1!$AF$1:$AF$10,Data1!$AF$11:$AF$17</definedName>
    <definedName name="A124800630W_Data">Data1!$AF$11:$AF$17</definedName>
    <definedName name="A124800630W_Latest">Data1!$AF$17</definedName>
    <definedName name="A124800634F">Data1!$J$1:$J$10,Data1!$J$11:$J$17</definedName>
    <definedName name="A124800634F_Data">Data1!$J$11:$J$17</definedName>
    <definedName name="A124800634F_Latest">Data1!$J$17</definedName>
    <definedName name="A124800638R">Data1!$N$1:$N$10,Data1!$N$11:$N$17</definedName>
    <definedName name="A124800638R_Data">Data1!$N$11:$N$17</definedName>
    <definedName name="A124800638R_Latest">Data1!$N$17</definedName>
    <definedName name="A124800642F">Data1!$Z$1:$Z$10,Data1!$Z$11:$Z$17</definedName>
    <definedName name="A124800642F_Data">Data1!$Z$11:$Z$17</definedName>
    <definedName name="A124800642F_Latest">Data1!$Z$17</definedName>
    <definedName name="A124800646R">Data1!$AH$1:$AH$10,Data1!$AH$11:$AH$17</definedName>
    <definedName name="A124800646R_Data">Data1!$AH$11:$AH$17</definedName>
    <definedName name="A124800646R_Latest">Data1!$AH$17</definedName>
    <definedName name="A124800650F">Data1!$D$1:$D$10,Data1!$D$11:$D$17</definedName>
    <definedName name="A124800650F_Data">Data1!$D$11:$D$17</definedName>
    <definedName name="A124800650F_Latest">Data1!$D$17</definedName>
    <definedName name="A124800654R">Data1!$G$1:$G$10,Data1!$G$11:$G$17</definedName>
    <definedName name="A124800654R_Data">Data1!$G$11:$G$17</definedName>
    <definedName name="A124800654R_Latest">Data1!$G$17</definedName>
    <definedName name="A124800658X">Data1!$H$1:$H$10,Data1!$H$11:$H$17</definedName>
    <definedName name="A124800658X_Data">Data1!$H$11:$H$17</definedName>
    <definedName name="A124800658X_Latest">Data1!$H$17</definedName>
    <definedName name="A124800662R">Data1!$Q$1:$Q$10,Data1!$Q$11:$Q$17</definedName>
    <definedName name="A124800662R_Data">Data1!$Q$11:$Q$17</definedName>
    <definedName name="A124800662R_Latest">Data1!$Q$17</definedName>
    <definedName name="A124800666X">Data1!$S$1:$S$10,Data1!$S$11:$S$17</definedName>
    <definedName name="A124800666X_Data">Data1!$S$11:$S$17</definedName>
    <definedName name="A124800666X_Latest">Data1!$S$17</definedName>
    <definedName name="A124800670R">Data1!$T$1:$T$10,Data1!$T$11:$T$17</definedName>
    <definedName name="A124800670R_Data">Data1!$T$11:$T$17</definedName>
    <definedName name="A124800670R_Latest">Data1!$T$17</definedName>
    <definedName name="A124800674X">Data1!$AA$1:$AA$10,Data1!$AA$11:$AA$17</definedName>
    <definedName name="A124800674X_Data">Data1!$AA$11:$AA$17</definedName>
    <definedName name="A124800674X_Latest">Data1!$AA$17</definedName>
    <definedName name="A124800678J">Data1!$I$1:$I$10,Data1!$I$11:$I$17</definedName>
    <definedName name="A124800678J_Data">Data1!$I$11:$I$17</definedName>
    <definedName name="A124800678J_Latest">Data1!$I$17</definedName>
    <definedName name="A124800682X">Data1!$L$1:$L$10,Data1!$L$11:$L$17</definedName>
    <definedName name="A124800682X_Data">Data1!$L$11:$L$17</definedName>
    <definedName name="A124800682X_Latest">Data1!$L$17</definedName>
    <definedName name="A124800686J">Data1!$AD$1:$AD$10,Data1!$AD$11:$AD$17</definedName>
    <definedName name="A124800686J_Data">Data1!$AD$11:$AD$17</definedName>
    <definedName name="A124800686J_Latest">Data1!$AD$17</definedName>
    <definedName name="A124800690X">Data1!$AE$1:$AE$10,Data1!$AE$11:$AE$17</definedName>
    <definedName name="A124800690X_Data">Data1!$AE$11:$AE$17</definedName>
    <definedName name="A124800690X_Latest">Data1!$AE$17</definedName>
    <definedName name="A124800694J">Data1!$C$1:$C$10,Data1!$C$11:$C$17</definedName>
    <definedName name="A124800694J_Data">Data1!$C$11:$C$17</definedName>
    <definedName name="A124800694J_Latest">Data1!$C$17</definedName>
    <definedName name="A124800698T">Data1!$E$1:$E$10,Data1!$E$11:$E$17</definedName>
    <definedName name="A124800698T_Data">Data1!$E$11:$E$17</definedName>
    <definedName name="A124800698T_Latest">Data1!$E$17</definedName>
    <definedName name="A124800702W">Data1!$F$1:$F$10,Data1!$F$11:$F$17</definedName>
    <definedName name="A124800702W_Data">Data1!$F$11:$F$17</definedName>
    <definedName name="A124800702W_Latest">Data1!$F$17</definedName>
    <definedName name="A124800706F">Data1!$K$1:$K$10,Data1!$K$11:$K$17</definedName>
    <definedName name="A124800706F_Data">Data1!$K$11:$K$17</definedName>
    <definedName name="A124800706F_Latest">Data1!$K$17</definedName>
    <definedName name="A124800710W">Data1!$W$1:$W$10,Data1!$W$11:$W$17</definedName>
    <definedName name="A124800710W_Data">Data1!$W$11:$W$17</definedName>
    <definedName name="A124800710W_Latest">Data1!$W$17</definedName>
    <definedName name="A124800714F">Data1!$M$1:$M$10,Data1!$M$11:$M$17</definedName>
    <definedName name="A124800714F_Data">Data1!$M$11:$M$17</definedName>
    <definedName name="A124800714F_Latest">Data1!$M$17</definedName>
    <definedName name="A124800718R">Data1!$B$1:$B$10,Data1!$B$11:$B$17</definedName>
    <definedName name="A124800718R_Data">Data1!$B$11:$B$17</definedName>
    <definedName name="A124800718R_Latest">Data1!$B$17</definedName>
    <definedName name="A124800722F">Data1!$U$1:$U$10,Data1!$U$11:$U$17</definedName>
    <definedName name="A124800722F_Data">Data1!$U$11:$U$17</definedName>
    <definedName name="A124800722F_Latest">Data1!$U$17</definedName>
    <definedName name="A124800726R">Data1!$AB$1:$AB$10,Data1!$AB$11:$AB$17</definedName>
    <definedName name="A124800726R_Data">Data1!$AB$11:$AB$17</definedName>
    <definedName name="A124800726R_Latest">Data1!$AB$17</definedName>
    <definedName name="A124800730F">Data1!$HE$1:$HE$10,Data1!$HE$11:$HE$17</definedName>
    <definedName name="A124800730F_Data">Data1!$HE$11:$HE$17</definedName>
    <definedName name="A124800730F_Latest">Data1!$HE$17</definedName>
    <definedName name="A124800734R">Data1!$HL$1:$HL$10,Data1!$HL$11:$HL$17</definedName>
    <definedName name="A124800734R_Data">Data1!$HL$11:$HL$17</definedName>
    <definedName name="A124800734R_Latest">Data1!$HL$17</definedName>
    <definedName name="A124800738X">Data1!$HO$1:$HO$10,Data1!$HO$11:$HO$17</definedName>
    <definedName name="A124800738X_Data">Data1!$HO$11:$HO$17</definedName>
    <definedName name="A124800738X_Latest">Data1!$HO$17</definedName>
    <definedName name="A124800742R">Data1!$HS$1:$HS$10,Data1!$HS$11:$HS$17</definedName>
    <definedName name="A124800742R_Data">Data1!$HS$11:$HS$17</definedName>
    <definedName name="A124800742R_Latest">Data1!$HS$17</definedName>
    <definedName name="A124800746X">Data1!$HW$1:$HW$10,Data1!$HW$11:$HW$17</definedName>
    <definedName name="A124800746X_Data">Data1!$HW$11:$HW$17</definedName>
    <definedName name="A124800746X_Latest">Data1!$HW$17</definedName>
    <definedName name="A124800750R">Data1!$HF$1:$HF$10,Data1!$HF$11:$HF$17</definedName>
    <definedName name="A124800750R_Data">Data1!$HF$11:$HF$17</definedName>
    <definedName name="A124800750R_Latest">Data1!$HF$17</definedName>
    <definedName name="A124800754X">Data1!$HH$1:$HH$10,Data1!$HH$11:$HH$17</definedName>
    <definedName name="A124800754X_Data">Data1!$HH$11:$HH$17</definedName>
    <definedName name="A124800754X_Latest">Data1!$HH$17</definedName>
    <definedName name="A124800758J">Data1!$HN$1:$HN$10,Data1!$HN$11:$HN$17</definedName>
    <definedName name="A124800758J_Data">Data1!$HN$11:$HN$17</definedName>
    <definedName name="A124800758J_Latest">Data1!$HN$17</definedName>
    <definedName name="A124800762X">Data1!$HV$1:$HV$10,Data1!$HV$11:$HV$17</definedName>
    <definedName name="A124800762X_Data">Data1!$HV$11:$HV$17</definedName>
    <definedName name="A124800762X_Latest">Data1!$HV$17</definedName>
    <definedName name="A124800766J">Data1!$GZ$1:$GZ$10,Data1!$GZ$11:$GZ$17</definedName>
    <definedName name="A124800766J_Data">Data1!$GZ$11:$GZ$17</definedName>
    <definedName name="A124800766J_Latest">Data1!$GZ$17</definedName>
    <definedName name="A124800770X">Data1!$HD$1:$HD$10,Data1!$HD$11:$HD$17</definedName>
    <definedName name="A124800770X_Data">Data1!$HD$11:$HD$17</definedName>
    <definedName name="A124800770X_Latest">Data1!$HD$17</definedName>
    <definedName name="A124800774J">Data1!$HP$1:$HP$10,Data1!$HP$11:$HP$17</definedName>
    <definedName name="A124800774J_Data">Data1!$HP$11:$HP$17</definedName>
    <definedName name="A124800774J_Latest">Data1!$HP$17</definedName>
    <definedName name="A124800778T">Data1!$HX$1:$HX$10,Data1!$HX$11:$HX$17</definedName>
    <definedName name="A124800778T_Data">Data1!$HX$11:$HX$17</definedName>
    <definedName name="A124800778T_Latest">Data1!$HX$17</definedName>
    <definedName name="A124800782J">Data1!$GT$1:$GT$10,Data1!$GT$11:$GT$17</definedName>
    <definedName name="A124800782J_Data">Data1!$GT$11:$GT$17</definedName>
    <definedName name="A124800782J_Latest">Data1!$GT$17</definedName>
    <definedName name="A124800786T">Data1!$GW$1:$GW$10,Data1!$GW$11:$GW$17</definedName>
    <definedName name="A124800786T_Data">Data1!$GW$11:$GW$17</definedName>
    <definedName name="A124800786T_Latest">Data1!$GW$17</definedName>
    <definedName name="A124800790J">Data1!$GX$1:$GX$10,Data1!$GX$11:$GX$17</definedName>
    <definedName name="A124800790J_Data">Data1!$GX$11:$GX$17</definedName>
    <definedName name="A124800790J_Latest">Data1!$GX$17</definedName>
    <definedName name="A124800794T">Data1!$HG$1:$HG$10,Data1!$HG$11:$HG$17</definedName>
    <definedName name="A124800794T_Data">Data1!$HG$11:$HG$17</definedName>
    <definedName name="A124800794T_Latest">Data1!$HG$17</definedName>
    <definedName name="A124800798A">Data1!$HI$1:$HI$10,Data1!$HI$11:$HI$17</definedName>
    <definedName name="A124800798A_Data">Data1!$HI$11:$HI$17</definedName>
    <definedName name="A124800798A_Latest">Data1!$HI$17</definedName>
    <definedName name="A124800802F">Data1!$HJ$1:$HJ$10,Data1!$HJ$11:$HJ$17</definedName>
    <definedName name="A124800802F_Data">Data1!$HJ$11:$HJ$17</definedName>
    <definedName name="A124800802F_Latest">Data1!$HJ$17</definedName>
    <definedName name="A124800806R">Data1!$HQ$1:$HQ$10,Data1!$HQ$11:$HQ$17</definedName>
    <definedName name="A124800806R_Data">Data1!$HQ$11:$HQ$17</definedName>
    <definedName name="A124800806R_Latest">Data1!$HQ$17</definedName>
    <definedName name="A124800810F">Data1!$GY$1:$GY$10,Data1!$GY$11:$GY$17</definedName>
    <definedName name="A124800810F_Data">Data1!$GY$11:$GY$17</definedName>
    <definedName name="A124800810F_Latest">Data1!$GY$17</definedName>
    <definedName name="A124800814R">Data1!$HB$1:$HB$10,Data1!$HB$11:$HB$17</definedName>
    <definedName name="A124800814R_Data">Data1!$HB$11:$HB$17</definedName>
    <definedName name="A124800814R_Latest">Data1!$HB$17</definedName>
    <definedName name="A124800818X">Data1!$HT$1:$HT$10,Data1!$HT$11:$HT$17</definedName>
    <definedName name="A124800818X_Data">Data1!$HT$11:$HT$17</definedName>
    <definedName name="A124800818X_Latest">Data1!$HT$17</definedName>
    <definedName name="A124800822R">Data1!$HU$1:$HU$10,Data1!$HU$11:$HU$17</definedName>
    <definedName name="A124800822R_Data">Data1!$HU$11:$HU$17</definedName>
    <definedName name="A124800822R_Latest">Data1!$HU$17</definedName>
    <definedName name="A124800826X">Data1!$GS$1:$GS$10,Data1!$GS$11:$GS$17</definedName>
    <definedName name="A124800826X_Data">Data1!$GS$11:$GS$17</definedName>
    <definedName name="A124800826X_Latest">Data1!$GS$17</definedName>
    <definedName name="A124800830R">Data1!$GU$1:$GU$10,Data1!$GU$11:$GU$17</definedName>
    <definedName name="A124800830R_Data">Data1!$GU$11:$GU$17</definedName>
    <definedName name="A124800830R_Latest">Data1!$GU$17</definedName>
    <definedName name="A124800834X">Data1!$GV$1:$GV$10,Data1!$GV$11:$GV$17</definedName>
    <definedName name="A124800834X_Data">Data1!$GV$11:$GV$17</definedName>
    <definedName name="A124800834X_Latest">Data1!$GV$17</definedName>
    <definedName name="A124800838J">Data1!$HA$1:$HA$10,Data1!$HA$11:$HA$17</definedName>
    <definedName name="A124800838J_Data">Data1!$HA$11:$HA$17</definedName>
    <definedName name="A124800838J_Latest">Data1!$HA$17</definedName>
    <definedName name="A124800842X">Data1!$HM$1:$HM$10,Data1!$HM$11:$HM$17</definedName>
    <definedName name="A124800842X_Data">Data1!$HM$11:$HM$17</definedName>
    <definedName name="A124800842X_Latest">Data1!$HM$17</definedName>
    <definedName name="A124800846J">Data1!$HC$1:$HC$10,Data1!$HC$11:$HC$17</definedName>
    <definedName name="A124800846J_Data">Data1!$HC$11:$HC$17</definedName>
    <definedName name="A124800846J_Latest">Data1!$HC$17</definedName>
    <definedName name="A124800850X">Data1!$GR$1:$GR$10,Data1!$GR$11:$GR$17</definedName>
    <definedName name="A124800850X_Data">Data1!$GR$11:$GR$17</definedName>
    <definedName name="A124800850X_Latest">Data1!$GR$17</definedName>
    <definedName name="A124800854J">Data1!$HK$1:$HK$10,Data1!$HK$11:$HK$17</definedName>
    <definedName name="A124800854J_Data">Data1!$HK$11:$HK$17</definedName>
    <definedName name="A124800854J_Latest">Data1!$HK$17</definedName>
    <definedName name="A124800858T">Data1!$HR$1:$HR$10,Data1!$HR$11:$HR$17</definedName>
    <definedName name="A124800858T_Data">Data1!$HR$11:$HR$17</definedName>
    <definedName name="A124800858T_Latest">Data1!$HR$17</definedName>
    <definedName name="A124800862J">Data1!$FX$1:$FX$10,Data1!$FX$11:$FX$17</definedName>
    <definedName name="A124800862J_Data">Data1!$FX$11:$FX$17</definedName>
    <definedName name="A124800862J_Latest">Data1!$FX$17</definedName>
    <definedName name="A124800866T">Data1!$GE$1:$GE$10,Data1!$GE$11:$GE$17</definedName>
    <definedName name="A124800866T_Data">Data1!$GE$11:$GE$17</definedName>
    <definedName name="A124800866T_Latest">Data1!$GE$17</definedName>
    <definedName name="A124800870J">Data1!$GH$1:$GH$10,Data1!$GH$11:$GH$17</definedName>
    <definedName name="A124800870J_Data">Data1!$GH$11:$GH$17</definedName>
    <definedName name="A124800870J_Latest">Data1!$GH$17</definedName>
    <definedName name="A124800874T">Data1!$GL$1:$GL$10,Data1!$GL$11:$GL$17</definedName>
    <definedName name="A124800874T_Data">Data1!$GL$11:$GL$17</definedName>
    <definedName name="A124800874T_Latest">Data1!$GL$17</definedName>
    <definedName name="A124800878A">Data1!$GP$1:$GP$10,Data1!$GP$11:$GP$17</definedName>
    <definedName name="A124800878A_Data">Data1!$GP$11:$GP$17</definedName>
    <definedName name="A124800878A_Latest">Data1!$GP$17</definedName>
    <definedName name="A124800882T">Data1!$FY$1:$FY$10,Data1!$FY$11:$FY$17</definedName>
    <definedName name="A124800882T_Data">Data1!$FY$11:$FY$17</definedName>
    <definedName name="A124800882T_Latest">Data1!$FY$17</definedName>
    <definedName name="A124800886A">Data1!$GA$1:$GA$10,Data1!$GA$11:$GA$17</definedName>
    <definedName name="A124800886A_Data">Data1!$GA$11:$GA$17</definedName>
    <definedName name="A124800886A_Latest">Data1!$GA$17</definedName>
    <definedName name="A124800890T">Data1!$GG$1:$GG$10,Data1!$GG$11:$GG$17</definedName>
    <definedName name="A124800890T_Data">Data1!$GG$11:$GG$17</definedName>
    <definedName name="A124800890T_Latest">Data1!$GG$17</definedName>
    <definedName name="A124800894A">Data1!$GO$1:$GO$10,Data1!$GO$11:$GO$17</definedName>
    <definedName name="A124800894A_Data">Data1!$GO$11:$GO$17</definedName>
    <definedName name="A124800894A_Latest">Data1!$GO$17</definedName>
    <definedName name="A124800898K">Data1!$FS$1:$FS$10,Data1!$FS$11:$FS$17</definedName>
    <definedName name="A124800898K_Data">Data1!$FS$11:$FS$17</definedName>
    <definedName name="A124800898K_Latest">Data1!$FS$17</definedName>
    <definedName name="A124800902R">Data1!$FW$1:$FW$10,Data1!$FW$11:$FW$17</definedName>
    <definedName name="A124800902R_Data">Data1!$FW$11:$FW$17</definedName>
    <definedName name="A124800902R_Latest">Data1!$FW$17</definedName>
    <definedName name="A124800906X">Data1!$GI$1:$GI$10,Data1!$GI$11:$GI$17</definedName>
    <definedName name="A124800906X_Data">Data1!$GI$11:$GI$17</definedName>
    <definedName name="A124800906X_Latest">Data1!$GI$17</definedName>
    <definedName name="A124800910R">Data1!$GQ$1:$GQ$10,Data1!$GQ$11:$GQ$17</definedName>
    <definedName name="A124800910R_Data">Data1!$GQ$11:$GQ$17</definedName>
    <definedName name="A124800910R_Latest">Data1!$GQ$17</definedName>
    <definedName name="A124800914X">Data1!$FM$1:$FM$10,Data1!$FM$11:$FM$17</definedName>
    <definedName name="A124800914X_Data">Data1!$FM$11:$FM$17</definedName>
    <definedName name="A124800914X_Latest">Data1!$FM$17</definedName>
    <definedName name="A124800918J">Data1!$FP$1:$FP$10,Data1!$FP$11:$FP$17</definedName>
    <definedName name="A124800918J_Data">Data1!$FP$11:$FP$17</definedName>
    <definedName name="A124800918J_Latest">Data1!$FP$17</definedName>
    <definedName name="A124800922X">Data1!$FQ$1:$FQ$10,Data1!$FQ$11:$FQ$17</definedName>
    <definedName name="A124800922X_Data">Data1!$FQ$11:$FQ$17</definedName>
    <definedName name="A124800922X_Latest">Data1!$FQ$17</definedName>
    <definedName name="A124800926J">Data1!$FZ$1:$FZ$10,Data1!$FZ$11:$FZ$17</definedName>
    <definedName name="A124800926J_Data">Data1!$FZ$11:$FZ$17</definedName>
    <definedName name="A124800926J_Latest">Data1!$FZ$17</definedName>
    <definedName name="A124800930X">Data1!$GB$1:$GB$10,Data1!$GB$11:$GB$17</definedName>
    <definedName name="A124800930X_Data">Data1!$GB$11:$GB$17</definedName>
    <definedName name="A124800930X_Latest">Data1!$GB$17</definedName>
    <definedName name="A124800934J">Data1!$GC$1:$GC$10,Data1!$GC$11:$GC$17</definedName>
    <definedName name="A124800934J_Data">Data1!$GC$11:$GC$17</definedName>
    <definedName name="A124800934J_Latest">Data1!$GC$17</definedName>
    <definedName name="A124800938T">Data1!$GJ$1:$GJ$10,Data1!$GJ$11:$GJ$17</definedName>
    <definedName name="A124800938T_Data">Data1!$GJ$11:$GJ$17</definedName>
    <definedName name="A124800938T_Latest">Data1!$GJ$17</definedName>
    <definedName name="A124800942J">Data1!$FR$1:$FR$10,Data1!$FR$11:$FR$17</definedName>
    <definedName name="A124800942J_Data">Data1!$FR$11:$FR$17</definedName>
    <definedName name="A124800942J_Latest">Data1!$FR$17</definedName>
    <definedName name="A124800946T">Data1!$FU$1:$FU$10,Data1!$FU$11:$FU$17</definedName>
    <definedName name="A124800946T_Data">Data1!$FU$11:$FU$17</definedName>
    <definedName name="A124800946T_Latest">Data1!$FU$17</definedName>
    <definedName name="A124800950J">Data1!$GM$1:$GM$10,Data1!$GM$11:$GM$17</definedName>
    <definedName name="A124800950J_Data">Data1!$GM$11:$GM$17</definedName>
    <definedName name="A124800950J_Latest">Data1!$GM$17</definedName>
    <definedName name="A124800954T">Data1!$GN$1:$GN$10,Data1!$GN$11:$GN$17</definedName>
    <definedName name="A124800954T_Data">Data1!$GN$11:$GN$17</definedName>
    <definedName name="A124800954T_Latest">Data1!$GN$17</definedName>
    <definedName name="A124800958A">Data1!$FL$1:$FL$10,Data1!$FL$11:$FL$17</definedName>
    <definedName name="A124800958A_Data">Data1!$FL$11:$FL$17</definedName>
    <definedName name="A124800958A_Latest">Data1!$FL$17</definedName>
    <definedName name="A124800962T">Data1!$FN$1:$FN$10,Data1!$FN$11:$FN$17</definedName>
    <definedName name="A124800962T_Data">Data1!$FN$11:$FN$17</definedName>
    <definedName name="A124800962T_Latest">Data1!$FN$17</definedName>
    <definedName name="A124800966A">Data1!$FO$1:$FO$10,Data1!$FO$11:$FO$17</definedName>
    <definedName name="A124800966A_Data">Data1!$FO$11:$FO$17</definedName>
    <definedName name="A124800966A_Latest">Data1!$FO$17</definedName>
    <definedName name="A124800970T">Data1!$FT$1:$FT$10,Data1!$FT$11:$FT$17</definedName>
    <definedName name="A124800970T_Data">Data1!$FT$11:$FT$17</definedName>
    <definedName name="A124800970T_Latest">Data1!$FT$17</definedName>
    <definedName name="A124800974A">Data1!$GF$1:$GF$10,Data1!$GF$11:$GF$17</definedName>
    <definedName name="A124800974A_Data">Data1!$GF$11:$GF$17</definedName>
    <definedName name="A124800974A_Latest">Data1!$GF$17</definedName>
    <definedName name="A124800978K">Data1!$FV$1:$FV$10,Data1!$FV$11:$FV$17</definedName>
    <definedName name="A124800978K_Data">Data1!$FV$11:$FV$17</definedName>
    <definedName name="A124800978K_Latest">Data1!$FV$17</definedName>
    <definedName name="A124800982A">Data1!$FK$1:$FK$10,Data1!$FK$11:$FK$17</definedName>
    <definedName name="A124800982A_Data">Data1!$FK$11:$FK$17</definedName>
    <definedName name="A124800982A_Latest">Data1!$FK$17</definedName>
    <definedName name="A124800986K">Data1!$GD$1:$GD$10,Data1!$GD$11:$GD$17</definedName>
    <definedName name="A124800986K_Data">Data1!$GD$11:$GD$17</definedName>
    <definedName name="A124800986K_Latest">Data1!$GD$17</definedName>
    <definedName name="A124800990A">Data1!$GK$1:$GK$10,Data1!$GK$11:$GK$17</definedName>
    <definedName name="A124800990A_Data">Data1!$GK$11:$GK$17</definedName>
    <definedName name="A124800990A_Latest">Data1!$GK$17</definedName>
    <definedName name="A124800994K">Data2!$AC$1:$AC$10,Data2!$AC$11:$AC$17</definedName>
    <definedName name="A124800994K_Data">Data2!$AC$11:$AC$17</definedName>
    <definedName name="A124800994K_Latest">Data2!$AC$17</definedName>
    <definedName name="A124800998V">Data2!$AJ$1:$AJ$10,Data2!$AJ$11:$AJ$17</definedName>
    <definedName name="A124800998V_Data">Data2!$AJ$11:$AJ$17</definedName>
    <definedName name="A124800998V_Latest">Data2!$AJ$17</definedName>
    <definedName name="A124801002A">Data2!$AM$1:$AM$10,Data2!$AM$11:$AM$17</definedName>
    <definedName name="A124801002A_Data">Data2!$AM$11:$AM$17</definedName>
    <definedName name="A124801002A_Latest">Data2!$AM$17</definedName>
    <definedName name="A124801006K">Data2!$AQ$1:$AQ$10,Data2!$AQ$11:$AQ$17</definedName>
    <definedName name="A124801006K_Data">Data2!$AQ$11:$AQ$17</definedName>
    <definedName name="A124801006K_Latest">Data2!$AQ$17</definedName>
    <definedName name="A124801010A">Data2!$AU$1:$AU$10,Data2!$AU$11:$AU$17</definedName>
    <definedName name="A124801010A_Data">Data2!$AU$11:$AU$17</definedName>
    <definedName name="A124801010A_Latest">Data2!$AU$17</definedName>
    <definedName name="A124801014K">Data2!$AD$1:$AD$10,Data2!$AD$11:$AD$17</definedName>
    <definedName name="A124801014K_Data">Data2!$AD$11:$AD$17</definedName>
    <definedName name="A124801014K_Latest">Data2!$AD$17</definedName>
    <definedName name="A124801018V">Data2!$AF$1:$AF$10,Data2!$AF$11:$AF$17</definedName>
    <definedName name="A124801018V_Data">Data2!$AF$11:$AF$17</definedName>
    <definedName name="A124801018V_Latest">Data2!$AF$17</definedName>
    <definedName name="A124801022K">Data2!$AL$1:$AL$10,Data2!$AL$11:$AL$17</definedName>
    <definedName name="A124801022K_Data">Data2!$AL$11:$AL$17</definedName>
    <definedName name="A124801022K_Latest">Data2!$AL$17</definedName>
    <definedName name="A124801026V">Data2!$AT$1:$AT$10,Data2!$AT$11:$AT$17</definedName>
    <definedName name="A124801026V_Data">Data2!$AT$11:$AT$17</definedName>
    <definedName name="A124801026V_Latest">Data2!$AT$17</definedName>
    <definedName name="A124801030K">Data2!$X$1:$X$10,Data2!$X$11:$X$17</definedName>
    <definedName name="A124801030K_Data">Data2!$X$11:$X$17</definedName>
    <definedName name="A124801030K_Latest">Data2!$X$17</definedName>
    <definedName name="A124801034V">Data2!$AB$1:$AB$10,Data2!$AB$11:$AB$17</definedName>
    <definedName name="A124801034V_Data">Data2!$AB$11:$AB$17</definedName>
    <definedName name="A124801034V_Latest">Data2!$AB$17</definedName>
    <definedName name="A124801038C">Data2!$AN$1:$AN$10,Data2!$AN$11:$AN$17</definedName>
    <definedName name="A124801038C_Data">Data2!$AN$11:$AN$17</definedName>
    <definedName name="A124801038C_Latest">Data2!$AN$17</definedName>
    <definedName name="A124801042V">Data2!$AV$1:$AV$10,Data2!$AV$11:$AV$17</definedName>
    <definedName name="A124801042V_Data">Data2!$AV$11:$AV$17</definedName>
    <definedName name="A124801042V_Latest">Data2!$AV$17</definedName>
    <definedName name="A124801046C">Data2!$R$1:$R$10,Data2!$R$11:$R$17</definedName>
    <definedName name="A124801046C_Data">Data2!$R$11:$R$17</definedName>
    <definedName name="A124801046C_Latest">Data2!$R$17</definedName>
    <definedName name="A124801050V">Data2!$U$1:$U$10,Data2!$U$11:$U$17</definedName>
    <definedName name="A124801050V_Data">Data2!$U$11:$U$17</definedName>
    <definedName name="A124801050V_Latest">Data2!$U$17</definedName>
    <definedName name="A124801054C">Data2!$V$1:$V$10,Data2!$V$11:$V$17</definedName>
    <definedName name="A124801054C_Data">Data2!$V$11:$V$17</definedName>
    <definedName name="A124801054C_Latest">Data2!$V$17</definedName>
    <definedName name="A124801058L">Data2!$AE$1:$AE$10,Data2!$AE$11:$AE$17</definedName>
    <definedName name="A124801058L_Data">Data2!$AE$11:$AE$17</definedName>
    <definedName name="A124801058L_Latest">Data2!$AE$17</definedName>
    <definedName name="A124801062C">Data2!$AG$1:$AG$10,Data2!$AG$11:$AG$17</definedName>
    <definedName name="A124801062C_Data">Data2!$AG$11:$AG$17</definedName>
    <definedName name="A124801062C_Latest">Data2!$AG$17</definedName>
    <definedName name="A124801066L">Data2!$AH$1:$AH$10,Data2!$AH$11:$AH$17</definedName>
    <definedName name="A124801066L_Data">Data2!$AH$11:$AH$17</definedName>
    <definedName name="A124801066L_Latest">Data2!$AH$17</definedName>
    <definedName name="A124801070C">Data2!$AO$1:$AO$10,Data2!$AO$11:$AO$17</definedName>
    <definedName name="A124801070C_Data">Data2!$AO$11:$AO$17</definedName>
    <definedName name="A124801070C_Latest">Data2!$AO$17</definedName>
    <definedName name="A124801074L">Data2!$W$1:$W$10,Data2!$W$11:$W$17</definedName>
    <definedName name="A124801074L_Data">Data2!$W$11:$W$17</definedName>
    <definedName name="A124801074L_Latest">Data2!$W$17</definedName>
    <definedName name="A124801078W">Data2!$Z$1:$Z$10,Data2!$Z$11:$Z$17</definedName>
    <definedName name="A124801078W_Data">Data2!$Z$11:$Z$17</definedName>
    <definedName name="A124801078W_Latest">Data2!$Z$17</definedName>
    <definedName name="A124801082L">Data2!$AR$1:$AR$10,Data2!$AR$11:$AR$17</definedName>
    <definedName name="A124801082L_Data">Data2!$AR$11:$AR$17</definedName>
    <definedName name="A124801082L_Latest">Data2!$AR$17</definedName>
    <definedName name="A124801086W">Data2!$AS$1:$AS$10,Data2!$AS$11:$AS$17</definedName>
    <definedName name="A124801086W_Data">Data2!$AS$11:$AS$17</definedName>
    <definedName name="A124801086W_Latest">Data2!$AS$17</definedName>
    <definedName name="A124801090L">Data2!$Q$1:$Q$10,Data2!$Q$11:$Q$17</definedName>
    <definedName name="A124801090L_Data">Data2!$Q$11:$Q$17</definedName>
    <definedName name="A124801090L_Latest">Data2!$Q$17</definedName>
    <definedName name="A124801094W">Data2!$S$1:$S$10,Data2!$S$11:$S$17</definedName>
    <definedName name="A124801094W_Data">Data2!$S$11:$S$17</definedName>
    <definedName name="A124801094W_Latest">Data2!$S$17</definedName>
    <definedName name="A124801098F">Data2!$T$1:$T$10,Data2!$T$11:$T$17</definedName>
    <definedName name="A124801098F_Data">Data2!$T$11:$T$17</definedName>
    <definedName name="A124801098F_Latest">Data2!$T$17</definedName>
    <definedName name="A124801102K">Data2!$Y$1:$Y$10,Data2!$Y$11:$Y$17</definedName>
    <definedName name="A124801102K_Data">Data2!$Y$11:$Y$17</definedName>
    <definedName name="A124801102K_Latest">Data2!$Y$17</definedName>
    <definedName name="A124801106V">Data2!$AK$1:$AK$10,Data2!$AK$11:$AK$17</definedName>
    <definedName name="A124801106V_Data">Data2!$AK$11:$AK$17</definedName>
    <definedName name="A124801106V_Latest">Data2!$AK$17</definedName>
    <definedName name="A124801110K">Data2!$AA$1:$AA$10,Data2!$AA$11:$AA$17</definedName>
    <definedName name="A124801110K_Data">Data2!$AA$11:$AA$17</definedName>
    <definedName name="A124801110K_Latest">Data2!$AA$17</definedName>
    <definedName name="A124801114V">Data2!$P$1:$P$10,Data2!$P$11:$P$17</definedName>
    <definedName name="A124801114V_Data">Data2!$P$11:$P$17</definedName>
    <definedName name="A124801114V_Latest">Data2!$P$17</definedName>
    <definedName name="A124801118C">Data2!$AI$1:$AI$10,Data2!$AI$11:$AI$17</definedName>
    <definedName name="A124801118C_Data">Data2!$AI$11:$AI$17</definedName>
    <definedName name="A124801118C_Latest">Data2!$AI$17</definedName>
    <definedName name="A124801122V">Data2!$AP$1:$AP$10,Data2!$AP$11:$AP$17</definedName>
    <definedName name="A124801122V_Data">Data2!$AP$11:$AP$17</definedName>
    <definedName name="A124801122V_Latest">Data2!$AP$17</definedName>
    <definedName name="A124801126C">Data2!$DX$1:$DX$10,Data2!$DX$11:$DX$17</definedName>
    <definedName name="A124801126C_Data">Data2!$DX$11:$DX$17</definedName>
    <definedName name="A124801126C_Latest">Data2!$DX$17</definedName>
    <definedName name="A124801130V">Data2!$EE$1:$EE$10,Data2!$EE$11:$EE$17</definedName>
    <definedName name="A124801130V_Data">Data2!$EE$11:$EE$17</definedName>
    <definedName name="A124801130V_Latest">Data2!$EE$17</definedName>
    <definedName name="A124801134C">Data2!$EH$1:$EH$10,Data2!$EH$11:$EH$17</definedName>
    <definedName name="A124801134C_Data">Data2!$EH$11:$EH$17</definedName>
    <definedName name="A124801134C_Latest">Data2!$EH$17</definedName>
    <definedName name="A124801138L">Data2!$EL$1:$EL$10,Data2!$EL$11:$EL$17</definedName>
    <definedName name="A124801138L_Data">Data2!$EL$11:$EL$17</definedName>
    <definedName name="A124801138L_Latest">Data2!$EL$17</definedName>
    <definedName name="A124801142C">Data2!$EP$1:$EP$10,Data2!$EP$11:$EP$17</definedName>
    <definedName name="A124801142C_Data">Data2!$EP$11:$EP$17</definedName>
    <definedName name="A124801142C_Latest">Data2!$EP$17</definedName>
    <definedName name="A124801146L">Data2!$DY$1:$DY$10,Data2!$DY$11:$DY$17</definedName>
    <definedName name="A124801146L_Data">Data2!$DY$11:$DY$17</definedName>
    <definedName name="A124801146L_Latest">Data2!$DY$17</definedName>
    <definedName name="A124801150C">Data2!$EA$1:$EA$10,Data2!$EA$11:$EA$17</definedName>
    <definedName name="A124801150C_Data">Data2!$EA$11:$EA$17</definedName>
    <definedName name="A124801150C_Latest">Data2!$EA$17</definedName>
    <definedName name="A124801154L">Data2!$EG$1:$EG$10,Data2!$EG$11:$EG$17</definedName>
    <definedName name="A124801154L_Data">Data2!$EG$11:$EG$17</definedName>
    <definedName name="A124801154L_Latest">Data2!$EG$17</definedName>
    <definedName name="A124801158W">Data2!$EO$1:$EO$10,Data2!$EO$11:$EO$17</definedName>
    <definedName name="A124801158W_Data">Data2!$EO$11:$EO$17</definedName>
    <definedName name="A124801158W_Latest">Data2!$EO$17</definedName>
    <definedName name="A124801162L">Data2!$DS$1:$DS$10,Data2!$DS$11:$DS$17</definedName>
    <definedName name="A124801162L_Data">Data2!$DS$11:$DS$17</definedName>
    <definedName name="A124801162L_Latest">Data2!$DS$17</definedName>
    <definedName name="A124801166W">Data2!$DW$1:$DW$10,Data2!$DW$11:$DW$17</definedName>
    <definedName name="A124801166W_Data">Data2!$DW$11:$DW$17</definedName>
    <definedName name="A124801166W_Latest">Data2!$DW$17</definedName>
    <definedName name="A124801170L">Data2!$EI$1:$EI$10,Data2!$EI$11:$EI$17</definedName>
    <definedName name="A124801170L_Data">Data2!$EI$11:$EI$17</definedName>
    <definedName name="A124801170L_Latest">Data2!$EI$17</definedName>
    <definedName name="A124801174W">Data2!$EQ$1:$EQ$10,Data2!$EQ$11:$EQ$17</definedName>
    <definedName name="A124801174W_Data">Data2!$EQ$11:$EQ$17</definedName>
    <definedName name="A124801174W_Latest">Data2!$EQ$17</definedName>
    <definedName name="A124801178F">Data2!$DM$1:$DM$10,Data2!$DM$11:$DM$17</definedName>
    <definedName name="A124801178F_Data">Data2!$DM$11:$DM$17</definedName>
    <definedName name="A124801178F_Latest">Data2!$DM$17</definedName>
    <definedName name="A124801182W">Data2!$DP$1:$DP$10,Data2!$DP$11:$DP$17</definedName>
    <definedName name="A124801182W_Data">Data2!$DP$11:$DP$17</definedName>
    <definedName name="A124801182W_Latest">Data2!$DP$17</definedName>
    <definedName name="A124801186F">Data2!$DQ$1:$DQ$10,Data2!$DQ$11:$DQ$17</definedName>
    <definedName name="A124801186F_Data">Data2!$DQ$11:$DQ$17</definedName>
    <definedName name="A124801186F_Latest">Data2!$DQ$17</definedName>
    <definedName name="A124801190W">Data2!$DZ$1:$DZ$10,Data2!$DZ$11:$DZ$17</definedName>
    <definedName name="A124801190W_Data">Data2!$DZ$11:$DZ$17</definedName>
    <definedName name="A124801190W_Latest">Data2!$DZ$17</definedName>
    <definedName name="A124801194F">Data2!$EB$1:$EB$10,Data2!$EB$11:$EB$17</definedName>
    <definedName name="A124801194F_Data">Data2!$EB$11:$EB$17</definedName>
    <definedName name="A124801194F_Latest">Data2!$EB$17</definedName>
    <definedName name="A124801198R">Data2!$EC$1:$EC$10,Data2!$EC$11:$EC$17</definedName>
    <definedName name="A124801198R_Data">Data2!$EC$11:$EC$17</definedName>
    <definedName name="A124801198R_Latest">Data2!$EC$17</definedName>
    <definedName name="A124801202V">Data2!$EJ$1:$EJ$10,Data2!$EJ$11:$EJ$17</definedName>
    <definedName name="A124801202V_Data">Data2!$EJ$11:$EJ$17</definedName>
    <definedName name="A124801202V_Latest">Data2!$EJ$17</definedName>
    <definedName name="A124801206C">Data2!$DR$1:$DR$10,Data2!$DR$11:$DR$17</definedName>
    <definedName name="A124801206C_Data">Data2!$DR$11:$DR$17</definedName>
    <definedName name="A124801206C_Latest">Data2!$DR$17</definedName>
    <definedName name="A124801210V">Data2!$DU$1:$DU$10,Data2!$DU$11:$DU$17</definedName>
    <definedName name="A124801210V_Data">Data2!$DU$11:$DU$17</definedName>
    <definedName name="A124801210V_Latest">Data2!$DU$17</definedName>
    <definedName name="A124801214C">Data2!$EM$1:$EM$10,Data2!$EM$11:$EM$17</definedName>
    <definedName name="A124801214C_Data">Data2!$EM$11:$EM$17</definedName>
    <definedName name="A124801214C_Latest">Data2!$EM$17</definedName>
    <definedName name="A124801218L">Data2!$EN$1:$EN$10,Data2!$EN$11:$EN$17</definedName>
    <definedName name="A124801218L_Data">Data2!$EN$11:$EN$17</definedName>
    <definedName name="A124801218L_Latest">Data2!$EN$17</definedName>
    <definedName name="A124801222C">Data2!$DL$1:$DL$10,Data2!$DL$11:$DL$17</definedName>
    <definedName name="A124801222C_Data">Data2!$DL$11:$DL$17</definedName>
    <definedName name="A124801222C_Latest">Data2!$DL$17</definedName>
    <definedName name="A124801226L">Data2!$DN$1:$DN$10,Data2!$DN$11:$DN$17</definedName>
    <definedName name="A124801226L_Data">Data2!$DN$11:$DN$17</definedName>
    <definedName name="A124801226L_Latest">Data2!$DN$17</definedName>
    <definedName name="A124801230C">Data2!$DO$1:$DO$10,Data2!$DO$11:$DO$17</definedName>
    <definedName name="A124801230C_Data">Data2!$DO$11:$DO$17</definedName>
    <definedName name="A124801230C_Latest">Data2!$DO$17</definedName>
    <definedName name="A124801234L">Data2!$DT$1:$DT$10,Data2!$DT$11:$DT$17</definedName>
    <definedName name="A124801234L_Data">Data2!$DT$11:$DT$17</definedName>
    <definedName name="A124801234L_Latest">Data2!$DT$17</definedName>
    <definedName name="A124801238W">Data2!$EF$1:$EF$10,Data2!$EF$11:$EF$17</definedName>
    <definedName name="A124801238W_Data">Data2!$EF$11:$EF$17</definedName>
    <definedName name="A124801238W_Latest">Data2!$EF$17</definedName>
    <definedName name="A124801242L">Data2!$DV$1:$DV$10,Data2!$DV$11:$DV$17</definedName>
    <definedName name="A124801242L_Data">Data2!$DV$11:$DV$17</definedName>
    <definedName name="A124801242L_Latest">Data2!$DV$17</definedName>
    <definedName name="A124801246W">Data2!$DK$1:$DK$10,Data2!$DK$11:$DK$17</definedName>
    <definedName name="A124801246W_Data">Data2!$DK$11:$DK$17</definedName>
    <definedName name="A124801246W_Latest">Data2!$DK$17</definedName>
    <definedName name="A124801250L">Data2!$ED$1:$ED$10,Data2!$ED$11:$ED$17</definedName>
    <definedName name="A124801250L_Data">Data2!$ED$11:$ED$17</definedName>
    <definedName name="A124801250L_Latest">Data2!$ED$17</definedName>
    <definedName name="A124801254W">Data2!$EK$1:$EK$10,Data2!$EK$11:$EK$17</definedName>
    <definedName name="A124801254W_Data">Data2!$EK$11:$EK$17</definedName>
    <definedName name="A124801254W_Latest">Data2!$EK$17</definedName>
    <definedName name="A124801258F">Data2!$FE$1:$FE$10,Data2!$FE$11:$FE$17</definedName>
    <definedName name="A124801258F_Data">Data2!$FE$11:$FE$17</definedName>
    <definedName name="A124801258F_Latest">Data2!$FE$17</definedName>
    <definedName name="A124801262W">Data2!$FL$1:$FL$10,Data2!$FL$11:$FL$17</definedName>
    <definedName name="A124801262W_Data">Data2!$FL$11:$FL$17</definedName>
    <definedName name="A124801262W_Latest">Data2!$FL$17</definedName>
    <definedName name="A124801266F">Data2!$FO$1:$FO$10,Data2!$FO$11:$FO$17</definedName>
    <definedName name="A124801266F_Data">Data2!$FO$11:$FO$17</definedName>
    <definedName name="A124801266F_Latest">Data2!$FO$17</definedName>
    <definedName name="A124801270W">Data2!$FS$1:$FS$10,Data2!$FS$11:$FS$17</definedName>
    <definedName name="A124801270W_Data">Data2!$FS$11:$FS$17</definedName>
    <definedName name="A124801270W_Latest">Data2!$FS$17</definedName>
    <definedName name="A124801274F">Data2!$FW$1:$FW$10,Data2!$FW$11:$FW$17</definedName>
    <definedName name="A124801274F_Data">Data2!$FW$11:$FW$17</definedName>
    <definedName name="A124801274F_Latest">Data2!$FW$17</definedName>
    <definedName name="A124801278R">Data2!$FF$1:$FF$10,Data2!$FF$11:$FF$17</definedName>
    <definedName name="A124801278R_Data">Data2!$FF$11:$FF$17</definedName>
    <definedName name="A124801278R_Latest">Data2!$FF$17</definedName>
    <definedName name="A124801282F">Data2!$FH$1:$FH$10,Data2!$FH$11:$FH$17</definedName>
    <definedName name="A124801282F_Data">Data2!$FH$11:$FH$17</definedName>
    <definedName name="A124801282F_Latest">Data2!$FH$17</definedName>
    <definedName name="A124801286R">Data2!$FN$1:$FN$10,Data2!$FN$11:$FN$17</definedName>
    <definedName name="A124801286R_Data">Data2!$FN$11:$FN$17</definedName>
    <definedName name="A124801286R_Latest">Data2!$FN$17</definedName>
    <definedName name="A124801290F">Data2!$FV$1:$FV$10,Data2!$FV$11:$FV$17</definedName>
    <definedName name="A124801290F_Data">Data2!$FV$11:$FV$17</definedName>
    <definedName name="A124801290F_Latest">Data2!$FV$17</definedName>
    <definedName name="A124801294R">Data2!$EZ$1:$EZ$10,Data2!$EZ$11:$EZ$17</definedName>
    <definedName name="A124801294R_Data">Data2!$EZ$11:$EZ$17</definedName>
    <definedName name="A124801294R_Latest">Data2!$EZ$17</definedName>
    <definedName name="A124801298X">Data2!$FD$1:$FD$10,Data2!$FD$11:$FD$17</definedName>
    <definedName name="A124801298X_Data">Data2!$FD$11:$FD$17</definedName>
    <definedName name="A124801298X_Latest">Data2!$FD$17</definedName>
    <definedName name="A124801302C">Data2!$FP$1:$FP$10,Data2!$FP$11:$FP$17</definedName>
    <definedName name="A124801302C_Data">Data2!$FP$11:$FP$17</definedName>
    <definedName name="A124801302C_Latest">Data2!$FP$17</definedName>
    <definedName name="A124801306L">Data2!$FX$1:$FX$10,Data2!$FX$11:$FX$17</definedName>
    <definedName name="A124801306L_Data">Data2!$FX$11:$FX$17</definedName>
    <definedName name="A124801306L_Latest">Data2!$FX$17</definedName>
    <definedName name="A124801310C">Data2!$ET$1:$ET$10,Data2!$ET$11:$ET$17</definedName>
    <definedName name="A124801310C_Data">Data2!$ET$11:$ET$17</definedName>
    <definedName name="A124801310C_Latest">Data2!$ET$17</definedName>
    <definedName name="A124801314L">Data2!$EW$1:$EW$10,Data2!$EW$11:$EW$17</definedName>
    <definedName name="A124801314L_Data">Data2!$EW$11:$EW$17</definedName>
    <definedName name="A124801314L_Latest">Data2!$EW$17</definedName>
    <definedName name="A124801318W">Data2!$EX$1:$EX$10,Data2!$EX$11:$EX$17</definedName>
    <definedName name="A124801318W_Data">Data2!$EX$11:$EX$17</definedName>
    <definedName name="A124801318W_Latest">Data2!$EX$17</definedName>
    <definedName name="A124801322L">Data2!$FG$1:$FG$10,Data2!$FG$11:$FG$17</definedName>
    <definedName name="A124801322L_Data">Data2!$FG$11:$FG$17</definedName>
    <definedName name="A124801322L_Latest">Data2!$FG$17</definedName>
    <definedName name="A124801326W">Data2!$FI$1:$FI$10,Data2!$FI$11:$FI$17</definedName>
    <definedName name="A124801326W_Data">Data2!$FI$11:$FI$17</definedName>
    <definedName name="A124801326W_Latest">Data2!$FI$17</definedName>
    <definedName name="A124801330L">Data2!$FJ$1:$FJ$10,Data2!$FJ$11:$FJ$17</definedName>
    <definedName name="A124801330L_Data">Data2!$FJ$11:$FJ$17</definedName>
    <definedName name="A124801330L_Latest">Data2!$FJ$17</definedName>
    <definedName name="A124801334W">Data2!$FQ$1:$FQ$10,Data2!$FQ$11:$FQ$17</definedName>
    <definedName name="A124801334W_Data">Data2!$FQ$11:$FQ$17</definedName>
    <definedName name="A124801334W_Latest">Data2!$FQ$17</definedName>
    <definedName name="A124801338F">Data2!$EY$1:$EY$10,Data2!$EY$11:$EY$17</definedName>
    <definedName name="A124801338F_Data">Data2!$EY$11:$EY$17</definedName>
    <definedName name="A124801338F_Latest">Data2!$EY$17</definedName>
    <definedName name="A124801342W">Data2!$FB$1:$FB$10,Data2!$FB$11:$FB$17</definedName>
    <definedName name="A124801342W_Data">Data2!$FB$11:$FB$17</definedName>
    <definedName name="A124801342W_Latest">Data2!$FB$17</definedName>
    <definedName name="A124801346F">Data2!$FT$1:$FT$10,Data2!$FT$11:$FT$17</definedName>
    <definedName name="A124801346F_Data">Data2!$FT$11:$FT$17</definedName>
    <definedName name="A124801346F_Latest">Data2!$FT$17</definedName>
    <definedName name="A124801350W">Data2!$FU$1:$FU$10,Data2!$FU$11:$FU$17</definedName>
    <definedName name="A124801350W_Data">Data2!$FU$11:$FU$17</definedName>
    <definedName name="A124801350W_Latest">Data2!$FU$17</definedName>
    <definedName name="A124801354F">Data2!$ES$1:$ES$10,Data2!$ES$11:$ES$17</definedName>
    <definedName name="A124801354F_Data">Data2!$ES$11:$ES$17</definedName>
    <definedName name="A124801354F_Latest">Data2!$ES$17</definedName>
    <definedName name="A124801358R">Data2!$EU$1:$EU$10,Data2!$EU$11:$EU$17</definedName>
    <definedName name="A124801358R_Data">Data2!$EU$11:$EU$17</definedName>
    <definedName name="A124801358R_Latest">Data2!$EU$17</definedName>
    <definedName name="A124801362F">Data2!$EV$1:$EV$10,Data2!$EV$11:$EV$17</definedName>
    <definedName name="A124801362F_Data">Data2!$EV$11:$EV$17</definedName>
    <definedName name="A124801362F_Latest">Data2!$EV$17</definedName>
    <definedName name="A124801366R">Data2!$FA$1:$FA$10,Data2!$FA$11:$FA$17</definedName>
    <definedName name="A124801366R_Data">Data2!$FA$11:$FA$17</definedName>
    <definedName name="A124801366R_Latest">Data2!$FA$17</definedName>
    <definedName name="A124801370F">Data2!$FM$1:$FM$10,Data2!$FM$11:$FM$17</definedName>
    <definedName name="A124801370F_Data">Data2!$FM$11:$FM$17</definedName>
    <definedName name="A124801370F_Latest">Data2!$FM$17</definedName>
    <definedName name="A124801374R">Data2!$FC$1:$FC$10,Data2!$FC$11:$FC$17</definedName>
    <definedName name="A124801374R_Data">Data2!$FC$11:$FC$17</definedName>
    <definedName name="A124801374R_Latest">Data2!$FC$17</definedName>
    <definedName name="A124801378X">Data2!$ER$1:$ER$10,Data2!$ER$11:$ER$17</definedName>
    <definedName name="A124801378X_Data">Data2!$ER$11:$ER$17</definedName>
    <definedName name="A124801378X_Latest">Data2!$ER$17</definedName>
    <definedName name="A124801382R">Data2!$FK$1:$FK$10,Data2!$FK$11:$FK$17</definedName>
    <definedName name="A124801382R_Data">Data2!$FK$11:$FK$17</definedName>
    <definedName name="A124801382R_Latest">Data2!$FK$17</definedName>
    <definedName name="A124801386X">Data2!$FR$1:$FR$10,Data2!$FR$11:$FR$17</definedName>
    <definedName name="A124801386X_Data">Data2!$FR$11:$FR$17</definedName>
    <definedName name="A124801386X_Latest">Data2!$FR$17</definedName>
    <definedName name="A124801390R">Data2!$GL$1:$GL$10,Data2!$GL$11:$GL$17</definedName>
    <definedName name="A124801390R_Data">Data2!$GL$11:$GL$17</definedName>
    <definedName name="A124801390R_Latest">Data2!$GL$17</definedName>
    <definedName name="A124801394X">Data2!$GS$1:$GS$10,Data2!$GS$11:$GS$17</definedName>
    <definedName name="A124801394X_Data">Data2!$GS$11:$GS$17</definedName>
    <definedName name="A124801394X_Latest">Data2!$GS$17</definedName>
    <definedName name="A124801398J">Data2!$GV$1:$GV$10,Data2!$GV$11:$GV$17</definedName>
    <definedName name="A124801398J_Data">Data2!$GV$11:$GV$17</definedName>
    <definedName name="A124801398J_Latest">Data2!$GV$17</definedName>
    <definedName name="A124801402L">Data2!$GZ$1:$GZ$10,Data2!$GZ$11:$GZ$17</definedName>
    <definedName name="A124801402L_Data">Data2!$GZ$11:$GZ$17</definedName>
    <definedName name="A124801402L_Latest">Data2!$GZ$17</definedName>
    <definedName name="A124801406W">Data2!$HD$1:$HD$10,Data2!$HD$11:$HD$17</definedName>
    <definedName name="A124801406W_Data">Data2!$HD$11:$HD$17</definedName>
    <definedName name="A124801406W_Latest">Data2!$HD$17</definedName>
    <definedName name="A124801410L">Data2!$GM$1:$GM$10,Data2!$GM$11:$GM$17</definedName>
    <definedName name="A124801410L_Data">Data2!$GM$11:$GM$17</definedName>
    <definedName name="A124801410L_Latest">Data2!$GM$17</definedName>
    <definedName name="A124801414W">Data2!$GO$1:$GO$10,Data2!$GO$11:$GO$17</definedName>
    <definedName name="A124801414W_Data">Data2!$GO$11:$GO$17</definedName>
    <definedName name="A124801414W_Latest">Data2!$GO$17</definedName>
    <definedName name="A124801418F">Data2!$GU$1:$GU$10,Data2!$GU$11:$GU$17</definedName>
    <definedName name="A124801418F_Data">Data2!$GU$11:$GU$17</definedName>
    <definedName name="A124801418F_Latest">Data2!$GU$17</definedName>
    <definedName name="A124801422W">Data2!$HC$1:$HC$10,Data2!$HC$11:$HC$17</definedName>
    <definedName name="A124801422W_Data">Data2!$HC$11:$HC$17</definedName>
    <definedName name="A124801422W_Latest">Data2!$HC$17</definedName>
    <definedName name="A124801426F">Data2!$GG$1:$GG$10,Data2!$GG$11:$GG$17</definedName>
    <definedName name="A124801426F_Data">Data2!$GG$11:$GG$17</definedName>
    <definedName name="A124801426F_Latest">Data2!$GG$17</definedName>
    <definedName name="A124801430W">Data2!$GK$1:$GK$10,Data2!$GK$11:$GK$17</definedName>
    <definedName name="A124801430W_Data">Data2!$GK$11:$GK$17</definedName>
    <definedName name="A124801430W_Latest">Data2!$GK$17</definedName>
    <definedName name="A124801434F">Data2!$GW$1:$GW$10,Data2!$GW$11:$GW$17</definedName>
    <definedName name="A124801434F_Data">Data2!$GW$11:$GW$17</definedName>
    <definedName name="A124801434F_Latest">Data2!$GW$17</definedName>
    <definedName name="A124801438R">Data2!$HE$1:$HE$10,Data2!$HE$11:$HE$17</definedName>
    <definedName name="A124801438R_Data">Data2!$HE$11:$HE$17</definedName>
    <definedName name="A124801438R_Latest">Data2!$HE$17</definedName>
    <definedName name="A124801442F">Data2!$GA$1:$GA$10,Data2!$GA$11:$GA$17</definedName>
    <definedName name="A124801442F_Data">Data2!$GA$11:$GA$17</definedName>
    <definedName name="A124801442F_Latest">Data2!$GA$17</definedName>
    <definedName name="A124801446R">Data2!$GD$1:$GD$10,Data2!$GD$11:$GD$17</definedName>
    <definedName name="A124801446R_Data">Data2!$GD$11:$GD$17</definedName>
    <definedName name="A124801446R_Latest">Data2!$GD$17</definedName>
    <definedName name="A124801450F">Data2!$GE$1:$GE$10,Data2!$GE$11:$GE$17</definedName>
    <definedName name="A124801450F_Data">Data2!$GE$11:$GE$17</definedName>
    <definedName name="A124801450F_Latest">Data2!$GE$17</definedName>
    <definedName name="A124801454R">Data2!$GN$1:$GN$10,Data2!$GN$11:$GN$17</definedName>
    <definedName name="A124801454R_Data">Data2!$GN$11:$GN$17</definedName>
    <definedName name="A124801454R_Latest">Data2!$GN$17</definedName>
    <definedName name="A124801458X">Data2!$GP$1:$GP$10,Data2!$GP$11:$GP$17</definedName>
    <definedName name="A124801458X_Data">Data2!$GP$11:$GP$17</definedName>
    <definedName name="A124801458X_Latest">Data2!$GP$17</definedName>
    <definedName name="A124801462R">Data2!$GQ$1:$GQ$10,Data2!$GQ$11:$GQ$17</definedName>
    <definedName name="A124801462R_Data">Data2!$GQ$11:$GQ$17</definedName>
    <definedName name="A124801462R_Latest">Data2!$GQ$17</definedName>
    <definedName name="A124801466X">Data2!$GX$1:$GX$10,Data2!$GX$11:$GX$17</definedName>
    <definedName name="A124801466X_Data">Data2!$GX$11:$GX$17</definedName>
    <definedName name="A124801466X_Latest">Data2!$GX$17</definedName>
    <definedName name="A124801470R">Data2!$GF$1:$GF$10,Data2!$GF$11:$GF$17</definedName>
    <definedName name="A124801470R_Data">Data2!$GF$11:$GF$17</definedName>
    <definedName name="A124801470R_Latest">Data2!$GF$17</definedName>
    <definedName name="A124801474X">Data2!$GI$1:$GI$10,Data2!$GI$11:$GI$17</definedName>
    <definedName name="A124801474X_Data">Data2!$GI$11:$GI$17</definedName>
    <definedName name="A124801474X_Latest">Data2!$GI$17</definedName>
    <definedName name="A124801478J">Data2!$HA$1:$HA$10,Data2!$HA$11:$HA$17</definedName>
    <definedName name="A124801478J_Data">Data2!$HA$11:$HA$17</definedName>
    <definedName name="A124801478J_Latest">Data2!$HA$17</definedName>
    <definedName name="A124801482X">Data2!$HB$1:$HB$10,Data2!$HB$11:$HB$17</definedName>
    <definedName name="A124801482X_Data">Data2!$HB$11:$HB$17</definedName>
    <definedName name="A124801482X_Latest">Data2!$HB$17</definedName>
    <definedName name="A124801486J">Data2!$FZ$1:$FZ$10,Data2!$FZ$11:$FZ$17</definedName>
    <definedName name="A124801486J_Data">Data2!$FZ$11:$FZ$17</definedName>
    <definedName name="A124801486J_Latest">Data2!$FZ$17</definedName>
    <definedName name="A124801490X">Data2!$GB$1:$GB$10,Data2!$GB$11:$GB$17</definedName>
    <definedName name="A124801490X_Data">Data2!$GB$11:$GB$17</definedName>
    <definedName name="A124801490X_Latest">Data2!$GB$17</definedName>
    <definedName name="A124801494J">Data2!$GC$1:$GC$10,Data2!$GC$11:$GC$17</definedName>
    <definedName name="A124801494J_Data">Data2!$GC$11:$GC$17</definedName>
    <definedName name="A124801494J_Latest">Data2!$GC$17</definedName>
    <definedName name="A124801498T">Data2!$GH$1:$GH$10,Data2!$GH$11:$GH$17</definedName>
    <definedName name="A124801498T_Data">Data2!$GH$11:$GH$17</definedName>
    <definedName name="A124801498T_Latest">Data2!$GH$17</definedName>
    <definedName name="A124801502W">Data2!$GT$1:$GT$10,Data2!$GT$11:$GT$17</definedName>
    <definedName name="A124801502W_Data">Data2!$GT$11:$GT$17</definedName>
    <definedName name="A124801502W_Latest">Data2!$GT$17</definedName>
    <definedName name="A124801506F">Data2!$GJ$1:$GJ$10,Data2!$GJ$11:$GJ$17</definedName>
    <definedName name="A124801506F_Data">Data2!$GJ$11:$GJ$17</definedName>
    <definedName name="A124801506F_Latest">Data2!$GJ$17</definedName>
    <definedName name="A124801510W">Data2!$FY$1:$FY$10,Data2!$FY$11:$FY$17</definedName>
    <definedName name="A124801510W_Data">Data2!$FY$11:$FY$17</definedName>
    <definedName name="A124801510W_Latest">Data2!$FY$17</definedName>
    <definedName name="A124801514F">Data2!$GR$1:$GR$10,Data2!$GR$11:$GR$17</definedName>
    <definedName name="A124801514F_Data">Data2!$GR$11:$GR$17</definedName>
    <definedName name="A124801514F_Latest">Data2!$GR$17</definedName>
    <definedName name="A124801518R">Data2!$GY$1:$GY$10,Data2!$GY$11:$GY$17</definedName>
    <definedName name="A124801518R_Data">Data2!$GY$11:$GY$17</definedName>
    <definedName name="A124801518R_Latest">Data2!$GY$17</definedName>
    <definedName name="A124801522F">Data1!$DJ$1:$DJ$10,Data1!$DJ$11:$DJ$17</definedName>
    <definedName name="A124801522F_Data">Data1!$DJ$11:$DJ$17</definedName>
    <definedName name="A124801522F_Latest">Data1!$DJ$17</definedName>
    <definedName name="A124801526R">Data1!$DQ$1:$DQ$10,Data1!$DQ$11:$DQ$17</definedName>
    <definedName name="A124801526R_Data">Data1!$DQ$11:$DQ$17</definedName>
    <definedName name="A124801526R_Latest">Data1!$DQ$17</definedName>
    <definedName name="A124801530F">Data1!$DT$1:$DT$10,Data1!$DT$11:$DT$17</definedName>
    <definedName name="A124801530F_Data">Data1!$DT$11:$DT$17</definedName>
    <definedName name="A124801530F_Latest">Data1!$DT$17</definedName>
    <definedName name="A124801534R">Data1!$DX$1:$DX$10,Data1!$DX$11:$DX$17</definedName>
    <definedName name="A124801534R_Data">Data1!$DX$11:$DX$17</definedName>
    <definedName name="A124801534R_Latest">Data1!$DX$17</definedName>
    <definedName name="A124801538X">Data1!$EB$1:$EB$10,Data1!$EB$11:$EB$17</definedName>
    <definedName name="A124801538X_Data">Data1!$EB$11:$EB$17</definedName>
    <definedName name="A124801538X_Latest">Data1!$EB$17</definedName>
    <definedName name="A124801542R">Data1!$DK$1:$DK$10,Data1!$DK$11:$DK$17</definedName>
    <definedName name="A124801542R_Data">Data1!$DK$11:$DK$17</definedName>
    <definedName name="A124801542R_Latest">Data1!$DK$17</definedName>
    <definedName name="A124801546X">Data1!$DM$1:$DM$10,Data1!$DM$11:$DM$17</definedName>
    <definedName name="A124801546X_Data">Data1!$DM$11:$DM$17</definedName>
    <definedName name="A124801546X_Latest">Data1!$DM$17</definedName>
    <definedName name="A124801550R">Data1!$DS$1:$DS$10,Data1!$DS$11:$DS$17</definedName>
    <definedName name="A124801550R_Data">Data1!$DS$11:$DS$17</definedName>
    <definedName name="A124801550R_Latest">Data1!$DS$17</definedName>
    <definedName name="A124801554X">Data1!$EA$1:$EA$10,Data1!$EA$11:$EA$17</definedName>
    <definedName name="A124801554X_Data">Data1!$EA$11:$EA$17</definedName>
    <definedName name="A124801554X_Latest">Data1!$EA$17</definedName>
    <definedName name="A124801558J">Data1!$DE$1:$DE$10,Data1!$DE$11:$DE$17</definedName>
    <definedName name="A124801558J_Data">Data1!$DE$11:$DE$17</definedName>
    <definedName name="A124801558J_Latest">Data1!$DE$17</definedName>
    <definedName name="A124801562X">Data1!$DI$1:$DI$10,Data1!$DI$11:$DI$17</definedName>
    <definedName name="A124801562X_Data">Data1!$DI$11:$DI$17</definedName>
    <definedName name="A124801562X_Latest">Data1!$DI$17</definedName>
    <definedName name="A124801566J">Data1!$DU$1:$DU$10,Data1!$DU$11:$DU$17</definedName>
    <definedName name="A124801566J_Data">Data1!$DU$11:$DU$17</definedName>
    <definedName name="A124801566J_Latest">Data1!$DU$17</definedName>
    <definedName name="A124801570X">Data1!$EC$1:$EC$10,Data1!$EC$11:$EC$17</definedName>
    <definedName name="A124801570X_Data">Data1!$EC$11:$EC$17</definedName>
    <definedName name="A124801570X_Latest">Data1!$EC$17</definedName>
    <definedName name="A124801574J">Data1!$CY$1:$CY$10,Data1!$CY$11:$CY$17</definedName>
    <definedName name="A124801574J_Data">Data1!$CY$11:$CY$17</definedName>
    <definedName name="A124801574J_Latest">Data1!$CY$17</definedName>
    <definedName name="A124801578T">Data1!$DB$1:$DB$10,Data1!$DB$11:$DB$17</definedName>
    <definedName name="A124801578T_Data">Data1!$DB$11:$DB$17</definedName>
    <definedName name="A124801578T_Latest">Data1!$DB$17</definedName>
    <definedName name="A124801582J">Data1!$DC$1:$DC$10,Data1!$DC$11:$DC$17</definedName>
    <definedName name="A124801582J_Data">Data1!$DC$11:$DC$17</definedName>
    <definedName name="A124801582J_Latest">Data1!$DC$17</definedName>
    <definedName name="A124801586T">Data1!$DL$1:$DL$10,Data1!$DL$11:$DL$17</definedName>
    <definedName name="A124801586T_Data">Data1!$DL$11:$DL$17</definedName>
    <definedName name="A124801586T_Latest">Data1!$DL$17</definedName>
    <definedName name="A124801590J">Data1!$DN$1:$DN$10,Data1!$DN$11:$DN$17</definedName>
    <definedName name="A124801590J_Data">Data1!$DN$11:$DN$17</definedName>
    <definedName name="A124801590J_Latest">Data1!$DN$17</definedName>
    <definedName name="A124801594T">Data1!$DO$1:$DO$10,Data1!$DO$11:$DO$17</definedName>
    <definedName name="A124801594T_Data">Data1!$DO$11:$DO$17</definedName>
    <definedName name="A124801594T_Latest">Data1!$DO$17</definedName>
    <definedName name="A124801598A">Data1!$DV$1:$DV$10,Data1!$DV$11:$DV$17</definedName>
    <definedName name="A124801598A_Data">Data1!$DV$11:$DV$17</definedName>
    <definedName name="A124801598A_Latest">Data1!$DV$17</definedName>
    <definedName name="A124801602F">Data1!$DD$1:$DD$10,Data1!$DD$11:$DD$17</definedName>
    <definedName name="A124801602F_Data">Data1!$DD$11:$DD$17</definedName>
    <definedName name="A124801602F_Latest">Data1!$DD$17</definedName>
    <definedName name="A124801606R">Data1!$DG$1:$DG$10,Data1!$DG$11:$DG$17</definedName>
    <definedName name="A124801606R_Data">Data1!$DG$11:$DG$17</definedName>
    <definedName name="A124801606R_Latest">Data1!$DG$17</definedName>
    <definedName name="A124801610F">Data1!$DY$1:$DY$10,Data1!$DY$11:$DY$17</definedName>
    <definedName name="A124801610F_Data">Data1!$DY$11:$DY$17</definedName>
    <definedName name="A124801610F_Latest">Data1!$DY$17</definedName>
    <definedName name="A124801614R">Data1!$DZ$1:$DZ$10,Data1!$DZ$11:$DZ$17</definedName>
    <definedName name="A124801614R_Data">Data1!$DZ$11:$DZ$17</definedName>
    <definedName name="A124801614R_Latest">Data1!$DZ$17</definedName>
    <definedName name="A124801618X">Data1!$CX$1:$CX$10,Data1!$CX$11:$CX$17</definedName>
    <definedName name="A124801618X_Data">Data1!$CX$11:$CX$17</definedName>
    <definedName name="A124801618X_Latest">Data1!$CX$17</definedName>
    <definedName name="A124801622R">Data1!$CZ$1:$CZ$10,Data1!$CZ$11:$CZ$17</definedName>
    <definedName name="A124801622R_Data">Data1!$CZ$11:$CZ$17</definedName>
    <definedName name="A124801622R_Latest">Data1!$CZ$17</definedName>
    <definedName name="A124801626X">Data1!$DA$1:$DA$10,Data1!$DA$11:$DA$17</definedName>
    <definedName name="A124801626X_Data">Data1!$DA$11:$DA$17</definedName>
    <definedName name="A124801626X_Latest">Data1!$DA$17</definedName>
    <definedName name="A124801630R">Data1!$DF$1:$DF$10,Data1!$DF$11:$DF$17</definedName>
    <definedName name="A124801630R_Data">Data1!$DF$11:$DF$17</definedName>
    <definedName name="A124801630R_Latest">Data1!$DF$17</definedName>
    <definedName name="A124801634X">Data1!$DR$1:$DR$10,Data1!$DR$11:$DR$17</definedName>
    <definedName name="A124801634X_Data">Data1!$DR$11:$DR$17</definedName>
    <definedName name="A124801634X_Latest">Data1!$DR$17</definedName>
    <definedName name="A124801638J">Data1!$DH$1:$DH$10,Data1!$DH$11:$DH$17</definedName>
    <definedName name="A124801638J_Data">Data1!$DH$11:$DH$17</definedName>
    <definedName name="A124801638J_Latest">Data1!$DH$17</definedName>
    <definedName name="A124801642X">Data1!$CW$1:$CW$10,Data1!$CW$11:$CW$17</definedName>
    <definedName name="A124801642X_Data">Data1!$CW$11:$CW$17</definedName>
    <definedName name="A124801642X_Latest">Data1!$CW$17</definedName>
    <definedName name="A124801646J">Data1!$DP$1:$DP$10,Data1!$DP$11:$DP$17</definedName>
    <definedName name="A124801646J_Data">Data1!$DP$11:$DP$17</definedName>
    <definedName name="A124801646J_Latest">Data1!$DP$17</definedName>
    <definedName name="A124801650X">Data1!$DW$1:$DW$10,Data1!$DW$11:$DW$17</definedName>
    <definedName name="A124801650X_Data">Data1!$DW$11:$DW$17</definedName>
    <definedName name="A124801650X_Latest">Data1!$DW$17</definedName>
    <definedName name="A124801654J">Data1!$IL$1:$IL$10,Data1!$IL$11:$IL$17</definedName>
    <definedName name="A124801654J_Data">Data1!$IL$11:$IL$17</definedName>
    <definedName name="A124801654J_Latest">Data1!$IL$17</definedName>
    <definedName name="A124801658T">Data2!$C$1:$C$10,Data2!$C$11:$C$17</definedName>
    <definedName name="A124801658T_Data">Data2!$C$11:$C$17</definedName>
    <definedName name="A124801658T_Latest">Data2!$C$17</definedName>
    <definedName name="A124801662J">Data2!$F$1:$F$10,Data2!$F$11:$F$17</definedName>
    <definedName name="A124801662J_Data">Data2!$F$11:$F$17</definedName>
    <definedName name="A124801662J_Latest">Data2!$F$17</definedName>
    <definedName name="A124801666T">Data2!$J$1:$J$10,Data2!$J$11:$J$17</definedName>
    <definedName name="A124801666T_Data">Data2!$J$11:$J$17</definedName>
    <definedName name="A124801666T_Latest">Data2!$J$17</definedName>
    <definedName name="A124801670J">Data2!$N$1:$N$10,Data2!$N$11:$N$17</definedName>
    <definedName name="A124801670J_Data">Data2!$N$11:$N$17</definedName>
    <definedName name="A124801670J_Latest">Data2!$N$17</definedName>
    <definedName name="A124801674T">Data1!$IM$1:$IM$10,Data1!$IM$11:$IM$17</definedName>
    <definedName name="A124801674T_Data">Data1!$IM$11:$IM$17</definedName>
    <definedName name="A124801674T_Latest">Data1!$IM$17</definedName>
    <definedName name="A124801678A">Data1!$IO$1:$IO$10,Data1!$IO$11:$IO$17</definedName>
    <definedName name="A124801678A_Data">Data1!$IO$11:$IO$17</definedName>
    <definedName name="A124801678A_Latest">Data1!$IO$17</definedName>
    <definedName name="A124801682T">Data2!$E$1:$E$10,Data2!$E$11:$E$17</definedName>
    <definedName name="A124801682T_Data">Data2!$E$11:$E$17</definedName>
    <definedName name="A124801682T_Latest">Data2!$E$17</definedName>
    <definedName name="A124801686A">Data2!$M$1:$M$10,Data2!$M$11:$M$17</definedName>
    <definedName name="A124801686A_Data">Data2!$M$11:$M$17</definedName>
    <definedName name="A124801686A_Latest">Data2!$M$17</definedName>
    <definedName name="A124801690T">Data1!$IG$1:$IG$10,Data1!$IG$11:$IG$17</definedName>
    <definedName name="A124801690T_Data">Data1!$IG$11:$IG$17</definedName>
    <definedName name="A124801690T_Latest">Data1!$IG$17</definedName>
    <definedName name="A124801694A">Data1!$IK$1:$IK$10,Data1!$IK$11:$IK$17</definedName>
    <definedName name="A124801694A_Data">Data1!$IK$11:$IK$17</definedName>
    <definedName name="A124801694A_Latest">Data1!$IK$17</definedName>
    <definedName name="A124801698K">Data2!$G$1:$G$10,Data2!$G$11:$G$17</definedName>
    <definedName name="A124801698K_Data">Data2!$G$11:$G$17</definedName>
    <definedName name="A124801698K_Latest">Data2!$G$17</definedName>
    <definedName name="A124801702R">Data2!$O$1:$O$10,Data2!$O$11:$O$17</definedName>
    <definedName name="A124801702R_Data">Data2!$O$11:$O$17</definedName>
    <definedName name="A124801702R_Latest">Data2!$O$17</definedName>
    <definedName name="A124801706X">Data1!$IA$1:$IA$10,Data1!$IA$11:$IA$17</definedName>
    <definedName name="A124801706X_Data">Data1!$IA$11:$IA$17</definedName>
    <definedName name="A124801706X_Latest">Data1!$IA$17</definedName>
    <definedName name="A124801710R">Data1!$ID$1:$ID$10,Data1!$ID$11:$ID$17</definedName>
    <definedName name="A124801710R_Data">Data1!$ID$11:$ID$17</definedName>
    <definedName name="A124801710R_Latest">Data1!$ID$17</definedName>
    <definedName name="A124801714X">Data1!$IE$1:$IE$10,Data1!$IE$11:$IE$17</definedName>
    <definedName name="A124801714X_Data">Data1!$IE$11:$IE$17</definedName>
    <definedName name="A124801714X_Latest">Data1!$IE$17</definedName>
    <definedName name="A124801718J">Data1!$IN$1:$IN$10,Data1!$IN$11:$IN$17</definedName>
    <definedName name="A124801718J_Data">Data1!$IN$11:$IN$17</definedName>
    <definedName name="A124801718J_Latest">Data1!$IN$17</definedName>
    <definedName name="A124801722X">Data1!$IP$1:$IP$10,Data1!$IP$11:$IP$17</definedName>
    <definedName name="A124801722X_Data">Data1!$IP$11:$IP$17</definedName>
    <definedName name="A124801722X_Latest">Data1!$IP$17</definedName>
    <definedName name="A124801726J">Data1!$IQ$1:$IQ$10,Data1!$IQ$11:$IQ$17</definedName>
    <definedName name="A124801726J_Data">Data1!$IQ$11:$IQ$17</definedName>
    <definedName name="A124801726J_Latest">Data1!$IQ$17</definedName>
    <definedName name="A124801730X">Data2!$H$1:$H$10,Data2!$H$11:$H$17</definedName>
    <definedName name="A124801730X_Data">Data2!$H$11:$H$17</definedName>
    <definedName name="A124801730X_Latest">Data2!$H$17</definedName>
    <definedName name="A124801734J">Data1!$IF$1:$IF$10,Data1!$IF$11:$IF$17</definedName>
    <definedName name="A124801734J_Data">Data1!$IF$11:$IF$17</definedName>
    <definedName name="A124801734J_Latest">Data1!$IF$17</definedName>
    <definedName name="A124801738T">Data1!$II$1:$II$10,Data1!$II$11:$II$17</definedName>
    <definedName name="A124801738T_Data">Data1!$II$11:$II$17</definedName>
    <definedName name="A124801738T_Latest">Data1!$II$17</definedName>
    <definedName name="A124801742J">Data2!$K$1:$K$10,Data2!$K$11:$K$17</definedName>
    <definedName name="A124801742J_Data">Data2!$K$11:$K$17</definedName>
    <definedName name="A124801742J_Latest">Data2!$K$17</definedName>
    <definedName name="A124801746T">Data2!$L$1:$L$10,Data2!$L$11:$L$17</definedName>
    <definedName name="A124801746T_Data">Data2!$L$11:$L$17</definedName>
    <definedName name="A124801746T_Latest">Data2!$L$17</definedName>
    <definedName name="A124801750J">Data1!$HZ$1:$HZ$10,Data1!$HZ$11:$HZ$17</definedName>
    <definedName name="A124801750J_Data">Data1!$HZ$11:$HZ$17</definedName>
    <definedName name="A124801750J_Latest">Data1!$HZ$17</definedName>
    <definedName name="A124801754T">Data1!$IB$1:$IB$10,Data1!$IB$11:$IB$17</definedName>
    <definedName name="A124801754T_Data">Data1!$IB$11:$IB$17</definedName>
    <definedName name="A124801754T_Latest">Data1!$IB$17</definedName>
    <definedName name="A124801758A">Data1!$IC$1:$IC$10,Data1!$IC$11:$IC$17</definedName>
    <definedName name="A124801758A_Data">Data1!$IC$11:$IC$17</definedName>
    <definedName name="A124801758A_Latest">Data1!$IC$17</definedName>
    <definedName name="A124801762T">Data1!$IH$1:$IH$10,Data1!$IH$11:$IH$17</definedName>
    <definedName name="A124801762T_Data">Data1!$IH$11:$IH$17</definedName>
    <definedName name="A124801762T_Latest">Data1!$IH$17</definedName>
    <definedName name="A124801766A">Data2!$D$1:$D$10,Data2!$D$11:$D$17</definedName>
    <definedName name="A124801766A_Data">Data2!$D$11:$D$17</definedName>
    <definedName name="A124801766A_Latest">Data2!$D$17</definedName>
    <definedName name="A124801770T">Data1!$IJ$1:$IJ$10,Data1!$IJ$11:$IJ$17</definedName>
    <definedName name="A124801770T_Data">Data1!$IJ$11:$IJ$17</definedName>
    <definedName name="A124801770T_Latest">Data1!$IJ$17</definedName>
    <definedName name="A124801774A">Data1!$HY$1:$HY$10,Data1!$HY$11:$HY$17</definedName>
    <definedName name="A124801774A_Data">Data1!$HY$11:$HY$17</definedName>
    <definedName name="A124801774A_Latest">Data1!$HY$17</definedName>
    <definedName name="A124801778K">Data2!$B$1:$B$10,Data2!$B$11:$B$17</definedName>
    <definedName name="A124801778K_Data">Data2!$B$11:$B$17</definedName>
    <definedName name="A124801778K_Latest">Data2!$B$17</definedName>
    <definedName name="A124801782A">Data2!$I$1:$I$10,Data2!$I$11:$I$17</definedName>
    <definedName name="A124801782A_Data">Data2!$I$11:$I$17</definedName>
    <definedName name="A124801782A_Latest">Data2!$I$17</definedName>
    <definedName name="A124801786K">Data2!$BJ$1:$BJ$10,Data2!$BJ$11:$BJ$17</definedName>
    <definedName name="A124801786K_Data">Data2!$BJ$11:$BJ$17</definedName>
    <definedName name="A124801786K_Latest">Data2!$BJ$17</definedName>
    <definedName name="A124801790A">Data2!$BQ$1:$BQ$10,Data2!$BQ$11:$BQ$17</definedName>
    <definedName name="A124801790A_Data">Data2!$BQ$11:$BQ$17</definedName>
    <definedName name="A124801790A_Latest">Data2!$BQ$17</definedName>
    <definedName name="A124801794K">Data2!$BT$1:$BT$10,Data2!$BT$11:$BT$17</definedName>
    <definedName name="A124801794K_Data">Data2!$BT$11:$BT$17</definedName>
    <definedName name="A124801794K_Latest">Data2!$BT$17</definedName>
    <definedName name="A124801798V">Data2!$BX$1:$BX$10,Data2!$BX$11:$BX$17</definedName>
    <definedName name="A124801798V_Data">Data2!$BX$11:$BX$17</definedName>
    <definedName name="A124801798V_Latest">Data2!$BX$17</definedName>
    <definedName name="A124801802X">Data2!$CB$1:$CB$10,Data2!$CB$11:$CB$17</definedName>
    <definedName name="A124801802X_Data">Data2!$CB$11:$CB$17</definedName>
    <definedName name="A124801802X_Latest">Data2!$CB$17</definedName>
    <definedName name="A124801806J">Data2!$BK$1:$BK$10,Data2!$BK$11:$BK$17</definedName>
    <definedName name="A124801806J_Data">Data2!$BK$11:$BK$17</definedName>
    <definedName name="A124801806J_Latest">Data2!$BK$17</definedName>
    <definedName name="A124801810X">Data2!$BM$1:$BM$10,Data2!$BM$11:$BM$17</definedName>
    <definedName name="A124801810X_Data">Data2!$BM$11:$BM$17</definedName>
    <definedName name="A124801810X_Latest">Data2!$BM$17</definedName>
    <definedName name="A124801814J">Data2!$BS$1:$BS$10,Data2!$BS$11:$BS$17</definedName>
    <definedName name="A124801814J_Data">Data2!$BS$11:$BS$17</definedName>
    <definedName name="A124801814J_Latest">Data2!$BS$17</definedName>
    <definedName name="A124801818T">Data2!$CA$1:$CA$10,Data2!$CA$11:$CA$17</definedName>
    <definedName name="A124801818T_Data">Data2!$CA$11:$CA$17</definedName>
    <definedName name="A124801818T_Latest">Data2!$CA$17</definedName>
    <definedName name="A124801822J">Data2!$BE$1:$BE$10,Data2!$BE$11:$BE$17</definedName>
    <definedName name="A124801822J_Data">Data2!$BE$11:$BE$17</definedName>
    <definedName name="A124801822J_Latest">Data2!$BE$17</definedName>
    <definedName name="A124801826T">Data2!$BI$1:$BI$10,Data2!$BI$11:$BI$17</definedName>
    <definedName name="A124801826T_Data">Data2!$BI$11:$BI$17</definedName>
    <definedName name="A124801826T_Latest">Data2!$BI$17</definedName>
    <definedName name="A124801830J">Data2!$BU$1:$BU$10,Data2!$BU$11:$BU$17</definedName>
    <definedName name="A124801830J_Data">Data2!$BU$11:$BU$17</definedName>
    <definedName name="A124801830J_Latest">Data2!$BU$17</definedName>
    <definedName name="A124801834T">Data2!$CC$1:$CC$10,Data2!$CC$11:$CC$17</definedName>
    <definedName name="A124801834T_Data">Data2!$CC$11:$CC$17</definedName>
    <definedName name="A124801834T_Latest">Data2!$CC$17</definedName>
    <definedName name="A124801838A">Data2!$AY$1:$AY$10,Data2!$AY$11:$AY$17</definedName>
    <definedName name="A124801838A_Data">Data2!$AY$11:$AY$17</definedName>
    <definedName name="A124801838A_Latest">Data2!$AY$17</definedName>
    <definedName name="A124801842T">Data2!$BB$1:$BB$10,Data2!$BB$11:$BB$17</definedName>
    <definedName name="A124801842T_Data">Data2!$BB$11:$BB$17</definedName>
    <definedName name="A124801842T_Latest">Data2!$BB$17</definedName>
    <definedName name="A124801846A">Data2!$BC$1:$BC$10,Data2!$BC$11:$BC$17</definedName>
    <definedName name="A124801846A_Data">Data2!$BC$11:$BC$17</definedName>
    <definedName name="A124801846A_Latest">Data2!$BC$17</definedName>
    <definedName name="A124801850T">Data2!$BL$1:$BL$10,Data2!$BL$11:$BL$17</definedName>
    <definedName name="A124801850T_Data">Data2!$BL$11:$BL$17</definedName>
    <definedName name="A124801850T_Latest">Data2!$BL$17</definedName>
    <definedName name="A124801854A">Data2!$BN$1:$BN$10,Data2!$BN$11:$BN$17</definedName>
    <definedName name="A124801854A_Data">Data2!$BN$11:$BN$17</definedName>
    <definedName name="A124801854A_Latest">Data2!$BN$17</definedName>
    <definedName name="A124801858K">Data2!$BO$1:$BO$10,Data2!$BO$11:$BO$17</definedName>
    <definedName name="A124801858K_Data">Data2!$BO$11:$BO$17</definedName>
    <definedName name="A124801858K_Latest">Data2!$BO$17</definedName>
    <definedName name="A124801862A">Data2!$BV$1:$BV$10,Data2!$BV$11:$BV$17</definedName>
    <definedName name="A124801862A_Data">Data2!$BV$11:$BV$17</definedName>
    <definedName name="A124801862A_Latest">Data2!$BV$17</definedName>
    <definedName name="A124801866K">Data2!$BD$1:$BD$10,Data2!$BD$11:$BD$17</definedName>
    <definedName name="A124801866K_Data">Data2!$BD$11:$BD$17</definedName>
    <definedName name="A124801866K_Latest">Data2!$BD$17</definedName>
    <definedName name="A124801870A">Data2!$BG$1:$BG$10,Data2!$BG$11:$BG$17</definedName>
    <definedName name="A124801870A_Data">Data2!$BG$11:$BG$17</definedName>
    <definedName name="A124801870A_Latest">Data2!$BG$17</definedName>
    <definedName name="A124801874K">Data2!$BY$1:$BY$10,Data2!$BY$11:$BY$17</definedName>
    <definedName name="A124801874K_Data">Data2!$BY$11:$BY$17</definedName>
    <definedName name="A124801874K_Latest">Data2!$BY$17</definedName>
    <definedName name="A124801878V">Data2!$BZ$1:$BZ$10,Data2!$BZ$11:$BZ$17</definedName>
    <definedName name="A124801878V_Data">Data2!$BZ$11:$BZ$17</definedName>
    <definedName name="A124801878V_Latest">Data2!$BZ$17</definedName>
    <definedName name="A124801882K">Data2!$AX$1:$AX$10,Data2!$AX$11:$AX$17</definedName>
    <definedName name="A124801882K_Data">Data2!$AX$11:$AX$17</definedName>
    <definedName name="A124801882K_Latest">Data2!$AX$17</definedName>
    <definedName name="A124801886V">Data2!$AZ$1:$AZ$10,Data2!$AZ$11:$AZ$17</definedName>
    <definedName name="A124801886V_Data">Data2!$AZ$11:$AZ$17</definedName>
    <definedName name="A124801886V_Latest">Data2!$AZ$17</definedName>
    <definedName name="A124801890K">Data2!$BA$1:$BA$10,Data2!$BA$11:$BA$17</definedName>
    <definedName name="A124801890K_Data">Data2!$BA$11:$BA$17</definedName>
    <definedName name="A124801890K_Latest">Data2!$BA$17</definedName>
    <definedName name="A124801894V">Data2!$BF$1:$BF$10,Data2!$BF$11:$BF$17</definedName>
    <definedName name="A124801894V_Data">Data2!$BF$11:$BF$17</definedName>
    <definedName name="A124801894V_Latest">Data2!$BF$17</definedName>
    <definedName name="A124801898C">Data2!$BR$1:$BR$10,Data2!$BR$11:$BR$17</definedName>
    <definedName name="A124801898C_Data">Data2!$BR$11:$BR$17</definedName>
    <definedName name="A124801898C_Latest">Data2!$BR$17</definedName>
    <definedName name="A124801902J">Data2!$BH$1:$BH$10,Data2!$BH$11:$BH$17</definedName>
    <definedName name="A124801902J_Data">Data2!$BH$11:$BH$17</definedName>
    <definedName name="A124801902J_Latest">Data2!$BH$17</definedName>
    <definedName name="A124801906T">Data2!$AW$1:$AW$10,Data2!$AW$11:$AW$17</definedName>
    <definedName name="A124801906T_Data">Data2!$AW$11:$AW$17</definedName>
    <definedName name="A124801906T_Latest">Data2!$AW$17</definedName>
    <definedName name="A124801910J">Data2!$BP$1:$BP$10,Data2!$BP$11:$BP$17</definedName>
    <definedName name="A124801910J_Data">Data2!$BP$11:$BP$17</definedName>
    <definedName name="A124801910J_Latest">Data2!$BP$17</definedName>
    <definedName name="A124801914T">Data2!$BW$1:$BW$10,Data2!$BW$11:$BW$17</definedName>
    <definedName name="A124801914T_Data">Data2!$BW$11:$BW$17</definedName>
    <definedName name="A124801914T_Latest">Data2!$BW$17</definedName>
    <definedName name="A124801918A">Data2!$CQ$1:$CQ$10,Data2!$CQ$11:$CQ$17</definedName>
    <definedName name="A124801918A_Data">Data2!$CQ$11:$CQ$17</definedName>
    <definedName name="A124801918A_Latest">Data2!$CQ$17</definedName>
    <definedName name="A124801922T">Data2!$CX$1:$CX$10,Data2!$CX$11:$CX$17</definedName>
    <definedName name="A124801922T_Data">Data2!$CX$11:$CX$17</definedName>
    <definedName name="A124801922T_Latest">Data2!$CX$17</definedName>
    <definedName name="A124801926A">Data2!$DA$1:$DA$10,Data2!$DA$11:$DA$17</definedName>
    <definedName name="A124801926A_Data">Data2!$DA$11:$DA$17</definedName>
    <definedName name="A124801926A_Latest">Data2!$DA$17</definedName>
    <definedName name="A124801930T">Data2!$DE$1:$DE$10,Data2!$DE$11:$DE$17</definedName>
    <definedName name="A124801930T_Data">Data2!$DE$11:$DE$17</definedName>
    <definedName name="A124801930T_Latest">Data2!$DE$17</definedName>
    <definedName name="A124801934A">Data2!$DI$1:$DI$10,Data2!$DI$11:$DI$17</definedName>
    <definedName name="A124801934A_Data">Data2!$DI$11:$DI$17</definedName>
    <definedName name="A124801934A_Latest">Data2!$DI$17</definedName>
    <definedName name="A124801938K">Data2!$CR$1:$CR$10,Data2!$CR$11:$CR$17</definedName>
    <definedName name="A124801938K_Data">Data2!$CR$11:$CR$17</definedName>
    <definedName name="A124801938K_Latest">Data2!$CR$17</definedName>
    <definedName name="A124801942A">Data2!$CT$1:$CT$10,Data2!$CT$11:$CT$17</definedName>
    <definedName name="A124801942A_Data">Data2!$CT$11:$CT$17</definedName>
    <definedName name="A124801942A_Latest">Data2!$CT$17</definedName>
    <definedName name="A124801946K">Data2!$CZ$1:$CZ$10,Data2!$CZ$11:$CZ$17</definedName>
    <definedName name="A124801946K_Data">Data2!$CZ$11:$CZ$17</definedName>
    <definedName name="A124801946K_Latest">Data2!$CZ$17</definedName>
    <definedName name="A124801950A">Data2!$DH$1:$DH$10,Data2!$DH$11:$DH$17</definedName>
    <definedName name="A124801950A_Data">Data2!$DH$11:$DH$17</definedName>
    <definedName name="A124801950A_Latest">Data2!$DH$17</definedName>
    <definedName name="A124801954K">Data2!$CL$1:$CL$10,Data2!$CL$11:$CL$17</definedName>
    <definedName name="A124801954K_Data">Data2!$CL$11:$CL$17</definedName>
    <definedName name="A124801954K_Latest">Data2!$CL$17</definedName>
    <definedName name="A124801958V">Data2!$CP$1:$CP$10,Data2!$CP$11:$CP$17</definedName>
    <definedName name="A124801958V_Data">Data2!$CP$11:$CP$17</definedName>
    <definedName name="A124801958V_Latest">Data2!$CP$17</definedName>
    <definedName name="A124801962K">Data2!$DB$1:$DB$10,Data2!$DB$11:$DB$17</definedName>
    <definedName name="A124801962K_Data">Data2!$DB$11:$DB$17</definedName>
    <definedName name="A124801962K_Latest">Data2!$DB$17</definedName>
    <definedName name="A124801966V">Data2!$DJ$1:$DJ$10,Data2!$DJ$11:$DJ$17</definedName>
    <definedName name="A124801966V_Data">Data2!$DJ$11:$DJ$17</definedName>
    <definedName name="A124801966V_Latest">Data2!$DJ$17</definedName>
    <definedName name="A124801970K">Data2!$CF$1:$CF$10,Data2!$CF$11:$CF$17</definedName>
    <definedName name="A124801970K_Data">Data2!$CF$11:$CF$17</definedName>
    <definedName name="A124801970K_Latest">Data2!$CF$17</definedName>
    <definedName name="A124801974V">Data2!$CI$1:$CI$10,Data2!$CI$11:$CI$17</definedName>
    <definedName name="A124801974V_Data">Data2!$CI$11:$CI$17</definedName>
    <definedName name="A124801974V_Latest">Data2!$CI$17</definedName>
    <definedName name="A124801978C">Data2!$CJ$1:$CJ$10,Data2!$CJ$11:$CJ$17</definedName>
    <definedName name="A124801978C_Data">Data2!$CJ$11:$CJ$17</definedName>
    <definedName name="A124801978C_Latest">Data2!$CJ$17</definedName>
    <definedName name="A124801982V">Data2!$CS$1:$CS$10,Data2!$CS$11:$CS$17</definedName>
    <definedName name="A124801982V_Data">Data2!$CS$11:$CS$17</definedName>
    <definedName name="A124801982V_Latest">Data2!$CS$17</definedName>
    <definedName name="A124801986C">Data2!$CU$1:$CU$10,Data2!$CU$11:$CU$17</definedName>
    <definedName name="A124801986C_Data">Data2!$CU$11:$CU$17</definedName>
    <definedName name="A124801986C_Latest">Data2!$CU$17</definedName>
    <definedName name="A124801990V">Data2!$CV$1:$CV$10,Data2!$CV$11:$CV$17</definedName>
    <definedName name="A124801990V_Data">Data2!$CV$11:$CV$17</definedName>
    <definedName name="A124801990V_Latest">Data2!$CV$17</definedName>
    <definedName name="A124801994C">Data2!$DC$1:$DC$10,Data2!$DC$11:$DC$17</definedName>
    <definedName name="A124801994C_Data">Data2!$DC$11:$DC$17</definedName>
    <definedName name="A124801994C_Latest">Data2!$DC$17</definedName>
    <definedName name="A124801998L">Data2!$CK$1:$CK$10,Data2!$CK$11:$CK$17</definedName>
    <definedName name="A124801998L_Data">Data2!$CK$11:$CK$17</definedName>
    <definedName name="A124801998L_Latest">Data2!$CK$17</definedName>
    <definedName name="A124802002V">Data2!$CN$1:$CN$10,Data2!$CN$11:$CN$17</definedName>
    <definedName name="A124802002V_Data">Data2!$CN$11:$CN$17</definedName>
    <definedName name="A124802002V_Latest">Data2!$CN$17</definedName>
    <definedName name="A124802006C">Data2!$DF$1:$DF$10,Data2!$DF$11:$DF$17</definedName>
    <definedName name="A124802006C_Data">Data2!$DF$11:$DF$17</definedName>
    <definedName name="A124802006C_Latest">Data2!$DF$17</definedName>
    <definedName name="A124802010V">Data2!$DG$1:$DG$10,Data2!$DG$11:$DG$17</definedName>
    <definedName name="A124802010V_Data">Data2!$DG$11:$DG$17</definedName>
    <definedName name="A124802010V_Latest">Data2!$DG$17</definedName>
    <definedName name="A124802014C">Data2!$CE$1:$CE$10,Data2!$CE$11:$CE$17</definedName>
    <definedName name="A124802014C_Data">Data2!$CE$11:$CE$17</definedName>
    <definedName name="A124802014C_Latest">Data2!$CE$17</definedName>
    <definedName name="A124802018L">Data2!$CG$1:$CG$10,Data2!$CG$11:$CG$17</definedName>
    <definedName name="A124802018L_Data">Data2!$CG$11:$CG$17</definedName>
    <definedName name="A124802018L_Latest">Data2!$CG$17</definedName>
    <definedName name="A124802022C">Data2!$CH$1:$CH$10,Data2!$CH$11:$CH$17</definedName>
    <definedName name="A124802022C_Data">Data2!$CH$11:$CH$17</definedName>
    <definedName name="A124802022C_Latest">Data2!$CH$17</definedName>
    <definedName name="A124802026L">Data2!$CM$1:$CM$10,Data2!$CM$11:$CM$17</definedName>
    <definedName name="A124802026L_Data">Data2!$CM$11:$CM$17</definedName>
    <definedName name="A124802026L_Latest">Data2!$CM$17</definedName>
    <definedName name="A124802030C">Data2!$CY$1:$CY$10,Data2!$CY$11:$CY$17</definedName>
    <definedName name="A124802030C_Data">Data2!$CY$11:$CY$17</definedName>
    <definedName name="A124802030C_Latest">Data2!$CY$17</definedName>
    <definedName name="A124802034L">Data2!$CO$1:$CO$10,Data2!$CO$11:$CO$17</definedName>
    <definedName name="A124802034L_Data">Data2!$CO$11:$CO$17</definedName>
    <definedName name="A124802034L_Latest">Data2!$CO$17</definedName>
    <definedName name="A124802038W">Data2!$CD$1:$CD$10,Data2!$CD$11:$CD$17</definedName>
    <definedName name="A124802038W_Data">Data2!$CD$11:$CD$17</definedName>
    <definedName name="A124802038W_Latest">Data2!$CD$17</definedName>
    <definedName name="A124802042L">Data2!$CW$1:$CW$10,Data2!$CW$11:$CW$17</definedName>
    <definedName name="A124802042L_Data">Data2!$CW$11:$CW$17</definedName>
    <definedName name="A124802042L_Latest">Data2!$CW$17</definedName>
    <definedName name="A124802046W">Data2!$DD$1:$DD$10,Data2!$DD$11:$DD$17</definedName>
    <definedName name="A124802046W_Data">Data2!$DD$11:$DD$17</definedName>
    <definedName name="A124802046W_Latest">Data2!$DD$17</definedName>
    <definedName name="A124802050L">Data1!$CC$1:$CC$10,Data1!$CC$11:$CC$17</definedName>
    <definedName name="A124802050L_Data">Data1!$CC$11:$CC$17</definedName>
    <definedName name="A124802050L_Latest">Data1!$CC$17</definedName>
    <definedName name="A124802054W">Data1!$CJ$1:$CJ$10,Data1!$CJ$11:$CJ$17</definedName>
    <definedName name="A124802054W_Data">Data1!$CJ$11:$CJ$17</definedName>
    <definedName name="A124802054W_Latest">Data1!$CJ$17</definedName>
    <definedName name="A124802058F">Data1!$CM$1:$CM$10,Data1!$CM$11:$CM$17</definedName>
    <definedName name="A124802058F_Data">Data1!$CM$11:$CM$17</definedName>
    <definedName name="A124802058F_Latest">Data1!$CM$17</definedName>
    <definedName name="A124802062W">Data1!$CQ$1:$CQ$10,Data1!$CQ$11:$CQ$17</definedName>
    <definedName name="A124802062W_Data">Data1!$CQ$11:$CQ$17</definedName>
    <definedName name="A124802062W_Latest">Data1!$CQ$17</definedName>
    <definedName name="A124802066F">Data1!$CU$1:$CU$10,Data1!$CU$11:$CU$17</definedName>
    <definedName name="A124802066F_Data">Data1!$CU$11:$CU$17</definedName>
    <definedName name="A124802066F_Latest">Data1!$CU$17</definedName>
    <definedName name="A124802070W">Data1!$CD$1:$CD$10,Data1!$CD$11:$CD$17</definedName>
    <definedName name="A124802070W_Data">Data1!$CD$11:$CD$17</definedName>
    <definedName name="A124802070W_Latest">Data1!$CD$17</definedName>
    <definedName name="A124802074F">Data1!$CF$1:$CF$10,Data1!$CF$11:$CF$17</definedName>
    <definedName name="A124802074F_Data">Data1!$CF$11:$CF$17</definedName>
    <definedName name="A124802074F_Latest">Data1!$CF$17</definedName>
    <definedName name="A124802078R">Data1!$CL$1:$CL$10,Data1!$CL$11:$CL$17</definedName>
    <definedName name="A124802078R_Data">Data1!$CL$11:$CL$17</definedName>
    <definedName name="A124802078R_Latest">Data1!$CL$17</definedName>
    <definedName name="A124802082F">Data1!$CT$1:$CT$10,Data1!$CT$11:$CT$17</definedName>
    <definedName name="A124802082F_Data">Data1!$CT$11:$CT$17</definedName>
    <definedName name="A124802082F_Latest">Data1!$CT$17</definedName>
    <definedName name="A124802086R">Data1!$BX$1:$BX$10,Data1!$BX$11:$BX$17</definedName>
    <definedName name="A124802086R_Data">Data1!$BX$11:$BX$17</definedName>
    <definedName name="A124802086R_Latest">Data1!$BX$17</definedName>
    <definedName name="A124802090F">Data1!$CB$1:$CB$10,Data1!$CB$11:$CB$17</definedName>
    <definedName name="A124802090F_Data">Data1!$CB$11:$CB$17</definedName>
    <definedName name="A124802090F_Latest">Data1!$CB$17</definedName>
    <definedName name="A124802094R">Data1!$CN$1:$CN$10,Data1!$CN$11:$CN$17</definedName>
    <definedName name="A124802094R_Data">Data1!$CN$11:$CN$17</definedName>
    <definedName name="A124802094R_Latest">Data1!$CN$17</definedName>
    <definedName name="A124802098X">Data1!$CV$1:$CV$10,Data1!$CV$11:$CV$17</definedName>
    <definedName name="A124802098X_Data">Data1!$CV$11:$CV$17</definedName>
    <definedName name="A124802098X_Latest">Data1!$CV$17</definedName>
    <definedName name="A124802102C">Data1!$BR$1:$BR$10,Data1!$BR$11:$BR$17</definedName>
    <definedName name="A124802102C_Data">Data1!$BR$11:$BR$17</definedName>
    <definedName name="A124802102C_Latest">Data1!$BR$17</definedName>
    <definedName name="A124802106L">Data1!$BU$1:$BU$10,Data1!$BU$11:$BU$17</definedName>
    <definedName name="A124802106L_Data">Data1!$BU$11:$BU$17</definedName>
    <definedName name="A124802106L_Latest">Data1!$BU$17</definedName>
    <definedName name="A124802110C">Data1!$BV$1:$BV$10,Data1!$BV$11:$BV$17</definedName>
    <definedName name="A124802110C_Data">Data1!$BV$11:$BV$17</definedName>
    <definedName name="A124802110C_Latest">Data1!$BV$17</definedName>
    <definedName name="A124802114L">Data1!$CE$1:$CE$10,Data1!$CE$11:$CE$17</definedName>
    <definedName name="A124802114L_Data">Data1!$CE$11:$CE$17</definedName>
    <definedName name="A124802114L_Latest">Data1!$CE$17</definedName>
    <definedName name="A124802118W">Data1!$CG$1:$CG$10,Data1!$CG$11:$CG$17</definedName>
    <definedName name="A124802118W_Data">Data1!$CG$11:$CG$17</definedName>
    <definedName name="A124802118W_Latest">Data1!$CG$17</definedName>
    <definedName name="A124802122L">Data1!$CH$1:$CH$10,Data1!$CH$11:$CH$17</definedName>
    <definedName name="A124802122L_Data">Data1!$CH$11:$CH$17</definedName>
    <definedName name="A124802122L_Latest">Data1!$CH$17</definedName>
    <definedName name="A124802126W">Data1!$CO$1:$CO$10,Data1!$CO$11:$CO$17</definedName>
    <definedName name="A124802126W_Data">Data1!$CO$11:$CO$17</definedName>
    <definedName name="A124802126W_Latest">Data1!$CO$17</definedName>
    <definedName name="A124802130L">Data1!$BW$1:$BW$10,Data1!$BW$11:$BW$17</definedName>
    <definedName name="A124802130L_Data">Data1!$BW$11:$BW$17</definedName>
    <definedName name="A124802130L_Latest">Data1!$BW$17</definedName>
    <definedName name="A124802134W">Data1!$BZ$1:$BZ$10,Data1!$BZ$11:$BZ$17</definedName>
    <definedName name="A124802134W_Data">Data1!$BZ$11:$BZ$17</definedName>
    <definedName name="A124802134W_Latest">Data1!$BZ$17</definedName>
    <definedName name="A124802138F">Data1!$CR$1:$CR$10,Data1!$CR$11:$CR$17</definedName>
    <definedName name="A124802138F_Data">Data1!$CR$11:$CR$17</definedName>
    <definedName name="A124802138F_Latest">Data1!$CR$17</definedName>
    <definedName name="A124802142W">Data1!$CS$1:$CS$10,Data1!$CS$11:$CS$17</definedName>
    <definedName name="A124802142W_Data">Data1!$CS$11:$CS$17</definedName>
    <definedName name="A124802142W_Latest">Data1!$CS$17</definedName>
    <definedName name="A124802146F">Data1!$BQ$1:$BQ$10,Data1!$BQ$11:$BQ$17</definedName>
    <definedName name="A124802146F_Data">Data1!$BQ$11:$BQ$17</definedName>
    <definedName name="A124802146F_Latest">Data1!$BQ$17</definedName>
    <definedName name="A124802150W">Data1!$BS$1:$BS$10,Data1!$BS$11:$BS$17</definedName>
    <definedName name="A124802150W_Data">Data1!$BS$11:$BS$17</definedName>
    <definedName name="A124802150W_Latest">Data1!$BS$17</definedName>
    <definedName name="A124802154F">Data1!$BT$1:$BT$10,Data1!$BT$11:$BT$17</definedName>
    <definedName name="A124802154F_Data">Data1!$BT$11:$BT$17</definedName>
    <definedName name="A124802154F_Latest">Data1!$BT$17</definedName>
    <definedName name="A124802158R">Data1!$BY$1:$BY$10,Data1!$BY$11:$BY$17</definedName>
    <definedName name="A124802158R_Data">Data1!$BY$11:$BY$17</definedName>
    <definedName name="A124802158R_Latest">Data1!$BY$17</definedName>
    <definedName name="A124802162F">Data1!$CK$1:$CK$10,Data1!$CK$11:$CK$17</definedName>
    <definedName name="A124802162F_Data">Data1!$CK$11:$CK$17</definedName>
    <definedName name="A124802162F_Latest">Data1!$CK$17</definedName>
    <definedName name="A124802166R">Data1!$CA$1:$CA$10,Data1!$CA$11:$CA$17</definedName>
    <definedName name="A124802166R_Data">Data1!$CA$11:$CA$17</definedName>
    <definedName name="A124802166R_Latest">Data1!$CA$17</definedName>
    <definedName name="A124802170F">Data1!$BP$1:$BP$10,Data1!$BP$11:$BP$17</definedName>
    <definedName name="A124802170F_Data">Data1!$BP$11:$BP$17</definedName>
    <definedName name="A124802170F_Latest">Data1!$BP$17</definedName>
    <definedName name="A124802174R">Data1!$CI$1:$CI$10,Data1!$CI$11:$CI$17</definedName>
    <definedName name="A124802174R_Data">Data1!$CI$11:$CI$17</definedName>
    <definedName name="A124802174R_Latest">Data1!$CI$17</definedName>
    <definedName name="A124802178X">Data1!$CP$1:$CP$10,Data1!$CP$11:$CP$17</definedName>
    <definedName name="A124802178X_Data">Data1!$CP$11:$CP$17</definedName>
    <definedName name="A124802178X_Latest">Data1!$CP$17</definedName>
    <definedName name="A124802182R">Data1!$EQ$1:$EQ$10,Data1!$EQ$11:$EQ$17</definedName>
    <definedName name="A124802182R_Data">Data1!$EQ$11:$EQ$17</definedName>
    <definedName name="A124802182R_Latest">Data1!$EQ$17</definedName>
    <definedName name="A124802186X">Data1!$EX$1:$EX$10,Data1!$EX$11:$EX$17</definedName>
    <definedName name="A124802186X_Data">Data1!$EX$11:$EX$17</definedName>
    <definedName name="A124802186X_Latest">Data1!$EX$17</definedName>
    <definedName name="A124802190R">Data1!$FA$1:$FA$10,Data1!$FA$11:$FA$17</definedName>
    <definedName name="A124802190R_Data">Data1!$FA$11:$FA$17</definedName>
    <definedName name="A124802190R_Latest">Data1!$FA$17</definedName>
    <definedName name="A124802194X">Data1!$FE$1:$FE$10,Data1!$FE$11:$FE$17</definedName>
    <definedName name="A124802194X_Data">Data1!$FE$11:$FE$17</definedName>
    <definedName name="A124802194X_Latest">Data1!$FE$17</definedName>
    <definedName name="A124802198J">Data1!$FI$1:$FI$10,Data1!$FI$11:$FI$17</definedName>
    <definedName name="A124802198J_Data">Data1!$FI$11:$FI$17</definedName>
    <definedName name="A124802198J_Latest">Data1!$FI$17</definedName>
    <definedName name="A124802202L">Data1!$ER$1:$ER$10,Data1!$ER$11:$ER$17</definedName>
    <definedName name="A124802202L_Data">Data1!$ER$11:$ER$17</definedName>
    <definedName name="A124802202L_Latest">Data1!$ER$17</definedName>
    <definedName name="A124802206W">Data1!$ET$1:$ET$10,Data1!$ET$11:$ET$17</definedName>
    <definedName name="A124802206W_Data">Data1!$ET$11:$ET$17</definedName>
    <definedName name="A124802206W_Latest">Data1!$ET$17</definedName>
    <definedName name="A124802210L">Data1!$EZ$1:$EZ$10,Data1!$EZ$11:$EZ$17</definedName>
    <definedName name="A124802210L_Data">Data1!$EZ$11:$EZ$17</definedName>
    <definedName name="A124802210L_Latest">Data1!$EZ$17</definedName>
    <definedName name="A124802214W">Data1!$FH$1:$FH$10,Data1!$FH$11:$FH$17</definedName>
    <definedName name="A124802214W_Data">Data1!$FH$11:$FH$17</definedName>
    <definedName name="A124802214W_Latest">Data1!$FH$17</definedName>
    <definedName name="A124802218F">Data1!$EL$1:$EL$10,Data1!$EL$11:$EL$17</definedName>
    <definedName name="A124802218F_Data">Data1!$EL$11:$EL$17</definedName>
    <definedName name="A124802218F_Latest">Data1!$EL$17</definedName>
    <definedName name="A124802222W">Data1!$EP$1:$EP$10,Data1!$EP$11:$EP$17</definedName>
    <definedName name="A124802222W_Data">Data1!$EP$11:$EP$17</definedName>
    <definedName name="A124802222W_Latest">Data1!$EP$17</definedName>
    <definedName name="A124802226F">Data1!$FB$1:$FB$10,Data1!$FB$11:$FB$17</definedName>
    <definedName name="A124802226F_Data">Data1!$FB$11:$FB$17</definedName>
    <definedName name="A124802226F_Latest">Data1!$FB$17</definedName>
    <definedName name="A124802230W">Data1!$FJ$1:$FJ$10,Data1!$FJ$11:$FJ$17</definedName>
    <definedName name="A124802230W_Data">Data1!$FJ$11:$FJ$17</definedName>
    <definedName name="A124802230W_Latest">Data1!$FJ$17</definedName>
    <definedName name="A124802234F">Data1!$EF$1:$EF$10,Data1!$EF$11:$EF$17</definedName>
    <definedName name="A124802234F_Data">Data1!$EF$11:$EF$17</definedName>
    <definedName name="A124802234F_Latest">Data1!$EF$17</definedName>
    <definedName name="A124802238R">Data1!$EI$1:$EI$10,Data1!$EI$11:$EI$17</definedName>
    <definedName name="A124802238R_Data">Data1!$EI$11:$EI$17</definedName>
    <definedName name="A124802238R_Latest">Data1!$EI$17</definedName>
    <definedName name="A124802242F">Data1!$EJ$1:$EJ$10,Data1!$EJ$11:$EJ$17</definedName>
    <definedName name="A124802242F_Data">Data1!$EJ$11:$EJ$17</definedName>
    <definedName name="A124802242F_Latest">Data1!$EJ$17</definedName>
    <definedName name="A124802246R">Data1!$ES$1:$ES$10,Data1!$ES$11:$ES$17</definedName>
    <definedName name="A124802246R_Data">Data1!$ES$11:$ES$17</definedName>
    <definedName name="A124802246R_Latest">Data1!$ES$17</definedName>
    <definedName name="A124802250F">Data1!$EU$1:$EU$10,Data1!$EU$11:$EU$17</definedName>
    <definedName name="A124802250F_Data">Data1!$EU$11:$EU$17</definedName>
    <definedName name="A124802250F_Latest">Data1!$EU$17</definedName>
    <definedName name="A124802254R">Data1!$EV$1:$EV$10,Data1!$EV$11:$EV$17</definedName>
    <definedName name="A124802254R_Data">Data1!$EV$11:$EV$17</definedName>
    <definedName name="A124802254R_Latest">Data1!$EV$17</definedName>
    <definedName name="A124802258X">Data1!$FC$1:$FC$10,Data1!$FC$11:$FC$17</definedName>
    <definedName name="A124802258X_Data">Data1!$FC$11:$FC$17</definedName>
    <definedName name="A124802258X_Latest">Data1!$FC$17</definedName>
    <definedName name="A124802262R">Data1!$EK$1:$EK$10,Data1!$EK$11:$EK$17</definedName>
    <definedName name="A124802262R_Data">Data1!$EK$11:$EK$17</definedName>
    <definedName name="A124802262R_Latest">Data1!$EK$17</definedName>
    <definedName name="A124802266X">Data1!$EN$1:$EN$10,Data1!$EN$11:$EN$17</definedName>
    <definedName name="A124802266X_Data">Data1!$EN$11:$EN$17</definedName>
    <definedName name="A124802266X_Latest">Data1!$EN$17</definedName>
    <definedName name="A124802270R">Data1!$FF$1:$FF$10,Data1!$FF$11:$FF$17</definedName>
    <definedName name="A124802270R_Data">Data1!$FF$11:$FF$17</definedName>
    <definedName name="A124802270R_Latest">Data1!$FF$17</definedName>
    <definedName name="A124802274X">Data1!$FG$1:$FG$10,Data1!$FG$11:$FG$17</definedName>
    <definedName name="A124802274X_Data">Data1!$FG$11:$FG$17</definedName>
    <definedName name="A124802274X_Latest">Data1!$FG$17</definedName>
    <definedName name="A124802278J">Data1!$EE$1:$EE$10,Data1!$EE$11:$EE$17</definedName>
    <definedName name="A124802278J_Data">Data1!$EE$11:$EE$17</definedName>
    <definedName name="A124802278J_Latest">Data1!$EE$17</definedName>
    <definedName name="A124802282X">Data1!$EG$1:$EG$10,Data1!$EG$11:$EG$17</definedName>
    <definedName name="A124802282X_Data">Data1!$EG$11:$EG$17</definedName>
    <definedName name="A124802282X_Latest">Data1!$EG$17</definedName>
    <definedName name="A124802286J">Data1!$EH$1:$EH$10,Data1!$EH$11:$EH$17</definedName>
    <definedName name="A124802286J_Data">Data1!$EH$11:$EH$17</definedName>
    <definedName name="A124802286J_Latest">Data1!$EH$17</definedName>
    <definedName name="A124802290X">Data1!$EM$1:$EM$10,Data1!$EM$11:$EM$17</definedName>
    <definedName name="A124802290X_Data">Data1!$EM$11:$EM$17</definedName>
    <definedName name="A124802290X_Latest">Data1!$EM$17</definedName>
    <definedName name="A124802294J">Data1!$EY$1:$EY$10,Data1!$EY$11:$EY$17</definedName>
    <definedName name="A124802294J_Data">Data1!$EY$11:$EY$17</definedName>
    <definedName name="A124802294J_Latest">Data1!$EY$17</definedName>
    <definedName name="A124802298T">Data1!$EO$1:$EO$10,Data1!$EO$11:$EO$17</definedName>
    <definedName name="A124802298T_Data">Data1!$EO$11:$EO$17</definedName>
    <definedName name="A124802298T_Latest">Data1!$EO$17</definedName>
    <definedName name="A124802302W">Data1!$ED$1:$ED$10,Data1!$ED$11:$ED$17</definedName>
    <definedName name="A124802302W_Data">Data1!$ED$11:$ED$17</definedName>
    <definedName name="A124802302W_Latest">Data1!$ED$17</definedName>
    <definedName name="A124802306F">Data1!$EW$1:$EW$10,Data1!$EW$11:$EW$17</definedName>
    <definedName name="A124802306F_Data">Data1!$EW$11:$EW$17</definedName>
    <definedName name="A124802306F_Latest">Data1!$EW$17</definedName>
    <definedName name="A124802310W">Data1!$FD$1:$FD$10,Data1!$FD$11:$FD$17</definedName>
    <definedName name="A124802310W_Data">Data1!$FD$11:$FD$17</definedName>
    <definedName name="A124802310W_Latest">Data1!$FD$17</definedName>
    <definedName name="Date_Range">Data1!$A$2:$A$10,Data1!$A$11:$A$17</definedName>
    <definedName name="Date_Range_Data">Data1!$A$11:$A$17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8" i="7" l="1"/>
  <c r="B7" i="7"/>
  <c r="B6" i="7"/>
  <c r="P50" i="6"/>
  <c r="O50" i="6"/>
  <c r="N50" i="6"/>
  <c r="M50" i="6"/>
  <c r="L50" i="6"/>
  <c r="K50" i="6"/>
  <c r="J50" i="6"/>
  <c r="I50" i="6"/>
  <c r="H50" i="6"/>
  <c r="G50" i="6"/>
  <c r="F50" i="6"/>
  <c r="E50" i="6"/>
  <c r="D50" i="6"/>
  <c r="C50" i="6"/>
  <c r="P49" i="6"/>
  <c r="O49" i="6"/>
  <c r="N49" i="6"/>
  <c r="M49" i="6"/>
  <c r="L49" i="6"/>
  <c r="K49" i="6"/>
  <c r="J49" i="6"/>
  <c r="I49" i="6"/>
  <c r="H49" i="6"/>
  <c r="G49" i="6"/>
  <c r="F49" i="6"/>
  <c r="E49" i="6"/>
  <c r="D49" i="6"/>
  <c r="C49" i="6"/>
  <c r="P48" i="6"/>
  <c r="O48" i="6"/>
  <c r="N48" i="6"/>
  <c r="M48" i="6"/>
  <c r="L48" i="6"/>
  <c r="K48" i="6"/>
  <c r="J48" i="6"/>
  <c r="I48" i="6"/>
  <c r="H48" i="6"/>
  <c r="G48" i="6"/>
  <c r="F48" i="6"/>
  <c r="E48" i="6"/>
  <c r="D48" i="6"/>
  <c r="C48" i="6"/>
  <c r="P47" i="6"/>
  <c r="O47" i="6"/>
  <c r="N47" i="6"/>
  <c r="M47" i="6"/>
  <c r="L47" i="6"/>
  <c r="K47" i="6"/>
  <c r="J47" i="6"/>
  <c r="I47" i="6"/>
  <c r="H47" i="6"/>
  <c r="G47" i="6"/>
  <c r="F47" i="6"/>
  <c r="E47" i="6"/>
  <c r="D47" i="6"/>
  <c r="C47" i="6"/>
  <c r="P46" i="6"/>
  <c r="O46" i="6"/>
  <c r="N46" i="6"/>
  <c r="M46" i="6"/>
  <c r="L46" i="6"/>
  <c r="K46" i="6"/>
  <c r="J46" i="6"/>
  <c r="I46" i="6"/>
  <c r="H46" i="6"/>
  <c r="G46" i="6"/>
  <c r="F46" i="6"/>
  <c r="E46" i="6"/>
  <c r="D46" i="6"/>
  <c r="C46" i="6"/>
  <c r="P45" i="6"/>
  <c r="O45" i="6"/>
  <c r="N45" i="6"/>
  <c r="M45" i="6"/>
  <c r="L45" i="6"/>
  <c r="K45" i="6"/>
  <c r="J45" i="6"/>
  <c r="I45" i="6"/>
  <c r="H45" i="6"/>
  <c r="G45" i="6"/>
  <c r="F45" i="6"/>
  <c r="E45" i="6"/>
  <c r="D45" i="6"/>
  <c r="C45" i="6"/>
  <c r="P44" i="6"/>
  <c r="O44" i="6"/>
  <c r="N44" i="6"/>
  <c r="M44" i="6"/>
  <c r="L44" i="6"/>
  <c r="K44" i="6"/>
  <c r="J44" i="6"/>
  <c r="I44" i="6"/>
  <c r="H44" i="6"/>
  <c r="G44" i="6"/>
  <c r="F44" i="6"/>
  <c r="E44" i="6"/>
  <c r="D44" i="6"/>
  <c r="C44" i="6"/>
  <c r="P43" i="6"/>
  <c r="O43" i="6"/>
  <c r="N43" i="6"/>
  <c r="M43" i="6"/>
  <c r="L43" i="6"/>
  <c r="K43" i="6"/>
  <c r="J43" i="6"/>
  <c r="I43" i="6"/>
  <c r="H43" i="6"/>
  <c r="G43" i="6"/>
  <c r="F43" i="6"/>
  <c r="E43" i="6"/>
  <c r="D43" i="6"/>
  <c r="C43" i="6"/>
  <c r="P42" i="6"/>
  <c r="O42" i="6"/>
  <c r="N42" i="6"/>
  <c r="M42" i="6"/>
  <c r="L42" i="6"/>
  <c r="K42" i="6"/>
  <c r="J42" i="6"/>
  <c r="I42" i="6"/>
  <c r="H42" i="6"/>
  <c r="G42" i="6"/>
  <c r="F42" i="6"/>
  <c r="E42" i="6"/>
  <c r="D42" i="6"/>
  <c r="C42" i="6"/>
  <c r="P41" i="6"/>
  <c r="O41" i="6"/>
  <c r="N41" i="6"/>
  <c r="M41" i="6"/>
  <c r="L41" i="6"/>
  <c r="K41" i="6"/>
  <c r="J41" i="6"/>
  <c r="I41" i="6"/>
  <c r="H41" i="6"/>
  <c r="G41" i="6"/>
  <c r="F41" i="6"/>
  <c r="E41" i="6"/>
  <c r="D41" i="6"/>
  <c r="C41" i="6"/>
  <c r="P40" i="6"/>
  <c r="O40" i="6"/>
  <c r="N40" i="6"/>
  <c r="M40" i="6"/>
  <c r="L40" i="6"/>
  <c r="K40" i="6"/>
  <c r="J40" i="6"/>
  <c r="I40" i="6"/>
  <c r="H40" i="6"/>
  <c r="G40" i="6"/>
  <c r="F40" i="6"/>
  <c r="E40" i="6"/>
  <c r="D40" i="6"/>
  <c r="C40" i="6"/>
  <c r="P37" i="6"/>
  <c r="O37" i="6"/>
  <c r="N37" i="6"/>
  <c r="M37" i="6"/>
  <c r="L37" i="6"/>
  <c r="K37" i="6"/>
  <c r="J37" i="6"/>
  <c r="I37" i="6"/>
  <c r="H37" i="6"/>
  <c r="G37" i="6"/>
  <c r="F37" i="6"/>
  <c r="E37" i="6"/>
  <c r="D37" i="6"/>
  <c r="C37" i="6"/>
  <c r="P36" i="6"/>
  <c r="O36" i="6"/>
  <c r="N36" i="6"/>
  <c r="M36" i="6"/>
  <c r="L36" i="6"/>
  <c r="K36" i="6"/>
  <c r="J36" i="6"/>
  <c r="I36" i="6"/>
  <c r="H36" i="6"/>
  <c r="G36" i="6"/>
  <c r="F36" i="6"/>
  <c r="E36" i="6"/>
  <c r="D36" i="6"/>
  <c r="C36" i="6"/>
  <c r="P35" i="6"/>
  <c r="O35" i="6"/>
  <c r="N35" i="6"/>
  <c r="M35" i="6"/>
  <c r="L35" i="6"/>
  <c r="K35" i="6"/>
  <c r="J35" i="6"/>
  <c r="I35" i="6"/>
  <c r="H35" i="6"/>
  <c r="G35" i="6"/>
  <c r="F35" i="6"/>
  <c r="E35" i="6"/>
  <c r="D35" i="6"/>
  <c r="C35" i="6"/>
  <c r="P34" i="6"/>
  <c r="O34" i="6"/>
  <c r="N34" i="6"/>
  <c r="M34" i="6"/>
  <c r="L34" i="6"/>
  <c r="K34" i="6"/>
  <c r="J34" i="6"/>
  <c r="I34" i="6"/>
  <c r="H34" i="6"/>
  <c r="G34" i="6"/>
  <c r="F34" i="6"/>
  <c r="E34" i="6"/>
  <c r="D34" i="6"/>
  <c r="C34" i="6"/>
  <c r="P33" i="6"/>
  <c r="O33" i="6"/>
  <c r="N33" i="6"/>
  <c r="M33" i="6"/>
  <c r="L33" i="6"/>
  <c r="K33" i="6"/>
  <c r="J33" i="6"/>
  <c r="I33" i="6"/>
  <c r="H33" i="6"/>
  <c r="G33" i="6"/>
  <c r="F33" i="6"/>
  <c r="E33" i="6"/>
  <c r="D33" i="6"/>
  <c r="C33" i="6"/>
  <c r="P32" i="6"/>
  <c r="O32" i="6"/>
  <c r="N32" i="6"/>
  <c r="M32" i="6"/>
  <c r="L32" i="6"/>
  <c r="K32" i="6"/>
  <c r="J32" i="6"/>
  <c r="I32" i="6"/>
  <c r="H32" i="6"/>
  <c r="G32" i="6"/>
  <c r="F32" i="6"/>
  <c r="E32" i="6"/>
  <c r="D32" i="6"/>
  <c r="C32" i="6"/>
  <c r="P31" i="6"/>
  <c r="O31" i="6"/>
  <c r="N31" i="6"/>
  <c r="M31" i="6"/>
  <c r="L31" i="6"/>
  <c r="K31" i="6"/>
  <c r="J31" i="6"/>
  <c r="I31" i="6"/>
  <c r="H31" i="6"/>
  <c r="G31" i="6"/>
  <c r="F31" i="6"/>
  <c r="E31" i="6"/>
  <c r="D31" i="6"/>
  <c r="C31" i="6"/>
  <c r="P30" i="6"/>
  <c r="O30" i="6"/>
  <c r="N30" i="6"/>
  <c r="M30" i="6"/>
  <c r="L30" i="6"/>
  <c r="K30" i="6"/>
  <c r="J30" i="6"/>
  <c r="I30" i="6"/>
  <c r="H30" i="6"/>
  <c r="G30" i="6"/>
  <c r="F30" i="6"/>
  <c r="E30" i="6"/>
  <c r="D30" i="6"/>
  <c r="C30" i="6"/>
  <c r="P29" i="6"/>
  <c r="O29" i="6"/>
  <c r="N29" i="6"/>
  <c r="M29" i="6"/>
  <c r="L29" i="6"/>
  <c r="K29" i="6"/>
  <c r="J29" i="6"/>
  <c r="I29" i="6"/>
  <c r="H29" i="6"/>
  <c r="G29" i="6"/>
  <c r="F29" i="6"/>
  <c r="E29" i="6"/>
  <c r="D29" i="6"/>
  <c r="C29" i="6"/>
  <c r="P28" i="6"/>
  <c r="O28" i="6"/>
  <c r="N28" i="6"/>
  <c r="M28" i="6"/>
  <c r="L28" i="6"/>
  <c r="K28" i="6"/>
  <c r="J28" i="6"/>
  <c r="I28" i="6"/>
  <c r="H28" i="6"/>
  <c r="G28" i="6"/>
  <c r="F28" i="6"/>
  <c r="E28" i="6"/>
  <c r="D28" i="6"/>
  <c r="C28" i="6"/>
  <c r="P27" i="6"/>
  <c r="O27" i="6"/>
  <c r="N27" i="6"/>
  <c r="M27" i="6"/>
  <c r="L27" i="6"/>
  <c r="K27" i="6"/>
  <c r="J27" i="6"/>
  <c r="I27" i="6"/>
  <c r="H27" i="6"/>
  <c r="G27" i="6"/>
  <c r="F27" i="6"/>
  <c r="E27" i="6"/>
  <c r="D27" i="6"/>
  <c r="C27" i="6"/>
  <c r="P24" i="6"/>
  <c r="O24" i="6"/>
  <c r="N24" i="6"/>
  <c r="M24" i="6"/>
  <c r="L24" i="6"/>
  <c r="K24" i="6"/>
  <c r="J24" i="6"/>
  <c r="I24" i="6"/>
  <c r="H24" i="6"/>
  <c r="G24" i="6"/>
  <c r="F24" i="6"/>
  <c r="E24" i="6"/>
  <c r="D24" i="6"/>
  <c r="C24" i="6"/>
  <c r="P23" i="6"/>
  <c r="O23" i="6"/>
  <c r="N23" i="6"/>
  <c r="M23" i="6"/>
  <c r="L23" i="6"/>
  <c r="K23" i="6"/>
  <c r="J23" i="6"/>
  <c r="I23" i="6"/>
  <c r="H23" i="6"/>
  <c r="G23" i="6"/>
  <c r="F23" i="6"/>
  <c r="E23" i="6"/>
  <c r="D23" i="6"/>
  <c r="C23" i="6"/>
  <c r="P22" i="6"/>
  <c r="O22" i="6"/>
  <c r="N22" i="6"/>
  <c r="M22" i="6"/>
  <c r="L22" i="6"/>
  <c r="K22" i="6"/>
  <c r="J22" i="6"/>
  <c r="I22" i="6"/>
  <c r="H22" i="6"/>
  <c r="G22" i="6"/>
  <c r="F22" i="6"/>
  <c r="E22" i="6"/>
  <c r="D22" i="6"/>
  <c r="C22" i="6"/>
  <c r="P21" i="6"/>
  <c r="O21" i="6"/>
  <c r="N21" i="6"/>
  <c r="M21" i="6"/>
  <c r="L21" i="6"/>
  <c r="K21" i="6"/>
  <c r="J21" i="6"/>
  <c r="I21" i="6"/>
  <c r="H21" i="6"/>
  <c r="G21" i="6"/>
  <c r="F21" i="6"/>
  <c r="E21" i="6"/>
  <c r="D21" i="6"/>
  <c r="C21" i="6"/>
  <c r="P20" i="6"/>
  <c r="O20" i="6"/>
  <c r="N20" i="6"/>
  <c r="M20" i="6"/>
  <c r="L20" i="6"/>
  <c r="K20" i="6"/>
  <c r="J20" i="6"/>
  <c r="I20" i="6"/>
  <c r="H20" i="6"/>
  <c r="G20" i="6"/>
  <c r="F20" i="6"/>
  <c r="E20" i="6"/>
  <c r="D20" i="6"/>
  <c r="C20" i="6"/>
  <c r="P19" i="6"/>
  <c r="O19" i="6"/>
  <c r="N19" i="6"/>
  <c r="M19" i="6"/>
  <c r="L19" i="6"/>
  <c r="K19" i="6"/>
  <c r="J19" i="6"/>
  <c r="I19" i="6"/>
  <c r="H19" i="6"/>
  <c r="G19" i="6"/>
  <c r="F19" i="6"/>
  <c r="E19" i="6"/>
  <c r="D19" i="6"/>
  <c r="C19" i="6"/>
  <c r="P18" i="6"/>
  <c r="O18" i="6"/>
  <c r="N18" i="6"/>
  <c r="M18" i="6"/>
  <c r="L18" i="6"/>
  <c r="K18" i="6"/>
  <c r="J18" i="6"/>
  <c r="I18" i="6"/>
  <c r="H18" i="6"/>
  <c r="G18" i="6"/>
  <c r="F18" i="6"/>
  <c r="E18" i="6"/>
  <c r="D18" i="6"/>
  <c r="C18" i="6"/>
  <c r="P17" i="6"/>
  <c r="O17" i="6"/>
  <c r="N17" i="6"/>
  <c r="M17" i="6"/>
  <c r="L17" i="6"/>
  <c r="K17" i="6"/>
  <c r="J17" i="6"/>
  <c r="I17" i="6"/>
  <c r="H17" i="6"/>
  <c r="G17" i="6"/>
  <c r="F17" i="6"/>
  <c r="E17" i="6"/>
  <c r="D17" i="6"/>
  <c r="C17" i="6"/>
  <c r="P16" i="6"/>
  <c r="O16" i="6"/>
  <c r="N16" i="6"/>
  <c r="M16" i="6"/>
  <c r="L16" i="6"/>
  <c r="K16" i="6"/>
  <c r="J16" i="6"/>
  <c r="I16" i="6"/>
  <c r="H16" i="6"/>
  <c r="G16" i="6"/>
  <c r="F16" i="6"/>
  <c r="E16" i="6"/>
  <c r="D16" i="6"/>
  <c r="C16" i="6"/>
  <c r="P15" i="6"/>
  <c r="O15" i="6"/>
  <c r="N15" i="6"/>
  <c r="M15" i="6"/>
  <c r="L15" i="6"/>
  <c r="K15" i="6"/>
  <c r="J15" i="6"/>
  <c r="I15" i="6"/>
  <c r="H15" i="6"/>
  <c r="G15" i="6"/>
  <c r="F15" i="6"/>
  <c r="E15" i="6"/>
  <c r="D15" i="6"/>
  <c r="C15" i="6"/>
  <c r="P14" i="6"/>
  <c r="O14" i="6"/>
  <c r="N14" i="6"/>
  <c r="M14" i="6"/>
  <c r="L14" i="6"/>
  <c r="K14" i="6"/>
  <c r="J14" i="6"/>
  <c r="I14" i="6"/>
  <c r="H14" i="6"/>
  <c r="G14" i="6"/>
  <c r="F14" i="6"/>
  <c r="E14" i="6"/>
  <c r="D14" i="6"/>
  <c r="C14" i="6"/>
  <c r="A8" i="6"/>
  <c r="B7" i="6"/>
  <c r="B6" i="6"/>
  <c r="B26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Scott Marley</author>
  </authors>
  <commentList>
    <comment ref="G10" authorId="0" shapeId="0" xr:uid="{B1CD5FF2-EB60-4DBC-83C4-FEFC52E6227C}">
      <text>
        <r>
          <rPr>
            <sz val="8"/>
            <color indexed="81"/>
            <rFont val="Arial"/>
            <family val="2"/>
          </rPr>
          <t>Includes: marriage, children, looking after others, holiday, moving house, spouse transferred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0" authorId="0" shapeId="0" xr:uid="{C14F7D2F-CB75-427E-899B-989F0B8986A5}">
      <text>
        <r>
          <rPr>
            <sz val="8"/>
            <color indexed="81"/>
            <rFont val="Arial"/>
            <family val="2"/>
          </rPr>
          <t>Includes: redundancies, employer went out of business, no work available or own business closing down for economic reasons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Scott Marley</author>
  </authors>
  <commentList>
    <comment ref="G10" authorId="0" shapeId="0" xr:uid="{171F1B3B-F236-47C7-BCB3-05BA0F407D49}">
      <text>
        <r>
          <rPr>
            <sz val="8"/>
            <color indexed="81"/>
            <rFont val="Arial"/>
            <family val="2"/>
          </rPr>
          <t>Includes: marriage, children, looking after others, holiday, moving house, spouse transferred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0" authorId="0" shapeId="0" xr:uid="{AB8A2091-49EF-41D3-9F6C-44D9BE2E3025}">
      <text>
        <r>
          <rPr>
            <sz val="8"/>
            <color indexed="81"/>
            <rFont val="Arial"/>
            <family val="2"/>
          </rPr>
          <t>Includes: redundancies, employer went out of business, no work available or own business closing down for economic reasons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ABS</author>
  </authors>
  <commentList>
    <comment ref="L10" authorId="0" shapeId="0" xr:uid="{00000000-0006-0000-0000-000001000000}">
      <text>
        <r>
          <rPr>
            <sz val="9"/>
            <color indexed="81"/>
            <rFont val="Tahoma"/>
            <family val="2"/>
          </rPr>
          <t>Refers to series collected at quarterly and lesser frequencies only.
Indicates which month in the collection period the data refers to.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ABS</author>
  </authors>
  <commentList>
    <comment ref="A6" authorId="0" shapeId="0" xr:uid="{00000000-0006-0000-0100-000001000000}">
      <text>
        <r>
          <rPr>
            <sz val="9"/>
            <color indexed="81"/>
            <rFont val="Tahoma"/>
            <family val="2"/>
          </rPr>
          <t>Refers to series collected at quarterly and lesser frequencies only.
Indicates which month in the collection period the data refers to.</t>
        </r>
      </text>
    </comment>
    <comment ref="BO11" authorId="0" shapeId="0" xr:uid="{00000000-0006-0000-0100-000002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V11" authorId="0" shapeId="0" xr:uid="{00000000-0006-0000-0100-000003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Y11" authorId="0" shapeId="0" xr:uid="{00000000-0006-0000-0100-000004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Z11" authorId="0" shapeId="0" xr:uid="{00000000-0006-0000-0100-000005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A11" authorId="0" shapeId="0" xr:uid="{00000000-0006-0000-0100-000006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C11" authorId="0" shapeId="0" xr:uid="{00000000-0006-0000-0100-000007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D11" authorId="0" shapeId="0" xr:uid="{00000000-0006-0000-0100-000008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E11" authorId="0" shapeId="0" xr:uid="{00000000-0006-0000-0100-000009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F11" authorId="0" shapeId="0" xr:uid="{00000000-0006-0000-0100-00000A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G11" authorId="0" shapeId="0" xr:uid="{00000000-0006-0000-0100-00000B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I11" authorId="0" shapeId="0" xr:uid="{00000000-0006-0000-0100-00000C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J11" authorId="0" shapeId="0" xr:uid="{00000000-0006-0000-0100-00000D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K11" authorId="0" shapeId="0" xr:uid="{00000000-0006-0000-0100-00000E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L11" authorId="0" shapeId="0" xr:uid="{00000000-0006-0000-0100-00000F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M11" authorId="0" shapeId="0" xr:uid="{00000000-0006-0000-0100-000010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N11" authorId="0" shapeId="0" xr:uid="{00000000-0006-0000-0100-000011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O11" authorId="0" shapeId="0" xr:uid="{00000000-0006-0000-0100-000012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P11" authorId="0" shapeId="0" xr:uid="{00000000-0006-0000-0100-000013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Q11" authorId="0" shapeId="0" xr:uid="{00000000-0006-0000-0100-000014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R11" authorId="0" shapeId="0" xr:uid="{00000000-0006-0000-0100-000015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T11" authorId="0" shapeId="0" xr:uid="{00000000-0006-0000-0100-000016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U11" authorId="0" shapeId="0" xr:uid="{00000000-0006-0000-0100-000017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V11" authorId="0" shapeId="0" xr:uid="{00000000-0006-0000-0100-000018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W11" authorId="0" shapeId="0" xr:uid="{00000000-0006-0000-0100-000019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X11" authorId="0" shapeId="0" xr:uid="{00000000-0006-0000-0100-00001A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Y11" authorId="0" shapeId="0" xr:uid="{00000000-0006-0000-0100-00001B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Z11" authorId="0" shapeId="0" xr:uid="{00000000-0006-0000-0100-00001C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A11" authorId="0" shapeId="0" xr:uid="{00000000-0006-0000-0100-00001D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M11" authorId="0" shapeId="0" xr:uid="{00000000-0006-0000-0100-00001E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N11" authorId="0" shapeId="0" xr:uid="{00000000-0006-0000-0100-00001F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V11" authorId="0" shapeId="0" xr:uid="{00000000-0006-0000-0100-000020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W11" authorId="0" shapeId="0" xr:uid="{00000000-0006-0000-0100-000021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X11" authorId="0" shapeId="0" xr:uid="{00000000-0006-0000-0100-000022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Y11" authorId="0" shapeId="0" xr:uid="{00000000-0006-0000-0100-000023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H11" authorId="0" shapeId="0" xr:uid="{00000000-0006-0000-0100-000024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I11" authorId="0" shapeId="0" xr:uid="{00000000-0006-0000-0100-000025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J11" authorId="0" shapeId="0" xr:uid="{00000000-0006-0000-0100-000026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N11" authorId="0" shapeId="0" xr:uid="{00000000-0006-0000-0100-000027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U11" authorId="0" shapeId="0" xr:uid="{00000000-0006-0000-0100-000028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X11" authorId="0" shapeId="0" xr:uid="{00000000-0006-0000-0100-000029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Y11" authorId="0" shapeId="0" xr:uid="{00000000-0006-0000-0100-00002A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Z11" authorId="0" shapeId="0" xr:uid="{00000000-0006-0000-0100-00002B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B11" authorId="0" shapeId="0" xr:uid="{00000000-0006-0000-0100-00002C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C11" authorId="0" shapeId="0" xr:uid="{00000000-0006-0000-0100-00002D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D11" authorId="0" shapeId="0" xr:uid="{00000000-0006-0000-0100-00002E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E11" authorId="0" shapeId="0" xr:uid="{00000000-0006-0000-0100-00002F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F11" authorId="0" shapeId="0" xr:uid="{00000000-0006-0000-0100-000030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I11" authorId="0" shapeId="0" xr:uid="{00000000-0006-0000-0100-000031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J11" authorId="0" shapeId="0" xr:uid="{00000000-0006-0000-0100-000032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K11" authorId="0" shapeId="0" xr:uid="{00000000-0006-0000-0100-000033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N11" authorId="0" shapeId="0" xr:uid="{00000000-0006-0000-0100-000034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P11" authorId="0" shapeId="0" xr:uid="{00000000-0006-0000-0100-000035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Q11" authorId="0" shapeId="0" xr:uid="{00000000-0006-0000-0100-000036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IH11" authorId="0" shapeId="0" xr:uid="{00000000-0006-0000-0100-000037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II11" authorId="0" shapeId="0" xr:uid="{00000000-0006-0000-0100-000038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K12" authorId="0" shapeId="0" xr:uid="{00000000-0006-0000-0100-000039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V12" authorId="0" shapeId="0" xr:uid="{00000000-0006-0000-0100-00003A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X12" authorId="0" shapeId="0" xr:uid="{00000000-0006-0000-0100-00003B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Y12" authorId="0" shapeId="0" xr:uid="{00000000-0006-0000-0100-00003C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Z12" authorId="0" shapeId="0" xr:uid="{00000000-0006-0000-0100-00003D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A12" authorId="0" shapeId="0" xr:uid="{00000000-0006-0000-0100-00003E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B12" authorId="0" shapeId="0" xr:uid="{00000000-0006-0000-0100-00003F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C12" authorId="0" shapeId="0" xr:uid="{00000000-0006-0000-0100-000040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D12" authorId="0" shapeId="0" xr:uid="{00000000-0006-0000-0100-000041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E12" authorId="0" shapeId="0" xr:uid="{00000000-0006-0000-0100-000042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F12" authorId="0" shapeId="0" xr:uid="{00000000-0006-0000-0100-000043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I12" authorId="0" shapeId="0" xr:uid="{00000000-0006-0000-0100-000044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J12" authorId="0" shapeId="0" xr:uid="{00000000-0006-0000-0100-000045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K12" authorId="0" shapeId="0" xr:uid="{00000000-0006-0000-0100-000046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L12" authorId="0" shapeId="0" xr:uid="{00000000-0006-0000-0100-000047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M12" authorId="0" shapeId="0" xr:uid="{00000000-0006-0000-0100-000048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N12" authorId="0" shapeId="0" xr:uid="{00000000-0006-0000-0100-000049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O12" authorId="0" shapeId="0" xr:uid="{00000000-0006-0000-0100-00004A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P12" authorId="0" shapeId="0" xr:uid="{00000000-0006-0000-0100-00004B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Q12" authorId="0" shapeId="0" xr:uid="{00000000-0006-0000-0100-00004C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S12" authorId="0" shapeId="0" xr:uid="{00000000-0006-0000-0100-00004D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T12" authorId="0" shapeId="0" xr:uid="{00000000-0006-0000-0100-00004E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U12" authorId="0" shapeId="0" xr:uid="{00000000-0006-0000-0100-00004F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W12" authorId="0" shapeId="0" xr:uid="{00000000-0006-0000-0100-000050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X12" authorId="0" shapeId="0" xr:uid="{00000000-0006-0000-0100-000051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Y12" authorId="0" shapeId="0" xr:uid="{00000000-0006-0000-0100-000052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Z12" authorId="0" shapeId="0" xr:uid="{00000000-0006-0000-0100-000053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A12" authorId="0" shapeId="0" xr:uid="{00000000-0006-0000-0100-000054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N12" authorId="0" shapeId="0" xr:uid="{00000000-0006-0000-0100-000055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W12" authorId="0" shapeId="0" xr:uid="{00000000-0006-0000-0100-000056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X12" authorId="0" shapeId="0" xr:uid="{00000000-0006-0000-0100-000057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Y12" authorId="0" shapeId="0" xr:uid="{00000000-0006-0000-0100-000058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G12" authorId="0" shapeId="0" xr:uid="{00000000-0006-0000-0100-000059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H12" authorId="0" shapeId="0" xr:uid="{00000000-0006-0000-0100-00005A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I12" authorId="0" shapeId="0" xr:uid="{00000000-0006-0000-0100-00005B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J12" authorId="0" shapeId="0" xr:uid="{00000000-0006-0000-0100-00005C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M12" authorId="0" shapeId="0" xr:uid="{00000000-0006-0000-0100-00005D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O12" authorId="0" shapeId="0" xr:uid="{00000000-0006-0000-0100-00005E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X12" authorId="0" shapeId="0" xr:uid="{00000000-0006-0000-0100-00005F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Y12" authorId="0" shapeId="0" xr:uid="{00000000-0006-0000-0100-000060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Z12" authorId="0" shapeId="0" xr:uid="{00000000-0006-0000-0100-000061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B12" authorId="0" shapeId="0" xr:uid="{00000000-0006-0000-0100-000062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C12" authorId="0" shapeId="0" xr:uid="{00000000-0006-0000-0100-000063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E12" authorId="0" shapeId="0" xr:uid="{00000000-0006-0000-0100-000064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F12" authorId="0" shapeId="0" xr:uid="{00000000-0006-0000-0100-000065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H12" authorId="0" shapeId="0" xr:uid="{00000000-0006-0000-0100-000066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I12" authorId="0" shapeId="0" xr:uid="{00000000-0006-0000-0100-000067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J12" authorId="0" shapeId="0" xr:uid="{00000000-0006-0000-0100-000068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K12" authorId="0" shapeId="0" xr:uid="{00000000-0006-0000-0100-000069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N12" authorId="0" shapeId="0" xr:uid="{00000000-0006-0000-0100-00006A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O12" authorId="0" shapeId="0" xr:uid="{00000000-0006-0000-0100-00006B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P12" authorId="0" shapeId="0" xr:uid="{00000000-0006-0000-0100-00006C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Q12" authorId="0" shapeId="0" xr:uid="{00000000-0006-0000-0100-00006D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IH12" authorId="0" shapeId="0" xr:uid="{00000000-0006-0000-0100-00006E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II12" authorId="0" shapeId="0" xr:uid="{00000000-0006-0000-0100-00006F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IM12" authorId="0" shapeId="0" xr:uid="{00000000-0006-0000-0100-000070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D13" authorId="0" shapeId="0" xr:uid="{00000000-0006-0000-0100-000071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V13" authorId="0" shapeId="0" xr:uid="{00000000-0006-0000-0100-000072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Y13" authorId="0" shapeId="0" xr:uid="{00000000-0006-0000-0100-000073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Z13" authorId="0" shapeId="0" xr:uid="{00000000-0006-0000-0100-000074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A13" authorId="0" shapeId="0" xr:uid="{00000000-0006-0000-0100-000075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B13" authorId="0" shapeId="0" xr:uid="{00000000-0006-0000-0100-000076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C13" authorId="0" shapeId="0" xr:uid="{00000000-0006-0000-0100-000077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D13" authorId="0" shapeId="0" xr:uid="{00000000-0006-0000-0100-000078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E13" authorId="0" shapeId="0" xr:uid="{00000000-0006-0000-0100-000079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I13" authorId="0" shapeId="0" xr:uid="{00000000-0006-0000-0100-00007A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J13" authorId="0" shapeId="0" xr:uid="{00000000-0006-0000-0100-00007B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K13" authorId="0" shapeId="0" xr:uid="{00000000-0006-0000-0100-00007C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L13" authorId="0" shapeId="0" xr:uid="{00000000-0006-0000-0100-00007D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M13" authorId="0" shapeId="0" xr:uid="{00000000-0006-0000-0100-00007E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N13" authorId="0" shapeId="0" xr:uid="{00000000-0006-0000-0100-00007F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O13" authorId="0" shapeId="0" xr:uid="{00000000-0006-0000-0100-000080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P13" authorId="0" shapeId="0" xr:uid="{00000000-0006-0000-0100-000081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S13" authorId="0" shapeId="0" xr:uid="{00000000-0006-0000-0100-000082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T13" authorId="0" shapeId="0" xr:uid="{00000000-0006-0000-0100-000083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U13" authorId="0" shapeId="0" xr:uid="{00000000-0006-0000-0100-000084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V13" authorId="0" shapeId="0" xr:uid="{00000000-0006-0000-0100-000085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W13" authorId="0" shapeId="0" xr:uid="{00000000-0006-0000-0100-000086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X13" authorId="0" shapeId="0" xr:uid="{00000000-0006-0000-0100-000087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Y13" authorId="0" shapeId="0" xr:uid="{00000000-0006-0000-0100-000088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Z13" authorId="0" shapeId="0" xr:uid="{00000000-0006-0000-0100-000089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L13" authorId="0" shapeId="0" xr:uid="{00000000-0006-0000-0100-00008A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W13" authorId="0" shapeId="0" xr:uid="{00000000-0006-0000-0100-00008B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X13" authorId="0" shapeId="0" xr:uid="{00000000-0006-0000-0100-00008C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Y13" authorId="0" shapeId="0" xr:uid="{00000000-0006-0000-0100-00008D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G13" authorId="0" shapeId="0" xr:uid="{00000000-0006-0000-0100-00008E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H13" authorId="0" shapeId="0" xr:uid="{00000000-0006-0000-0100-00008F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I13" authorId="0" shapeId="0" xr:uid="{00000000-0006-0000-0100-000090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J13" authorId="0" shapeId="0" xr:uid="{00000000-0006-0000-0100-000091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N13" authorId="0" shapeId="0" xr:uid="{00000000-0006-0000-0100-000092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O13" authorId="0" shapeId="0" xr:uid="{00000000-0006-0000-0100-000093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X13" authorId="0" shapeId="0" xr:uid="{00000000-0006-0000-0100-000094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Y13" authorId="0" shapeId="0" xr:uid="{00000000-0006-0000-0100-000095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Z13" authorId="0" shapeId="0" xr:uid="{00000000-0006-0000-0100-000096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B13" authorId="0" shapeId="0" xr:uid="{00000000-0006-0000-0100-000097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C13" authorId="0" shapeId="0" xr:uid="{00000000-0006-0000-0100-000098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D13" authorId="0" shapeId="0" xr:uid="{00000000-0006-0000-0100-000099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E13" authorId="0" shapeId="0" xr:uid="{00000000-0006-0000-0100-00009A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F13" authorId="0" shapeId="0" xr:uid="{00000000-0006-0000-0100-00009B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I13" authorId="0" shapeId="0" xr:uid="{00000000-0006-0000-0100-00009C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J13" authorId="0" shapeId="0" xr:uid="{00000000-0006-0000-0100-00009D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K13" authorId="0" shapeId="0" xr:uid="{00000000-0006-0000-0100-00009E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M13" authorId="0" shapeId="0" xr:uid="{00000000-0006-0000-0100-00009F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N13" authorId="0" shapeId="0" xr:uid="{00000000-0006-0000-0100-0000A0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P13" authorId="0" shapeId="0" xr:uid="{00000000-0006-0000-0100-0000A1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Q13" authorId="0" shapeId="0" xr:uid="{00000000-0006-0000-0100-0000A2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IH13" authorId="0" shapeId="0" xr:uid="{00000000-0006-0000-0100-0000A3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II13" authorId="0" shapeId="0" xr:uid="{00000000-0006-0000-0100-0000A4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O14" authorId="0" shapeId="0" xr:uid="{00000000-0006-0000-0100-0000A5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K14" authorId="0" shapeId="0" xr:uid="{00000000-0006-0000-0100-0000A6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V14" authorId="0" shapeId="0" xr:uid="{00000000-0006-0000-0100-0000A7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X14" authorId="0" shapeId="0" xr:uid="{00000000-0006-0000-0100-0000A8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Y14" authorId="0" shapeId="0" xr:uid="{00000000-0006-0000-0100-0000A9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Z14" authorId="0" shapeId="0" xr:uid="{00000000-0006-0000-0100-0000AA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A14" authorId="0" shapeId="0" xr:uid="{00000000-0006-0000-0100-0000AB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B14" authorId="0" shapeId="0" xr:uid="{00000000-0006-0000-0100-0000AC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C14" authorId="0" shapeId="0" xr:uid="{00000000-0006-0000-0100-0000AD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D14" authorId="0" shapeId="0" xr:uid="{00000000-0006-0000-0100-0000AE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E14" authorId="0" shapeId="0" xr:uid="{00000000-0006-0000-0100-0000AF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I14" authorId="0" shapeId="0" xr:uid="{00000000-0006-0000-0100-0000B0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J14" authorId="0" shapeId="0" xr:uid="{00000000-0006-0000-0100-0000B1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K14" authorId="0" shapeId="0" xr:uid="{00000000-0006-0000-0100-0000B2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L14" authorId="0" shapeId="0" xr:uid="{00000000-0006-0000-0100-0000B3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M14" authorId="0" shapeId="0" xr:uid="{00000000-0006-0000-0100-0000B4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N14" authorId="0" shapeId="0" xr:uid="{00000000-0006-0000-0100-0000B5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O14" authorId="0" shapeId="0" xr:uid="{00000000-0006-0000-0100-0000B6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P14" authorId="0" shapeId="0" xr:uid="{00000000-0006-0000-0100-0000B7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S14" authorId="0" shapeId="0" xr:uid="{00000000-0006-0000-0100-0000B8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T14" authorId="0" shapeId="0" xr:uid="{00000000-0006-0000-0100-0000B9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U14" authorId="0" shapeId="0" xr:uid="{00000000-0006-0000-0100-0000BA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V14" authorId="0" shapeId="0" xr:uid="{00000000-0006-0000-0100-0000BB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W14" authorId="0" shapeId="0" xr:uid="{00000000-0006-0000-0100-0000BC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X14" authorId="0" shapeId="0" xr:uid="{00000000-0006-0000-0100-0000BD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Y14" authorId="0" shapeId="0" xr:uid="{00000000-0006-0000-0100-0000BE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A14" authorId="0" shapeId="0" xr:uid="{00000000-0006-0000-0100-0000BF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M14" authorId="0" shapeId="0" xr:uid="{00000000-0006-0000-0100-0000C0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N14" authorId="0" shapeId="0" xr:uid="{00000000-0006-0000-0100-0000C1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V14" authorId="0" shapeId="0" xr:uid="{00000000-0006-0000-0100-0000C2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W14" authorId="0" shapeId="0" xr:uid="{00000000-0006-0000-0100-0000C3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X14" authorId="0" shapeId="0" xr:uid="{00000000-0006-0000-0100-0000C4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Y14" authorId="0" shapeId="0" xr:uid="{00000000-0006-0000-0100-0000C5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G14" authorId="0" shapeId="0" xr:uid="{00000000-0006-0000-0100-0000C6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H14" authorId="0" shapeId="0" xr:uid="{00000000-0006-0000-0100-0000C7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I14" authorId="0" shapeId="0" xr:uid="{00000000-0006-0000-0100-0000C8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J14" authorId="0" shapeId="0" xr:uid="{00000000-0006-0000-0100-0000C9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N14" authorId="0" shapeId="0" xr:uid="{00000000-0006-0000-0100-0000CA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O14" authorId="0" shapeId="0" xr:uid="{00000000-0006-0000-0100-0000CB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X14" authorId="0" shapeId="0" xr:uid="{00000000-0006-0000-0100-0000CC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Y14" authorId="0" shapeId="0" xr:uid="{00000000-0006-0000-0100-0000CD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Z14" authorId="0" shapeId="0" xr:uid="{00000000-0006-0000-0100-0000CE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C14" authorId="0" shapeId="0" xr:uid="{00000000-0006-0000-0100-0000CF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E14" authorId="0" shapeId="0" xr:uid="{00000000-0006-0000-0100-0000D0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F14" authorId="0" shapeId="0" xr:uid="{00000000-0006-0000-0100-0000D1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I14" authorId="0" shapeId="0" xr:uid="{00000000-0006-0000-0100-0000D2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J14" authorId="0" shapeId="0" xr:uid="{00000000-0006-0000-0100-0000D3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K14" authorId="0" shapeId="0" xr:uid="{00000000-0006-0000-0100-0000D4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N14" authorId="0" shapeId="0" xr:uid="{00000000-0006-0000-0100-0000D5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P14" authorId="0" shapeId="0" xr:uid="{00000000-0006-0000-0100-0000D6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Q14" authorId="0" shapeId="0" xr:uid="{00000000-0006-0000-0100-0000D7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IH14" authorId="0" shapeId="0" xr:uid="{00000000-0006-0000-0100-0000D8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II14" authorId="0" shapeId="0" xr:uid="{00000000-0006-0000-0100-0000D9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U15" authorId="0" shapeId="0" xr:uid="{00000000-0006-0000-0100-0000DA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V15" authorId="0" shapeId="0" xr:uid="{00000000-0006-0000-0100-0000DB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Y15" authorId="0" shapeId="0" xr:uid="{00000000-0006-0000-0100-0000DC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Z15" authorId="0" shapeId="0" xr:uid="{00000000-0006-0000-0100-0000DD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A15" authorId="0" shapeId="0" xr:uid="{00000000-0006-0000-0100-0000DE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B15" authorId="0" shapeId="0" xr:uid="{00000000-0006-0000-0100-0000DF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C15" authorId="0" shapeId="0" xr:uid="{00000000-0006-0000-0100-0000E0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E15" authorId="0" shapeId="0" xr:uid="{00000000-0006-0000-0100-0000E1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F15" authorId="0" shapeId="0" xr:uid="{00000000-0006-0000-0100-0000E2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G15" authorId="0" shapeId="0" xr:uid="{00000000-0006-0000-0100-0000E3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J15" authorId="0" shapeId="0" xr:uid="{00000000-0006-0000-0100-0000E4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K15" authorId="0" shapeId="0" xr:uid="{00000000-0006-0000-0100-0000E5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L15" authorId="0" shapeId="0" xr:uid="{00000000-0006-0000-0100-0000E6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M15" authorId="0" shapeId="0" xr:uid="{00000000-0006-0000-0100-0000E7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N15" authorId="0" shapeId="0" xr:uid="{00000000-0006-0000-0100-0000E8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P15" authorId="0" shapeId="0" xr:uid="{00000000-0006-0000-0100-0000E9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Q15" authorId="0" shapeId="0" xr:uid="{00000000-0006-0000-0100-0000EA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R15" authorId="0" shapeId="0" xr:uid="{00000000-0006-0000-0100-0000EB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S15" authorId="0" shapeId="0" xr:uid="{00000000-0006-0000-0100-0000EC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T15" authorId="0" shapeId="0" xr:uid="{00000000-0006-0000-0100-0000ED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U15" authorId="0" shapeId="0" xr:uid="{00000000-0006-0000-0100-0000EE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V15" authorId="0" shapeId="0" xr:uid="{00000000-0006-0000-0100-0000EF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W15" authorId="0" shapeId="0" xr:uid="{00000000-0006-0000-0100-0000F0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X15" authorId="0" shapeId="0" xr:uid="{00000000-0006-0000-0100-0000F1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Y15" authorId="0" shapeId="0" xr:uid="{00000000-0006-0000-0100-0000F2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A15" authorId="0" shapeId="0" xr:uid="{00000000-0006-0000-0100-0000F3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L15" authorId="0" shapeId="0" xr:uid="{00000000-0006-0000-0100-0000F4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W15" authorId="0" shapeId="0" xr:uid="{00000000-0006-0000-0100-0000F5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X15" authorId="0" shapeId="0" xr:uid="{00000000-0006-0000-0100-0000F6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Y15" authorId="0" shapeId="0" xr:uid="{00000000-0006-0000-0100-0000F7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G15" authorId="0" shapeId="0" xr:uid="{00000000-0006-0000-0100-0000F8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H15" authorId="0" shapeId="0" xr:uid="{00000000-0006-0000-0100-0000F9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I15" authorId="0" shapeId="0" xr:uid="{00000000-0006-0000-0100-0000FA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J15" authorId="0" shapeId="0" xr:uid="{00000000-0006-0000-0100-0000FB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N15" authorId="0" shapeId="0" xr:uid="{00000000-0006-0000-0100-0000FC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U15" authorId="0" shapeId="0" xr:uid="{00000000-0006-0000-0100-0000FD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X15" authorId="0" shapeId="0" xr:uid="{00000000-0006-0000-0100-0000FE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Y15" authorId="0" shapeId="0" xr:uid="{00000000-0006-0000-0100-0000FF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C15" authorId="0" shapeId="0" xr:uid="{00000000-0006-0000-0100-000000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D15" authorId="0" shapeId="0" xr:uid="{00000000-0006-0000-0100-000001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E15" authorId="0" shapeId="0" xr:uid="{00000000-0006-0000-0100-000002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F15" authorId="0" shapeId="0" xr:uid="{00000000-0006-0000-0100-000003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I15" authorId="0" shapeId="0" xr:uid="{00000000-0006-0000-0100-000004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J15" authorId="0" shapeId="0" xr:uid="{00000000-0006-0000-0100-000005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K15" authorId="0" shapeId="0" xr:uid="{00000000-0006-0000-0100-000006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N15" authorId="0" shapeId="0" xr:uid="{00000000-0006-0000-0100-000007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O15" authorId="0" shapeId="0" xr:uid="{00000000-0006-0000-0100-000008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Q15" authorId="0" shapeId="0" xr:uid="{00000000-0006-0000-0100-000009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IH15" authorId="0" shapeId="0" xr:uid="{00000000-0006-0000-0100-00000A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II15" authorId="0" shapeId="0" xr:uid="{00000000-0006-0000-0100-00000B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Z16" authorId="0" shapeId="0" xr:uid="{00000000-0006-0000-0100-00000C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K16" authorId="0" shapeId="0" xr:uid="{00000000-0006-0000-0100-00000D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N16" authorId="0" shapeId="0" xr:uid="{00000000-0006-0000-0100-00000E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O16" authorId="0" shapeId="0" xr:uid="{00000000-0006-0000-0100-00000F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V16" authorId="0" shapeId="0" xr:uid="{00000000-0006-0000-0100-000010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X16" authorId="0" shapeId="0" xr:uid="{00000000-0006-0000-0100-000011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Y16" authorId="0" shapeId="0" xr:uid="{00000000-0006-0000-0100-000012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Z16" authorId="0" shapeId="0" xr:uid="{00000000-0006-0000-0100-000013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A16" authorId="0" shapeId="0" xr:uid="{00000000-0006-0000-0100-000014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C16" authorId="0" shapeId="0" xr:uid="{00000000-0006-0000-0100-000015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D16" authorId="0" shapeId="0" xr:uid="{00000000-0006-0000-0100-000016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E16" authorId="0" shapeId="0" xr:uid="{00000000-0006-0000-0100-000017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F16" authorId="0" shapeId="0" xr:uid="{00000000-0006-0000-0100-000018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I16" authorId="0" shapeId="0" xr:uid="{00000000-0006-0000-0100-000019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J16" authorId="0" shapeId="0" xr:uid="{00000000-0006-0000-0100-00001A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K16" authorId="0" shapeId="0" xr:uid="{00000000-0006-0000-0100-00001B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L16" authorId="0" shapeId="0" xr:uid="{00000000-0006-0000-0100-00001C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N16" authorId="0" shapeId="0" xr:uid="{00000000-0006-0000-0100-00001D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O16" authorId="0" shapeId="0" xr:uid="{00000000-0006-0000-0100-00001E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P16" authorId="0" shapeId="0" xr:uid="{00000000-0006-0000-0100-00001F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Q16" authorId="0" shapeId="0" xr:uid="{00000000-0006-0000-0100-000020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S16" authorId="0" shapeId="0" xr:uid="{00000000-0006-0000-0100-000021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T16" authorId="0" shapeId="0" xr:uid="{00000000-0006-0000-0100-000022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U16" authorId="0" shapeId="0" xr:uid="{00000000-0006-0000-0100-000023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V16" authorId="0" shapeId="0" xr:uid="{00000000-0006-0000-0100-000024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W16" authorId="0" shapeId="0" xr:uid="{00000000-0006-0000-0100-000025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X16" authorId="0" shapeId="0" xr:uid="{00000000-0006-0000-0100-000026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Y16" authorId="0" shapeId="0" xr:uid="{00000000-0006-0000-0100-000027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Z16" authorId="0" shapeId="0" xr:uid="{00000000-0006-0000-0100-000028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A16" authorId="0" shapeId="0" xr:uid="{00000000-0006-0000-0100-000029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B16" authorId="0" shapeId="0" xr:uid="{00000000-0006-0000-0100-00002A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N16" authorId="0" shapeId="0" xr:uid="{00000000-0006-0000-0100-00002B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V16" authorId="0" shapeId="0" xr:uid="{00000000-0006-0000-0100-00002C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W16" authorId="0" shapeId="0" xr:uid="{00000000-0006-0000-0100-00002D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X16" authorId="0" shapeId="0" xr:uid="{00000000-0006-0000-0100-00002E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Y16" authorId="0" shapeId="0" xr:uid="{00000000-0006-0000-0100-00002F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G16" authorId="0" shapeId="0" xr:uid="{00000000-0006-0000-0100-000030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H16" authorId="0" shapeId="0" xr:uid="{00000000-0006-0000-0100-000031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I16" authorId="0" shapeId="0" xr:uid="{00000000-0006-0000-0100-000032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J16" authorId="0" shapeId="0" xr:uid="{00000000-0006-0000-0100-000033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M16" authorId="0" shapeId="0" xr:uid="{00000000-0006-0000-0100-000034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N16" authorId="0" shapeId="0" xr:uid="{00000000-0006-0000-0100-000035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R16" authorId="0" shapeId="0" xr:uid="{00000000-0006-0000-0100-000036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X16" authorId="0" shapeId="0" xr:uid="{00000000-0006-0000-0100-000037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Y16" authorId="0" shapeId="0" xr:uid="{00000000-0006-0000-0100-000038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Z16" authorId="0" shapeId="0" xr:uid="{00000000-0006-0000-0100-000039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C16" authorId="0" shapeId="0" xr:uid="{00000000-0006-0000-0100-00003A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D16" authorId="0" shapeId="0" xr:uid="{00000000-0006-0000-0100-00003B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E16" authorId="0" shapeId="0" xr:uid="{00000000-0006-0000-0100-00003C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F16" authorId="0" shapeId="0" xr:uid="{00000000-0006-0000-0100-00003D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H16" authorId="0" shapeId="0" xr:uid="{00000000-0006-0000-0100-00003E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I16" authorId="0" shapeId="0" xr:uid="{00000000-0006-0000-0100-00003F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J16" authorId="0" shapeId="0" xr:uid="{00000000-0006-0000-0100-000040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K16" authorId="0" shapeId="0" xr:uid="{00000000-0006-0000-0100-000041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N16" authorId="0" shapeId="0" xr:uid="{00000000-0006-0000-0100-000042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O16" authorId="0" shapeId="0" xr:uid="{00000000-0006-0000-0100-000043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P16" authorId="0" shapeId="0" xr:uid="{00000000-0006-0000-0100-000044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Q16" authorId="0" shapeId="0" xr:uid="{00000000-0006-0000-0100-000045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IH16" authorId="0" shapeId="0" xr:uid="{00000000-0006-0000-0100-000046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II16" authorId="0" shapeId="0" xr:uid="{00000000-0006-0000-0100-000047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IL16" authorId="0" shapeId="0" xr:uid="{00000000-0006-0000-0100-000048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V17" authorId="0" shapeId="0" xr:uid="{00000000-0006-0000-0100-000049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Y17" authorId="0" shapeId="0" xr:uid="{00000000-0006-0000-0100-00004A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Z17" authorId="0" shapeId="0" xr:uid="{00000000-0006-0000-0100-00004B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A17" authorId="0" shapeId="0" xr:uid="{00000000-0006-0000-0100-00004C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B17" authorId="0" shapeId="0" xr:uid="{00000000-0006-0000-0100-00004D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C17" authorId="0" shapeId="0" xr:uid="{00000000-0006-0000-0100-00004E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D17" authorId="0" shapeId="0" xr:uid="{00000000-0006-0000-0100-00004F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F17" authorId="0" shapeId="0" xr:uid="{00000000-0006-0000-0100-000050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I17" authorId="0" shapeId="0" xr:uid="{00000000-0006-0000-0100-000051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J17" authorId="0" shapeId="0" xr:uid="{00000000-0006-0000-0100-000052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K17" authorId="0" shapeId="0" xr:uid="{00000000-0006-0000-0100-000053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L17" authorId="0" shapeId="0" xr:uid="{00000000-0006-0000-0100-000054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M17" authorId="0" shapeId="0" xr:uid="{00000000-0006-0000-0100-000055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N17" authorId="0" shapeId="0" xr:uid="{00000000-0006-0000-0100-000056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O17" authorId="0" shapeId="0" xr:uid="{00000000-0006-0000-0100-000057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Q17" authorId="0" shapeId="0" xr:uid="{00000000-0006-0000-0100-000058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S17" authorId="0" shapeId="0" xr:uid="{00000000-0006-0000-0100-000059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T17" authorId="0" shapeId="0" xr:uid="{00000000-0006-0000-0100-00005A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U17" authorId="0" shapeId="0" xr:uid="{00000000-0006-0000-0100-00005B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V17" authorId="0" shapeId="0" xr:uid="{00000000-0006-0000-0100-00005C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W17" authorId="0" shapeId="0" xr:uid="{00000000-0006-0000-0100-00005D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X17" authorId="0" shapeId="0" xr:uid="{00000000-0006-0000-0100-00005E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Y17" authorId="0" shapeId="0" xr:uid="{00000000-0006-0000-0100-00005F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Z17" authorId="0" shapeId="0" xr:uid="{00000000-0006-0000-0100-000060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L17" authorId="0" shapeId="0" xr:uid="{00000000-0006-0000-0100-000061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M17" authorId="0" shapeId="0" xr:uid="{00000000-0006-0000-0100-000062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N17" authorId="0" shapeId="0" xr:uid="{00000000-0006-0000-0100-000063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W17" authorId="0" shapeId="0" xr:uid="{00000000-0006-0000-0100-000064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X17" authorId="0" shapeId="0" xr:uid="{00000000-0006-0000-0100-000065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Y17" authorId="0" shapeId="0" xr:uid="{00000000-0006-0000-0100-000066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G17" authorId="0" shapeId="0" xr:uid="{00000000-0006-0000-0100-000067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H17" authorId="0" shapeId="0" xr:uid="{00000000-0006-0000-0100-000068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I17" authorId="0" shapeId="0" xr:uid="{00000000-0006-0000-0100-000069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J17" authorId="0" shapeId="0" xr:uid="{00000000-0006-0000-0100-00006A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M17" authorId="0" shapeId="0" xr:uid="{00000000-0006-0000-0100-00006B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O17" authorId="0" shapeId="0" xr:uid="{00000000-0006-0000-0100-00006C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R17" authorId="0" shapeId="0" xr:uid="{00000000-0006-0000-0100-00006D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U17" authorId="0" shapeId="0" xr:uid="{00000000-0006-0000-0100-00006E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W17" authorId="0" shapeId="0" xr:uid="{00000000-0006-0000-0100-00006F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X17" authorId="0" shapeId="0" xr:uid="{00000000-0006-0000-0100-000070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Y17" authorId="0" shapeId="0" xr:uid="{00000000-0006-0000-0100-000071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Z17" authorId="0" shapeId="0" xr:uid="{00000000-0006-0000-0100-000072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B17" authorId="0" shapeId="0" xr:uid="{00000000-0006-0000-0100-000073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C17" authorId="0" shapeId="0" xr:uid="{00000000-0006-0000-0100-000074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D17" authorId="0" shapeId="0" xr:uid="{00000000-0006-0000-0100-000075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E17" authorId="0" shapeId="0" xr:uid="{00000000-0006-0000-0100-000076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F17" authorId="0" shapeId="0" xr:uid="{00000000-0006-0000-0100-000077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I17" authorId="0" shapeId="0" xr:uid="{00000000-0006-0000-0100-000078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J17" authorId="0" shapeId="0" xr:uid="{00000000-0006-0000-0100-000079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K17" authorId="0" shapeId="0" xr:uid="{00000000-0006-0000-0100-00007A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M17" authorId="0" shapeId="0" xr:uid="{00000000-0006-0000-0100-00007B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N17" authorId="0" shapeId="0" xr:uid="{00000000-0006-0000-0100-00007C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O17" authorId="0" shapeId="0" xr:uid="{00000000-0006-0000-0100-00007D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P17" authorId="0" shapeId="0" xr:uid="{00000000-0006-0000-0100-00007E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Q17" authorId="0" shapeId="0" xr:uid="{00000000-0006-0000-0100-00007F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IH17" authorId="0" shapeId="0" xr:uid="{00000000-0006-0000-0100-000080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II17" authorId="0" shapeId="0" xr:uid="{00000000-0006-0000-0100-000081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IM17" authorId="0" shapeId="0" xr:uid="{00000000-0006-0000-0100-000082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ABS</author>
  </authors>
  <commentList>
    <comment ref="A6" authorId="0" shapeId="0" xr:uid="{00000000-0006-0000-0200-000001000000}">
      <text>
        <r>
          <rPr>
            <sz val="9"/>
            <color indexed="81"/>
            <rFont val="Tahoma"/>
            <family val="2"/>
          </rPr>
          <t>Refers to series collected at quarterly and lesser frequencies only.
Indicates which month in the collection period the data refers to.</t>
        </r>
      </text>
    </comment>
    <comment ref="C11" authorId="0" shapeId="0" xr:uid="{00000000-0006-0000-0200-000002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11" authorId="0" shapeId="0" xr:uid="{00000000-0006-0000-0200-000003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11" authorId="0" shapeId="0" xr:uid="{00000000-0006-0000-0200-000004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M11" authorId="0" shapeId="0" xr:uid="{00000000-0006-0000-0200-000005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N11" authorId="0" shapeId="0" xr:uid="{00000000-0006-0000-0200-000006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O11" authorId="0" shapeId="0" xr:uid="{00000000-0006-0000-0200-000007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S11" authorId="0" shapeId="0" xr:uid="{00000000-0006-0000-0200-000008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W11" authorId="0" shapeId="0" xr:uid="{00000000-0006-0000-0200-000009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X11" authorId="0" shapeId="0" xr:uid="{00000000-0006-0000-0200-00000A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Z11" authorId="0" shapeId="0" xr:uid="{00000000-0006-0000-0200-00000B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D11" authorId="0" shapeId="0" xr:uid="{00000000-0006-0000-0200-00000C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E11" authorId="0" shapeId="0" xr:uid="{00000000-0006-0000-0200-00000D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H11" authorId="0" shapeId="0" xr:uid="{00000000-0006-0000-0200-00000E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I11" authorId="0" shapeId="0" xr:uid="{00000000-0006-0000-0200-00000F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O11" authorId="0" shapeId="0" xr:uid="{00000000-0006-0000-0200-000010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P11" authorId="0" shapeId="0" xr:uid="{00000000-0006-0000-0200-000011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S11" authorId="0" shapeId="0" xr:uid="{00000000-0006-0000-0200-000012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T11" authorId="0" shapeId="0" xr:uid="{00000000-0006-0000-0200-000013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V11" authorId="0" shapeId="0" xr:uid="{00000000-0006-0000-0200-000014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G11" authorId="0" shapeId="0" xr:uid="{00000000-0006-0000-0200-000015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R11" authorId="0" shapeId="0" xr:uid="{00000000-0006-0000-0200-000016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B11" authorId="0" shapeId="0" xr:uid="{00000000-0006-0000-0200-000017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C11" authorId="0" shapeId="0" xr:uid="{00000000-0006-0000-0200-000018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E11" authorId="0" shapeId="0" xr:uid="{00000000-0006-0000-0200-000019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F11" authorId="0" shapeId="0" xr:uid="{00000000-0006-0000-0200-00001A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G11" authorId="0" shapeId="0" xr:uid="{00000000-0006-0000-0200-00001B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H11" authorId="0" shapeId="0" xr:uid="{00000000-0006-0000-0200-00001C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J11" authorId="0" shapeId="0" xr:uid="{00000000-0006-0000-0200-00001D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K11" authorId="0" shapeId="0" xr:uid="{00000000-0006-0000-0200-00001E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L11" authorId="0" shapeId="0" xr:uid="{00000000-0006-0000-0200-00001F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P11" authorId="0" shapeId="0" xr:uid="{00000000-0006-0000-0200-000020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Q11" authorId="0" shapeId="0" xr:uid="{00000000-0006-0000-0200-000021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R11" authorId="0" shapeId="0" xr:uid="{00000000-0006-0000-0200-000022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S11" authorId="0" shapeId="0" xr:uid="{00000000-0006-0000-0200-000023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U11" authorId="0" shapeId="0" xr:uid="{00000000-0006-0000-0200-000024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V11" authorId="0" shapeId="0" xr:uid="{00000000-0006-0000-0200-000025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W11" authorId="0" shapeId="0" xr:uid="{00000000-0006-0000-0200-000026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A11" authorId="0" shapeId="0" xr:uid="{00000000-0006-0000-0200-000027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B11" authorId="0" shapeId="0" xr:uid="{00000000-0006-0000-0200-000028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C11" authorId="0" shapeId="0" xr:uid="{00000000-0006-0000-0200-000029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F11" authorId="0" shapeId="0" xr:uid="{00000000-0006-0000-0200-00002A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G11" authorId="0" shapeId="0" xr:uid="{00000000-0006-0000-0200-00002B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H11" authorId="0" shapeId="0" xr:uid="{00000000-0006-0000-0200-00002C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U11" authorId="0" shapeId="0" xr:uid="{00000000-0006-0000-0200-00002D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X11" authorId="0" shapeId="0" xr:uid="{00000000-0006-0000-0200-00002E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Y11" authorId="0" shapeId="0" xr:uid="{00000000-0006-0000-0200-00002F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Z11" authorId="0" shapeId="0" xr:uid="{00000000-0006-0000-0200-000030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C11" authorId="0" shapeId="0" xr:uid="{00000000-0006-0000-0200-000031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D11" authorId="0" shapeId="0" xr:uid="{00000000-0006-0000-0200-000032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E11" authorId="0" shapeId="0" xr:uid="{00000000-0006-0000-0200-000033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F11" authorId="0" shapeId="0" xr:uid="{00000000-0006-0000-0200-000034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I11" authorId="0" shapeId="0" xr:uid="{00000000-0006-0000-0200-000035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Q11" authorId="0" shapeId="0" xr:uid="{00000000-0006-0000-0200-000036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S11" authorId="0" shapeId="0" xr:uid="{00000000-0006-0000-0200-000037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T11" authorId="0" shapeId="0" xr:uid="{00000000-0006-0000-0200-000038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U11" authorId="0" shapeId="0" xr:uid="{00000000-0006-0000-0200-000039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V11" authorId="0" shapeId="0" xr:uid="{00000000-0006-0000-0200-00003A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X11" authorId="0" shapeId="0" xr:uid="{00000000-0006-0000-0200-00003B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Y11" authorId="0" shapeId="0" xr:uid="{00000000-0006-0000-0200-00003C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Z11" authorId="0" shapeId="0" xr:uid="{00000000-0006-0000-0200-00003D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A11" authorId="0" shapeId="0" xr:uid="{00000000-0006-0000-0200-00003E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D11" authorId="0" shapeId="0" xr:uid="{00000000-0006-0000-0200-00003F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E11" authorId="0" shapeId="0" xr:uid="{00000000-0006-0000-0200-000040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F11" authorId="0" shapeId="0" xr:uid="{00000000-0006-0000-0200-000041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G11" authorId="0" shapeId="0" xr:uid="{00000000-0006-0000-0200-000042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I11" authorId="0" shapeId="0" xr:uid="{00000000-0006-0000-0200-000043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J11" authorId="0" shapeId="0" xr:uid="{00000000-0006-0000-0200-000044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K11" authorId="0" shapeId="0" xr:uid="{00000000-0006-0000-0200-000045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L11" authorId="0" shapeId="0" xr:uid="{00000000-0006-0000-0200-000046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N11" authorId="0" shapeId="0" xr:uid="{00000000-0006-0000-0200-000047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O11" authorId="0" shapeId="0" xr:uid="{00000000-0006-0000-0200-000048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P11" authorId="0" shapeId="0" xr:uid="{00000000-0006-0000-0200-000049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Q11" authorId="0" shapeId="0" xr:uid="{00000000-0006-0000-0200-00004A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R11" authorId="0" shapeId="0" xr:uid="{00000000-0006-0000-0200-00004B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S11" authorId="0" shapeId="0" xr:uid="{00000000-0006-0000-0200-00004C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T11" authorId="0" shapeId="0" xr:uid="{00000000-0006-0000-0200-00004D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U11" authorId="0" shapeId="0" xr:uid="{00000000-0006-0000-0200-00004E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V11" authorId="0" shapeId="0" xr:uid="{00000000-0006-0000-0200-00004F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I11" authorId="0" shapeId="0" xr:uid="{00000000-0006-0000-0200-000050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L11" authorId="0" shapeId="0" xr:uid="{00000000-0006-0000-0200-000051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M11" authorId="0" shapeId="0" xr:uid="{00000000-0006-0000-0200-000052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N11" authorId="0" shapeId="0" xr:uid="{00000000-0006-0000-0200-000053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R11" authorId="0" shapeId="0" xr:uid="{00000000-0006-0000-0200-000054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S11" authorId="0" shapeId="0" xr:uid="{00000000-0006-0000-0200-000055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T11" authorId="0" shapeId="0" xr:uid="{00000000-0006-0000-0200-000056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W11" authorId="0" shapeId="0" xr:uid="{00000000-0006-0000-0200-000057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X11" authorId="0" shapeId="0" xr:uid="{00000000-0006-0000-0200-000058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Y11" authorId="0" shapeId="0" xr:uid="{00000000-0006-0000-0200-000059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D11" authorId="0" shapeId="0" xr:uid="{00000000-0006-0000-0200-00005A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E11" authorId="0" shapeId="0" xr:uid="{00000000-0006-0000-0200-00005B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12" authorId="0" shapeId="0" xr:uid="{00000000-0006-0000-0200-00005C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12" authorId="0" shapeId="0" xr:uid="{00000000-0006-0000-0200-00005D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12" authorId="0" shapeId="0" xr:uid="{00000000-0006-0000-0200-00005E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12" authorId="0" shapeId="0" xr:uid="{00000000-0006-0000-0200-00005F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N12" authorId="0" shapeId="0" xr:uid="{00000000-0006-0000-0200-000060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O12" authorId="0" shapeId="0" xr:uid="{00000000-0006-0000-0200-000061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X12" authorId="0" shapeId="0" xr:uid="{00000000-0006-0000-0200-000062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Y12" authorId="0" shapeId="0" xr:uid="{00000000-0006-0000-0200-000063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D12" authorId="0" shapeId="0" xr:uid="{00000000-0006-0000-0200-000064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E12" authorId="0" shapeId="0" xr:uid="{00000000-0006-0000-0200-000065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F12" authorId="0" shapeId="0" xr:uid="{00000000-0006-0000-0200-000066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G12" authorId="0" shapeId="0" xr:uid="{00000000-0006-0000-0200-000067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H12" authorId="0" shapeId="0" xr:uid="{00000000-0006-0000-0200-000068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I12" authorId="0" shapeId="0" xr:uid="{00000000-0006-0000-0200-000069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J12" authorId="0" shapeId="0" xr:uid="{00000000-0006-0000-0200-00006A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O12" authorId="0" shapeId="0" xr:uid="{00000000-0006-0000-0200-00006B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P12" authorId="0" shapeId="0" xr:uid="{00000000-0006-0000-0200-00006C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S12" authorId="0" shapeId="0" xr:uid="{00000000-0006-0000-0200-00006D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T12" authorId="0" shapeId="0" xr:uid="{00000000-0006-0000-0200-00006E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G12" authorId="0" shapeId="0" xr:uid="{00000000-0006-0000-0200-00006F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R12" authorId="0" shapeId="0" xr:uid="{00000000-0006-0000-0200-000070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C12" authorId="0" shapeId="0" xr:uid="{00000000-0006-0000-0200-000071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E12" authorId="0" shapeId="0" xr:uid="{00000000-0006-0000-0200-000072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F12" authorId="0" shapeId="0" xr:uid="{00000000-0006-0000-0200-000073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G12" authorId="0" shapeId="0" xr:uid="{00000000-0006-0000-0200-000074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H12" authorId="0" shapeId="0" xr:uid="{00000000-0006-0000-0200-000075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J12" authorId="0" shapeId="0" xr:uid="{00000000-0006-0000-0200-000076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K12" authorId="0" shapeId="0" xr:uid="{00000000-0006-0000-0200-000077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P12" authorId="0" shapeId="0" xr:uid="{00000000-0006-0000-0200-000078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Q12" authorId="0" shapeId="0" xr:uid="{00000000-0006-0000-0200-000079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R12" authorId="0" shapeId="0" xr:uid="{00000000-0006-0000-0200-00007A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S12" authorId="0" shapeId="0" xr:uid="{00000000-0006-0000-0200-00007B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U12" authorId="0" shapeId="0" xr:uid="{00000000-0006-0000-0200-00007C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V12" authorId="0" shapeId="0" xr:uid="{00000000-0006-0000-0200-00007D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W12" authorId="0" shapeId="0" xr:uid="{00000000-0006-0000-0200-00007E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A12" authorId="0" shapeId="0" xr:uid="{00000000-0006-0000-0200-00007F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B12" authorId="0" shapeId="0" xr:uid="{00000000-0006-0000-0200-000080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C12" authorId="0" shapeId="0" xr:uid="{00000000-0006-0000-0200-000081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F12" authorId="0" shapeId="0" xr:uid="{00000000-0006-0000-0200-000082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G12" authorId="0" shapeId="0" xr:uid="{00000000-0006-0000-0200-000083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H12" authorId="0" shapeId="0" xr:uid="{00000000-0006-0000-0200-000084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I12" authorId="0" shapeId="0" xr:uid="{00000000-0006-0000-0200-000085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U12" authorId="0" shapeId="0" xr:uid="{00000000-0006-0000-0200-000086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X12" authorId="0" shapeId="0" xr:uid="{00000000-0006-0000-0200-000087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Y12" authorId="0" shapeId="0" xr:uid="{00000000-0006-0000-0200-000088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Z12" authorId="0" shapeId="0" xr:uid="{00000000-0006-0000-0200-000089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C12" authorId="0" shapeId="0" xr:uid="{00000000-0006-0000-0200-00008A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E12" authorId="0" shapeId="0" xr:uid="{00000000-0006-0000-0200-00008B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F12" authorId="0" shapeId="0" xr:uid="{00000000-0006-0000-0200-00008C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I12" authorId="0" shapeId="0" xr:uid="{00000000-0006-0000-0200-00008D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Q12" authorId="0" shapeId="0" xr:uid="{00000000-0006-0000-0200-00008E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S12" authorId="0" shapeId="0" xr:uid="{00000000-0006-0000-0200-00008F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T12" authorId="0" shapeId="0" xr:uid="{00000000-0006-0000-0200-000090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U12" authorId="0" shapeId="0" xr:uid="{00000000-0006-0000-0200-000091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V12" authorId="0" shapeId="0" xr:uid="{00000000-0006-0000-0200-000092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X12" authorId="0" shapeId="0" xr:uid="{00000000-0006-0000-0200-000093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Y12" authorId="0" shapeId="0" xr:uid="{00000000-0006-0000-0200-000094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Z12" authorId="0" shapeId="0" xr:uid="{00000000-0006-0000-0200-000095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A12" authorId="0" shapeId="0" xr:uid="{00000000-0006-0000-0200-000096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B12" authorId="0" shapeId="0" xr:uid="{00000000-0006-0000-0200-000097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D12" authorId="0" shapeId="0" xr:uid="{00000000-0006-0000-0200-000098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E12" authorId="0" shapeId="0" xr:uid="{00000000-0006-0000-0200-000099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F12" authorId="0" shapeId="0" xr:uid="{00000000-0006-0000-0200-00009A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G12" authorId="0" shapeId="0" xr:uid="{00000000-0006-0000-0200-00009B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I12" authorId="0" shapeId="0" xr:uid="{00000000-0006-0000-0200-00009C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J12" authorId="0" shapeId="0" xr:uid="{00000000-0006-0000-0200-00009D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K12" authorId="0" shapeId="0" xr:uid="{00000000-0006-0000-0200-00009E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L12" authorId="0" shapeId="0" xr:uid="{00000000-0006-0000-0200-00009F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M12" authorId="0" shapeId="0" xr:uid="{00000000-0006-0000-0200-0000A0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N12" authorId="0" shapeId="0" xr:uid="{00000000-0006-0000-0200-0000A1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O12" authorId="0" shapeId="0" xr:uid="{00000000-0006-0000-0200-0000A2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Q12" authorId="0" shapeId="0" xr:uid="{00000000-0006-0000-0200-0000A3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R12" authorId="0" shapeId="0" xr:uid="{00000000-0006-0000-0200-0000A4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T12" authorId="0" shapeId="0" xr:uid="{00000000-0006-0000-0200-0000A5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U12" authorId="0" shapeId="0" xr:uid="{00000000-0006-0000-0200-0000A6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V12" authorId="0" shapeId="0" xr:uid="{00000000-0006-0000-0200-0000A7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W12" authorId="0" shapeId="0" xr:uid="{00000000-0006-0000-0200-0000A8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I12" authorId="0" shapeId="0" xr:uid="{00000000-0006-0000-0200-0000A9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M12" authorId="0" shapeId="0" xr:uid="{00000000-0006-0000-0200-0000AA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N12" authorId="0" shapeId="0" xr:uid="{00000000-0006-0000-0200-0000AB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Q12" authorId="0" shapeId="0" xr:uid="{00000000-0006-0000-0200-0000AC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S12" authorId="0" shapeId="0" xr:uid="{00000000-0006-0000-0200-0000AD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T12" authorId="0" shapeId="0" xr:uid="{00000000-0006-0000-0200-0000AE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X12" authorId="0" shapeId="0" xr:uid="{00000000-0006-0000-0200-0000AF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Y12" authorId="0" shapeId="0" xr:uid="{00000000-0006-0000-0200-0000B0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D12" authorId="0" shapeId="0" xr:uid="{00000000-0006-0000-0200-0000B1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E12" authorId="0" shapeId="0" xr:uid="{00000000-0006-0000-0200-0000B2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13" authorId="0" shapeId="0" xr:uid="{00000000-0006-0000-0200-0000B3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13" authorId="0" shapeId="0" xr:uid="{00000000-0006-0000-0200-0000B4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13" authorId="0" shapeId="0" xr:uid="{00000000-0006-0000-0200-0000B5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N13" authorId="0" shapeId="0" xr:uid="{00000000-0006-0000-0200-0000B6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O13" authorId="0" shapeId="0" xr:uid="{00000000-0006-0000-0200-0000B7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S13" authorId="0" shapeId="0" xr:uid="{00000000-0006-0000-0200-0000B8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T13" authorId="0" shapeId="0" xr:uid="{00000000-0006-0000-0200-0000B9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W13" authorId="0" shapeId="0" xr:uid="{00000000-0006-0000-0200-0000BA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X13" authorId="0" shapeId="0" xr:uid="{00000000-0006-0000-0200-0000BB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Y13" authorId="0" shapeId="0" xr:uid="{00000000-0006-0000-0200-0000BC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D13" authorId="0" shapeId="0" xr:uid="{00000000-0006-0000-0200-0000BD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E13" authorId="0" shapeId="0" xr:uid="{00000000-0006-0000-0200-0000BE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H13" authorId="0" shapeId="0" xr:uid="{00000000-0006-0000-0200-0000BF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I13" authorId="0" shapeId="0" xr:uid="{00000000-0006-0000-0200-0000C0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J13" authorId="0" shapeId="0" xr:uid="{00000000-0006-0000-0200-0000C1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N13" authorId="0" shapeId="0" xr:uid="{00000000-0006-0000-0200-0000C2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O13" authorId="0" shapeId="0" xr:uid="{00000000-0006-0000-0200-0000C3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P13" authorId="0" shapeId="0" xr:uid="{00000000-0006-0000-0200-0000C4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S13" authorId="0" shapeId="0" xr:uid="{00000000-0006-0000-0200-0000C5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T13" authorId="0" shapeId="0" xr:uid="{00000000-0006-0000-0200-0000C6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U13" authorId="0" shapeId="0" xr:uid="{00000000-0006-0000-0200-0000C7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G13" authorId="0" shapeId="0" xr:uid="{00000000-0006-0000-0200-0000C8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R13" authorId="0" shapeId="0" xr:uid="{00000000-0006-0000-0200-0000C9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B13" authorId="0" shapeId="0" xr:uid="{00000000-0006-0000-0200-0000CA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C13" authorId="0" shapeId="0" xr:uid="{00000000-0006-0000-0200-0000CB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E13" authorId="0" shapeId="0" xr:uid="{00000000-0006-0000-0200-0000CC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F13" authorId="0" shapeId="0" xr:uid="{00000000-0006-0000-0200-0000CD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G13" authorId="0" shapeId="0" xr:uid="{00000000-0006-0000-0200-0000CE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H13" authorId="0" shapeId="0" xr:uid="{00000000-0006-0000-0200-0000CF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J13" authorId="0" shapeId="0" xr:uid="{00000000-0006-0000-0200-0000D0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K13" authorId="0" shapeId="0" xr:uid="{00000000-0006-0000-0200-0000D1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P13" authorId="0" shapeId="0" xr:uid="{00000000-0006-0000-0200-0000D2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Q13" authorId="0" shapeId="0" xr:uid="{00000000-0006-0000-0200-0000D3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R13" authorId="0" shapeId="0" xr:uid="{00000000-0006-0000-0200-0000D4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S13" authorId="0" shapeId="0" xr:uid="{00000000-0006-0000-0200-0000D5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U13" authorId="0" shapeId="0" xr:uid="{00000000-0006-0000-0200-0000D6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V13" authorId="0" shapeId="0" xr:uid="{00000000-0006-0000-0200-0000D7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W13" authorId="0" shapeId="0" xr:uid="{00000000-0006-0000-0200-0000D8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X13" authorId="0" shapeId="0" xr:uid="{00000000-0006-0000-0200-0000D9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A13" authorId="0" shapeId="0" xr:uid="{00000000-0006-0000-0200-0000DA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B13" authorId="0" shapeId="0" xr:uid="{00000000-0006-0000-0200-0000DB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F13" authorId="0" shapeId="0" xr:uid="{00000000-0006-0000-0200-0000DC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G13" authorId="0" shapeId="0" xr:uid="{00000000-0006-0000-0200-0000DD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H13" authorId="0" shapeId="0" xr:uid="{00000000-0006-0000-0200-0000DE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U13" authorId="0" shapeId="0" xr:uid="{00000000-0006-0000-0200-0000DF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X13" authorId="0" shapeId="0" xr:uid="{00000000-0006-0000-0200-0000E0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Z13" authorId="0" shapeId="0" xr:uid="{00000000-0006-0000-0200-0000E1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B13" authorId="0" shapeId="0" xr:uid="{00000000-0006-0000-0200-0000E2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C13" authorId="0" shapeId="0" xr:uid="{00000000-0006-0000-0200-0000E3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D13" authorId="0" shapeId="0" xr:uid="{00000000-0006-0000-0200-0000E4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E13" authorId="0" shapeId="0" xr:uid="{00000000-0006-0000-0200-0000E5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F13" authorId="0" shapeId="0" xr:uid="{00000000-0006-0000-0200-0000E6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I13" authorId="0" shapeId="0" xr:uid="{00000000-0006-0000-0200-0000E7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J13" authorId="0" shapeId="0" xr:uid="{00000000-0006-0000-0200-0000E8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Q13" authorId="0" shapeId="0" xr:uid="{00000000-0006-0000-0200-0000E9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S13" authorId="0" shapeId="0" xr:uid="{00000000-0006-0000-0200-0000EA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U13" authorId="0" shapeId="0" xr:uid="{00000000-0006-0000-0200-0000EB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V13" authorId="0" shapeId="0" xr:uid="{00000000-0006-0000-0200-0000EC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X13" authorId="0" shapeId="0" xr:uid="{00000000-0006-0000-0200-0000ED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Y13" authorId="0" shapeId="0" xr:uid="{00000000-0006-0000-0200-0000EE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Z13" authorId="0" shapeId="0" xr:uid="{00000000-0006-0000-0200-0000EF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A13" authorId="0" shapeId="0" xr:uid="{00000000-0006-0000-0200-0000F0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D13" authorId="0" shapeId="0" xr:uid="{00000000-0006-0000-0200-0000F1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F13" authorId="0" shapeId="0" xr:uid="{00000000-0006-0000-0200-0000F2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G13" authorId="0" shapeId="0" xr:uid="{00000000-0006-0000-0200-0000F3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I13" authorId="0" shapeId="0" xr:uid="{00000000-0006-0000-0200-0000F4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J13" authorId="0" shapeId="0" xr:uid="{00000000-0006-0000-0200-0000F5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K13" authorId="0" shapeId="0" xr:uid="{00000000-0006-0000-0200-0000F6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L13" authorId="0" shapeId="0" xr:uid="{00000000-0006-0000-0200-0000F7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N13" authorId="0" shapeId="0" xr:uid="{00000000-0006-0000-0200-0000F8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O13" authorId="0" shapeId="0" xr:uid="{00000000-0006-0000-0200-0000F9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Q13" authorId="0" shapeId="0" xr:uid="{00000000-0006-0000-0200-0000FA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R13" authorId="0" shapeId="0" xr:uid="{00000000-0006-0000-0200-0000FB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S13" authorId="0" shapeId="0" xr:uid="{00000000-0006-0000-0200-0000FC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V13" authorId="0" shapeId="0" xr:uid="{00000000-0006-0000-0200-0000FD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W13" authorId="0" shapeId="0" xr:uid="{00000000-0006-0000-0200-0000FE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B13" authorId="0" shapeId="0" xr:uid="{00000000-0006-0000-0200-0000FF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I13" authorId="0" shapeId="0" xr:uid="{00000000-0006-0000-0200-000000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L13" authorId="0" shapeId="0" xr:uid="{00000000-0006-0000-0200-000001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M13" authorId="0" shapeId="0" xr:uid="{00000000-0006-0000-0200-000002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N13" authorId="0" shapeId="0" xr:uid="{00000000-0006-0000-0200-000003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S13" authorId="0" shapeId="0" xr:uid="{00000000-0006-0000-0200-000004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T13" authorId="0" shapeId="0" xr:uid="{00000000-0006-0000-0200-000005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W13" authorId="0" shapeId="0" xr:uid="{00000000-0006-0000-0200-000006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X13" authorId="0" shapeId="0" xr:uid="{00000000-0006-0000-0200-000007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D13" authorId="0" shapeId="0" xr:uid="{00000000-0006-0000-0200-000008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E13" authorId="0" shapeId="0" xr:uid="{00000000-0006-0000-0200-000009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14" authorId="0" shapeId="0" xr:uid="{00000000-0006-0000-0200-00000A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14" authorId="0" shapeId="0" xr:uid="{00000000-0006-0000-0200-00000B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14" authorId="0" shapeId="0" xr:uid="{00000000-0006-0000-0200-00000C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N14" authorId="0" shapeId="0" xr:uid="{00000000-0006-0000-0200-00000D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O14" authorId="0" shapeId="0" xr:uid="{00000000-0006-0000-0200-00000E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X14" authorId="0" shapeId="0" xr:uid="{00000000-0006-0000-0200-00000F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Y14" authorId="0" shapeId="0" xr:uid="{00000000-0006-0000-0200-000010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E14" authorId="0" shapeId="0" xr:uid="{00000000-0006-0000-0200-000011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F14" authorId="0" shapeId="0" xr:uid="{00000000-0006-0000-0200-000012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G14" authorId="0" shapeId="0" xr:uid="{00000000-0006-0000-0200-000013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H14" authorId="0" shapeId="0" xr:uid="{00000000-0006-0000-0200-000014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I14" authorId="0" shapeId="0" xr:uid="{00000000-0006-0000-0200-000015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O14" authorId="0" shapeId="0" xr:uid="{00000000-0006-0000-0200-000016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S14" authorId="0" shapeId="0" xr:uid="{00000000-0006-0000-0200-000017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T14" authorId="0" shapeId="0" xr:uid="{00000000-0006-0000-0200-000018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U14" authorId="0" shapeId="0" xr:uid="{00000000-0006-0000-0200-000019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G14" authorId="0" shapeId="0" xr:uid="{00000000-0006-0000-0200-00001A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R14" authorId="0" shapeId="0" xr:uid="{00000000-0006-0000-0200-00001B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C14" authorId="0" shapeId="0" xr:uid="{00000000-0006-0000-0200-00001C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E14" authorId="0" shapeId="0" xr:uid="{00000000-0006-0000-0200-00001D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F14" authorId="0" shapeId="0" xr:uid="{00000000-0006-0000-0200-00001E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G14" authorId="0" shapeId="0" xr:uid="{00000000-0006-0000-0200-00001F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H14" authorId="0" shapeId="0" xr:uid="{00000000-0006-0000-0200-000020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J14" authorId="0" shapeId="0" xr:uid="{00000000-0006-0000-0200-000021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K14" authorId="0" shapeId="0" xr:uid="{00000000-0006-0000-0200-000022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P14" authorId="0" shapeId="0" xr:uid="{00000000-0006-0000-0200-000023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Q14" authorId="0" shapeId="0" xr:uid="{00000000-0006-0000-0200-000024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R14" authorId="0" shapeId="0" xr:uid="{00000000-0006-0000-0200-000025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S14" authorId="0" shapeId="0" xr:uid="{00000000-0006-0000-0200-000026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U14" authorId="0" shapeId="0" xr:uid="{00000000-0006-0000-0200-000027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V14" authorId="0" shapeId="0" xr:uid="{00000000-0006-0000-0200-000028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W14" authorId="0" shapeId="0" xr:uid="{00000000-0006-0000-0200-000029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A14" authorId="0" shapeId="0" xr:uid="{00000000-0006-0000-0200-00002A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B14" authorId="0" shapeId="0" xr:uid="{00000000-0006-0000-0200-00002B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D14" authorId="0" shapeId="0" xr:uid="{00000000-0006-0000-0200-00002C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F14" authorId="0" shapeId="0" xr:uid="{00000000-0006-0000-0200-00002D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G14" authorId="0" shapeId="0" xr:uid="{00000000-0006-0000-0200-00002E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H14" authorId="0" shapeId="0" xr:uid="{00000000-0006-0000-0200-00002F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M14" authorId="0" shapeId="0" xr:uid="{00000000-0006-0000-0200-000030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U14" authorId="0" shapeId="0" xr:uid="{00000000-0006-0000-0200-000031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X14" authorId="0" shapeId="0" xr:uid="{00000000-0006-0000-0200-000032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Y14" authorId="0" shapeId="0" xr:uid="{00000000-0006-0000-0200-000033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Z14" authorId="0" shapeId="0" xr:uid="{00000000-0006-0000-0200-000034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C14" authorId="0" shapeId="0" xr:uid="{00000000-0006-0000-0200-000035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D14" authorId="0" shapeId="0" xr:uid="{00000000-0006-0000-0200-000036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E14" authorId="0" shapeId="0" xr:uid="{00000000-0006-0000-0200-000037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F14" authorId="0" shapeId="0" xr:uid="{00000000-0006-0000-0200-000038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I14" authorId="0" shapeId="0" xr:uid="{00000000-0006-0000-0200-000039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J14" authorId="0" shapeId="0" xr:uid="{00000000-0006-0000-0200-00003A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Q14" authorId="0" shapeId="0" xr:uid="{00000000-0006-0000-0200-00003B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S14" authorId="0" shapeId="0" xr:uid="{00000000-0006-0000-0200-00003C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T14" authorId="0" shapeId="0" xr:uid="{00000000-0006-0000-0200-00003D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U14" authorId="0" shapeId="0" xr:uid="{00000000-0006-0000-0200-00003E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V14" authorId="0" shapeId="0" xr:uid="{00000000-0006-0000-0200-00003F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X14" authorId="0" shapeId="0" xr:uid="{00000000-0006-0000-0200-000040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Y14" authorId="0" shapeId="0" xr:uid="{00000000-0006-0000-0200-000041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Z14" authorId="0" shapeId="0" xr:uid="{00000000-0006-0000-0200-000042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A14" authorId="0" shapeId="0" xr:uid="{00000000-0006-0000-0200-000043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B14" authorId="0" shapeId="0" xr:uid="{00000000-0006-0000-0200-000044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D14" authorId="0" shapeId="0" xr:uid="{00000000-0006-0000-0200-000045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E14" authorId="0" shapeId="0" xr:uid="{00000000-0006-0000-0200-000046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F14" authorId="0" shapeId="0" xr:uid="{00000000-0006-0000-0200-000047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G14" authorId="0" shapeId="0" xr:uid="{00000000-0006-0000-0200-000048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I14" authorId="0" shapeId="0" xr:uid="{00000000-0006-0000-0200-000049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J14" authorId="0" shapeId="0" xr:uid="{00000000-0006-0000-0200-00004A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K14" authorId="0" shapeId="0" xr:uid="{00000000-0006-0000-0200-00004B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L14" authorId="0" shapeId="0" xr:uid="{00000000-0006-0000-0200-00004C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N14" authorId="0" shapeId="0" xr:uid="{00000000-0006-0000-0200-00004D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O14" authorId="0" shapeId="0" xr:uid="{00000000-0006-0000-0200-00004E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P14" authorId="0" shapeId="0" xr:uid="{00000000-0006-0000-0200-00004F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Q14" authorId="0" shapeId="0" xr:uid="{00000000-0006-0000-0200-000050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R14" authorId="0" shapeId="0" xr:uid="{00000000-0006-0000-0200-000051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S14" authorId="0" shapeId="0" xr:uid="{00000000-0006-0000-0200-000052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T14" authorId="0" shapeId="0" xr:uid="{00000000-0006-0000-0200-000053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U14" authorId="0" shapeId="0" xr:uid="{00000000-0006-0000-0200-000054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V14" authorId="0" shapeId="0" xr:uid="{00000000-0006-0000-0200-000055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W14" authorId="0" shapeId="0" xr:uid="{00000000-0006-0000-0200-000056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X14" authorId="0" shapeId="0" xr:uid="{00000000-0006-0000-0200-000057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H14" authorId="0" shapeId="0" xr:uid="{00000000-0006-0000-0200-000058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I14" authorId="0" shapeId="0" xr:uid="{00000000-0006-0000-0200-000059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Q14" authorId="0" shapeId="0" xr:uid="{00000000-0006-0000-0200-00005A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S14" authorId="0" shapeId="0" xr:uid="{00000000-0006-0000-0200-00005B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T14" authorId="0" shapeId="0" xr:uid="{00000000-0006-0000-0200-00005C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D14" authorId="0" shapeId="0" xr:uid="{00000000-0006-0000-0200-00005D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E14" authorId="0" shapeId="0" xr:uid="{00000000-0006-0000-0200-00005E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15" authorId="0" shapeId="0" xr:uid="{00000000-0006-0000-0200-00005F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15" authorId="0" shapeId="0" xr:uid="{00000000-0006-0000-0200-000060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15" authorId="0" shapeId="0" xr:uid="{00000000-0006-0000-0200-000061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N15" authorId="0" shapeId="0" xr:uid="{00000000-0006-0000-0200-000062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O15" authorId="0" shapeId="0" xr:uid="{00000000-0006-0000-0200-000063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S15" authorId="0" shapeId="0" xr:uid="{00000000-0006-0000-0200-000064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W15" authorId="0" shapeId="0" xr:uid="{00000000-0006-0000-0200-000065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X15" authorId="0" shapeId="0" xr:uid="{00000000-0006-0000-0200-000066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Y15" authorId="0" shapeId="0" xr:uid="{00000000-0006-0000-0200-000067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Z15" authorId="0" shapeId="0" xr:uid="{00000000-0006-0000-0200-000068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D15" authorId="0" shapeId="0" xr:uid="{00000000-0006-0000-0200-000069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E15" authorId="0" shapeId="0" xr:uid="{00000000-0006-0000-0200-00006A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G15" authorId="0" shapeId="0" xr:uid="{00000000-0006-0000-0200-00006B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H15" authorId="0" shapeId="0" xr:uid="{00000000-0006-0000-0200-00006C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I15" authorId="0" shapeId="0" xr:uid="{00000000-0006-0000-0200-00006D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K15" authorId="0" shapeId="0" xr:uid="{00000000-0006-0000-0200-00006E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N15" authorId="0" shapeId="0" xr:uid="{00000000-0006-0000-0200-00006F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O15" authorId="0" shapeId="0" xr:uid="{00000000-0006-0000-0200-000070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P15" authorId="0" shapeId="0" xr:uid="{00000000-0006-0000-0200-000071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S15" authorId="0" shapeId="0" xr:uid="{00000000-0006-0000-0200-000072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T15" authorId="0" shapeId="0" xr:uid="{00000000-0006-0000-0200-000073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U15" authorId="0" shapeId="0" xr:uid="{00000000-0006-0000-0200-000074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G15" authorId="0" shapeId="0" xr:uid="{00000000-0006-0000-0200-000075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R15" authorId="0" shapeId="0" xr:uid="{00000000-0006-0000-0200-000076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C15" authorId="0" shapeId="0" xr:uid="{00000000-0006-0000-0200-000077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E15" authorId="0" shapeId="0" xr:uid="{00000000-0006-0000-0200-000078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F15" authorId="0" shapeId="0" xr:uid="{00000000-0006-0000-0200-000079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G15" authorId="0" shapeId="0" xr:uid="{00000000-0006-0000-0200-00007A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H15" authorId="0" shapeId="0" xr:uid="{00000000-0006-0000-0200-00007B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J15" authorId="0" shapeId="0" xr:uid="{00000000-0006-0000-0200-00007C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K15" authorId="0" shapeId="0" xr:uid="{00000000-0006-0000-0200-00007D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P15" authorId="0" shapeId="0" xr:uid="{00000000-0006-0000-0200-00007E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Q15" authorId="0" shapeId="0" xr:uid="{00000000-0006-0000-0200-00007F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R15" authorId="0" shapeId="0" xr:uid="{00000000-0006-0000-0200-000080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S15" authorId="0" shapeId="0" xr:uid="{00000000-0006-0000-0200-000081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U15" authorId="0" shapeId="0" xr:uid="{00000000-0006-0000-0200-000082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V15" authorId="0" shapeId="0" xr:uid="{00000000-0006-0000-0200-000083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W15" authorId="0" shapeId="0" xr:uid="{00000000-0006-0000-0200-000084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X15" authorId="0" shapeId="0" xr:uid="{00000000-0006-0000-0200-000085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A15" authorId="0" shapeId="0" xr:uid="{00000000-0006-0000-0200-000086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B15" authorId="0" shapeId="0" xr:uid="{00000000-0006-0000-0200-000087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D15" authorId="0" shapeId="0" xr:uid="{00000000-0006-0000-0200-000088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F15" authorId="0" shapeId="0" xr:uid="{00000000-0006-0000-0200-000089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G15" authorId="0" shapeId="0" xr:uid="{00000000-0006-0000-0200-00008A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H15" authorId="0" shapeId="0" xr:uid="{00000000-0006-0000-0200-00008B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M15" authorId="0" shapeId="0" xr:uid="{00000000-0006-0000-0200-00008C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U15" authorId="0" shapeId="0" xr:uid="{00000000-0006-0000-0200-00008D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X15" authorId="0" shapeId="0" xr:uid="{00000000-0006-0000-0200-00008E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Y15" authorId="0" shapeId="0" xr:uid="{00000000-0006-0000-0200-00008F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C15" authorId="0" shapeId="0" xr:uid="{00000000-0006-0000-0200-000090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D15" authorId="0" shapeId="0" xr:uid="{00000000-0006-0000-0200-000091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E15" authorId="0" shapeId="0" xr:uid="{00000000-0006-0000-0200-000092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F15" authorId="0" shapeId="0" xr:uid="{00000000-0006-0000-0200-000093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I15" authorId="0" shapeId="0" xr:uid="{00000000-0006-0000-0200-000094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P15" authorId="0" shapeId="0" xr:uid="{00000000-0006-0000-0200-000095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Q15" authorId="0" shapeId="0" xr:uid="{00000000-0006-0000-0200-000096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S15" authorId="0" shapeId="0" xr:uid="{00000000-0006-0000-0200-000097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T15" authorId="0" shapeId="0" xr:uid="{00000000-0006-0000-0200-000098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U15" authorId="0" shapeId="0" xr:uid="{00000000-0006-0000-0200-000099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V15" authorId="0" shapeId="0" xr:uid="{00000000-0006-0000-0200-00009A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X15" authorId="0" shapeId="0" xr:uid="{00000000-0006-0000-0200-00009B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Y15" authorId="0" shapeId="0" xr:uid="{00000000-0006-0000-0200-00009C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Z15" authorId="0" shapeId="0" xr:uid="{00000000-0006-0000-0200-00009D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A15" authorId="0" shapeId="0" xr:uid="{00000000-0006-0000-0200-00009E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B15" authorId="0" shapeId="0" xr:uid="{00000000-0006-0000-0200-00009F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D15" authorId="0" shapeId="0" xr:uid="{00000000-0006-0000-0200-0000A0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E15" authorId="0" shapeId="0" xr:uid="{00000000-0006-0000-0200-0000A1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G15" authorId="0" shapeId="0" xr:uid="{00000000-0006-0000-0200-0000A2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I15" authorId="0" shapeId="0" xr:uid="{00000000-0006-0000-0200-0000A3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J15" authorId="0" shapeId="0" xr:uid="{00000000-0006-0000-0200-0000A4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K15" authorId="0" shapeId="0" xr:uid="{00000000-0006-0000-0200-0000A5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L15" authorId="0" shapeId="0" xr:uid="{00000000-0006-0000-0200-0000A6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M15" authorId="0" shapeId="0" xr:uid="{00000000-0006-0000-0200-0000A7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N15" authorId="0" shapeId="0" xr:uid="{00000000-0006-0000-0200-0000A8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O15" authorId="0" shapeId="0" xr:uid="{00000000-0006-0000-0200-0000A9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P15" authorId="0" shapeId="0" xr:uid="{00000000-0006-0000-0200-0000AA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Q15" authorId="0" shapeId="0" xr:uid="{00000000-0006-0000-0200-0000AB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R15" authorId="0" shapeId="0" xr:uid="{00000000-0006-0000-0200-0000AC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S15" authorId="0" shapeId="0" xr:uid="{00000000-0006-0000-0200-0000AD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T15" authorId="0" shapeId="0" xr:uid="{00000000-0006-0000-0200-0000AE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U15" authorId="0" shapeId="0" xr:uid="{00000000-0006-0000-0200-0000AF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V15" authorId="0" shapeId="0" xr:uid="{00000000-0006-0000-0200-0000B0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W15" authorId="0" shapeId="0" xr:uid="{00000000-0006-0000-0200-0000B1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I15" authorId="0" shapeId="0" xr:uid="{00000000-0006-0000-0200-0000B2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L15" authorId="0" shapeId="0" xr:uid="{00000000-0006-0000-0200-0000B3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M15" authorId="0" shapeId="0" xr:uid="{00000000-0006-0000-0200-0000B4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S15" authorId="0" shapeId="0" xr:uid="{00000000-0006-0000-0200-0000B5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T15" authorId="0" shapeId="0" xr:uid="{00000000-0006-0000-0200-0000B6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W15" authorId="0" shapeId="0" xr:uid="{00000000-0006-0000-0200-0000B7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X15" authorId="0" shapeId="0" xr:uid="{00000000-0006-0000-0200-0000B8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E15" authorId="0" shapeId="0" xr:uid="{00000000-0006-0000-0200-0000B9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16" authorId="0" shapeId="0" xr:uid="{00000000-0006-0000-0200-0000BA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16" authorId="0" shapeId="0" xr:uid="{00000000-0006-0000-0200-0000BB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M16" authorId="0" shapeId="0" xr:uid="{00000000-0006-0000-0200-0000BC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N16" authorId="0" shapeId="0" xr:uid="{00000000-0006-0000-0200-0000BD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O16" authorId="0" shapeId="0" xr:uid="{00000000-0006-0000-0200-0000BE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W16" authorId="0" shapeId="0" xr:uid="{00000000-0006-0000-0200-0000BF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X16" authorId="0" shapeId="0" xr:uid="{00000000-0006-0000-0200-0000C0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Y16" authorId="0" shapeId="0" xr:uid="{00000000-0006-0000-0200-0000C1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D16" authorId="0" shapeId="0" xr:uid="{00000000-0006-0000-0200-0000C2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E16" authorId="0" shapeId="0" xr:uid="{00000000-0006-0000-0200-0000C3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G16" authorId="0" shapeId="0" xr:uid="{00000000-0006-0000-0200-0000C4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H16" authorId="0" shapeId="0" xr:uid="{00000000-0006-0000-0200-0000C5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I16" authorId="0" shapeId="0" xr:uid="{00000000-0006-0000-0200-0000C6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J16" authorId="0" shapeId="0" xr:uid="{00000000-0006-0000-0200-0000C7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O16" authorId="0" shapeId="0" xr:uid="{00000000-0006-0000-0200-0000C8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P16" authorId="0" shapeId="0" xr:uid="{00000000-0006-0000-0200-0000C9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R16" authorId="0" shapeId="0" xr:uid="{00000000-0006-0000-0200-0000CA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S16" authorId="0" shapeId="0" xr:uid="{00000000-0006-0000-0200-0000CB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T16" authorId="0" shapeId="0" xr:uid="{00000000-0006-0000-0200-0000CC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G16" authorId="0" shapeId="0" xr:uid="{00000000-0006-0000-0200-0000CD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R16" authorId="0" shapeId="0" xr:uid="{00000000-0006-0000-0200-0000CE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C16" authorId="0" shapeId="0" xr:uid="{00000000-0006-0000-0200-0000CF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E16" authorId="0" shapeId="0" xr:uid="{00000000-0006-0000-0200-0000D0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F16" authorId="0" shapeId="0" xr:uid="{00000000-0006-0000-0200-0000D1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H16" authorId="0" shapeId="0" xr:uid="{00000000-0006-0000-0200-0000D2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J16" authorId="0" shapeId="0" xr:uid="{00000000-0006-0000-0200-0000D3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K16" authorId="0" shapeId="0" xr:uid="{00000000-0006-0000-0200-0000D4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P16" authorId="0" shapeId="0" xr:uid="{00000000-0006-0000-0200-0000D5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Q16" authorId="0" shapeId="0" xr:uid="{00000000-0006-0000-0200-0000D6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S16" authorId="0" shapeId="0" xr:uid="{00000000-0006-0000-0200-0000D7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U16" authorId="0" shapeId="0" xr:uid="{00000000-0006-0000-0200-0000D8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V16" authorId="0" shapeId="0" xr:uid="{00000000-0006-0000-0200-0000D9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W16" authorId="0" shapeId="0" xr:uid="{00000000-0006-0000-0200-0000DA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A16" authorId="0" shapeId="0" xr:uid="{00000000-0006-0000-0200-0000DB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B16" authorId="0" shapeId="0" xr:uid="{00000000-0006-0000-0200-0000DC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D16" authorId="0" shapeId="0" xr:uid="{00000000-0006-0000-0200-0000DD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F16" authorId="0" shapeId="0" xr:uid="{00000000-0006-0000-0200-0000DE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G16" authorId="0" shapeId="0" xr:uid="{00000000-0006-0000-0200-0000DF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H16" authorId="0" shapeId="0" xr:uid="{00000000-0006-0000-0200-0000E0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M16" authorId="0" shapeId="0" xr:uid="{00000000-0006-0000-0200-0000E1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U16" authorId="0" shapeId="0" xr:uid="{00000000-0006-0000-0200-0000E2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X16" authorId="0" shapeId="0" xr:uid="{00000000-0006-0000-0200-0000E3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Y16" authorId="0" shapeId="0" xr:uid="{00000000-0006-0000-0200-0000E4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C16" authorId="0" shapeId="0" xr:uid="{00000000-0006-0000-0200-0000E5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D16" authorId="0" shapeId="0" xr:uid="{00000000-0006-0000-0200-0000E6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E16" authorId="0" shapeId="0" xr:uid="{00000000-0006-0000-0200-0000E7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F16" authorId="0" shapeId="0" xr:uid="{00000000-0006-0000-0200-0000E8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I16" authorId="0" shapeId="0" xr:uid="{00000000-0006-0000-0200-0000E9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J16" authorId="0" shapeId="0" xr:uid="{00000000-0006-0000-0200-0000EA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Q16" authorId="0" shapeId="0" xr:uid="{00000000-0006-0000-0200-0000EB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S16" authorId="0" shapeId="0" xr:uid="{00000000-0006-0000-0200-0000EC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T16" authorId="0" shapeId="0" xr:uid="{00000000-0006-0000-0200-0000ED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U16" authorId="0" shapeId="0" xr:uid="{00000000-0006-0000-0200-0000EE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V16" authorId="0" shapeId="0" xr:uid="{00000000-0006-0000-0200-0000EF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X16" authorId="0" shapeId="0" xr:uid="{00000000-0006-0000-0200-0000F0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Y16" authorId="0" shapeId="0" xr:uid="{00000000-0006-0000-0200-0000F1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Z16" authorId="0" shapeId="0" xr:uid="{00000000-0006-0000-0200-0000F2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A16" authorId="0" shapeId="0" xr:uid="{00000000-0006-0000-0200-0000F3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B16" authorId="0" shapeId="0" xr:uid="{00000000-0006-0000-0200-0000F4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D16" authorId="0" shapeId="0" xr:uid="{00000000-0006-0000-0200-0000F5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E16" authorId="0" shapeId="0" xr:uid="{00000000-0006-0000-0200-0000F6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G16" authorId="0" shapeId="0" xr:uid="{00000000-0006-0000-0200-0000F7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I16" authorId="0" shapeId="0" xr:uid="{00000000-0006-0000-0200-0000F8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J16" authorId="0" shapeId="0" xr:uid="{00000000-0006-0000-0200-0000F9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K16" authorId="0" shapeId="0" xr:uid="{00000000-0006-0000-0200-0000FA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L16" authorId="0" shapeId="0" xr:uid="{00000000-0006-0000-0200-0000FB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M16" authorId="0" shapeId="0" xr:uid="{00000000-0006-0000-0200-0000FC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N16" authorId="0" shapeId="0" xr:uid="{00000000-0006-0000-0200-0000FD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O16" authorId="0" shapeId="0" xr:uid="{00000000-0006-0000-0200-0000FE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P16" authorId="0" shapeId="0" xr:uid="{00000000-0006-0000-0200-0000FF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Q16" authorId="0" shapeId="0" xr:uid="{00000000-0006-0000-0200-00000002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R16" authorId="0" shapeId="0" xr:uid="{00000000-0006-0000-0200-00000102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S16" authorId="0" shapeId="0" xr:uid="{00000000-0006-0000-0200-000002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T16" authorId="0" shapeId="0" xr:uid="{00000000-0006-0000-0200-00000302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U16" authorId="0" shapeId="0" xr:uid="{00000000-0006-0000-0200-000004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V16" authorId="0" shapeId="0" xr:uid="{00000000-0006-0000-0200-00000502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X16" authorId="0" shapeId="0" xr:uid="{00000000-0006-0000-0200-00000602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I16" authorId="0" shapeId="0" xr:uid="{00000000-0006-0000-0200-000007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M16" authorId="0" shapeId="0" xr:uid="{00000000-0006-0000-0200-000008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R16" authorId="0" shapeId="0" xr:uid="{00000000-0006-0000-0200-000009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S16" authorId="0" shapeId="0" xr:uid="{00000000-0006-0000-0200-00000A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T16" authorId="0" shapeId="0" xr:uid="{00000000-0006-0000-0200-00000B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W16" authorId="0" shapeId="0" xr:uid="{00000000-0006-0000-0200-00000C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C16" authorId="0" shapeId="0" xr:uid="{00000000-0006-0000-0200-00000D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E16" authorId="0" shapeId="0" xr:uid="{00000000-0006-0000-0200-00000E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17" authorId="0" shapeId="0" xr:uid="{00000000-0006-0000-0200-00000F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17" authorId="0" shapeId="0" xr:uid="{00000000-0006-0000-0200-00001002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17" authorId="0" shapeId="0" xr:uid="{00000000-0006-0000-0200-00001102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L17" authorId="0" shapeId="0" xr:uid="{00000000-0006-0000-0200-000012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M17" authorId="0" shapeId="0" xr:uid="{00000000-0006-0000-0200-000013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N17" authorId="0" shapeId="0" xr:uid="{00000000-0006-0000-0200-000014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S17" authorId="0" shapeId="0" xr:uid="{00000000-0006-0000-0200-000015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T17" authorId="0" shapeId="0" xr:uid="{00000000-0006-0000-0200-000016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W17" authorId="0" shapeId="0" xr:uid="{00000000-0006-0000-0200-000017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X17" authorId="0" shapeId="0" xr:uid="{00000000-0006-0000-0200-000018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D17" authorId="0" shapeId="0" xr:uid="{00000000-0006-0000-0200-000019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E17" authorId="0" shapeId="0" xr:uid="{00000000-0006-0000-0200-00001A02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G17" authorId="0" shapeId="0" xr:uid="{00000000-0006-0000-0200-00001B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H17" authorId="0" shapeId="0" xr:uid="{00000000-0006-0000-0200-00001C02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I17" authorId="0" shapeId="0" xr:uid="{00000000-0006-0000-0200-00001D02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N17" authorId="0" shapeId="0" xr:uid="{00000000-0006-0000-0200-00001E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O17" authorId="0" shapeId="0" xr:uid="{00000000-0006-0000-0200-00001F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P17" authorId="0" shapeId="0" xr:uid="{00000000-0006-0000-0200-00002002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R17" authorId="0" shapeId="0" xr:uid="{00000000-0006-0000-0200-000021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S17" authorId="0" shapeId="0" xr:uid="{00000000-0006-0000-0200-00002202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T17" authorId="0" shapeId="0" xr:uid="{00000000-0006-0000-0200-000023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G17" authorId="0" shapeId="0" xr:uid="{00000000-0006-0000-0200-000024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R17" authorId="0" shapeId="0" xr:uid="{00000000-0006-0000-0200-00002502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C17" authorId="0" shapeId="0" xr:uid="{00000000-0006-0000-0200-00002602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E17" authorId="0" shapeId="0" xr:uid="{00000000-0006-0000-0200-000027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F17" authorId="0" shapeId="0" xr:uid="{00000000-0006-0000-0200-00002802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H17" authorId="0" shapeId="0" xr:uid="{00000000-0006-0000-0200-00002902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J17" authorId="0" shapeId="0" xr:uid="{00000000-0006-0000-0200-00002A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K17" authorId="0" shapeId="0" xr:uid="{00000000-0006-0000-0200-00002B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L17" authorId="0" shapeId="0" xr:uid="{00000000-0006-0000-0200-00002C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P17" authorId="0" shapeId="0" xr:uid="{00000000-0006-0000-0200-00002D02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Q17" authorId="0" shapeId="0" xr:uid="{00000000-0006-0000-0200-00002E02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S17" authorId="0" shapeId="0" xr:uid="{00000000-0006-0000-0200-00002F02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U17" authorId="0" shapeId="0" xr:uid="{00000000-0006-0000-0200-00003002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V17" authorId="0" shapeId="0" xr:uid="{00000000-0006-0000-0200-000031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W17" authorId="0" shapeId="0" xr:uid="{00000000-0006-0000-0200-000032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X17" authorId="0" shapeId="0" xr:uid="{00000000-0006-0000-0200-000033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A17" authorId="0" shapeId="0" xr:uid="{00000000-0006-0000-0200-00003402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B17" authorId="0" shapeId="0" xr:uid="{00000000-0006-0000-0200-00003502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D17" authorId="0" shapeId="0" xr:uid="{00000000-0006-0000-0200-00003602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F17" authorId="0" shapeId="0" xr:uid="{00000000-0006-0000-0200-00003702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G17" authorId="0" shapeId="0" xr:uid="{00000000-0006-0000-0200-00003802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H17" authorId="0" shapeId="0" xr:uid="{00000000-0006-0000-0200-000039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M17" authorId="0" shapeId="0" xr:uid="{00000000-0006-0000-0200-00003A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N17" authorId="0" shapeId="0" xr:uid="{00000000-0006-0000-0200-00003B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U17" authorId="0" shapeId="0" xr:uid="{00000000-0006-0000-0200-00003C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W17" authorId="0" shapeId="0" xr:uid="{00000000-0006-0000-0200-00003D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X17" authorId="0" shapeId="0" xr:uid="{00000000-0006-0000-0200-00003E02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Y17" authorId="0" shapeId="0" xr:uid="{00000000-0006-0000-0200-00003F02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Z17" authorId="0" shapeId="0" xr:uid="{00000000-0006-0000-0200-000040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C17" authorId="0" shapeId="0" xr:uid="{00000000-0006-0000-0200-000041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D17" authorId="0" shapeId="0" xr:uid="{00000000-0006-0000-0200-000042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E17" authorId="0" shapeId="0" xr:uid="{00000000-0006-0000-0200-00004302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F17" authorId="0" shapeId="0" xr:uid="{00000000-0006-0000-0200-00004402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I17" authorId="0" shapeId="0" xr:uid="{00000000-0006-0000-0200-000045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J17" authorId="0" shapeId="0" xr:uid="{00000000-0006-0000-0200-000046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K17" authorId="0" shapeId="0" xr:uid="{00000000-0006-0000-0200-000047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O17" authorId="0" shapeId="0" xr:uid="{00000000-0006-0000-0200-000048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Q17" authorId="0" shapeId="0" xr:uid="{00000000-0006-0000-0200-000049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S17" authorId="0" shapeId="0" xr:uid="{00000000-0006-0000-0200-00004A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T17" authorId="0" shapeId="0" xr:uid="{00000000-0006-0000-0200-00004B02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U17" authorId="0" shapeId="0" xr:uid="{00000000-0006-0000-0200-00004C02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V17" authorId="0" shapeId="0" xr:uid="{00000000-0006-0000-0200-00004D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X17" authorId="0" shapeId="0" xr:uid="{00000000-0006-0000-0200-00004E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Y17" authorId="0" shapeId="0" xr:uid="{00000000-0006-0000-0200-00004F02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Z17" authorId="0" shapeId="0" xr:uid="{00000000-0006-0000-0200-00005002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A17" authorId="0" shapeId="0" xr:uid="{00000000-0006-0000-0200-00005102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B17" authorId="0" shapeId="0" xr:uid="{00000000-0006-0000-0200-00005202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C17" authorId="0" shapeId="0" xr:uid="{00000000-0006-0000-0200-000053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D17" authorId="0" shapeId="0" xr:uid="{00000000-0006-0000-0200-000054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E17" authorId="0" shapeId="0" xr:uid="{00000000-0006-0000-0200-00005502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G17" authorId="0" shapeId="0" xr:uid="{00000000-0006-0000-0200-00005602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H17" authorId="0" shapeId="0" xr:uid="{00000000-0006-0000-0200-000057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I17" authorId="0" shapeId="0" xr:uid="{00000000-0006-0000-0200-000058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J17" authorId="0" shapeId="0" xr:uid="{00000000-0006-0000-0200-00005902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K17" authorId="0" shapeId="0" xr:uid="{00000000-0006-0000-0200-00005A02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L17" authorId="0" shapeId="0" xr:uid="{00000000-0006-0000-0200-00005B02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M17" authorId="0" shapeId="0" xr:uid="{00000000-0006-0000-0200-00005C02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N17" authorId="0" shapeId="0" xr:uid="{00000000-0006-0000-0200-00005D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O17" authorId="0" shapeId="0" xr:uid="{00000000-0006-0000-0200-00005E02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Q17" authorId="0" shapeId="0" xr:uid="{00000000-0006-0000-0200-00005F02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R17" authorId="0" shapeId="0" xr:uid="{00000000-0006-0000-0200-00006002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S17" authorId="0" shapeId="0" xr:uid="{00000000-0006-0000-0200-000061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T17" authorId="0" shapeId="0" xr:uid="{00000000-0006-0000-0200-00006202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U17" authorId="0" shapeId="0" xr:uid="{00000000-0006-0000-0200-00006302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V17" authorId="0" shapeId="0" xr:uid="{00000000-0006-0000-0200-00006402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W17" authorId="0" shapeId="0" xr:uid="{00000000-0006-0000-0200-00006502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B17" authorId="0" shapeId="0" xr:uid="{00000000-0006-0000-0200-000066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T17" authorId="0" shapeId="0" xr:uid="{00000000-0006-0000-0200-000067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X17" authorId="0" shapeId="0" xr:uid="{00000000-0006-0000-0200-00006802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E17" authorId="0" shapeId="0" xr:uid="{00000000-0006-0000-0200-000069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</commentList>
</comments>
</file>

<file path=xl/sharedStrings.xml><?xml version="1.0" encoding="utf-8"?>
<sst xmlns="http://schemas.openxmlformats.org/spreadsheetml/2006/main" count="6200" uniqueCount="990">
  <si>
    <t>Left or lost a job last year ;  Persons ;</t>
  </si>
  <si>
    <t>Left or lost a job last year ;  Persons ;  Less than 1 year in last job ;</t>
  </si>
  <si>
    <t>Left or lost a job last year ;  Persons ;  &gt; Less than 3 months in last job ;</t>
  </si>
  <si>
    <t>Left or lost a job last year ;  Persons ;  &gt; 3–6 months in last job ;</t>
  </si>
  <si>
    <t>Left or lost a job last year ;  Persons ;  &gt; 6–12 months in last job ;</t>
  </si>
  <si>
    <t>Left or lost a job last year ;  Persons ;  1 year or more in last job ;</t>
  </si>
  <si>
    <t>Left or lost a job last year ;  Persons ;  &gt; 1–2 years in last job ;</t>
  </si>
  <si>
    <t>Left or lost a job last year ;  Persons ;  &gt; 3–4 years in last job ;</t>
  </si>
  <si>
    <t>Left or lost a job last year ;  Persons ;  &gt; 5–9 years in last job ;</t>
  </si>
  <si>
    <t>Left or lost a job last year ;  Persons ;  &gt; 10–19 years in last job ;</t>
  </si>
  <si>
    <t>Left or lost a job last year ;  Persons ;  &gt; 20 years or more in last job ;</t>
  </si>
  <si>
    <t>Left or lost a job last year ;  &gt; Males ;</t>
  </si>
  <si>
    <t>Left or lost a job last year ;  &gt; Males ;  Less than 1 year in last job ;</t>
  </si>
  <si>
    <t>Left or lost a job last year ;  &gt; Males ;  &gt; Less than 3 months in last job ;</t>
  </si>
  <si>
    <t>Left or lost a job last year ;  &gt; Males ;  &gt; 3–6 months in last job ;</t>
  </si>
  <si>
    <t>Left or lost a job last year ;  &gt; Males ;  &gt; 6–12 months in last job ;</t>
  </si>
  <si>
    <t>Left or lost a job last year ;  &gt; Males ;  1 year or more in last job ;</t>
  </si>
  <si>
    <t>Left or lost a job last year ;  &gt; Males ;  &gt; 1–2 years in last job ;</t>
  </si>
  <si>
    <t>Left or lost a job last year ;  &gt; Males ;  &gt; 3–4 years in last job ;</t>
  </si>
  <si>
    <t>Left or lost a job last year ;  &gt; Males ;  &gt; 5–9 years in last job ;</t>
  </si>
  <si>
    <t>Left or lost a job last year ;  &gt; Males ;  &gt; 10–19 years in last job ;</t>
  </si>
  <si>
    <t>Left or lost a job last year ;  &gt; Males ;  &gt; 20 years or more in last job ;</t>
  </si>
  <si>
    <t>Left or lost a job last year ;  &gt; Females ;</t>
  </si>
  <si>
    <t>Left or lost a job last year ;  &gt; Females ;  Less than 1 year in last job ;</t>
  </si>
  <si>
    <t>Left or lost a job last year ;  &gt; Females ;  &gt; Less than 3 months in last job ;</t>
  </si>
  <si>
    <t>Left or lost a job last year ;  &gt; Females ;  &gt; 3–6 months in last job ;</t>
  </si>
  <si>
    <t>Left or lost a job last year ;  &gt; Females ;  &gt; 6–12 months in last job ;</t>
  </si>
  <si>
    <t>Left or lost a job last year ;  &gt; Females ;  1 year or more in last job ;</t>
  </si>
  <si>
    <t>Left or lost a job last year ;  &gt; Females ;  &gt; 1–2 years in last job ;</t>
  </si>
  <si>
    <t>Left or lost a job last year ;  &gt; Females ;  &gt; 3–4 years in last job ;</t>
  </si>
  <si>
    <t>Left or lost a job last year ;  &gt; Females ;  &gt; 5–9 years in last job ;</t>
  </si>
  <si>
    <t>Left or lost a job last year ;  &gt; Females ;  &gt; 10–19 years in last job ;</t>
  </si>
  <si>
    <t>Left or lost a job last year ;  &gt; Females ;  &gt; 20 years or more in last job ;</t>
  </si>
  <si>
    <t>&gt; Involuntary reasons (lost job) ;  Persons ;</t>
  </si>
  <si>
    <t>&gt; Involuntary reasons (lost job) ;  Persons ;  Less than 1 year in last job ;</t>
  </si>
  <si>
    <t>&gt; Involuntary reasons (lost job) ;  Persons ;  &gt; Less than 3 months in last job ;</t>
  </si>
  <si>
    <t>&gt; Involuntary reasons (lost job) ;  Persons ;  &gt; 3–6 months in last job ;</t>
  </si>
  <si>
    <t>&gt; Involuntary reasons (lost job) ;  Persons ;  &gt; 6–12 months in last job ;</t>
  </si>
  <si>
    <t>&gt; Involuntary reasons (lost job) ;  Persons ;  1 year or more in last job ;</t>
  </si>
  <si>
    <t>&gt; Involuntary reasons (lost job) ;  Persons ;  &gt; 1–2 years in last job ;</t>
  </si>
  <si>
    <t>&gt; Involuntary reasons (lost job) ;  Persons ;  &gt; 3–4 years in last job ;</t>
  </si>
  <si>
    <t>&gt; Involuntary reasons (lost job) ;  Persons ;  &gt; 5–9 years in last job ;</t>
  </si>
  <si>
    <t>&gt; Involuntary reasons (lost job) ;  Persons ;  &gt; 10–19 years in last job ;</t>
  </si>
  <si>
    <t>&gt; Involuntary reasons (lost job) ;  Persons ;  &gt; 20 years or more in last job ;</t>
  </si>
  <si>
    <t>&gt; Involuntary reasons (lost job) ;  &gt; Males ;</t>
  </si>
  <si>
    <t>&gt; Involuntary reasons (lost job) ;  &gt; Males ;  Less than 1 year in last job ;</t>
  </si>
  <si>
    <t>&gt; Involuntary reasons (lost job) ;  &gt; Males ;  &gt; Less than 3 months in last job ;</t>
  </si>
  <si>
    <t>&gt; Involuntary reasons (lost job) ;  &gt; Males ;  &gt; 3–6 months in last job ;</t>
  </si>
  <si>
    <t>&gt; Involuntary reasons (lost job) ;  &gt; Males ;  &gt; 6–12 months in last job ;</t>
  </si>
  <si>
    <t>&gt; Involuntary reasons (lost job) ;  &gt; Males ;  1 year or more in last job ;</t>
  </si>
  <si>
    <t>&gt; Involuntary reasons (lost job) ;  &gt; Males ;  &gt; 1–2 years in last job ;</t>
  </si>
  <si>
    <t>&gt; Involuntary reasons (lost job) ;  &gt; Males ;  &gt; 3–4 years in last job ;</t>
  </si>
  <si>
    <t>&gt; Involuntary reasons (lost job) ;  &gt; Males ;  &gt; 5–9 years in last job ;</t>
  </si>
  <si>
    <t>&gt; Involuntary reasons (lost job) ;  &gt; Males ;  &gt; 10–19 years in last job ;</t>
  </si>
  <si>
    <t>&gt; Involuntary reasons (lost job) ;  &gt; Males ;  &gt; 20 years or more in last job ;</t>
  </si>
  <si>
    <t>&gt; Involuntary reasons (lost job) ;  &gt; Females ;</t>
  </si>
  <si>
    <t>&gt; Involuntary reasons (lost job) ;  &gt; Females ;  Less than 1 year in last job ;</t>
  </si>
  <si>
    <t>&gt; Involuntary reasons (lost job) ;  &gt; Females ;  &gt; Less than 3 months in last job ;</t>
  </si>
  <si>
    <t>&gt; Involuntary reasons (lost job) ;  &gt; Females ;  &gt; 3–6 months in last job ;</t>
  </si>
  <si>
    <t>&gt; Involuntary reasons (lost job) ;  &gt; Females ;  &gt; 6–12 months in last job ;</t>
  </si>
  <si>
    <t>&gt; Involuntary reasons (lost job) ;  &gt; Females ;  1 year or more in last job ;</t>
  </si>
  <si>
    <t>&gt; Involuntary reasons (lost job) ;  &gt; Females ;  &gt; 1–2 years in last job ;</t>
  </si>
  <si>
    <t>&gt; Involuntary reasons (lost job) ;  &gt; Females ;  &gt; 3–4 years in last job ;</t>
  </si>
  <si>
    <t>&gt; Involuntary reasons (lost job) ;  &gt; Females ;  &gt; 5–9 years in last job ;</t>
  </si>
  <si>
    <t>&gt; Involuntary reasons (lost job) ;  &gt; Females ;  &gt; 10–19 years in last job ;</t>
  </si>
  <si>
    <t>&gt; Involuntary reasons (lost job) ;  &gt; Females ;  &gt; 20 years or more in last job ;</t>
  </si>
  <si>
    <t>&gt;&gt; Retrenched ;  Persons ;</t>
  </si>
  <si>
    <t>&gt;&gt; Retrenched ;  Persons ;  Less than 1 year in last job ;</t>
  </si>
  <si>
    <t>&gt;&gt; Retrenched ;  Persons ;  &gt; Less than 3 months in last job ;</t>
  </si>
  <si>
    <t>&gt;&gt; Retrenched ;  Persons ;  &gt; 3–6 months in last job ;</t>
  </si>
  <si>
    <t>&gt;&gt; Retrenched ;  Persons ;  &gt; 6–12 months in last job ;</t>
  </si>
  <si>
    <t>&gt;&gt; Retrenched ;  Persons ;  1 year or more in last job ;</t>
  </si>
  <si>
    <t>&gt;&gt; Retrenched ;  Persons ;  &gt; 1–2 years in last job ;</t>
  </si>
  <si>
    <t>&gt;&gt; Retrenched ;  Persons ;  &gt; 3–4 years in last job ;</t>
  </si>
  <si>
    <t>&gt;&gt; Retrenched ;  Persons ;  &gt; 5–9 years in last job ;</t>
  </si>
  <si>
    <t>&gt;&gt; Retrenched ;  Persons ;  &gt; 10–19 years in last job ;</t>
  </si>
  <si>
    <t>&gt;&gt; Retrenched ;  Persons ;  &gt; 20 years or more in last job ;</t>
  </si>
  <si>
    <t>&gt;&gt; Retrenched ;  &gt; Males ;</t>
  </si>
  <si>
    <t>&gt;&gt; Retrenched ;  &gt; Males ;  Less than 1 year in last job ;</t>
  </si>
  <si>
    <t>&gt;&gt; Retrenched ;  &gt; Males ;  &gt; Less than 3 months in last job ;</t>
  </si>
  <si>
    <t>&gt;&gt; Retrenched ;  &gt; Males ;  &gt; 3–6 months in last job ;</t>
  </si>
  <si>
    <t>&gt;&gt; Retrenched ;  &gt; Males ;  &gt; 6–12 months in last job ;</t>
  </si>
  <si>
    <t>&gt;&gt; Retrenched ;  &gt; Males ;  1 year or more in last job ;</t>
  </si>
  <si>
    <t>&gt;&gt; Retrenched ;  &gt; Males ;  &gt; 1–2 years in last job ;</t>
  </si>
  <si>
    <t>&gt;&gt; Retrenched ;  &gt; Males ;  &gt; 3–4 years in last job ;</t>
  </si>
  <si>
    <t>&gt;&gt; Retrenched ;  &gt; Males ;  &gt; 5–9 years in last job ;</t>
  </si>
  <si>
    <t>&gt;&gt; Retrenched ;  &gt; Males ;  &gt; 10–19 years in last job ;</t>
  </si>
  <si>
    <t>&gt;&gt; Retrenched ;  &gt; Males ;  &gt; 20 years or more in last job ;</t>
  </si>
  <si>
    <t>&gt;&gt; Retrenched ;  &gt; Females ;</t>
  </si>
  <si>
    <t>&gt;&gt; Retrenched ;  &gt; Females ;  Less than 1 year in last job ;</t>
  </si>
  <si>
    <t>&gt;&gt; Retrenched ;  &gt; Females ;  &gt; Less than 3 months in last job ;</t>
  </si>
  <si>
    <t>&gt;&gt; Retrenched ;  &gt; Females ;  &gt; 3–6 months in last job ;</t>
  </si>
  <si>
    <t>&gt;&gt; Retrenched ;  &gt; Females ;  &gt; 6–12 months in last job ;</t>
  </si>
  <si>
    <t>&gt;&gt; Retrenched ;  &gt; Females ;  1 year or more in last job ;</t>
  </si>
  <si>
    <t>&gt;&gt; Retrenched ;  &gt; Females ;  &gt; 1–2 years in last job ;</t>
  </si>
  <si>
    <t>&gt;&gt; Retrenched ;  &gt; Females ;  &gt; 3–4 years in last job ;</t>
  </si>
  <si>
    <t>&gt;&gt; Retrenched ;  &gt; Females ;  &gt; 5–9 years in last job ;</t>
  </si>
  <si>
    <t>&gt;&gt; Retrenched ;  &gt; Females ;  &gt; 10–19 years in last job ;</t>
  </si>
  <si>
    <t>&gt;&gt; Retrenched ;  &gt; Females ;  &gt; 20 years or more in last job ;</t>
  </si>
  <si>
    <t>&gt;&gt; Dismissed ;  Persons ;</t>
  </si>
  <si>
    <t>&gt;&gt; Dismissed ;  Persons ;  Less than 1 year in last job ;</t>
  </si>
  <si>
    <t>&gt;&gt; Dismissed ;  Persons ;  &gt; Less than 3 months in last job ;</t>
  </si>
  <si>
    <t>&gt;&gt; Dismissed ;  Persons ;  &gt; 3–6 months in last job ;</t>
  </si>
  <si>
    <t>&gt;&gt; Dismissed ;  Persons ;  &gt; 6–12 months in last job ;</t>
  </si>
  <si>
    <t>&gt;&gt; Dismissed ;  Persons ;  1 year or more in last job ;</t>
  </si>
  <si>
    <t>&gt;&gt; Dismissed ;  Persons ;  &gt; 1–2 years in last job ;</t>
  </si>
  <si>
    <t>&gt;&gt; Dismissed ;  Persons ;  &gt; 3–4 years in last job ;</t>
  </si>
  <si>
    <t>&gt;&gt; Dismissed ;  Persons ;  &gt; 5–9 years in last job ;</t>
  </si>
  <si>
    <t>&gt;&gt; Dismissed ;  Persons ;  &gt; 10–19 years in last job ;</t>
  </si>
  <si>
    <t>&gt;&gt; Dismissed ;  Persons ;  &gt; 20 years or more in last job ;</t>
  </si>
  <si>
    <t>&gt;&gt; Dismissed ;  &gt; Males ;</t>
  </si>
  <si>
    <t>&gt;&gt; Dismissed ;  &gt; Males ;  Less than 1 year in last job ;</t>
  </si>
  <si>
    <t>&gt;&gt; Dismissed ;  &gt; Males ;  &gt; Less than 3 months in last job ;</t>
  </si>
  <si>
    <t>&gt;&gt; Dismissed ;  &gt; Males ;  &gt; 3–6 months in last job ;</t>
  </si>
  <si>
    <t>&gt;&gt; Dismissed ;  &gt; Males ;  &gt; 6–12 months in last job ;</t>
  </si>
  <si>
    <t>&gt;&gt; Dismissed ;  &gt; Males ;  1 year or more in last job ;</t>
  </si>
  <si>
    <t>&gt;&gt; Dismissed ;  &gt; Males ;  &gt; 1–2 years in last job ;</t>
  </si>
  <si>
    <t>&gt;&gt; Dismissed ;  &gt; Males ;  &gt; 3–4 years in last job ;</t>
  </si>
  <si>
    <t>&gt;&gt; Dismissed ;  &gt; Males ;  &gt; 5–9 years in last job ;</t>
  </si>
  <si>
    <t>&gt;&gt; Dismissed ;  &gt; Males ;  &gt; 10–19 years in last job ;</t>
  </si>
  <si>
    <t>&gt;&gt; Dismissed ;  &gt; Males ;  &gt; 20 years or more in last job ;</t>
  </si>
  <si>
    <t>&gt;&gt; Dismissed ;  &gt; Females ;</t>
  </si>
  <si>
    <t>&gt;&gt; Dismissed ;  &gt; Females ;  Less than 1 year in last job ;</t>
  </si>
  <si>
    <t>&gt;&gt; Dismissed ;  &gt; Females ;  &gt; Less than 3 months in last job ;</t>
  </si>
  <si>
    <t>&gt;&gt; Dismissed ;  &gt; Females ;  &gt; 3–6 months in last job ;</t>
  </si>
  <si>
    <t>&gt;&gt; Dismissed ;  &gt; Females ;  &gt; 6–12 months in last job ;</t>
  </si>
  <si>
    <t>&gt;&gt; Dismissed ;  &gt; Females ;  1 year or more in last job ;</t>
  </si>
  <si>
    <t>&gt;&gt; Dismissed ;  &gt; Females ;  &gt; 1–2 years in last job ;</t>
  </si>
  <si>
    <t>&gt;&gt; Dismissed ;  &gt; Females ;  &gt; 3–4 years in last job ;</t>
  </si>
  <si>
    <t>&gt;&gt; Dismissed ;  &gt; Females ;  &gt; 5–9 years in last job ;</t>
  </si>
  <si>
    <t>&gt;&gt; Dismissed ;  &gt; Females ;  &gt; 10–19 years in last job ;</t>
  </si>
  <si>
    <t>&gt;&gt; Dismissed ;  &gt; Females ;  &gt; 20 years or more in last job ;</t>
  </si>
  <si>
    <t>&gt;&gt; Job ended, was temporary or seasonal ;  Persons ;</t>
  </si>
  <si>
    <t>&gt;&gt; Job ended, was temporary or seasonal ;  Persons ;  Less than 1 year in last job ;</t>
  </si>
  <si>
    <t>&gt;&gt; Job ended, was temporary or seasonal ;  Persons ;  &gt; Less than 3 months in last job ;</t>
  </si>
  <si>
    <t>&gt;&gt; Job ended, was temporary or seasonal ;  Persons ;  &gt; 3–6 months in last job ;</t>
  </si>
  <si>
    <t>&gt;&gt; Job ended, was temporary or seasonal ;  Persons ;  &gt; 6–12 months in last job ;</t>
  </si>
  <si>
    <t>&gt;&gt; Job ended, was temporary or seasonal ;  Persons ;  1 year or more in last job ;</t>
  </si>
  <si>
    <t>&gt;&gt; Job ended, was temporary or seasonal ;  Persons ;  &gt; 1–2 years in last job ;</t>
  </si>
  <si>
    <t>&gt;&gt; Job ended, was temporary or seasonal ;  Persons ;  &gt; 3–4 years in last job ;</t>
  </si>
  <si>
    <t>&gt;&gt; Job ended, was temporary or seasonal ;  Persons ;  &gt; 5–9 years in last job ;</t>
  </si>
  <si>
    <t>&gt;&gt; Job ended, was temporary or seasonal ;  Persons ;  &gt; 10–19 years in last job ;</t>
  </si>
  <si>
    <t>&gt;&gt; Job ended, was temporary or seasonal ;  Persons ;  &gt; 20 years or more in last job ;</t>
  </si>
  <si>
    <t>&gt;&gt; Job ended, was temporary or seasonal ;  &gt; Males ;</t>
  </si>
  <si>
    <t>&gt;&gt; Job ended, was temporary or seasonal ;  &gt; Males ;  Less than 1 year in last job ;</t>
  </si>
  <si>
    <t>&gt;&gt; Job ended, was temporary or seasonal ;  &gt; Males ;  &gt; Less than 3 months in last job ;</t>
  </si>
  <si>
    <t>&gt;&gt; Job ended, was temporary or seasonal ;  &gt; Males ;  &gt; 3–6 months in last job ;</t>
  </si>
  <si>
    <t>&gt;&gt; Job ended, was temporary or seasonal ;  &gt; Males ;  &gt; 6–12 months in last job ;</t>
  </si>
  <si>
    <t>&gt;&gt; Job ended, was temporary or seasonal ;  &gt; Males ;  1 year or more in last job ;</t>
  </si>
  <si>
    <t>&gt;&gt; Job ended, was temporary or seasonal ;  &gt; Males ;  &gt; 1–2 years in last job ;</t>
  </si>
  <si>
    <t>&gt;&gt; Job ended, was temporary or seasonal ;  &gt; Males ;  &gt; 3–4 years in last job ;</t>
  </si>
  <si>
    <t>&gt;&gt; Job ended, was temporary or seasonal ;  &gt; Males ;  &gt; 5–9 years in last job ;</t>
  </si>
  <si>
    <t>&gt;&gt; Job ended, was temporary or seasonal ;  &gt; Males ;  &gt; 10–19 years in last job ;</t>
  </si>
  <si>
    <t>&gt;&gt; Job ended, was temporary or seasonal ;  &gt; Males ;  &gt; 20 years or more in last job ;</t>
  </si>
  <si>
    <t>&gt;&gt; Job ended, was temporary or seasonal ;  &gt; Females ;</t>
  </si>
  <si>
    <t>&gt;&gt; Job ended, was temporary or seasonal ;  &gt; Females ;  Less than 1 year in last job ;</t>
  </si>
  <si>
    <t>&gt;&gt; Job ended, was temporary or seasonal ;  &gt; Females ;  &gt; Less than 3 months in last job ;</t>
  </si>
  <si>
    <t>&gt;&gt; Job ended, was temporary or seasonal ;  &gt; Females ;  &gt; 3–6 months in last job ;</t>
  </si>
  <si>
    <t>&gt;&gt; Job ended, was temporary or seasonal ;  &gt; Females ;  &gt; 6–12 months in last job ;</t>
  </si>
  <si>
    <t>&gt;&gt; Job ended, was temporary or seasonal ;  &gt; Females ;  1 year or more in last job ;</t>
  </si>
  <si>
    <t>&gt;&gt; Job ended, was temporary or seasonal ;  &gt; Females ;  &gt; 1–2 years in last job ;</t>
  </si>
  <si>
    <t>&gt;&gt; Job ended, was temporary or seasonal ;  &gt; Females ;  &gt; 3–4 years in last job ;</t>
  </si>
  <si>
    <t>&gt;&gt; Job ended, was temporary or seasonal ;  &gt; Females ;  &gt; 5–9 years in last job ;</t>
  </si>
  <si>
    <t>&gt;&gt; Job ended, was temporary or seasonal ;  &gt; Females ;  &gt; 10–19 years in last job ;</t>
  </si>
  <si>
    <t>&gt;&gt; Job ended, was temporary or seasonal ;  &gt; Females ;  &gt; 20 years or more in last job ;</t>
  </si>
  <si>
    <t>&gt;&gt; Own ill health or injury ;  Persons ;</t>
  </si>
  <si>
    <t>&gt;&gt; Own ill health or injury ;  Persons ;  Less than 1 year in last job ;</t>
  </si>
  <si>
    <t>&gt;&gt; Own ill health or injury ;  Persons ;  &gt; Less than 3 months in last job ;</t>
  </si>
  <si>
    <t>&gt;&gt; Own ill health or injury ;  Persons ;  &gt; 3–6 months in last job ;</t>
  </si>
  <si>
    <t>&gt;&gt; Own ill health or injury ;  Persons ;  &gt; 6–12 months in last job ;</t>
  </si>
  <si>
    <t>&gt;&gt; Own ill health or injury ;  Persons ;  1 year or more in last job ;</t>
  </si>
  <si>
    <t>&gt;&gt; Own ill health or injury ;  Persons ;  &gt; 1–2 years in last job ;</t>
  </si>
  <si>
    <t>&gt;&gt; Own ill health or injury ;  Persons ;  &gt; 3–4 years in last job ;</t>
  </si>
  <si>
    <t>&gt;&gt; Own ill health or injury ;  Persons ;  &gt; 5–9 years in last job ;</t>
  </si>
  <si>
    <t>&gt;&gt; Own ill health or injury ;  Persons ;  &gt; 10–19 years in last job ;</t>
  </si>
  <si>
    <t>&gt;&gt; Own ill health or injury ;  Persons ;  &gt; 20 years or more in last job ;</t>
  </si>
  <si>
    <t>&gt;&gt; Own ill health or injury ;  &gt; Males ;</t>
  </si>
  <si>
    <t>&gt;&gt; Own ill health or injury ;  &gt; Males ;  Less than 1 year in last job ;</t>
  </si>
  <si>
    <t>&gt;&gt; Own ill health or injury ;  &gt; Males ;  &gt; Less than 3 months in last job ;</t>
  </si>
  <si>
    <t>&gt;&gt; Own ill health or injury ;  &gt; Males ;  &gt; 3–6 months in last job ;</t>
  </si>
  <si>
    <t>&gt;&gt; Own ill health or injury ;  &gt; Males ;  &gt; 6–12 months in last job ;</t>
  </si>
  <si>
    <t>&gt;&gt; Own ill health or injury ;  &gt; Males ;  1 year or more in last job ;</t>
  </si>
  <si>
    <t>&gt;&gt; Own ill health or injury ;  &gt; Males ;  &gt; 1–2 years in last job ;</t>
  </si>
  <si>
    <t>&gt;&gt; Own ill health or injury ;  &gt; Males ;  &gt; 3–4 years in last job ;</t>
  </si>
  <si>
    <t>&gt;&gt; Own ill health or injury ;  &gt; Males ;  &gt; 5–9 years in last job ;</t>
  </si>
  <si>
    <t>&gt;&gt; Own ill health or injury ;  &gt; Males ;  &gt; 10–19 years in last job ;</t>
  </si>
  <si>
    <t>&gt;&gt; Own ill health or injury ;  &gt; Males ;  &gt; 20 years or more in last job ;</t>
  </si>
  <si>
    <t>&gt;&gt; Own ill health or injury ;  &gt; Females ;</t>
  </si>
  <si>
    <t>&gt;&gt; Own ill health or injury ;  &gt; Females ;  Less than 1 year in last job ;</t>
  </si>
  <si>
    <t>&gt;&gt; Own ill health or injury ;  &gt; Females ;  &gt; Less than 3 months in last job ;</t>
  </si>
  <si>
    <t>&gt;&gt; Own ill health or injury ;  &gt; Females ;  &gt; 3–6 months in last job ;</t>
  </si>
  <si>
    <t>&gt;&gt; Own ill health or injury ;  &gt; Females ;  &gt; 6–12 months in last job ;</t>
  </si>
  <si>
    <t>&gt;&gt; Own ill health or injury ;  &gt; Females ;  1 year or more in last job ;</t>
  </si>
  <si>
    <t>&gt;&gt; Own ill health or injury ;  &gt; Females ;  &gt; 1–2 years in last job ;</t>
  </si>
  <si>
    <t>&gt;&gt; Own ill health or injury ;  &gt; Females ;  &gt; 3–4 years in last job ;</t>
  </si>
  <si>
    <t>&gt;&gt; Own ill health or injury ;  &gt; Females ;  &gt; 5–9 years in last job ;</t>
  </si>
  <si>
    <t>&gt;&gt; Own ill health or injury ;  &gt; Females ;  &gt; 10–19 years in last job ;</t>
  </si>
  <si>
    <t>&gt;&gt; Own ill health or injury ;  &gt; Females ;  &gt; 20 years or more in last job ;</t>
  </si>
  <si>
    <t>&gt; Voluntary reasons (left job) ;  Persons ;</t>
  </si>
  <si>
    <t>&gt; Voluntary reasons (left job) ;  Persons ;  Less than 1 year in last job ;</t>
  </si>
  <si>
    <t>&gt; Voluntary reasons (left job) ;  Persons ;  &gt; Less than 3 months in last job ;</t>
  </si>
  <si>
    <t>&gt; Voluntary reasons (left job) ;  Persons ;  &gt; 3–6 months in last job ;</t>
  </si>
  <si>
    <t>&gt; Voluntary reasons (left job) ;  Persons ;  &gt; 6–12 months in last job ;</t>
  </si>
  <si>
    <t>&gt; Voluntary reasons (left job) ;  Persons ;  1 year or more in last job ;</t>
  </si>
  <si>
    <t>&gt; Voluntary reasons (left job) ;  Persons ;  &gt; 1–2 years in last job ;</t>
  </si>
  <si>
    <t>&gt; Voluntary reasons (left job) ;  Persons ;  &gt; 3–4 years in last job ;</t>
  </si>
  <si>
    <t>&gt; Voluntary reasons (left job) ;  Persons ;  &gt; 5–9 years in last job ;</t>
  </si>
  <si>
    <t>&gt; Voluntary reasons (left job) ;  Persons ;  &gt; 10–19 years in last job ;</t>
  </si>
  <si>
    <t>&gt; Voluntary reasons (left job) ;  Persons ;  &gt; 20 years or more in last job ;</t>
  </si>
  <si>
    <t>&gt; Voluntary reasons (left job) ;  &gt; Males ;</t>
  </si>
  <si>
    <t>&gt; Voluntary reasons (left job) ;  &gt; Males ;  Less than 1 year in last job ;</t>
  </si>
  <si>
    <t>&gt; Voluntary reasons (left job) ;  &gt; Males ;  &gt; Less than 3 months in last job ;</t>
  </si>
  <si>
    <t>&gt; Voluntary reasons (left job) ;  &gt; Males ;  &gt; 3–6 months in last job ;</t>
  </si>
  <si>
    <t>&gt; Voluntary reasons (left job) ;  &gt; Males ;  &gt; 6–12 months in last job ;</t>
  </si>
  <si>
    <t>&gt; Voluntary reasons (left job) ;  &gt; Males ;  1 year or more in last job ;</t>
  </si>
  <si>
    <t>&gt; Voluntary reasons (left job) ;  &gt; Males ;  &gt; 1–2 years in last job ;</t>
  </si>
  <si>
    <t>&gt; Voluntary reasons (left job) ;  &gt; Males ;  &gt; 3–4 years in last job ;</t>
  </si>
  <si>
    <t>&gt; Voluntary reasons (left job) ;  &gt; Males ;  &gt; 5–9 years in last job ;</t>
  </si>
  <si>
    <t>&gt; Voluntary reasons (left job) ;  &gt; Males ;  &gt; 10–19 years in last job ;</t>
  </si>
  <si>
    <t>&gt; Voluntary reasons (left job) ;  &gt; Males ;  &gt; 20 years or more in last job ;</t>
  </si>
  <si>
    <t>&gt; Voluntary reasons (left job) ;  &gt; Females ;</t>
  </si>
  <si>
    <t>&gt; Voluntary reasons (left job) ;  &gt; Females ;  Less than 1 year in last job ;</t>
  </si>
  <si>
    <t>&gt; Voluntary reasons (left job) ;  &gt; Females ;  &gt; Less than 3 months in last job ;</t>
  </si>
  <si>
    <t>&gt; Voluntary reasons (left job) ;  &gt; Females ;  &gt; 3–6 months in last job ;</t>
  </si>
  <si>
    <t>&gt; Voluntary reasons (left job) ;  &gt; Females ;  &gt; 6–12 months in last job ;</t>
  </si>
  <si>
    <t>&gt; Voluntary reasons (left job) ;  &gt; Females ;  1 year or more in last job ;</t>
  </si>
  <si>
    <t>&gt; Voluntary reasons (left job) ;  &gt; Females ;  &gt; 1–2 years in last job ;</t>
  </si>
  <si>
    <t>&gt; Voluntary reasons (left job) ;  &gt; Females ;  &gt; 3–4 years in last job ;</t>
  </si>
  <si>
    <t>&gt; Voluntary reasons (left job) ;  &gt; Females ;  &gt; 5–9 years in last job ;</t>
  </si>
  <si>
    <t>&gt; Voluntary reasons (left job) ;  &gt; Females ;  &gt; 10–19 years in last job ;</t>
  </si>
  <si>
    <t>&gt; Voluntary reasons (left job) ;  &gt; Females ;  &gt; 20 years or more in last job ;</t>
  </si>
  <si>
    <t>&gt;&gt; Poor work arrangements, pay or hours ;  Persons ;</t>
  </si>
  <si>
    <t>&gt;&gt; Poor work arrangements, pay or hours ;  Persons ;  Less than 1 year in last job ;</t>
  </si>
  <si>
    <t>&gt;&gt; Poor work arrangements, pay or hours ;  Persons ;  &gt; Less than 3 months in last job ;</t>
  </si>
  <si>
    <t>&gt;&gt; Poor work arrangements, pay or hours ;  Persons ;  &gt; 3–6 months in last job ;</t>
  </si>
  <si>
    <t>&gt;&gt; Poor work arrangements, pay or hours ;  Persons ;  &gt; 6–12 months in last job ;</t>
  </si>
  <si>
    <t>&gt;&gt; Poor work arrangements, pay or hours ;  Persons ;  1 year or more in last job ;</t>
  </si>
  <si>
    <t>&gt;&gt; Poor work arrangements, pay or hours ;  Persons ;  &gt; 1–2 years in last job ;</t>
  </si>
  <si>
    <t>&gt;&gt; Poor work arrangements, pay or hours ;  Persons ;  &gt; 3–4 years in last job ;</t>
  </si>
  <si>
    <t>&gt;&gt; Poor work arrangements, pay or hours ;  Persons ;  &gt; 5–9 years in last job ;</t>
  </si>
  <si>
    <t>&gt;&gt; Poor work arrangements, pay or hours ;  Persons ;  &gt; 10–19 years in last job ;</t>
  </si>
  <si>
    <t>&gt;&gt; Poor work arrangements, pay or hours ;  Persons ;  &gt; 20 years or more in last job ;</t>
  </si>
  <si>
    <t>&gt;&gt; Poor work arrangements, pay or hours ;  &gt; Males ;</t>
  </si>
  <si>
    <t>&gt;&gt; Poor work arrangements, pay or hours ;  &gt; Males ;  Less than 1 year in last job ;</t>
  </si>
  <si>
    <t>&gt;&gt; Poor work arrangements, pay or hours ;  &gt; Males ;  &gt; Less than 3 months in last job ;</t>
  </si>
  <si>
    <t>&gt;&gt; Poor work arrangements, pay or hours ;  &gt; Males ;  &gt; 3–6 months in last job ;</t>
  </si>
  <si>
    <t>&gt;&gt; Poor work arrangements, pay or hours ;  &gt; Males ;  &gt; 6–12 months in last job ;</t>
  </si>
  <si>
    <t>&gt;&gt; Poor work arrangements, pay or hours ;  &gt; Males ;  1 year or more in last job ;</t>
  </si>
  <si>
    <t>&gt;&gt; Poor work arrangements, pay or hours ;  &gt; Males ;  &gt; 1–2 years in last job ;</t>
  </si>
  <si>
    <t>&gt;&gt; Poor work arrangements, pay or hours ;  &gt; Males ;  &gt; 3–4 years in last job ;</t>
  </si>
  <si>
    <t>Unit</t>
  </si>
  <si>
    <t>Series Type</t>
  </si>
  <si>
    <t>Data Type</t>
  </si>
  <si>
    <t>Frequency</t>
  </si>
  <si>
    <t>Collection Month</t>
  </si>
  <si>
    <t>Series Start</t>
  </si>
  <si>
    <t>Series End</t>
  </si>
  <si>
    <t>No. Obs</t>
  </si>
  <si>
    <t>Series ID</t>
  </si>
  <si>
    <t>000</t>
  </si>
  <si>
    <t>Original</t>
  </si>
  <si>
    <t>STOCK</t>
  </si>
  <si>
    <t>A124800718R</t>
  </si>
  <si>
    <t>A124800694J</t>
  </si>
  <si>
    <t>A124800650F</t>
  </si>
  <si>
    <t>A124800698T</t>
  </si>
  <si>
    <t>A124800702W</t>
  </si>
  <si>
    <t>A124800654R</t>
  </si>
  <si>
    <t>A124800658X</t>
  </si>
  <si>
    <t>A124800678J</t>
  </si>
  <si>
    <t>A124800634F</t>
  </si>
  <si>
    <t>A124800706F</t>
  </si>
  <si>
    <t>A124800682X</t>
  </si>
  <si>
    <t>A124800714F</t>
  </si>
  <si>
    <t>A124800638R</t>
  </si>
  <si>
    <t>A124800598J</t>
  </si>
  <si>
    <t>A124800618F</t>
  </si>
  <si>
    <t>A124800662R</t>
  </si>
  <si>
    <t>A124800622W</t>
  </si>
  <si>
    <t>A124800666X</t>
  </si>
  <si>
    <t>A124800670R</t>
  </si>
  <si>
    <t>A124800722F</t>
  </si>
  <si>
    <t>A124800602L</t>
  </si>
  <si>
    <t>A124800710W</t>
  </si>
  <si>
    <t>A124800626F</t>
  </si>
  <si>
    <t>A124800606W</t>
  </si>
  <si>
    <t>A124800642F</t>
  </si>
  <si>
    <t>A124800674X</t>
  </si>
  <si>
    <t>A124800726R</t>
  </si>
  <si>
    <t>A124800610L</t>
  </si>
  <si>
    <t>A124800686J</t>
  </si>
  <si>
    <t>A124800690X</t>
  </si>
  <si>
    <t>A124800630W</t>
  </si>
  <si>
    <t>A124800614W</t>
  </si>
  <si>
    <t>A124800646R</t>
  </si>
  <si>
    <t>A124800586X</t>
  </si>
  <si>
    <t>A124800562F</t>
  </si>
  <si>
    <t>A124800518W</t>
  </si>
  <si>
    <t>A124800566R</t>
  </si>
  <si>
    <t>A124800570F</t>
  </si>
  <si>
    <t>A124800522L</t>
  </si>
  <si>
    <t>A124800526W</t>
  </si>
  <si>
    <t>A124800546F</t>
  </si>
  <si>
    <t>A124800502C</t>
  </si>
  <si>
    <t>A124800574R</t>
  </si>
  <si>
    <t>A124800550W</t>
  </si>
  <si>
    <t>A124800582R</t>
  </si>
  <si>
    <t>A124800506L</t>
  </si>
  <si>
    <t>A124800466F</t>
  </si>
  <si>
    <t>A124800486R</t>
  </si>
  <si>
    <t>A124800530L</t>
  </si>
  <si>
    <t>A124800490F</t>
  </si>
  <si>
    <t>A124800534W</t>
  </si>
  <si>
    <t>A124800538F</t>
  </si>
  <si>
    <t>A124800590R</t>
  </si>
  <si>
    <t>A124800470W</t>
  </si>
  <si>
    <t>A124800578X</t>
  </si>
  <si>
    <t>A124800494R</t>
  </si>
  <si>
    <t>A124800474F</t>
  </si>
  <si>
    <t>A124800510C</t>
  </si>
  <si>
    <t>A124800542W</t>
  </si>
  <si>
    <t>A124800594X</t>
  </si>
  <si>
    <t>A124800478R</t>
  </si>
  <si>
    <t>A124800554F</t>
  </si>
  <si>
    <t>A124800558R</t>
  </si>
  <si>
    <t>A124800498X</t>
  </si>
  <si>
    <t>A124800482F</t>
  </si>
  <si>
    <t>A124800514L</t>
  </si>
  <si>
    <t>A124802170F</t>
  </si>
  <si>
    <t>A124802146F</t>
  </si>
  <si>
    <t>A124802102C</t>
  </si>
  <si>
    <t>A124802150W</t>
  </si>
  <si>
    <t>A124802154F</t>
  </si>
  <si>
    <t>A124802106L</t>
  </si>
  <si>
    <t>A124802110C</t>
  </si>
  <si>
    <t>A124802130L</t>
  </si>
  <si>
    <t>A124802086R</t>
  </si>
  <si>
    <t>A124802158R</t>
  </si>
  <si>
    <t>A124802134W</t>
  </si>
  <si>
    <t>A124802166R</t>
  </si>
  <si>
    <t>A124802090F</t>
  </si>
  <si>
    <t>A124802050L</t>
  </si>
  <si>
    <t>A124802070W</t>
  </si>
  <si>
    <t>A124802114L</t>
  </si>
  <si>
    <t>A124802074F</t>
  </si>
  <si>
    <t>A124802118W</t>
  </si>
  <si>
    <t>A124802122L</t>
  </si>
  <si>
    <t>A124802174R</t>
  </si>
  <si>
    <t>A124802054W</t>
  </si>
  <si>
    <t>A124802162F</t>
  </si>
  <si>
    <t>A124802078R</t>
  </si>
  <si>
    <t>A124802058F</t>
  </si>
  <si>
    <t>A124802094R</t>
  </si>
  <si>
    <t>A124802126W</t>
  </si>
  <si>
    <t>A124802178X</t>
  </si>
  <si>
    <t>A124802062W</t>
  </si>
  <si>
    <t>A124802138F</t>
  </si>
  <si>
    <t>A124802142W</t>
  </si>
  <si>
    <t>A124802082F</t>
  </si>
  <si>
    <t>A124802066F</t>
  </si>
  <si>
    <t>A124802098X</t>
  </si>
  <si>
    <t>A124801642X</t>
  </si>
  <si>
    <t>A124801618X</t>
  </si>
  <si>
    <t>A124801574J</t>
  </si>
  <si>
    <t>A124801622R</t>
  </si>
  <si>
    <t>A124801626X</t>
  </si>
  <si>
    <t>A124801578T</t>
  </si>
  <si>
    <t>A124801582J</t>
  </si>
  <si>
    <t>A124801602F</t>
  </si>
  <si>
    <t>A124801558J</t>
  </si>
  <si>
    <t>A124801630R</t>
  </si>
  <si>
    <t>A124801606R</t>
  </si>
  <si>
    <t>A124801638J</t>
  </si>
  <si>
    <t>A124801562X</t>
  </si>
  <si>
    <t>A124801522F</t>
  </si>
  <si>
    <t>A124801542R</t>
  </si>
  <si>
    <t>A124801586T</t>
  </si>
  <si>
    <t>A124801546X</t>
  </si>
  <si>
    <t>A124801590J</t>
  </si>
  <si>
    <t>A124801594T</t>
  </si>
  <si>
    <t>A124801646J</t>
  </si>
  <si>
    <t>A124801526R</t>
  </si>
  <si>
    <t>A124801634X</t>
  </si>
  <si>
    <t>A124801550R</t>
  </si>
  <si>
    <t>A124801530F</t>
  </si>
  <si>
    <t>A124801566J</t>
  </si>
  <si>
    <t>A124801598A</t>
  </si>
  <si>
    <t>A124801650X</t>
  </si>
  <si>
    <t>A124801534R</t>
  </si>
  <si>
    <t>A124801610F</t>
  </si>
  <si>
    <t>A124801614R</t>
  </si>
  <si>
    <t>A124801554X</t>
  </si>
  <si>
    <t>A124801538X</t>
  </si>
  <si>
    <t>A124801570X</t>
  </si>
  <si>
    <t>A124802302W</t>
  </si>
  <si>
    <t>A124802278J</t>
  </si>
  <si>
    <t>A124802234F</t>
  </si>
  <si>
    <t>A124802282X</t>
  </si>
  <si>
    <t>A124802286J</t>
  </si>
  <si>
    <t>A124802238R</t>
  </si>
  <si>
    <t>A124802242F</t>
  </si>
  <si>
    <t>A124802262R</t>
  </si>
  <si>
    <t>A124802218F</t>
  </si>
  <si>
    <t>A124802290X</t>
  </si>
  <si>
    <t>A124802266X</t>
  </si>
  <si>
    <t>A124802298T</t>
  </si>
  <si>
    <t>A124802222W</t>
  </si>
  <si>
    <t>A124802182R</t>
  </si>
  <si>
    <t>A124802202L</t>
  </si>
  <si>
    <t>A124802246R</t>
  </si>
  <si>
    <t>A124802206W</t>
  </si>
  <si>
    <t>A124802250F</t>
  </si>
  <si>
    <t>A124802254R</t>
  </si>
  <si>
    <t>A124802306F</t>
  </si>
  <si>
    <t>A124802186X</t>
  </si>
  <si>
    <t>A124802294J</t>
  </si>
  <si>
    <t>A124802210L</t>
  </si>
  <si>
    <t>A124802190R</t>
  </si>
  <si>
    <t>A124802226F</t>
  </si>
  <si>
    <t>A124802258X</t>
  </si>
  <si>
    <t>A124802310W</t>
  </si>
  <si>
    <t>A124802194X</t>
  </si>
  <si>
    <t>A124802270R</t>
  </si>
  <si>
    <t>A124802274X</t>
  </si>
  <si>
    <t>A124802214W</t>
  </si>
  <si>
    <t>A124802198J</t>
  </si>
  <si>
    <t>A124802230W</t>
  </si>
  <si>
    <t>A124800982A</t>
  </si>
  <si>
    <t>A124800958A</t>
  </si>
  <si>
    <t>A124800914X</t>
  </si>
  <si>
    <t>A124800962T</t>
  </si>
  <si>
    <t>A124800966A</t>
  </si>
  <si>
    <t>A124800918J</t>
  </si>
  <si>
    <t>A124800922X</t>
  </si>
  <si>
    <t>A124800942J</t>
  </si>
  <si>
    <t>A124800898K</t>
  </si>
  <si>
    <t>A124800970T</t>
  </si>
  <si>
    <t>A124800946T</t>
  </si>
  <si>
    <t>A124800978K</t>
  </si>
  <si>
    <t>A124800902R</t>
  </si>
  <si>
    <t>A124800862J</t>
  </si>
  <si>
    <t>A124800882T</t>
  </si>
  <si>
    <t>A124800926J</t>
  </si>
  <si>
    <t>A124800886A</t>
  </si>
  <si>
    <t>A124800930X</t>
  </si>
  <si>
    <t>A124800934J</t>
  </si>
  <si>
    <t>A124800986K</t>
  </si>
  <si>
    <t>A124800866T</t>
  </si>
  <si>
    <t>A124800974A</t>
  </si>
  <si>
    <t>A124800890T</t>
  </si>
  <si>
    <t>A124800870J</t>
  </si>
  <si>
    <t>A124800906X</t>
  </si>
  <si>
    <t>A124800938T</t>
  </si>
  <si>
    <t>A124800990A</t>
  </si>
  <si>
    <t>A124800874T</t>
  </si>
  <si>
    <t>A124800950J</t>
  </si>
  <si>
    <t>A124800954T</t>
  </si>
  <si>
    <t>A124800894A</t>
  </si>
  <si>
    <t>A124800878A</t>
  </si>
  <si>
    <t>A124800910R</t>
  </si>
  <si>
    <t>A124800850X</t>
  </si>
  <si>
    <t>A124800826X</t>
  </si>
  <si>
    <t>A124800782J</t>
  </si>
  <si>
    <t>A124800830R</t>
  </si>
  <si>
    <t>A124800834X</t>
  </si>
  <si>
    <t>A124800786T</t>
  </si>
  <si>
    <t>A124800790J</t>
  </si>
  <si>
    <t>A124800810F</t>
  </si>
  <si>
    <t>A124800766J</t>
  </si>
  <si>
    <t>A124800838J</t>
  </si>
  <si>
    <t>A124800814R</t>
  </si>
  <si>
    <t>A124800846J</t>
  </si>
  <si>
    <t>A124800770X</t>
  </si>
  <si>
    <t>A124800730F</t>
  </si>
  <si>
    <t>A124800750R</t>
  </si>
  <si>
    <t>A124800794T</t>
  </si>
  <si>
    <t>A124800754X</t>
  </si>
  <si>
    <t>A124800798A</t>
  </si>
  <si>
    <t>A124800802F</t>
  </si>
  <si>
    <t>A124800854J</t>
  </si>
  <si>
    <t>A124800734R</t>
  </si>
  <si>
    <t>A124800842X</t>
  </si>
  <si>
    <t>A124800758J</t>
  </si>
  <si>
    <t>A124800738X</t>
  </si>
  <si>
    <t>A124800774J</t>
  </si>
  <si>
    <t>A124800806R</t>
  </si>
  <si>
    <t>A124800858T</t>
  </si>
  <si>
    <t>A124800742R</t>
  </si>
  <si>
    <t>A124800818X</t>
  </si>
  <si>
    <t>A124800822R</t>
  </si>
  <si>
    <t>A124800762X</t>
  </si>
  <si>
    <t>A124800746X</t>
  </si>
  <si>
    <t>A124800778T</t>
  </si>
  <si>
    <t>A124801774A</t>
  </si>
  <si>
    <t>A124801750J</t>
  </si>
  <si>
    <t>A124801706X</t>
  </si>
  <si>
    <t>A124801754T</t>
  </si>
  <si>
    <t>A124801758A</t>
  </si>
  <si>
    <t>A124801710R</t>
  </si>
  <si>
    <t>A124801714X</t>
  </si>
  <si>
    <t>A124801734J</t>
  </si>
  <si>
    <t>A124801690T</t>
  </si>
  <si>
    <t>A124801762T</t>
  </si>
  <si>
    <t>A124801738T</t>
  </si>
  <si>
    <t>A124801770T</t>
  </si>
  <si>
    <t>A124801694A</t>
  </si>
  <si>
    <t>A124801654J</t>
  </si>
  <si>
    <t>A124801674T</t>
  </si>
  <si>
    <t>A124801718J</t>
  </si>
  <si>
    <t>A124801678A</t>
  </si>
  <si>
    <t>A124801722X</t>
  </si>
  <si>
    <t>A124801726J</t>
  </si>
  <si>
    <t>&gt;&gt; Poor work arrangements, pay or hours ;  &gt; Males ;  &gt; 5–9 years in last job ;</t>
  </si>
  <si>
    <t>&gt;&gt; Poor work arrangements, pay or hours ;  &gt; Males ;  &gt; 10–19 years in last job ;</t>
  </si>
  <si>
    <t>&gt;&gt; Poor work arrangements, pay or hours ;  &gt; Males ;  &gt; 20 years or more in last job ;</t>
  </si>
  <si>
    <t>&gt;&gt; Poor work arrangements, pay or hours ;  &gt; Females ;</t>
  </si>
  <si>
    <t>&gt;&gt; Poor work arrangements, pay or hours ;  &gt; Females ;  Less than 1 year in last job ;</t>
  </si>
  <si>
    <t>&gt;&gt; Poor work arrangements, pay or hours ;  &gt; Females ;  &gt; Less than 3 months in last job ;</t>
  </si>
  <si>
    <t>&gt;&gt; Poor work arrangements, pay or hours ;  &gt; Females ;  &gt; 3–6 months in last job ;</t>
  </si>
  <si>
    <t>&gt;&gt; Poor work arrangements, pay or hours ;  &gt; Females ;  &gt; 6–12 months in last job ;</t>
  </si>
  <si>
    <t>&gt;&gt; Poor work arrangements, pay or hours ;  &gt; Females ;  1 year or more in last job ;</t>
  </si>
  <si>
    <t>&gt;&gt; Poor work arrangements, pay or hours ;  &gt; Females ;  &gt; 1–2 years in last job ;</t>
  </si>
  <si>
    <t>&gt;&gt; Poor work arrangements, pay or hours ;  &gt; Females ;  &gt; 3–4 years in last job ;</t>
  </si>
  <si>
    <t>&gt;&gt; Poor work arrangements, pay or hours ;  &gt; Females ;  &gt; 5–9 years in last job ;</t>
  </si>
  <si>
    <t>&gt;&gt; Poor work arrangements, pay or hours ;  &gt; Females ;  &gt; 10–19 years in last job ;</t>
  </si>
  <si>
    <t>&gt;&gt; Poor work arrangements, pay or hours ;  &gt; Females ;  &gt; 20 years or more in last job ;</t>
  </si>
  <si>
    <t>&gt;&gt; Holiday job, returned to studies ;  Persons ;</t>
  </si>
  <si>
    <t>&gt;&gt; Holiday job, returned to studies ;  Persons ;  Less than 1 year in last job ;</t>
  </si>
  <si>
    <t>&gt;&gt; Holiday job, returned to studies ;  Persons ;  &gt; Less than 3 months in last job ;</t>
  </si>
  <si>
    <t>&gt;&gt; Holiday job, returned to studies ;  Persons ;  &gt; 3–6 months in last job ;</t>
  </si>
  <si>
    <t>&gt;&gt; Holiday job, returned to studies ;  Persons ;  &gt; 6–12 months in last job ;</t>
  </si>
  <si>
    <t>&gt;&gt; Holiday job, returned to studies ;  Persons ;  1 year or more in last job ;</t>
  </si>
  <si>
    <t>&gt;&gt; Holiday job, returned to studies ;  Persons ;  &gt; 1–2 years in last job ;</t>
  </si>
  <si>
    <t>&gt;&gt; Holiday job, returned to studies ;  Persons ;  &gt; 3–4 years in last job ;</t>
  </si>
  <si>
    <t>&gt;&gt; Holiday job, returned to studies ;  Persons ;  &gt; 5–9 years in last job ;</t>
  </si>
  <si>
    <t>&gt;&gt; Holiday job, returned to studies ;  Persons ;  &gt; 10–19 years in last job ;</t>
  </si>
  <si>
    <t>&gt;&gt; Holiday job, returned to studies ;  Persons ;  &gt; 20 years or more in last job ;</t>
  </si>
  <si>
    <t>&gt;&gt; Holiday job, returned to studies ;  &gt; Males ;</t>
  </si>
  <si>
    <t>&gt;&gt; Holiday job, returned to studies ;  &gt; Males ;  Less than 1 year in last job ;</t>
  </si>
  <si>
    <t>&gt;&gt; Holiday job, returned to studies ;  &gt; Males ;  &gt; Less than 3 months in last job ;</t>
  </si>
  <si>
    <t>&gt;&gt; Holiday job, returned to studies ;  &gt; Males ;  &gt; 3–6 months in last job ;</t>
  </si>
  <si>
    <t>&gt;&gt; Holiday job, returned to studies ;  &gt; Males ;  &gt; 6–12 months in last job ;</t>
  </si>
  <si>
    <t>&gt;&gt; Holiday job, returned to studies ;  &gt; Males ;  1 year or more in last job ;</t>
  </si>
  <si>
    <t>&gt;&gt; Holiday job, returned to studies ;  &gt; Males ;  &gt; 1–2 years in last job ;</t>
  </si>
  <si>
    <t>&gt;&gt; Holiday job, returned to studies ;  &gt; Males ;  &gt; 3–4 years in last job ;</t>
  </si>
  <si>
    <t>&gt;&gt; Holiday job, returned to studies ;  &gt; Males ;  &gt; 5–9 years in last job ;</t>
  </si>
  <si>
    <t>&gt;&gt; Holiday job, returned to studies ;  &gt; Males ;  &gt; 10–19 years in last job ;</t>
  </si>
  <si>
    <t>&gt;&gt; Holiday job, returned to studies ;  &gt; Males ;  &gt; 20 years or more in last job ;</t>
  </si>
  <si>
    <t>&gt;&gt; Holiday job, returned to studies ;  &gt; Females ;</t>
  </si>
  <si>
    <t>&gt;&gt; Holiday job, returned to studies ;  &gt; Females ;  Less than 1 year in last job ;</t>
  </si>
  <si>
    <t>&gt;&gt; Holiday job, returned to studies ;  &gt; Females ;  &gt; Less than 3 months in last job ;</t>
  </si>
  <si>
    <t>&gt;&gt; Holiday job, returned to studies ;  &gt; Females ;  &gt; 3–6 months in last job ;</t>
  </si>
  <si>
    <t>&gt;&gt; Holiday job, returned to studies ;  &gt; Females ;  &gt; 6–12 months in last job ;</t>
  </si>
  <si>
    <t>&gt;&gt; Holiday job, returned to studies ;  &gt; Females ;  1 year or more in last job ;</t>
  </si>
  <si>
    <t>&gt;&gt; Holiday job, returned to studies ;  &gt; Females ;  &gt; 1–2 years in last job ;</t>
  </si>
  <si>
    <t>&gt;&gt; Holiday job, returned to studies ;  &gt; Females ;  &gt; 3–4 years in last job ;</t>
  </si>
  <si>
    <t>&gt;&gt; Holiday job, returned to studies ;  &gt; Females ;  &gt; 5–9 years in last job ;</t>
  </si>
  <si>
    <t>&gt;&gt; Holiday job, returned to studies ;  &gt; Females ;  &gt; 10–19 years in last job ;</t>
  </si>
  <si>
    <t>&gt;&gt; Holiday job, returned to studies ;  &gt; Females ;  &gt; 20 years or more in last job ;</t>
  </si>
  <si>
    <t>&gt;&gt; To get a better job or just wanted a change ;  Persons ;</t>
  </si>
  <si>
    <t>&gt;&gt; To get a better job or just wanted a change ;  Persons ;  Less than 1 year in last job ;</t>
  </si>
  <si>
    <t>&gt;&gt; To get a better job or just wanted a change ;  Persons ;  &gt; Less than 3 months in last job ;</t>
  </si>
  <si>
    <t>&gt;&gt; To get a better job or just wanted a change ;  Persons ;  &gt; 3–6 months in last job ;</t>
  </si>
  <si>
    <t>&gt;&gt; To get a better job or just wanted a change ;  Persons ;  &gt; 6–12 months in last job ;</t>
  </si>
  <si>
    <t>&gt;&gt; To get a better job or just wanted a change ;  Persons ;  1 year or more in last job ;</t>
  </si>
  <si>
    <t>&gt;&gt; To get a better job or just wanted a change ;  Persons ;  &gt; 1–2 years in last job ;</t>
  </si>
  <si>
    <t>&gt;&gt; To get a better job or just wanted a change ;  Persons ;  &gt; 3–4 years in last job ;</t>
  </si>
  <si>
    <t>&gt;&gt; To get a better job or just wanted a change ;  Persons ;  &gt; 5–9 years in last job ;</t>
  </si>
  <si>
    <t>&gt;&gt; To get a better job or just wanted a change ;  Persons ;  &gt; 10–19 years in last job ;</t>
  </si>
  <si>
    <t>&gt;&gt; To get a better job or just wanted a change ;  Persons ;  &gt; 20 years or more in last job ;</t>
  </si>
  <si>
    <t>&gt;&gt; To get a better job or just wanted a change ;  &gt; Males ;</t>
  </si>
  <si>
    <t>&gt;&gt; To get a better job or just wanted a change ;  &gt; Males ;  Less than 1 year in last job ;</t>
  </si>
  <si>
    <t>&gt;&gt; To get a better job or just wanted a change ;  &gt; Males ;  &gt; Less than 3 months in last job ;</t>
  </si>
  <si>
    <t>&gt;&gt; To get a better job or just wanted a change ;  &gt; Males ;  &gt; 3–6 months in last job ;</t>
  </si>
  <si>
    <t>&gt;&gt; To get a better job or just wanted a change ;  &gt; Males ;  &gt; 6–12 months in last job ;</t>
  </si>
  <si>
    <t>&gt;&gt; To get a better job or just wanted a change ;  &gt; Males ;  1 year or more in last job ;</t>
  </si>
  <si>
    <t>&gt;&gt; To get a better job or just wanted a change ;  &gt; Males ;  &gt; 1–2 years in last job ;</t>
  </si>
  <si>
    <t>&gt;&gt; To get a better job or just wanted a change ;  &gt; Males ;  &gt; 3–4 years in last job ;</t>
  </si>
  <si>
    <t>&gt;&gt; To get a better job or just wanted a change ;  &gt; Males ;  &gt; 5–9 years in last job ;</t>
  </si>
  <si>
    <t>&gt;&gt; To get a better job or just wanted a change ;  &gt; Males ;  &gt; 10–19 years in last job ;</t>
  </si>
  <si>
    <t>&gt;&gt; To get a better job or just wanted a change ;  &gt; Males ;  &gt; 20 years or more in last job ;</t>
  </si>
  <si>
    <t>&gt;&gt; To get a better job or just wanted a change ;  &gt; Females ;</t>
  </si>
  <si>
    <t>&gt;&gt; To get a better job or just wanted a change ;  &gt; Females ;  Less than 1 year in last job ;</t>
  </si>
  <si>
    <t>&gt;&gt; To get a better job or just wanted a change ;  &gt; Females ;  &gt; Less than 3 months in last job ;</t>
  </si>
  <si>
    <t>&gt;&gt; To get a better job or just wanted a change ;  &gt; Females ;  &gt; 3–6 months in last job ;</t>
  </si>
  <si>
    <t>&gt;&gt; To get a better job or just wanted a change ;  &gt; Females ;  &gt; 6–12 months in last job ;</t>
  </si>
  <si>
    <t>&gt;&gt; To get a better job or just wanted a change ;  &gt; Females ;  1 year or more in last job ;</t>
  </si>
  <si>
    <t>&gt;&gt; To get a better job or just wanted a change ;  &gt; Females ;  &gt; 1–2 years in last job ;</t>
  </si>
  <si>
    <t>&gt;&gt; To get a better job or just wanted a change ;  &gt; Females ;  &gt; 3–4 years in last job ;</t>
  </si>
  <si>
    <t>&gt;&gt; To get a better job or just wanted a change ;  &gt; Females ;  &gt; 5–9 years in last job ;</t>
  </si>
  <si>
    <t>&gt;&gt; To get a better job or just wanted a change ;  &gt; Females ;  &gt; 10–19 years in last job ;</t>
  </si>
  <si>
    <t>&gt;&gt; To get a better job or just wanted a change ;  &gt; Females ;  &gt; 20 years or more in last job ;</t>
  </si>
  <si>
    <t>&gt;&gt; Retired ;  Persons ;</t>
  </si>
  <si>
    <t>&gt;&gt; Retired ;  Persons ;  Less than 1 year in last job ;</t>
  </si>
  <si>
    <t>&gt;&gt; Retired ;  Persons ;  &gt; Less than 3 months in last job ;</t>
  </si>
  <si>
    <t>&gt;&gt; Retired ;  Persons ;  &gt; 3–6 months in last job ;</t>
  </si>
  <si>
    <t>&gt;&gt; Retired ;  Persons ;  &gt; 6–12 months in last job ;</t>
  </si>
  <si>
    <t>&gt;&gt; Retired ;  Persons ;  1 year or more in last job ;</t>
  </si>
  <si>
    <t>&gt;&gt; Retired ;  Persons ;  &gt; 1–2 years in last job ;</t>
  </si>
  <si>
    <t>&gt;&gt; Retired ;  Persons ;  &gt; 3–4 years in last job ;</t>
  </si>
  <si>
    <t>&gt;&gt; Retired ;  Persons ;  &gt; 5–9 years in last job ;</t>
  </si>
  <si>
    <t>&gt;&gt; Retired ;  Persons ;  &gt; 10–19 years in last job ;</t>
  </si>
  <si>
    <t>&gt;&gt; Retired ;  Persons ;  &gt; 20 years or more in last job ;</t>
  </si>
  <si>
    <t>&gt;&gt; Retired ;  &gt; Males ;</t>
  </si>
  <si>
    <t>&gt;&gt; Retired ;  &gt; Males ;  Less than 1 year in last job ;</t>
  </si>
  <si>
    <t>&gt;&gt; Retired ;  &gt; Males ;  &gt; Less than 3 months in last job ;</t>
  </si>
  <si>
    <t>&gt;&gt; Retired ;  &gt; Males ;  &gt; 3–6 months in last job ;</t>
  </si>
  <si>
    <t>&gt;&gt; Retired ;  &gt; Males ;  &gt; 6–12 months in last job ;</t>
  </si>
  <si>
    <t>&gt;&gt; Retired ;  &gt; Males ;  1 year or more in last job ;</t>
  </si>
  <si>
    <t>&gt;&gt; Retired ;  &gt; Males ;  &gt; 1–2 years in last job ;</t>
  </si>
  <si>
    <t>&gt;&gt; Retired ;  &gt; Males ;  &gt; 3–4 years in last job ;</t>
  </si>
  <si>
    <t>&gt;&gt; Retired ;  &gt; Males ;  &gt; 5–9 years in last job ;</t>
  </si>
  <si>
    <t>&gt;&gt; Retired ;  &gt; Males ;  &gt; 10–19 years in last job ;</t>
  </si>
  <si>
    <t>&gt;&gt; Retired ;  &gt; Males ;  &gt; 20 years or more in last job ;</t>
  </si>
  <si>
    <t>&gt;&gt; Retired ;  &gt; Females ;</t>
  </si>
  <si>
    <t>&gt;&gt; Retired ;  &gt; Females ;  Less than 1 year in last job ;</t>
  </si>
  <si>
    <t>&gt;&gt; Retired ;  &gt; Females ;  &gt; Less than 3 months in last job ;</t>
  </si>
  <si>
    <t>&gt;&gt; Retired ;  &gt; Females ;  &gt; 3–6 months in last job ;</t>
  </si>
  <si>
    <t>&gt;&gt; Retired ;  &gt; Females ;  &gt; 6–12 months in last job ;</t>
  </si>
  <si>
    <t>&gt;&gt; Retired ;  &gt; Females ;  1 year or more in last job ;</t>
  </si>
  <si>
    <t>&gt;&gt; Retired ;  &gt; Females ;  &gt; 1–2 years in last job ;</t>
  </si>
  <si>
    <t>&gt;&gt; Retired ;  &gt; Females ;  &gt; 3–4 years in last job ;</t>
  </si>
  <si>
    <t>&gt;&gt; Retired ;  &gt; Females ;  &gt; 5–9 years in last job ;</t>
  </si>
  <si>
    <t>&gt;&gt; Retired ;  &gt; Females ;  &gt; 10–19 years in last job ;</t>
  </si>
  <si>
    <t>&gt;&gt; Retired ;  &gt; Females ;  &gt; 20 years or more in last job ;</t>
  </si>
  <si>
    <t>&gt;&gt; Family reasons ;  Persons ;</t>
  </si>
  <si>
    <t>&gt;&gt; Family reasons ;  Persons ;  Less than 1 year in last job ;</t>
  </si>
  <si>
    <t>&gt;&gt; Family reasons ;  Persons ;  &gt; Less than 3 months in last job ;</t>
  </si>
  <si>
    <t>&gt;&gt; Family reasons ;  Persons ;  &gt; 3–6 months in last job ;</t>
  </si>
  <si>
    <t>&gt;&gt; Family reasons ;  Persons ;  &gt; 6–12 months in last job ;</t>
  </si>
  <si>
    <t>&gt;&gt; Family reasons ;  Persons ;  1 year or more in last job ;</t>
  </si>
  <si>
    <t>&gt;&gt; Family reasons ;  Persons ;  &gt; 1–2 years in last job ;</t>
  </si>
  <si>
    <t>&gt;&gt; Family reasons ;  Persons ;  &gt; 3–4 years in last job ;</t>
  </si>
  <si>
    <t>&gt;&gt; Family reasons ;  Persons ;  &gt; 5–9 years in last job ;</t>
  </si>
  <si>
    <t>&gt;&gt; Family reasons ;  Persons ;  &gt; 10–19 years in last job ;</t>
  </si>
  <si>
    <t>&gt;&gt; Family reasons ;  Persons ;  &gt; 20 years or more in last job ;</t>
  </si>
  <si>
    <t>&gt;&gt; Family reasons ;  &gt; Males ;</t>
  </si>
  <si>
    <t>&gt;&gt; Family reasons ;  &gt; Males ;  Less than 1 year in last job ;</t>
  </si>
  <si>
    <t>&gt;&gt; Family reasons ;  &gt; Males ;  &gt; Less than 3 months in last job ;</t>
  </si>
  <si>
    <t>&gt;&gt; Family reasons ;  &gt; Males ;  &gt; 3–6 months in last job ;</t>
  </si>
  <si>
    <t>&gt;&gt; Family reasons ;  &gt; Males ;  &gt; 6–12 months in last job ;</t>
  </si>
  <si>
    <t>&gt;&gt; Family reasons ;  &gt; Males ;  1 year or more in last job ;</t>
  </si>
  <si>
    <t>&gt;&gt; Family reasons ;  &gt; Males ;  &gt; 1–2 years in last job ;</t>
  </si>
  <si>
    <t>&gt;&gt; Family reasons ;  &gt; Males ;  &gt; 3–4 years in last job ;</t>
  </si>
  <si>
    <t>&gt;&gt; Family reasons ;  &gt; Males ;  &gt; 5–9 years in last job ;</t>
  </si>
  <si>
    <t>&gt;&gt; Family reasons ;  &gt; Males ;  &gt; 10–19 years in last job ;</t>
  </si>
  <si>
    <t>&gt;&gt; Family reasons ;  &gt; Males ;  &gt; 20 years or more in last job ;</t>
  </si>
  <si>
    <t>&gt;&gt; Family reasons ;  &gt; Females ;</t>
  </si>
  <si>
    <t>&gt;&gt; Family reasons ;  &gt; Females ;  Less than 1 year in last job ;</t>
  </si>
  <si>
    <t>&gt;&gt; Family reasons ;  &gt; Females ;  &gt; Less than 3 months in last job ;</t>
  </si>
  <si>
    <t>&gt;&gt; Family reasons ;  &gt; Females ;  &gt; 3–6 months in last job ;</t>
  </si>
  <si>
    <t>&gt;&gt; Family reasons ;  &gt; Females ;  &gt; 6–12 months in last job ;</t>
  </si>
  <si>
    <t>&gt;&gt; Family reasons ;  &gt; Females ;  1 year or more in last job ;</t>
  </si>
  <si>
    <t>&gt;&gt; Family reasons ;  &gt; Females ;  &gt; 1–2 years in last job ;</t>
  </si>
  <si>
    <t>&gt;&gt; Family reasons ;  &gt; Females ;  &gt; 3–4 years in last job ;</t>
  </si>
  <si>
    <t>&gt;&gt; Family reasons ;  &gt; Females ;  &gt; 5–9 years in last job ;</t>
  </si>
  <si>
    <t>&gt;&gt; Family reasons ;  &gt; Females ;  &gt; 10–19 years in last job ;</t>
  </si>
  <si>
    <t>&gt;&gt; Family reasons ;  &gt; Females ;  &gt; 20 years or more in last job ;</t>
  </si>
  <si>
    <t>&gt;&gt; To start own or new business ;  Persons ;</t>
  </si>
  <si>
    <t>&gt;&gt; To start own or new business ;  Persons ;  Less than 1 year in last job ;</t>
  </si>
  <si>
    <t>&gt;&gt; To start own or new business ;  Persons ;  &gt; Less than 3 months in last job ;</t>
  </si>
  <si>
    <t>&gt;&gt; To start own or new business ;  Persons ;  &gt; 3–6 months in last job ;</t>
  </si>
  <si>
    <t>&gt;&gt; To start own or new business ;  Persons ;  &gt; 6–12 months in last job ;</t>
  </si>
  <si>
    <t>&gt;&gt; To start own or new business ;  Persons ;  1 year or more in last job ;</t>
  </si>
  <si>
    <t>&gt;&gt; To start own or new business ;  Persons ;  &gt; 1–2 years in last job ;</t>
  </si>
  <si>
    <t>&gt;&gt; To start own or new business ;  Persons ;  &gt; 3–4 years in last job ;</t>
  </si>
  <si>
    <t>&gt;&gt; To start own or new business ;  Persons ;  &gt; 5–9 years in last job ;</t>
  </si>
  <si>
    <t>&gt;&gt; To start own or new business ;  Persons ;  &gt; 10–19 years in last job ;</t>
  </si>
  <si>
    <t>&gt;&gt; To start own or new business ;  Persons ;  &gt; 20 years or more in last job ;</t>
  </si>
  <si>
    <t>&gt;&gt; To start own or new business ;  &gt; Males ;</t>
  </si>
  <si>
    <t>&gt;&gt; To start own or new business ;  &gt; Males ;  Less than 1 year in last job ;</t>
  </si>
  <si>
    <t>&gt;&gt; To start own or new business ;  &gt; Males ;  &gt; Less than 3 months in last job ;</t>
  </si>
  <si>
    <t>&gt;&gt; To start own or new business ;  &gt; Males ;  &gt; 3–6 months in last job ;</t>
  </si>
  <si>
    <t>&gt;&gt; To start own or new business ;  &gt; Males ;  &gt; 6–12 months in last job ;</t>
  </si>
  <si>
    <t>&gt;&gt; To start own or new business ;  &gt; Males ;  1 year or more in last job ;</t>
  </si>
  <si>
    <t>&gt;&gt; To start own or new business ;  &gt; Males ;  &gt; 1–2 years in last job ;</t>
  </si>
  <si>
    <t>&gt;&gt; To start own or new business ;  &gt; Males ;  &gt; 3–4 years in last job ;</t>
  </si>
  <si>
    <t>&gt;&gt; To start own or new business ;  &gt; Males ;  &gt; 5–9 years in last job ;</t>
  </si>
  <si>
    <t>&gt;&gt; To start own or new business ;  &gt; Males ;  &gt; 10–19 years in last job ;</t>
  </si>
  <si>
    <t>&gt;&gt; To start own or new business ;  &gt; Males ;  &gt; 20 years or more in last job ;</t>
  </si>
  <si>
    <t>&gt;&gt; To start own or new business ;  &gt; Females ;</t>
  </si>
  <si>
    <t>&gt;&gt; To start own or new business ;  &gt; Females ;  Less than 1 year in last job ;</t>
  </si>
  <si>
    <t>&gt;&gt; To start own or new business ;  &gt; Females ;  &gt; Less than 3 months in last job ;</t>
  </si>
  <si>
    <t>&gt;&gt; To start own or new business ;  &gt; Females ;  &gt; 3–6 months in last job ;</t>
  </si>
  <si>
    <t>&gt;&gt; To start own or new business ;  &gt; Females ;  &gt; 6–12 months in last job ;</t>
  </si>
  <si>
    <t>&gt;&gt; To start own or new business ;  &gt; Females ;  1 year or more in last job ;</t>
  </si>
  <si>
    <t>&gt;&gt; To start own or new business ;  &gt; Females ;  &gt; 1–2 years in last job ;</t>
  </si>
  <si>
    <t>&gt;&gt; To start own or new business ;  &gt; Females ;  &gt; 3–4 years in last job ;</t>
  </si>
  <si>
    <t>&gt;&gt; To start own or new business ;  &gt; Females ;  &gt; 5–9 years in last job ;</t>
  </si>
  <si>
    <t>&gt;&gt; To start own or new business ;  &gt; Females ;  &gt; 10–19 years in last job ;</t>
  </si>
  <si>
    <t>&gt;&gt; To start own or new business ;  &gt; Females ;  &gt; 20 years or more in last job ;</t>
  </si>
  <si>
    <t>&gt; Left or lost job for other reasons ;  Persons ;</t>
  </si>
  <si>
    <t>&gt; Left or lost job for other reasons ;  Persons ;  Less than 1 year in last job ;</t>
  </si>
  <si>
    <t>&gt; Left or lost job for other reasons ;  Persons ;  &gt; Less than 3 months in last job ;</t>
  </si>
  <si>
    <t>&gt; Left or lost job for other reasons ;  Persons ;  &gt; 3–6 months in last job ;</t>
  </si>
  <si>
    <t>&gt; Left or lost job for other reasons ;  Persons ;  &gt; 6–12 months in last job ;</t>
  </si>
  <si>
    <t>&gt; Left or lost job for other reasons ;  Persons ;  1 year or more in last job ;</t>
  </si>
  <si>
    <t>&gt; Left or lost job for other reasons ;  Persons ;  &gt; 1–2 years in last job ;</t>
  </si>
  <si>
    <t>&gt; Left or lost job for other reasons ;  Persons ;  &gt; 3–4 years in last job ;</t>
  </si>
  <si>
    <t>&gt; Left or lost job for other reasons ;  Persons ;  &gt; 5–9 years in last job ;</t>
  </si>
  <si>
    <t>&gt; Left or lost job for other reasons ;  Persons ;  &gt; 10–19 years in last job ;</t>
  </si>
  <si>
    <t>&gt; Left or lost job for other reasons ;  Persons ;  &gt; 20 years or more in last job ;</t>
  </si>
  <si>
    <t>&gt; Left or lost job for other reasons ;  &gt; Males ;</t>
  </si>
  <si>
    <t>&gt; Left or lost job for other reasons ;  &gt; Males ;  Less than 1 year in last job ;</t>
  </si>
  <si>
    <t>&gt; Left or lost job for other reasons ;  &gt; Males ;  &gt; Less than 3 months in last job ;</t>
  </si>
  <si>
    <t>&gt; Left or lost job for other reasons ;  &gt; Males ;  &gt; 3–6 months in last job ;</t>
  </si>
  <si>
    <t>&gt; Left or lost job for other reasons ;  &gt; Males ;  &gt; 6–12 months in last job ;</t>
  </si>
  <si>
    <t>&gt; Left or lost job for other reasons ;  &gt; Males ;  1 year or more in last job ;</t>
  </si>
  <si>
    <t>&gt; Left or lost job for other reasons ;  &gt; Males ;  &gt; 1–2 years in last job ;</t>
  </si>
  <si>
    <t>&gt; Left or lost job for other reasons ;  &gt; Males ;  &gt; 3–4 years in last job ;</t>
  </si>
  <si>
    <t>&gt; Left or lost job for other reasons ;  &gt; Males ;  &gt; 5–9 years in last job ;</t>
  </si>
  <si>
    <t>&gt; Left or lost job for other reasons ;  &gt; Males ;  &gt; 10–19 years in last job ;</t>
  </si>
  <si>
    <t>&gt; Left or lost job for other reasons ;  &gt; Males ;  &gt; 20 years or more in last job ;</t>
  </si>
  <si>
    <t>&gt; Left or lost job for other reasons ;  &gt; Females ;</t>
  </si>
  <si>
    <t>&gt; Left or lost job for other reasons ;  &gt; Females ;  Less than 1 year in last job ;</t>
  </si>
  <si>
    <t>&gt; Left or lost job for other reasons ;  &gt; Females ;  &gt; Less than 3 months in last job ;</t>
  </si>
  <si>
    <t>&gt; Left or lost job for other reasons ;  &gt; Females ;  &gt; 3–6 months in last job ;</t>
  </si>
  <si>
    <t>&gt; Left or lost job for other reasons ;  &gt; Females ;  &gt; 6–12 months in last job ;</t>
  </si>
  <si>
    <t>&gt; Left or lost job for other reasons ;  &gt; Females ;  1 year or more in last job ;</t>
  </si>
  <si>
    <t>&gt; Left or lost job for other reasons ;  &gt; Females ;  &gt; 1–2 years in last job ;</t>
  </si>
  <si>
    <t>&gt; Left or lost job for other reasons ;  &gt; Females ;  &gt; 3–4 years in last job ;</t>
  </si>
  <si>
    <t>&gt; Left or lost job for other reasons ;  &gt; Females ;  &gt; 5–9 years in last job ;</t>
  </si>
  <si>
    <t>&gt; Left or lost job for other reasons ;  &gt; Females ;  &gt; 10–19 years in last job ;</t>
  </si>
  <si>
    <t>&gt; Left or lost job for other reasons ;  &gt; Females ;  &gt; 20 years or more in last job ;</t>
  </si>
  <si>
    <t>A124801778K</t>
  </si>
  <si>
    <t>A124801658T</t>
  </si>
  <si>
    <t>A124801766A</t>
  </si>
  <si>
    <t>A124801682T</t>
  </si>
  <si>
    <t>A124801662J</t>
  </si>
  <si>
    <t>A124801698K</t>
  </si>
  <si>
    <t>A124801730X</t>
  </si>
  <si>
    <t>A124801782A</t>
  </si>
  <si>
    <t>A124801666T</t>
  </si>
  <si>
    <t>A124801742J</t>
  </si>
  <si>
    <t>A124801746T</t>
  </si>
  <si>
    <t>A124801686A</t>
  </si>
  <si>
    <t>A124801670J</t>
  </si>
  <si>
    <t>A124801702R</t>
  </si>
  <si>
    <t>A124801114V</t>
  </si>
  <si>
    <t>A124801090L</t>
  </si>
  <si>
    <t>A124801046C</t>
  </si>
  <si>
    <t>A124801094W</t>
  </si>
  <si>
    <t>A124801098F</t>
  </si>
  <si>
    <t>A124801050V</t>
  </si>
  <si>
    <t>A124801054C</t>
  </si>
  <si>
    <t>A124801074L</t>
  </si>
  <si>
    <t>A124801030K</t>
  </si>
  <si>
    <t>A124801102K</t>
  </si>
  <si>
    <t>A124801078W</t>
  </si>
  <si>
    <t>A124801110K</t>
  </si>
  <si>
    <t>A124801034V</t>
  </si>
  <si>
    <t>A124800994K</t>
  </si>
  <si>
    <t>A124801014K</t>
  </si>
  <si>
    <t>A124801058L</t>
  </si>
  <si>
    <t>A124801018V</t>
  </si>
  <si>
    <t>A124801062C</t>
  </si>
  <si>
    <t>A124801066L</t>
  </si>
  <si>
    <t>A124801118C</t>
  </si>
  <si>
    <t>A124800998V</t>
  </si>
  <si>
    <t>A124801106V</t>
  </si>
  <si>
    <t>A124801022K</t>
  </si>
  <si>
    <t>A124801002A</t>
  </si>
  <si>
    <t>A124801038C</t>
  </si>
  <si>
    <t>A124801070C</t>
  </si>
  <si>
    <t>A124801122V</t>
  </si>
  <si>
    <t>A124801006K</t>
  </si>
  <si>
    <t>A124801082L</t>
  </si>
  <si>
    <t>A124801086W</t>
  </si>
  <si>
    <t>A124801026V</t>
  </si>
  <si>
    <t>A124801010A</t>
  </si>
  <si>
    <t>A124801042V</t>
  </si>
  <si>
    <t>A124801906T</t>
  </si>
  <si>
    <t>A124801882K</t>
  </si>
  <si>
    <t>A124801838A</t>
  </si>
  <si>
    <t>A124801886V</t>
  </si>
  <si>
    <t>A124801890K</t>
  </si>
  <si>
    <t>A124801842T</t>
  </si>
  <si>
    <t>A124801846A</t>
  </si>
  <si>
    <t>A124801866K</t>
  </si>
  <si>
    <t>A124801822J</t>
  </si>
  <si>
    <t>A124801894V</t>
  </si>
  <si>
    <t>A124801870A</t>
  </si>
  <si>
    <t>A124801902J</t>
  </si>
  <si>
    <t>A124801826T</t>
  </si>
  <si>
    <t>A124801786K</t>
  </si>
  <si>
    <t>A124801806J</t>
  </si>
  <si>
    <t>A124801850T</t>
  </si>
  <si>
    <t>A124801810X</t>
  </si>
  <si>
    <t>A124801854A</t>
  </si>
  <si>
    <t>A124801858K</t>
  </si>
  <si>
    <t>A124801910J</t>
  </si>
  <si>
    <t>A124801790A</t>
  </si>
  <si>
    <t>A124801898C</t>
  </si>
  <si>
    <t>A124801814J</t>
  </si>
  <si>
    <t>A124801794K</t>
  </si>
  <si>
    <t>A124801830J</t>
  </si>
  <si>
    <t>A124801862A</t>
  </si>
  <si>
    <t>A124801914T</t>
  </si>
  <si>
    <t>A124801798V</t>
  </si>
  <si>
    <t>A124801874K</t>
  </si>
  <si>
    <t>A124801878V</t>
  </si>
  <si>
    <t>A124801818T</t>
  </si>
  <si>
    <t>A124801802X</t>
  </si>
  <si>
    <t>A124801834T</t>
  </si>
  <si>
    <t>A124802038W</t>
  </si>
  <si>
    <t>A124802014C</t>
  </si>
  <si>
    <t>A124801970K</t>
  </si>
  <si>
    <t>A124802018L</t>
  </si>
  <si>
    <t>A124802022C</t>
  </si>
  <si>
    <t>A124801974V</t>
  </si>
  <si>
    <t>A124801978C</t>
  </si>
  <si>
    <t>A124801998L</t>
  </si>
  <si>
    <t>A124801954K</t>
  </si>
  <si>
    <t>A124802026L</t>
  </si>
  <si>
    <t>A124802002V</t>
  </si>
  <si>
    <t>A124802034L</t>
  </si>
  <si>
    <t>A124801958V</t>
  </si>
  <si>
    <t>A124801918A</t>
  </si>
  <si>
    <t>A124801938K</t>
  </si>
  <si>
    <t>A124801982V</t>
  </si>
  <si>
    <t>A124801942A</t>
  </si>
  <si>
    <t>A124801986C</t>
  </si>
  <si>
    <t>A124801990V</t>
  </si>
  <si>
    <t>A124802042L</t>
  </si>
  <si>
    <t>A124801922T</t>
  </si>
  <si>
    <t>A124802030C</t>
  </si>
  <si>
    <t>A124801946K</t>
  </si>
  <si>
    <t>A124801926A</t>
  </si>
  <si>
    <t>A124801962K</t>
  </si>
  <si>
    <t>A124801994C</t>
  </si>
  <si>
    <t>A124802046W</t>
  </si>
  <si>
    <t>A124801930T</t>
  </si>
  <si>
    <t>A124802006C</t>
  </si>
  <si>
    <t>A124802010V</t>
  </si>
  <si>
    <t>A124801950A</t>
  </si>
  <si>
    <t>A124801934A</t>
  </si>
  <si>
    <t>A124801966V</t>
  </si>
  <si>
    <t>A124801246W</t>
  </si>
  <si>
    <t>A124801222C</t>
  </si>
  <si>
    <t>A124801178F</t>
  </si>
  <si>
    <t>A124801226L</t>
  </si>
  <si>
    <t>A124801230C</t>
  </si>
  <si>
    <t>A124801182W</t>
  </si>
  <si>
    <t>A124801186F</t>
  </si>
  <si>
    <t>A124801206C</t>
  </si>
  <si>
    <t>A124801162L</t>
  </si>
  <si>
    <t>A124801234L</t>
  </si>
  <si>
    <t>A124801210V</t>
  </si>
  <si>
    <t>A124801242L</t>
  </si>
  <si>
    <t>A124801166W</t>
  </si>
  <si>
    <t>A124801126C</t>
  </si>
  <si>
    <t>A124801146L</t>
  </si>
  <si>
    <t>A124801190W</t>
  </si>
  <si>
    <t>A124801150C</t>
  </si>
  <si>
    <t>A124801194F</t>
  </si>
  <si>
    <t>A124801198R</t>
  </si>
  <si>
    <t>A124801250L</t>
  </si>
  <si>
    <t>A124801130V</t>
  </si>
  <si>
    <t>A124801238W</t>
  </si>
  <si>
    <t>A124801154L</t>
  </si>
  <si>
    <t>A124801134C</t>
  </si>
  <si>
    <t>A124801170L</t>
  </si>
  <si>
    <t>A124801202V</t>
  </si>
  <si>
    <t>A124801254W</t>
  </si>
  <si>
    <t>A124801138L</t>
  </si>
  <si>
    <t>A124801214C</t>
  </si>
  <si>
    <t>A124801218L</t>
  </si>
  <si>
    <t>A124801158W</t>
  </si>
  <si>
    <t>A124801142C</t>
  </si>
  <si>
    <t>A124801174W</t>
  </si>
  <si>
    <t>A124801378X</t>
  </si>
  <si>
    <t>A124801354F</t>
  </si>
  <si>
    <t>A124801310C</t>
  </si>
  <si>
    <t>A124801358R</t>
  </si>
  <si>
    <t>A124801362F</t>
  </si>
  <si>
    <t>A124801314L</t>
  </si>
  <si>
    <t>A124801318W</t>
  </si>
  <si>
    <t>A124801338F</t>
  </si>
  <si>
    <t>A124801294R</t>
  </si>
  <si>
    <t>A124801366R</t>
  </si>
  <si>
    <t>A124801342W</t>
  </si>
  <si>
    <t>A124801374R</t>
  </si>
  <si>
    <t>A124801298X</t>
  </si>
  <si>
    <t>A124801258F</t>
  </si>
  <si>
    <t>A124801278R</t>
  </si>
  <si>
    <t>A124801322L</t>
  </si>
  <si>
    <t>A124801282F</t>
  </si>
  <si>
    <t>A124801326W</t>
  </si>
  <si>
    <t>A124801330L</t>
  </si>
  <si>
    <t>A124801382R</t>
  </si>
  <si>
    <t>A124801262W</t>
  </si>
  <si>
    <t>A124801370F</t>
  </si>
  <si>
    <t>A124801286R</t>
  </si>
  <si>
    <t>A124801266F</t>
  </si>
  <si>
    <t>A124801302C</t>
  </si>
  <si>
    <t>A124801334W</t>
  </si>
  <si>
    <t>A124801386X</t>
  </si>
  <si>
    <t>A124801270W</t>
  </si>
  <si>
    <t>A124801346F</t>
  </si>
  <si>
    <t>A124801350W</t>
  </si>
  <si>
    <t>A124801290F</t>
  </si>
  <si>
    <t>A124801274F</t>
  </si>
  <si>
    <t>A124801306L</t>
  </si>
  <si>
    <t>A124801510W</t>
  </si>
  <si>
    <t>A124801486J</t>
  </si>
  <si>
    <t>A124801442F</t>
  </si>
  <si>
    <t>A124801490X</t>
  </si>
  <si>
    <t>A124801494J</t>
  </si>
  <si>
    <t>A124801446R</t>
  </si>
  <si>
    <t>A124801450F</t>
  </si>
  <si>
    <t>A124801470R</t>
  </si>
  <si>
    <t>A124801426F</t>
  </si>
  <si>
    <t>A124801498T</t>
  </si>
  <si>
    <t>A124801474X</t>
  </si>
  <si>
    <t>A124801506F</t>
  </si>
  <si>
    <t>A124801430W</t>
  </si>
  <si>
    <t>A124801390R</t>
  </si>
  <si>
    <t>A124801410L</t>
  </si>
  <si>
    <t>A124801454R</t>
  </si>
  <si>
    <t>A124801414W</t>
  </si>
  <si>
    <t>A124801458X</t>
  </si>
  <si>
    <t>A124801462R</t>
  </si>
  <si>
    <t>A124801514F</t>
  </si>
  <si>
    <t>A124801394X</t>
  </si>
  <si>
    <t>A124801502W</t>
  </si>
  <si>
    <t>A124801418F</t>
  </si>
  <si>
    <t>A124801398J</t>
  </si>
  <si>
    <t>A124801434F</t>
  </si>
  <si>
    <t>A124801466X</t>
  </si>
  <si>
    <t>A124801518R</t>
  </si>
  <si>
    <t>A124801402L</t>
  </si>
  <si>
    <t>A124801478J</t>
  </si>
  <si>
    <t>A124801482X</t>
  </si>
  <si>
    <t>A124801422W</t>
  </si>
  <si>
    <t>A124801406W</t>
  </si>
  <si>
    <t>A124801438R</t>
  </si>
  <si>
    <t>Time Series Workbook</t>
  </si>
  <si>
    <t>6226.0 Participation, Job Search and Mobility, Australia</t>
  </si>
  <si>
    <t>Table 10. Retrenchments and other reasons for ceasing a job last year</t>
  </si>
  <si>
    <t>I N Q U I R I E S</t>
  </si>
  <si>
    <t>Inquiries</t>
  </si>
  <si>
    <t>Data Item Description</t>
  </si>
  <si>
    <t>No. Obs.</t>
  </si>
  <si>
    <t>Freq.</t>
  </si>
  <si>
    <t>© Commonwealth of Australia  2021</t>
  </si>
  <si>
    <t>Annual</t>
  </si>
  <si>
    <t>Released at 11:30 am (Canberra time) Wed 7 Jul 2021</t>
  </si>
  <si>
    <t>Contents</t>
  </si>
  <si>
    <t>Tables</t>
  </si>
  <si>
    <t>Table 10.1 - February 2021</t>
  </si>
  <si>
    <t>Table 10.2 - Time Series IDs</t>
  </si>
  <si>
    <t>Index</t>
  </si>
  <si>
    <t>Time Series Index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</si>
  <si>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</si>
  <si>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Participation, Job Search and Mobility, Australia, February 2021</t>
  </si>
  <si>
    <t>Summary</t>
  </si>
  <si>
    <t>Methodology</t>
  </si>
  <si>
    <r>
      <t xml:space="preserve">For further information about these and related statistics visit </t>
    </r>
    <r>
      <rPr>
        <sz val="8"/>
        <color rgb="FF0000FF"/>
        <rFont val="Arial"/>
        <family val="2"/>
      </rPr>
      <t>www.abs.gov.au/about/contact-us</t>
    </r>
  </si>
  <si>
    <r>
      <t xml:space="preserve">or contact the Labour Surveys Branch at </t>
    </r>
    <r>
      <rPr>
        <sz val="8"/>
        <color rgb="FF0000FF"/>
        <rFont val="Arial"/>
        <family val="2"/>
      </rPr>
      <t>labour.statistics@abs.gov.au</t>
    </r>
    <r>
      <rPr>
        <sz val="8"/>
        <color theme="1"/>
        <rFont val="Arial"/>
        <family val="2"/>
      </rPr>
      <t>.</t>
    </r>
  </si>
  <si>
    <t>Voluntary reasons (Left job)</t>
  </si>
  <si>
    <t>Involuntary reasons (Lost job)</t>
  </si>
  <si>
    <t>Left or lost job for other reasons</t>
  </si>
  <si>
    <t>Left or lost a job last year</t>
  </si>
  <si>
    <t>Poor work arrangements, pay or hours</t>
  </si>
  <si>
    <t>Holiday job, returned to studies</t>
  </si>
  <si>
    <t>To get a better job or just wanted a change</t>
  </si>
  <si>
    <t>Retired</t>
  </si>
  <si>
    <t>Family reasons</t>
  </si>
  <si>
    <t>To start own or new business</t>
  </si>
  <si>
    <t>Total</t>
  </si>
  <si>
    <t>Retrenched</t>
  </si>
  <si>
    <t>Dismissed</t>
  </si>
  <si>
    <t>Job ended, was temporary or seasonal</t>
  </si>
  <si>
    <t>Own ill health or injury</t>
  </si>
  <si>
    <t>'000</t>
  </si>
  <si>
    <t>Persons</t>
  </si>
  <si>
    <t>Duration of employment in last job</t>
  </si>
  <si>
    <t>Less than 1 year</t>
  </si>
  <si>
    <t>Less than 3 months</t>
  </si>
  <si>
    <t>3–6 months</t>
  </si>
  <si>
    <t>6–12 months</t>
  </si>
  <si>
    <t>1 year or more</t>
  </si>
  <si>
    <t>1–2 years</t>
  </si>
  <si>
    <t>3–4 years</t>
  </si>
  <si>
    <t>5–9 years</t>
  </si>
  <si>
    <t>10–19 years</t>
  </si>
  <si>
    <t>20 years or more</t>
  </si>
  <si>
    <t>Males</t>
  </si>
  <si>
    <t>Females</t>
  </si>
  <si>
    <t>© Commonwealth of Australia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</si>
</sst>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mmm\-yyyy"/>
    <numFmt numFmtId="165" formatCode="0.0;\-0.0;0.0;@"/>
    <numFmt numFmtId="166" formatCode="#,##0.0"/>
    <numFmt numFmtId="167" formatCode="0.0"/>
  </numFmts>
  <fonts count="30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0"/>
      <color rgb="FFFFFFFF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0"/>
      <name val="Tahoma"/>
      <family val="2"/>
    </font>
    <font>
      <sz val="11"/>
      <color theme="1"/>
      <name val="Arial"/>
      <family val="2"/>
    </font>
    <font>
      <b/>
      <sz val="12"/>
      <color rgb="FF000000"/>
      <name val="Arial"/>
      <family val="2"/>
    </font>
    <font>
      <b/>
      <sz val="8"/>
      <color rgb="FF000000"/>
      <name val="Arial"/>
      <family val="2"/>
    </font>
    <font>
      <u/>
      <sz val="10"/>
      <color indexed="12"/>
      <name val="Tahoma"/>
      <family val="2"/>
    </font>
    <font>
      <sz val="8"/>
      <color indexed="12"/>
      <name val="Arial"/>
      <family val="2"/>
    </font>
    <font>
      <sz val="8"/>
      <color rgb="FF000000"/>
      <name val="Arial"/>
      <family val="2"/>
    </font>
    <font>
      <sz val="12"/>
      <color rgb="FF000000"/>
      <name val="Arial"/>
      <family val="2"/>
    </font>
    <font>
      <b/>
      <sz val="12"/>
      <color indexed="12"/>
      <name val="Arial"/>
      <family val="2"/>
    </font>
    <font>
      <b/>
      <sz val="10"/>
      <color rgb="FF000000"/>
      <name val="Arial"/>
      <family val="2"/>
    </font>
    <font>
      <sz val="8"/>
      <color rgb="FF0000FF"/>
      <name val="Arial"/>
      <family val="2"/>
    </font>
    <font>
      <i/>
      <sz val="8"/>
      <name val="FrnkGothITC Bk BT"/>
      <family val="2"/>
    </font>
    <font>
      <b/>
      <sz val="10"/>
      <name val="Arial"/>
      <family val="2"/>
    </font>
    <font>
      <sz val="8"/>
      <name val="Microsoft Sans Serif"/>
      <family val="2"/>
    </font>
    <font>
      <b/>
      <sz val="8"/>
      <name val="Arial"/>
      <family val="2"/>
    </font>
    <font>
      <b/>
      <sz val="10"/>
      <name val="Tahoma"/>
      <family val="2"/>
    </font>
    <font>
      <b/>
      <sz val="8"/>
      <color rgb="FFFF0000"/>
      <name val="Arial"/>
      <family val="2"/>
    </font>
    <font>
      <sz val="8"/>
      <color indexed="8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7" fillId="0" borderId="0" applyNumberFormat="0" applyFill="0" applyBorder="0" applyAlignment="0" applyProtection="0"/>
    <xf numFmtId="0" fontId="10" fillId="0" borderId="0"/>
    <xf numFmtId="0" fontId="12" fillId="0" borderId="0"/>
    <xf numFmtId="0" fontId="13" fillId="0" borderId="0"/>
    <xf numFmtId="0" fontId="16" fillId="0" borderId="0"/>
    <xf numFmtId="0" fontId="23" fillId="0" borderId="0">
      <alignment horizontal="left"/>
    </xf>
    <xf numFmtId="0" fontId="12" fillId="0" borderId="0"/>
    <xf numFmtId="0" fontId="25" fillId="0" borderId="0">
      <alignment horizontal="left"/>
    </xf>
    <xf numFmtId="0" fontId="25" fillId="0" borderId="0">
      <alignment horizontal="center" vertical="center" wrapText="1"/>
    </xf>
    <xf numFmtId="0" fontId="9" fillId="0" borderId="0"/>
    <xf numFmtId="0" fontId="25" fillId="0" borderId="0">
      <alignment horizontal="center"/>
    </xf>
    <xf numFmtId="0" fontId="10" fillId="0" borderId="0">
      <alignment horizontal="left" vertical="center" wrapText="1"/>
    </xf>
  </cellStyleXfs>
  <cellXfs count="67">
    <xf numFmtId="0" fontId="0" fillId="0" borderId="0" xfId="0"/>
    <xf numFmtId="0" fontId="2" fillId="0" borderId="0" xfId="0" applyFont="1" applyAlignment="1"/>
    <xf numFmtId="0" fontId="2" fillId="0" borderId="0" xfId="0" applyFont="1" applyAlignment="1">
      <alignment wrapText="1"/>
    </xf>
    <xf numFmtId="0" fontId="2" fillId="0" borderId="0" xfId="0" applyFont="1" applyAlignment="1">
      <alignment horizontal="right" wrapText="1"/>
    </xf>
    <xf numFmtId="0" fontId="3" fillId="0" borderId="0" xfId="0" applyFont="1" applyAlignment="1"/>
    <xf numFmtId="164" fontId="3" fillId="0" borderId="0" xfId="0" applyNumberFormat="1" applyFont="1" applyAlignment="1"/>
    <xf numFmtId="164" fontId="2" fillId="0" borderId="0" xfId="0" applyNumberFormat="1" applyFont="1" applyAlignment="1"/>
    <xf numFmtId="0" fontId="2" fillId="0" borderId="0" xfId="0" quotePrefix="1" applyFont="1" applyAlignment="1">
      <alignment horizontal="right"/>
    </xf>
    <xf numFmtId="0" fontId="2" fillId="0" borderId="0" xfId="0" applyFont="1" applyAlignment="1">
      <alignment horizontal="right"/>
    </xf>
    <xf numFmtId="165" fontId="2" fillId="0" borderId="0" xfId="0" applyNumberFormat="1" applyFont="1" applyAlignment="1"/>
    <xf numFmtId="16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2" fillId="2" borderId="0" xfId="0" applyFont="1" applyFill="1" applyAlignment="1">
      <alignment horizontal="left"/>
    </xf>
    <xf numFmtId="0" fontId="4" fillId="2" borderId="0" xfId="0" applyFont="1" applyFill="1" applyAlignment="1">
      <alignment horizontal="left"/>
    </xf>
    <xf numFmtId="49" fontId="5" fillId="0" borderId="0" xfId="0" applyNumberFormat="1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1" applyAlignment="1">
      <alignment horizontal="left"/>
    </xf>
    <xf numFmtId="0" fontId="2" fillId="0" borderId="1" xfId="0" applyFont="1" applyBorder="1" applyAlignment="1">
      <alignment horizontal="left"/>
    </xf>
    <xf numFmtId="0" fontId="3" fillId="0" borderId="0" xfId="0" applyFont="1" applyAlignment="1">
      <alignment horizontal="left" wrapText="1"/>
    </xf>
    <xf numFmtId="0" fontId="8" fillId="0" borderId="0" xfId="1" applyFont="1" applyAlignment="1">
      <alignment horizontal="left"/>
    </xf>
    <xf numFmtId="0" fontId="2" fillId="0" borderId="0" xfId="0" quotePrefix="1" applyFont="1" applyAlignment="1">
      <alignment horizontal="left"/>
    </xf>
    <xf numFmtId="0" fontId="2" fillId="0" borderId="0" xfId="0" applyFont="1" applyAlignment="1">
      <alignment horizontal="left"/>
    </xf>
    <xf numFmtId="0" fontId="11" fillId="0" borderId="0" xfId="2" applyFont="1" applyAlignment="1">
      <alignment horizontal="left" vertical="center"/>
    </xf>
    <xf numFmtId="0" fontId="12" fillId="0" borderId="0" xfId="3"/>
    <xf numFmtId="0" fontId="13" fillId="0" borderId="0" xfId="4"/>
    <xf numFmtId="0" fontId="14" fillId="0" borderId="0" xfId="4" applyFont="1" applyAlignment="1">
      <alignment horizontal="left"/>
    </xf>
    <xf numFmtId="0" fontId="15" fillId="0" borderId="0" xfId="4" applyFont="1" applyAlignment="1">
      <alignment horizontal="left"/>
    </xf>
    <xf numFmtId="0" fontId="17" fillId="0" borderId="0" xfId="5" applyFont="1" applyAlignment="1">
      <alignment horizontal="center"/>
    </xf>
    <xf numFmtId="0" fontId="18" fillId="0" borderId="0" xfId="4" applyFont="1" applyAlignment="1">
      <alignment horizontal="left"/>
    </xf>
    <xf numFmtId="0" fontId="21" fillId="0" borderId="0" xfId="4" applyFont="1" applyAlignment="1">
      <alignment horizontal="left"/>
    </xf>
    <xf numFmtId="0" fontId="22" fillId="0" borderId="0" xfId="4" applyFont="1" applyAlignment="1">
      <alignment horizontal="left"/>
    </xf>
    <xf numFmtId="0" fontId="2" fillId="3" borderId="0" xfId="0" applyFont="1" applyFill="1" applyAlignment="1">
      <alignment horizontal="left"/>
    </xf>
    <xf numFmtId="0" fontId="4" fillId="2" borderId="0" xfId="0" applyFont="1" applyFill="1" applyAlignment="1">
      <alignment horizontal="left" indent="11"/>
    </xf>
    <xf numFmtId="49" fontId="5" fillId="3" borderId="0" xfId="0" applyNumberFormat="1" applyFont="1" applyFill="1" applyAlignment="1">
      <alignment horizontal="left" indent="11"/>
    </xf>
    <xf numFmtId="0" fontId="11" fillId="3" borderId="0" xfId="2" applyFont="1" applyFill="1" applyAlignment="1">
      <alignment horizontal="left" vertical="center" indent="11"/>
    </xf>
    <xf numFmtId="0" fontId="24" fillId="3" borderId="1" xfId="6" applyFont="1" applyFill="1" applyBorder="1" applyAlignment="1">
      <alignment vertical="center"/>
    </xf>
    <xf numFmtId="0" fontId="24" fillId="3" borderId="1" xfId="7" applyFont="1" applyFill="1" applyBorder="1" applyAlignment="1">
      <alignment vertical="center"/>
    </xf>
    <xf numFmtId="0" fontId="25" fillId="0" borderId="0" xfId="11">
      <alignment horizontal="center"/>
    </xf>
    <xf numFmtId="17" fontId="26" fillId="0" borderId="0" xfId="9" quotePrefix="1" applyNumberFormat="1" applyFont="1">
      <alignment horizontal="center" vertical="center" wrapText="1"/>
    </xf>
    <xf numFmtId="0" fontId="10" fillId="0" borderId="0" xfId="3" applyFont="1" applyAlignment="1">
      <alignment horizontal="right"/>
    </xf>
    <xf numFmtId="166" fontId="26" fillId="0" borderId="4" xfId="12" applyNumberFormat="1" applyFont="1" applyBorder="1" applyAlignment="1">
      <alignment horizontal="left" vertical="center" indent="77"/>
    </xf>
    <xf numFmtId="166" fontId="26" fillId="0" borderId="4" xfId="12" applyNumberFormat="1" applyFont="1" applyBorder="1" applyAlignment="1">
      <alignment vertical="center"/>
    </xf>
    <xf numFmtId="166" fontId="26" fillId="0" borderId="0" xfId="12" applyNumberFormat="1" applyFont="1" applyAlignment="1">
      <alignment horizontal="left" vertical="center"/>
    </xf>
    <xf numFmtId="0" fontId="26" fillId="0" borderId="0" xfId="7" applyFont="1"/>
    <xf numFmtId="0" fontId="10" fillId="0" borderId="0" xfId="7" applyFont="1"/>
    <xf numFmtId="0" fontId="12" fillId="0" borderId="0" xfId="7"/>
    <xf numFmtId="0" fontId="26" fillId="0" borderId="0" xfId="12" applyFont="1" applyAlignment="1">
      <alignment vertical="center"/>
    </xf>
    <xf numFmtId="0" fontId="27" fillId="0" borderId="0" xfId="7" applyFont="1"/>
    <xf numFmtId="1" fontId="28" fillId="0" borderId="0" xfId="7" applyNumberFormat="1" applyFont="1" applyAlignment="1">
      <alignment horizontal="center"/>
    </xf>
    <xf numFmtId="167" fontId="10" fillId="0" borderId="0" xfId="7" applyNumberFormat="1" applyFont="1"/>
    <xf numFmtId="166" fontId="10" fillId="0" borderId="0" xfId="12" applyNumberFormat="1" applyAlignment="1">
      <alignment horizontal="left" vertical="center" wrapText="1" indent="1"/>
    </xf>
    <xf numFmtId="166" fontId="10" fillId="0" borderId="0" xfId="12" applyNumberFormat="1">
      <alignment horizontal="left" vertical="center" wrapText="1"/>
    </xf>
    <xf numFmtId="0" fontId="10" fillId="0" borderId="0" xfId="7" applyFont="1" applyAlignment="1">
      <alignment horizontal="left" indent="1"/>
    </xf>
    <xf numFmtId="166" fontId="26" fillId="0" borderId="0" xfId="7" applyNumberFormat="1" applyFont="1"/>
    <xf numFmtId="167" fontId="26" fillId="0" borderId="0" xfId="7" applyNumberFormat="1" applyFont="1"/>
    <xf numFmtId="0" fontId="2" fillId="0" borderId="0" xfId="0" applyFont="1" applyAlignment="1">
      <alignment horizontal="left"/>
    </xf>
    <xf numFmtId="0" fontId="5" fillId="0" borderId="0" xfId="0" applyFont="1" applyAlignment="1">
      <alignment horizontal="left" vertical="top" wrapText="1"/>
    </xf>
    <xf numFmtId="0" fontId="19" fillId="0" borderId="2" xfId="4" applyFont="1" applyBorder="1" applyAlignment="1">
      <alignment horizontal="left"/>
    </xf>
    <xf numFmtId="0" fontId="14" fillId="0" borderId="0" xfId="4" applyFont="1" applyAlignment="1">
      <alignment horizontal="left"/>
    </xf>
    <xf numFmtId="0" fontId="17" fillId="0" borderId="0" xfId="5" applyFont="1"/>
    <xf numFmtId="17" fontId="26" fillId="0" borderId="0" xfId="9" quotePrefix="1" applyNumberFormat="1" applyFont="1">
      <alignment horizontal="center" vertical="center" wrapText="1"/>
    </xf>
    <xf numFmtId="0" fontId="5" fillId="3" borderId="0" xfId="0" applyFont="1" applyFill="1" applyAlignment="1">
      <alignment horizontal="left" vertical="top" wrapText="1" indent="11"/>
    </xf>
    <xf numFmtId="0" fontId="24" fillId="3" borderId="1" xfId="6" applyFont="1" applyFill="1" applyBorder="1" applyAlignment="1">
      <alignment horizontal="left" vertical="center" indent="13"/>
    </xf>
    <xf numFmtId="0" fontId="25" fillId="0" borderId="0" xfId="8" applyAlignment="1">
      <alignment horizontal="center"/>
    </xf>
    <xf numFmtId="0" fontId="26" fillId="0" borderId="3" xfId="9" applyFont="1" applyBorder="1">
      <alignment horizontal="center" vertical="center" wrapText="1"/>
    </xf>
    <xf numFmtId="0" fontId="3" fillId="0" borderId="0" xfId="10" applyFont="1" applyAlignment="1">
      <alignment horizontal="center"/>
    </xf>
    <xf numFmtId="17" fontId="26" fillId="0" borderId="3" xfId="9" quotePrefix="1" applyNumberFormat="1" applyFont="1" applyBorder="1">
      <alignment horizontal="center" vertical="center" wrapText="1"/>
    </xf>
  </cellXfs>
  <cellStyles count="13">
    <cellStyle name="Hyperlink" xfId="1" builtinId="8"/>
    <cellStyle name="Hyperlink 2" xfId="5" xr:uid="{65FE79EF-AD04-47BB-A5E8-31B70673A761}"/>
    <cellStyle name="Normal" xfId="0" builtinId="0"/>
    <cellStyle name="Normal 10" xfId="3" xr:uid="{95D1FEAA-2E26-4D42-BD74-1008A7FA0A84}"/>
    <cellStyle name="Normal 2" xfId="7" xr:uid="{A8149E96-3CBA-4F27-98B7-C918A5F624E9}"/>
    <cellStyle name="Normal 2 2" xfId="10" xr:uid="{60C5F73C-99D0-40FC-9289-F408B23A5224}"/>
    <cellStyle name="Normal 2 4" xfId="4" xr:uid="{BED6110D-59CC-4A8F-B1C6-3BA170EC8A24}"/>
    <cellStyle name="Normal 3 5 4" xfId="2" xr:uid="{6B42500A-C4D1-4240-A5A9-E352AD9848DF}"/>
    <cellStyle name="Style1" xfId="6" xr:uid="{2E5249A4-DDA2-4534-8771-EC8135009221}"/>
    <cellStyle name="Style3" xfId="8" xr:uid="{F7541CAF-DC19-452A-AEEA-C95005BFDA46}"/>
    <cellStyle name="Style4" xfId="11" xr:uid="{3183E7C9-7D8B-4804-BE38-561CA313A977}"/>
    <cellStyle name="Style5" xfId="9" xr:uid="{BB5E5449-EBC3-4EE5-84A2-14495299598A}"/>
    <cellStyle name="Style9" xfId="12" xr:uid="{178286BA-19FE-40BD-8F9B-99175798B91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28575</xdr:colOff>
      <xdr:row>0</xdr:row>
      <xdr:rowOff>0</xdr:rowOff>
    </xdr:from>
    <xdr:ext cx="1143000" cy="1019175"/>
    <xdr:pic>
      <xdr:nvPicPr>
        <xdr:cNvPr id="2" name="Picture 1">
          <a:extLst>
            <a:ext uri="{FF2B5EF4-FFF2-40B4-BE49-F238E27FC236}">
              <a16:creationId xmlns:a16="http://schemas.microsoft.com/office/drawing/2014/main" id="{F159F1E5-17EB-4CAF-B00A-8BFA36191DF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0"/>
          <a:ext cx="114300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28575</xdr:colOff>
      <xdr:row>0</xdr:row>
      <xdr:rowOff>0</xdr:rowOff>
    </xdr:from>
    <xdr:ext cx="1143000" cy="1019175"/>
    <xdr:pic>
      <xdr:nvPicPr>
        <xdr:cNvPr id="2" name="Picture 1">
          <a:extLst>
            <a:ext uri="{FF2B5EF4-FFF2-40B4-BE49-F238E27FC236}">
              <a16:creationId xmlns:a16="http://schemas.microsoft.com/office/drawing/2014/main" id="{FBF08CB4-9726-4786-AF10-E7419F5BD7B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0"/>
          <a:ext cx="114300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28575</xdr:colOff>
      <xdr:row>0</xdr:row>
      <xdr:rowOff>0</xdr:rowOff>
    </xdr:from>
    <xdr:ext cx="1143000" cy="1019175"/>
    <xdr:pic>
      <xdr:nvPicPr>
        <xdr:cNvPr id="2" name="Picture 1">
          <a:extLst>
            <a:ext uri="{FF2B5EF4-FFF2-40B4-BE49-F238E27FC236}">
              <a16:creationId xmlns:a16="http://schemas.microsoft.com/office/drawing/2014/main" id="{B7F7B087-B8C4-4E4A-8DB5-DC6DBA5C719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0"/>
          <a:ext cx="114300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0</xdr:rowOff>
    </xdr:from>
    <xdr:to>
      <xdr:col>0</xdr:col>
      <xdr:colOff>1171575</xdr:colOff>
      <xdr:row>6</xdr:row>
      <xdr:rowOff>28575</xdr:rowOff>
    </xdr:to>
    <xdr:pic>
      <xdr:nvPicPr>
        <xdr:cNvPr id="4098" name="Picture 1">
          <a:extLst>
            <a:ext uri="{FF2B5EF4-FFF2-40B4-BE49-F238E27FC236}">
              <a16:creationId xmlns:a16="http://schemas.microsoft.com/office/drawing/2014/main" id="{40A34A1B-3AF3-428C-B09E-86FFD5C454F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0"/>
          <a:ext cx="114300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abs.gov.au/about/contact-us" TargetMode="External"/><Relationship Id="rId3" Type="http://schemas.openxmlformats.org/officeDocument/2006/relationships/hyperlink" Target="http://www.abs.gov.au/ausstats/abs@.nsf/exnote/6333.0" TargetMode="External"/><Relationship Id="rId7" Type="http://schemas.openxmlformats.org/officeDocument/2006/relationships/hyperlink" Target="mailto:labour.statistics@abs.gov.au" TargetMode="External"/><Relationship Id="rId2" Type="http://schemas.openxmlformats.org/officeDocument/2006/relationships/hyperlink" Target="http://www.abs.gov.au/websitedbs/d3310114.nsf/Home/&#169;+Copyright?OpenDocument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hyperlink" Target="https://www.abs.gov.au/methodologies/participation-job-search-and-mobility-australia-methodology/feb-2021" TargetMode="External"/><Relationship Id="rId5" Type="http://schemas.openxmlformats.org/officeDocument/2006/relationships/hyperlink" Target="https://www.abs.gov.au/statistics/labour/employment-and-unemployment/participation-job-search-and-mobility-australia/latest-release" TargetMode="External"/><Relationship Id="rId10" Type="http://schemas.openxmlformats.org/officeDocument/2006/relationships/drawing" Target="../drawings/drawing1.xml"/><Relationship Id="rId4" Type="http://schemas.openxmlformats.org/officeDocument/2006/relationships/hyperlink" Target="http://www.abs.gov.au/ausstats/abs@.nsf/mf/6333.0" TargetMode="External"/><Relationship Id="rId9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&#169;+Copyright?OpenDocument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abs.gov.au/websitedbs/d3310114.nsf/Home/&#169;+Copyright?OpenDocument" TargetMode="External"/><Relationship Id="rId5" Type="http://schemas.openxmlformats.org/officeDocument/2006/relationships/comments" Target="../comments2.xml"/><Relationship Id="rId4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EEA5F9-E2A3-48B5-AF60-B5BFCE465F75}">
  <dimension ref="A1:G26"/>
  <sheetViews>
    <sheetView showGridLines="0" tabSelected="1" workbookViewId="0">
      <pane ySplit="7" topLeftCell="A8" activePane="bottomLeft" state="frozen"/>
      <selection activeCell="C49" sqref="C49"/>
      <selection pane="bottomLeft"/>
    </sheetView>
  </sheetViews>
  <sheetFormatPr defaultColWidth="7.7109375" defaultRowHeight="15" customHeight="1"/>
  <cols>
    <col min="1" max="1" width="17.85546875" customWidth="1"/>
    <col min="2" max="2" width="9.140625" customWidth="1"/>
    <col min="3" max="3" width="98.85546875" customWidth="1"/>
    <col min="5" max="5" width="11" bestFit="1" customWidth="1"/>
    <col min="12" max="12" width="7.7109375" customWidth="1"/>
    <col min="26" max="26" width="7.7109375" customWidth="1"/>
  </cols>
  <sheetData>
    <row r="1" spans="1:7">
      <c r="A1" s="21"/>
      <c r="B1" s="21"/>
      <c r="C1" s="21"/>
      <c r="D1" s="21"/>
      <c r="E1" s="21"/>
      <c r="F1" s="21"/>
      <c r="G1" s="21"/>
    </row>
    <row r="2" spans="1:7">
      <c r="A2" s="21"/>
      <c r="B2" s="13" t="s">
        <v>936</v>
      </c>
      <c r="C2" s="12"/>
      <c r="D2" s="12"/>
      <c r="E2" s="12"/>
      <c r="F2" s="12"/>
      <c r="G2" s="12"/>
    </row>
    <row r="3" spans="1:7" ht="12" customHeight="1">
      <c r="A3" s="21"/>
      <c r="B3" s="12"/>
      <c r="C3" s="12"/>
      <c r="D3" s="12"/>
      <c r="E3" s="12"/>
      <c r="F3" s="12"/>
      <c r="G3" s="12"/>
    </row>
    <row r="4" spans="1:7">
      <c r="A4" s="21"/>
      <c r="B4" s="12"/>
      <c r="C4" s="12"/>
      <c r="D4" s="12"/>
      <c r="E4" s="12"/>
      <c r="F4" s="12"/>
      <c r="G4" s="12"/>
    </row>
    <row r="5" spans="1:7" ht="15.75">
      <c r="A5" s="21"/>
      <c r="B5" s="14" t="s">
        <v>937</v>
      </c>
      <c r="C5" s="21"/>
      <c r="D5" s="21"/>
      <c r="E5" s="21"/>
      <c r="F5" s="21"/>
      <c r="G5" s="21"/>
    </row>
    <row r="6" spans="1:7" ht="15.75" customHeight="1">
      <c r="A6" s="21"/>
      <c r="B6" s="56" t="s">
        <v>938</v>
      </c>
      <c r="C6" s="56"/>
      <c r="D6" s="56"/>
      <c r="E6" s="56"/>
      <c r="F6" s="56"/>
      <c r="G6" s="56"/>
    </row>
    <row r="7" spans="1:7" ht="15.75" customHeight="1">
      <c r="A7" s="21"/>
      <c r="B7" s="22" t="s">
        <v>946</v>
      </c>
      <c r="C7" s="21"/>
      <c r="D7" s="21"/>
      <c r="E7" s="21"/>
      <c r="F7" s="21"/>
      <c r="G7" s="21"/>
    </row>
    <row r="8" spans="1:7">
      <c r="A8" s="23"/>
      <c r="B8" s="23"/>
      <c r="C8" s="23"/>
      <c r="D8" s="21"/>
      <c r="E8" s="21"/>
      <c r="F8" s="21"/>
      <c r="G8" s="21"/>
    </row>
    <row r="9" spans="1:7" ht="15.75">
      <c r="A9" s="24"/>
      <c r="B9" s="25" t="s">
        <v>947</v>
      </c>
      <c r="C9" s="24"/>
      <c r="D9" s="21"/>
      <c r="E9" s="21"/>
      <c r="F9" s="21"/>
      <c r="G9" s="21"/>
    </row>
    <row r="10" spans="1:7">
      <c r="A10" s="24"/>
      <c r="B10" s="26" t="s">
        <v>948</v>
      </c>
      <c r="C10" s="24"/>
      <c r="D10" s="21"/>
      <c r="E10" s="21"/>
      <c r="F10" s="21"/>
      <c r="G10" s="21"/>
    </row>
    <row r="11" spans="1:7">
      <c r="A11" s="24"/>
      <c r="B11" s="27">
        <v>10.1</v>
      </c>
      <c r="C11" s="28" t="s">
        <v>949</v>
      </c>
      <c r="D11" s="21"/>
      <c r="E11" s="21"/>
      <c r="F11" s="21"/>
      <c r="G11" s="21"/>
    </row>
    <row r="12" spans="1:7">
      <c r="A12" s="24"/>
      <c r="B12" s="27">
        <v>10.199999999999999</v>
      </c>
      <c r="C12" s="28" t="s">
        <v>950</v>
      </c>
      <c r="D12" s="21"/>
      <c r="E12" s="21"/>
      <c r="F12" s="21"/>
      <c r="G12" s="21"/>
    </row>
    <row r="13" spans="1:7">
      <c r="A13" s="24"/>
      <c r="B13" s="27" t="s">
        <v>951</v>
      </c>
      <c r="C13" s="28" t="s">
        <v>952</v>
      </c>
      <c r="D13" s="21"/>
      <c r="E13" s="21"/>
      <c r="F13" s="21"/>
      <c r="G13" s="21"/>
    </row>
    <row r="14" spans="1:7">
      <c r="A14" s="23"/>
      <c r="B14" s="23"/>
      <c r="C14" s="23"/>
      <c r="D14" s="21"/>
      <c r="E14" s="21"/>
      <c r="F14" s="21"/>
      <c r="G14" s="21"/>
    </row>
    <row r="15" spans="1:7" ht="15.75">
      <c r="A15" s="24"/>
      <c r="B15" s="57"/>
      <c r="C15" s="57"/>
      <c r="D15" s="21"/>
      <c r="E15" s="21"/>
      <c r="F15" s="21"/>
      <c r="G15" s="21"/>
    </row>
    <row r="16" spans="1:7" ht="15.75">
      <c r="A16" s="24"/>
      <c r="B16" s="58" t="s">
        <v>953</v>
      </c>
      <c r="C16" s="58"/>
      <c r="D16" s="21"/>
      <c r="E16" s="21"/>
      <c r="F16" s="21"/>
      <c r="G16" s="21"/>
    </row>
    <row r="17" spans="1:7">
      <c r="A17" s="23"/>
      <c r="B17" s="23"/>
      <c r="C17" s="23"/>
      <c r="D17" s="21"/>
      <c r="E17" s="21"/>
      <c r="F17" s="21"/>
      <c r="G17" s="21"/>
    </row>
    <row r="18" spans="1:7">
      <c r="A18" s="24"/>
      <c r="B18" s="29" t="s">
        <v>954</v>
      </c>
      <c r="C18" s="24"/>
      <c r="D18" s="21"/>
      <c r="E18" s="21"/>
      <c r="F18" s="21"/>
      <c r="G18" s="21"/>
    </row>
    <row r="19" spans="1:7">
      <c r="A19" s="24"/>
      <c r="B19" s="59" t="s">
        <v>955</v>
      </c>
      <c r="C19" s="59"/>
      <c r="D19" s="21"/>
      <c r="E19" s="21"/>
      <c r="F19" s="21"/>
      <c r="G19" s="21"/>
    </row>
    <row r="20" spans="1:7">
      <c r="A20" s="24"/>
      <c r="B20" s="59" t="s">
        <v>956</v>
      </c>
      <c r="C20" s="59"/>
      <c r="D20" s="21"/>
      <c r="E20" s="21"/>
      <c r="F20" s="21"/>
      <c r="G20" s="21"/>
    </row>
    <row r="21" spans="1:7">
      <c r="A21" s="23"/>
      <c r="B21" s="23"/>
      <c r="C21" s="23"/>
      <c r="D21" s="21"/>
      <c r="E21" s="21"/>
      <c r="F21" s="21"/>
      <c r="G21" s="21"/>
    </row>
    <row r="22" spans="1:7">
      <c r="A22" s="23"/>
      <c r="B22" s="15" t="s">
        <v>939</v>
      </c>
      <c r="C22" s="21"/>
      <c r="D22" s="21"/>
      <c r="E22" s="21"/>
      <c r="F22" s="21"/>
      <c r="G22" s="21"/>
    </row>
    <row r="23" spans="1:7">
      <c r="A23" s="23"/>
      <c r="B23" s="55" t="s">
        <v>957</v>
      </c>
      <c r="C23" s="55"/>
      <c r="D23" s="55"/>
      <c r="E23" s="55"/>
    </row>
    <row r="24" spans="1:7">
      <c r="A24" s="23"/>
      <c r="B24" s="55" t="s">
        <v>958</v>
      </c>
      <c r="C24" s="55"/>
      <c r="D24" s="55"/>
      <c r="E24" s="55"/>
    </row>
    <row r="25" spans="1:7">
      <c r="A25" s="23"/>
      <c r="B25" s="23"/>
      <c r="C25" s="23"/>
      <c r="D25" s="21"/>
      <c r="E25" s="21"/>
      <c r="F25" s="21"/>
      <c r="G25" s="21"/>
    </row>
    <row r="26" spans="1:7">
      <c r="A26" s="23"/>
      <c r="B26" s="30" t="str">
        <f ca="1">"© Commonwealth of Australia "&amp;YEAR(TODAY())</f>
        <v>© Commonwealth of Australia 2021</v>
      </c>
      <c r="C26" s="24"/>
      <c r="D26" s="21"/>
      <c r="E26" s="21"/>
      <c r="F26" s="21"/>
      <c r="G26" s="21"/>
    </row>
  </sheetData>
  <mergeCells count="7">
    <mergeCell ref="B24:E24"/>
    <mergeCell ref="B6:G6"/>
    <mergeCell ref="B15:C15"/>
    <mergeCell ref="B16:C16"/>
    <mergeCell ref="B19:C19"/>
    <mergeCell ref="B20:C20"/>
    <mergeCell ref="B23:E23"/>
  </mergeCells>
  <hyperlinks>
    <hyperlink ref="B16" r:id="rId1" xr:uid="{42A986EC-1A15-4315-90E1-F5DF5B7097FD}"/>
    <hyperlink ref="B13" location="Index!A12" display="Index" xr:uid="{E86B32B8-3C67-4EC2-96EE-95A3854AAA07}"/>
    <hyperlink ref="B26" r:id="rId2" display="© Commonwealth of Australia 2015" xr:uid="{9CDD6A1F-EDEB-42FE-9ABF-49489E89035F}"/>
    <hyperlink ref="B20" r:id="rId3" display="Explanatory Notes" xr:uid="{7D85675C-BFB9-4550-9203-D49896CD305C}"/>
    <hyperlink ref="B19" r:id="rId4" xr:uid="{6248A6EC-B7AE-45E0-9A98-A120317D512C}"/>
    <hyperlink ref="B19:C19" r:id="rId5" display="Summary - link to be updated for 2021" xr:uid="{6A0F4757-C629-4DAF-9F04-C24104A69205}"/>
    <hyperlink ref="B20:C20" r:id="rId6" display="Methodology" xr:uid="{626F9C15-A5D7-42CD-ADEB-7266906C2D5C}"/>
    <hyperlink ref="B11" location="'Table 10.1'!C14" display="'Table 10.1'!C14" xr:uid="{EC2ADE0A-D9D8-4B9F-84EB-BD802A9AEE40}"/>
    <hyperlink ref="B12" location="'Table 10.2'!C14" display="'Table 10.2'!C14" xr:uid="{D1F884BC-9A39-44E7-A3D1-5E4C424BF1D1}"/>
    <hyperlink ref="B24" r:id="rId7" display="or the Labour Surveys Branch at labour.statistics@abs.gov.au." xr:uid="{6B99FD95-6D7A-4962-A0F6-34BDDF107770}"/>
    <hyperlink ref="B23:E23" r:id="rId8" display="For further information about these and related statistics visit www.abs.gov.au/about/contact-us" xr:uid="{4FDBE540-5A7C-4239-A4EF-9521ED7C19C0}"/>
  </hyperlinks>
  <pageMargins left="0.7" right="0.7" top="0.75" bottom="0.75" header="0.3" footer="0.3"/>
  <pageSetup paperSize="9" orientation="portrait" r:id="rId9"/>
  <headerFooter>
    <oddHeader>&amp;C&amp;"Calibri"&amp;10&amp;KFF0000OFFICIAL: Census and Statistics Act&amp;1#</oddHeader>
    <oddFooter>&amp;C&amp;1#&amp;"Calibri"&amp;10&amp;KFF0000OFFICIAL: Census and Statistics Act</oddFooter>
  </headerFooter>
  <drawing r:id="rId1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EF9FE7-CE62-410A-B1CF-08E588BBDDAD}">
  <sheetPr>
    <pageSetUpPr fitToPage="1"/>
  </sheetPr>
  <dimension ref="A1:P53"/>
  <sheetViews>
    <sheetView zoomScaleNormal="100" workbookViewId="0">
      <pane ySplit="11" topLeftCell="A12" activePane="bottomLeft" state="frozen"/>
      <selection activeCell="C49" sqref="C49"/>
      <selection pane="bottomLeft" activeCell="C14" sqref="C14"/>
    </sheetView>
  </sheetViews>
  <sheetFormatPr defaultRowHeight="15" customHeight="1"/>
  <cols>
    <col min="1" max="1" width="3" customWidth="1"/>
    <col min="2" max="2" width="25.42578125" customWidth="1"/>
    <col min="3" max="16" width="12.42578125" customWidth="1"/>
    <col min="233" max="244" width="9.140625" customWidth="1"/>
    <col min="248" max="248" width="9.140625" customWidth="1"/>
    <col min="489" max="500" width="9.140625" customWidth="1"/>
    <col min="504" max="504" width="9.140625" customWidth="1"/>
    <col min="745" max="756" width="9.140625" customWidth="1"/>
    <col min="760" max="760" width="9.140625" customWidth="1"/>
    <col min="1001" max="1012" width="9.140625" customWidth="1"/>
    <col min="1016" max="1016" width="9.140625" customWidth="1"/>
    <col min="1257" max="1268" width="9.140625" customWidth="1"/>
    <col min="1272" max="1272" width="9.140625" customWidth="1"/>
    <col min="1513" max="1524" width="9.140625" customWidth="1"/>
    <col min="1528" max="1528" width="9.140625" customWidth="1"/>
    <col min="1769" max="1780" width="9.140625" customWidth="1"/>
    <col min="1784" max="1784" width="9.140625" customWidth="1"/>
    <col min="2025" max="2036" width="9.140625" customWidth="1"/>
    <col min="2040" max="2040" width="9.140625" customWidth="1"/>
    <col min="2281" max="2292" width="9.140625" customWidth="1"/>
    <col min="2296" max="2296" width="9.140625" customWidth="1"/>
    <col min="2537" max="2548" width="9.140625" customWidth="1"/>
    <col min="2552" max="2552" width="9.140625" customWidth="1"/>
    <col min="2793" max="2804" width="9.140625" customWidth="1"/>
    <col min="2808" max="2808" width="9.140625" customWidth="1"/>
    <col min="3049" max="3060" width="9.140625" customWidth="1"/>
    <col min="3064" max="3064" width="9.140625" customWidth="1"/>
    <col min="3305" max="3316" width="9.140625" customWidth="1"/>
    <col min="3320" max="3320" width="9.140625" customWidth="1"/>
    <col min="3561" max="3572" width="9.140625" customWidth="1"/>
    <col min="3576" max="3576" width="9.140625" customWidth="1"/>
    <col min="3817" max="3828" width="9.140625" customWidth="1"/>
    <col min="3832" max="3832" width="9.140625" customWidth="1"/>
    <col min="4073" max="4084" width="9.140625" customWidth="1"/>
    <col min="4088" max="4088" width="9.140625" customWidth="1"/>
    <col min="4329" max="4340" width="9.140625" customWidth="1"/>
    <col min="4344" max="4344" width="9.140625" customWidth="1"/>
    <col min="4585" max="4596" width="9.140625" customWidth="1"/>
    <col min="4600" max="4600" width="9.140625" customWidth="1"/>
    <col min="4841" max="4852" width="9.140625" customWidth="1"/>
    <col min="4856" max="4856" width="9.140625" customWidth="1"/>
    <col min="5097" max="5108" width="9.140625" customWidth="1"/>
    <col min="5112" max="5112" width="9.140625" customWidth="1"/>
    <col min="5353" max="5364" width="9.140625" customWidth="1"/>
    <col min="5368" max="5368" width="9.140625" customWidth="1"/>
    <col min="5609" max="5620" width="9.140625" customWidth="1"/>
    <col min="5624" max="5624" width="9.140625" customWidth="1"/>
    <col min="5865" max="5876" width="9.140625" customWidth="1"/>
    <col min="5880" max="5880" width="9.140625" customWidth="1"/>
    <col min="6121" max="6132" width="9.140625" customWidth="1"/>
    <col min="6136" max="6136" width="9.140625" customWidth="1"/>
    <col min="6377" max="6388" width="9.140625" customWidth="1"/>
    <col min="6392" max="6392" width="9.140625" customWidth="1"/>
    <col min="6633" max="6644" width="9.140625" customWidth="1"/>
    <col min="6648" max="6648" width="9.140625" customWidth="1"/>
    <col min="6889" max="6900" width="9.140625" customWidth="1"/>
    <col min="6904" max="6904" width="9.140625" customWidth="1"/>
    <col min="7145" max="7156" width="9.140625" customWidth="1"/>
    <col min="7160" max="7160" width="9.140625" customWidth="1"/>
    <col min="7401" max="7412" width="9.140625" customWidth="1"/>
    <col min="7416" max="7416" width="9.140625" customWidth="1"/>
    <col min="7657" max="7668" width="9.140625" customWidth="1"/>
    <col min="7672" max="7672" width="9.140625" customWidth="1"/>
    <col min="7913" max="7924" width="9.140625" customWidth="1"/>
    <col min="7928" max="7928" width="9.140625" customWidth="1"/>
    <col min="8169" max="8180" width="9.140625" customWidth="1"/>
    <col min="8184" max="8184" width="9.140625" customWidth="1"/>
    <col min="8425" max="8436" width="9.140625" customWidth="1"/>
    <col min="8440" max="8440" width="9.140625" customWidth="1"/>
    <col min="8681" max="8692" width="9.140625" customWidth="1"/>
    <col min="8696" max="8696" width="9.140625" customWidth="1"/>
    <col min="8937" max="8948" width="9.140625" customWidth="1"/>
    <col min="8952" max="8952" width="9.140625" customWidth="1"/>
    <col min="9193" max="9204" width="9.140625" customWidth="1"/>
    <col min="9208" max="9208" width="9.140625" customWidth="1"/>
    <col min="9449" max="9460" width="9.140625" customWidth="1"/>
    <col min="9464" max="9464" width="9.140625" customWidth="1"/>
    <col min="9705" max="9716" width="9.140625" customWidth="1"/>
    <col min="9720" max="9720" width="9.140625" customWidth="1"/>
    <col min="9961" max="9972" width="9.140625" customWidth="1"/>
    <col min="9976" max="9976" width="9.140625" customWidth="1"/>
    <col min="10217" max="10228" width="9.140625" customWidth="1"/>
    <col min="10232" max="10232" width="9.140625" customWidth="1"/>
    <col min="10473" max="10484" width="9.140625" customWidth="1"/>
    <col min="10488" max="10488" width="9.140625" customWidth="1"/>
    <col min="10729" max="10740" width="9.140625" customWidth="1"/>
    <col min="10744" max="10744" width="9.140625" customWidth="1"/>
    <col min="10985" max="10996" width="9.140625" customWidth="1"/>
    <col min="11000" max="11000" width="9.140625" customWidth="1"/>
    <col min="11241" max="11252" width="9.140625" customWidth="1"/>
    <col min="11256" max="11256" width="9.140625" customWidth="1"/>
    <col min="11497" max="11508" width="9.140625" customWidth="1"/>
    <col min="11512" max="11512" width="9.140625" customWidth="1"/>
    <col min="11753" max="11764" width="9.140625" customWidth="1"/>
    <col min="11768" max="11768" width="9.140625" customWidth="1"/>
    <col min="12009" max="12020" width="9.140625" customWidth="1"/>
    <col min="12024" max="12024" width="9.140625" customWidth="1"/>
    <col min="12265" max="12276" width="9.140625" customWidth="1"/>
    <col min="12280" max="12280" width="9.140625" customWidth="1"/>
    <col min="12521" max="12532" width="9.140625" customWidth="1"/>
    <col min="12536" max="12536" width="9.140625" customWidth="1"/>
    <col min="12777" max="12788" width="9.140625" customWidth="1"/>
    <col min="12792" max="12792" width="9.140625" customWidth="1"/>
    <col min="13033" max="13044" width="9.140625" customWidth="1"/>
    <col min="13048" max="13048" width="9.140625" customWidth="1"/>
    <col min="13289" max="13300" width="9.140625" customWidth="1"/>
    <col min="13304" max="13304" width="9.140625" customWidth="1"/>
    <col min="13545" max="13556" width="9.140625" customWidth="1"/>
    <col min="13560" max="13560" width="9.140625" customWidth="1"/>
    <col min="13801" max="13812" width="9.140625" customWidth="1"/>
    <col min="13816" max="13816" width="9.140625" customWidth="1"/>
    <col min="14057" max="14068" width="9.140625" customWidth="1"/>
    <col min="14072" max="14072" width="9.140625" customWidth="1"/>
    <col min="14313" max="14324" width="9.140625" customWidth="1"/>
    <col min="14328" max="14328" width="9.140625" customWidth="1"/>
    <col min="14569" max="14580" width="9.140625" customWidth="1"/>
    <col min="14584" max="14584" width="9.140625" customWidth="1"/>
    <col min="14825" max="14836" width="9.140625" customWidth="1"/>
    <col min="14840" max="14840" width="9.140625" customWidth="1"/>
    <col min="15081" max="15092" width="9.140625" customWidth="1"/>
    <col min="15096" max="15096" width="9.140625" customWidth="1"/>
    <col min="15337" max="15348" width="9.140625" customWidth="1"/>
    <col min="15352" max="15352" width="9.140625" customWidth="1"/>
    <col min="15593" max="15604" width="9.140625" customWidth="1"/>
    <col min="15608" max="15608" width="9.140625" customWidth="1"/>
    <col min="15849" max="15860" width="9.140625" customWidth="1"/>
    <col min="15864" max="15864" width="9.140625" customWidth="1"/>
    <col min="16105" max="16116" width="9.140625" customWidth="1"/>
    <col min="16120" max="16120" width="9.140625" customWidth="1"/>
  </cols>
  <sheetData>
    <row r="1" spans="1:16" ht="11.25" customHeight="1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</row>
    <row r="2" spans="1:16" ht="15.95" customHeight="1">
      <c r="A2" s="21"/>
      <c r="B2" s="32" t="s">
        <v>936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</row>
    <row r="3" spans="1:16" ht="11.25" customHeight="1">
      <c r="A3" s="21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</row>
    <row r="4" spans="1:16" ht="11.25" customHeight="1">
      <c r="A4" s="21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</row>
    <row r="5" spans="1:16" ht="15.95" customHeight="1">
      <c r="A5" s="31"/>
      <c r="B5" s="33" t="s">
        <v>937</v>
      </c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</row>
    <row r="6" spans="1:16" ht="15.95" customHeight="1">
      <c r="A6" s="31"/>
      <c r="B6" s="61" t="str">
        <f>Contents!B6</f>
        <v>Table 10. Retrenchments and other reasons for ceasing a job last year</v>
      </c>
      <c r="C6" s="61"/>
      <c r="D6" s="61"/>
      <c r="E6" s="61"/>
      <c r="F6" s="61"/>
      <c r="G6" s="61"/>
      <c r="H6" s="61"/>
      <c r="I6" s="61"/>
      <c r="J6" s="61"/>
      <c r="K6" s="61"/>
      <c r="L6" s="31"/>
      <c r="M6" s="31"/>
      <c r="N6" s="31"/>
      <c r="O6" s="31"/>
      <c r="P6" s="31"/>
    </row>
    <row r="7" spans="1:16" ht="15.95" customHeight="1">
      <c r="A7" s="31"/>
      <c r="B7" s="34" t="str">
        <f>Contents!B7</f>
        <v>Released at 11:30 am (Canberra time) Wed 7 Jul 2021</v>
      </c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</row>
    <row r="8" spans="1:16" ht="15.75" customHeight="1">
      <c r="A8" s="62" t="str">
        <f>Contents!C11</f>
        <v>Table 10.1 - February 2021</v>
      </c>
      <c r="B8" s="62"/>
      <c r="C8" s="62"/>
      <c r="D8" s="62"/>
      <c r="E8" s="62"/>
      <c r="F8" s="62"/>
      <c r="G8" s="62"/>
      <c r="H8" s="62"/>
      <c r="I8" s="35"/>
      <c r="J8" s="36"/>
      <c r="K8" s="36"/>
      <c r="L8" s="36"/>
      <c r="M8" s="36"/>
      <c r="N8" s="36"/>
      <c r="O8" s="36"/>
      <c r="P8" s="36"/>
    </row>
    <row r="9" spans="1:16">
      <c r="A9" s="63"/>
      <c r="B9" s="63"/>
      <c r="C9" s="64" t="s">
        <v>959</v>
      </c>
      <c r="D9" s="64"/>
      <c r="E9" s="64"/>
      <c r="F9" s="64"/>
      <c r="G9" s="64"/>
      <c r="H9" s="64"/>
      <c r="I9" s="64"/>
      <c r="J9" s="65" t="s">
        <v>960</v>
      </c>
      <c r="K9" s="65"/>
      <c r="L9" s="65"/>
      <c r="M9" s="65"/>
      <c r="N9" s="65"/>
      <c r="O9" s="66" t="s">
        <v>961</v>
      </c>
      <c r="P9" s="60" t="s">
        <v>962</v>
      </c>
    </row>
    <row r="10" spans="1:16" ht="45">
      <c r="A10" s="37"/>
      <c r="B10" s="37"/>
      <c r="C10" s="38" t="s">
        <v>963</v>
      </c>
      <c r="D10" s="38" t="s">
        <v>964</v>
      </c>
      <c r="E10" s="38" t="s">
        <v>965</v>
      </c>
      <c r="F10" s="38" t="s">
        <v>966</v>
      </c>
      <c r="G10" s="38" t="s">
        <v>967</v>
      </c>
      <c r="H10" s="38" t="s">
        <v>968</v>
      </c>
      <c r="I10" s="38" t="s">
        <v>969</v>
      </c>
      <c r="J10" s="38" t="s">
        <v>970</v>
      </c>
      <c r="K10" s="38" t="s">
        <v>971</v>
      </c>
      <c r="L10" s="38" t="s">
        <v>972</v>
      </c>
      <c r="M10" s="38" t="s">
        <v>973</v>
      </c>
      <c r="N10" s="38" t="s">
        <v>969</v>
      </c>
      <c r="O10" s="60"/>
      <c r="P10" s="60"/>
    </row>
    <row r="11" spans="1:16">
      <c r="A11" s="37"/>
      <c r="B11" s="37"/>
      <c r="C11" s="39" t="s">
        <v>974</v>
      </c>
      <c r="D11" s="39" t="s">
        <v>974</v>
      </c>
      <c r="E11" s="39" t="s">
        <v>974</v>
      </c>
      <c r="F11" s="39" t="s">
        <v>974</v>
      </c>
      <c r="G11" s="39" t="s">
        <v>974</v>
      </c>
      <c r="H11" s="39" t="s">
        <v>974</v>
      </c>
      <c r="I11" s="39" t="s">
        <v>974</v>
      </c>
      <c r="J11" s="39" t="s">
        <v>974</v>
      </c>
      <c r="K11" s="39" t="s">
        <v>974</v>
      </c>
      <c r="L11" s="39" t="s">
        <v>974</v>
      </c>
      <c r="M11" s="39" t="s">
        <v>974</v>
      </c>
      <c r="N11" s="39" t="s">
        <v>974</v>
      </c>
      <c r="O11" s="39" t="s">
        <v>974</v>
      </c>
      <c r="P11" s="39" t="s">
        <v>974</v>
      </c>
    </row>
    <row r="12" spans="1:16">
      <c r="A12" s="40" t="s">
        <v>975</v>
      </c>
      <c r="B12" s="41"/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</row>
    <row r="13" spans="1:16">
      <c r="A13" s="42" t="s">
        <v>976</v>
      </c>
      <c r="B13" s="43"/>
      <c r="C13" s="44"/>
      <c r="D13" s="44"/>
      <c r="E13" s="44"/>
      <c r="F13" s="44"/>
      <c r="G13" s="44"/>
      <c r="H13" s="44"/>
      <c r="I13" s="44"/>
      <c r="J13" s="45"/>
      <c r="K13" s="46"/>
      <c r="L13" s="47"/>
      <c r="M13" s="47"/>
      <c r="N13" s="47"/>
      <c r="O13" s="48"/>
      <c r="P13" s="47"/>
    </row>
    <row r="14" spans="1:16">
      <c r="A14" s="43"/>
      <c r="B14" s="44" t="s">
        <v>977</v>
      </c>
      <c r="C14" s="49">
        <f>A124801750J_Latest</f>
        <v>78.135000000000005</v>
      </c>
      <c r="D14" s="49">
        <f>A124801090L_Latest</f>
        <v>26.44</v>
      </c>
      <c r="E14" s="49">
        <f>A124801882K_Latest</f>
        <v>110.146</v>
      </c>
      <c r="F14" s="49">
        <f>A124802014C_Latest</f>
        <v>2.6309999999999998</v>
      </c>
      <c r="G14" s="49">
        <f>A124801222C_Latest</f>
        <v>34.567999999999998</v>
      </c>
      <c r="H14" s="49">
        <f>A124801354F_Latest</f>
        <v>4.5220000000000002</v>
      </c>
      <c r="I14" s="49">
        <f>A124800826X_Latest</f>
        <v>256.44099999999997</v>
      </c>
      <c r="J14" s="49">
        <f>A124802146F_Latest</f>
        <v>130.87299999999999</v>
      </c>
      <c r="K14" s="49">
        <f>A124801618X_Latest</f>
        <v>11.499000000000001</v>
      </c>
      <c r="L14" s="49">
        <f>A124802278J_Latest</f>
        <v>143.47900000000001</v>
      </c>
      <c r="M14" s="49">
        <f>A124800958A_Latest</f>
        <v>24.486000000000001</v>
      </c>
      <c r="N14" s="49">
        <f>A124800562F_Latest</f>
        <v>310.33699999999999</v>
      </c>
      <c r="O14" s="49">
        <f>A124801486J_Latest</f>
        <v>72.546999999999997</v>
      </c>
      <c r="P14" s="49">
        <f>A124800694J_Latest</f>
        <v>639.32500000000005</v>
      </c>
    </row>
    <row r="15" spans="1:16">
      <c r="A15" s="44"/>
      <c r="B15" s="50" t="s">
        <v>978</v>
      </c>
      <c r="C15" s="49">
        <f>A124801706X_Latest</f>
        <v>26.974</v>
      </c>
      <c r="D15" s="49">
        <f>A124801046C_Latest</f>
        <v>16.274000000000001</v>
      </c>
      <c r="E15" s="49">
        <f>A124801838A_Latest</f>
        <v>27.015000000000001</v>
      </c>
      <c r="F15" s="49">
        <f>A124801970K_Latest</f>
        <v>1.6850000000000001</v>
      </c>
      <c r="G15" s="49">
        <f>A124801178F_Latest</f>
        <v>5.8739999999999997</v>
      </c>
      <c r="H15" s="49">
        <f>A124801310C_Latest</f>
        <v>0.53700000000000003</v>
      </c>
      <c r="I15" s="49">
        <f>A124800782J_Latest</f>
        <v>78.358000000000004</v>
      </c>
      <c r="J15" s="49">
        <f>A124802102C_Latest</f>
        <v>35.15</v>
      </c>
      <c r="K15" s="49">
        <f>A124801574J_Latest</f>
        <v>3.246</v>
      </c>
      <c r="L15" s="49">
        <f>A124802234F_Latest</f>
        <v>73.856999999999999</v>
      </c>
      <c r="M15" s="49">
        <f>A124800914X_Latest</f>
        <v>7.274</v>
      </c>
      <c r="N15" s="49">
        <f>A124800518W_Latest</f>
        <v>119.527</v>
      </c>
      <c r="O15" s="49">
        <f>A124801442F_Latest</f>
        <v>23.033000000000001</v>
      </c>
      <c r="P15" s="49">
        <f>A124800650F_Latest</f>
        <v>220.91800000000001</v>
      </c>
    </row>
    <row r="16" spans="1:16">
      <c r="A16" s="44"/>
      <c r="B16" s="50" t="s">
        <v>979</v>
      </c>
      <c r="C16" s="49">
        <f>A124801754T_Latest</f>
        <v>22.808</v>
      </c>
      <c r="D16" s="49">
        <f>A124801094W_Latest</f>
        <v>5.7060000000000004</v>
      </c>
      <c r="E16" s="49">
        <f>A124801886V_Latest</f>
        <v>36.323999999999998</v>
      </c>
      <c r="F16" s="49">
        <f>A124802018L_Latest</f>
        <v>0</v>
      </c>
      <c r="G16" s="49">
        <f>A124801226L_Latest</f>
        <v>9.8070000000000004</v>
      </c>
      <c r="H16" s="49">
        <f>A124801358R_Latest</f>
        <v>0.54100000000000004</v>
      </c>
      <c r="I16" s="49">
        <f>A124800830R_Latest</f>
        <v>75.186000000000007</v>
      </c>
      <c r="J16" s="49">
        <f>A124802150W_Latest</f>
        <v>39.381</v>
      </c>
      <c r="K16" s="49">
        <f>A124801622R_Latest</f>
        <v>4.3490000000000002</v>
      </c>
      <c r="L16" s="49">
        <f>A124802282X_Latest</f>
        <v>39.156999999999996</v>
      </c>
      <c r="M16" s="49">
        <f>A124800962T_Latest</f>
        <v>7.343</v>
      </c>
      <c r="N16" s="49">
        <f>A124800566R_Latest</f>
        <v>90.23</v>
      </c>
      <c r="O16" s="49">
        <f>A124801490X_Latest</f>
        <v>18.736000000000001</v>
      </c>
      <c r="P16" s="49">
        <f>A124800698T_Latest</f>
        <v>184.15199999999999</v>
      </c>
    </row>
    <row r="17" spans="1:16">
      <c r="A17" s="44"/>
      <c r="B17" s="50" t="s">
        <v>980</v>
      </c>
      <c r="C17" s="49">
        <f>A124801758A_Latest</f>
        <v>28.353000000000002</v>
      </c>
      <c r="D17" s="49">
        <f>A124801098F_Latest</f>
        <v>4.46</v>
      </c>
      <c r="E17" s="49">
        <f>A124801890K_Latest</f>
        <v>46.808</v>
      </c>
      <c r="F17" s="49">
        <f>A124802022C_Latest</f>
        <v>0.94599999999999995</v>
      </c>
      <c r="G17" s="49">
        <f>A124801230C_Latest</f>
        <v>18.887</v>
      </c>
      <c r="H17" s="49">
        <f>A124801362F_Latest</f>
        <v>3.4430000000000001</v>
      </c>
      <c r="I17" s="49">
        <f>A124800834X_Latest</f>
        <v>102.89700000000001</v>
      </c>
      <c r="J17" s="49">
        <f>A124802154F_Latest</f>
        <v>56.341000000000001</v>
      </c>
      <c r="K17" s="49">
        <f>A124801626X_Latest</f>
        <v>3.903</v>
      </c>
      <c r="L17" s="49">
        <f>A124802286J_Latest</f>
        <v>30.465</v>
      </c>
      <c r="M17" s="49">
        <f>A124800966A_Latest</f>
        <v>9.8699999999999992</v>
      </c>
      <c r="N17" s="49">
        <f>A124800570F_Latest</f>
        <v>100.58</v>
      </c>
      <c r="O17" s="49">
        <f>A124801494J_Latest</f>
        <v>30.777000000000001</v>
      </c>
      <c r="P17" s="49">
        <f>A124800702W_Latest</f>
        <v>234.255</v>
      </c>
    </row>
    <row r="18" spans="1:16">
      <c r="A18" s="44"/>
      <c r="B18" s="51" t="s">
        <v>981</v>
      </c>
      <c r="C18" s="49">
        <f>A124801710R_Latest</f>
        <v>112.703</v>
      </c>
      <c r="D18" s="49">
        <f>A124801050V_Latest</f>
        <v>19.702999999999999</v>
      </c>
      <c r="E18" s="49">
        <f>A124801842T_Latest</f>
        <v>283.36900000000003</v>
      </c>
      <c r="F18" s="49">
        <f>A124801974V_Latest</f>
        <v>63.747999999999998</v>
      </c>
      <c r="G18" s="49">
        <f>A124801182W_Latest</f>
        <v>115.31100000000001</v>
      </c>
      <c r="H18" s="49">
        <f>A124801314L_Latest</f>
        <v>13.244</v>
      </c>
      <c r="I18" s="49">
        <f>A124800786T_Latest</f>
        <v>608.07899999999995</v>
      </c>
      <c r="J18" s="49">
        <f>A124802106L_Latest</f>
        <v>262.25400000000002</v>
      </c>
      <c r="K18" s="49">
        <f>A124801578T_Latest</f>
        <v>7.0359999999999996</v>
      </c>
      <c r="L18" s="49">
        <f>A124802238R_Latest</f>
        <v>87.46</v>
      </c>
      <c r="M18" s="49">
        <f>A124800918J_Latest</f>
        <v>52.335000000000001</v>
      </c>
      <c r="N18" s="49">
        <f>A124800522L_Latest</f>
        <v>409.08499999999998</v>
      </c>
      <c r="O18" s="49">
        <f>A124801446R_Latest</f>
        <v>155.63900000000001</v>
      </c>
      <c r="P18" s="49">
        <f>A124800654R_Latest</f>
        <v>1172.8040000000001</v>
      </c>
    </row>
    <row r="19" spans="1:16">
      <c r="A19" s="44"/>
      <c r="B19" s="50" t="s">
        <v>982</v>
      </c>
      <c r="C19" s="49">
        <f>A124801714X_Latest</f>
        <v>63.53</v>
      </c>
      <c r="D19" s="49">
        <f>A124801054C_Latest</f>
        <v>11.856999999999999</v>
      </c>
      <c r="E19" s="49">
        <f>A124801846A_Latest</f>
        <v>134.89500000000001</v>
      </c>
      <c r="F19" s="49">
        <f>A124801978C_Latest</f>
        <v>4.3209999999999997</v>
      </c>
      <c r="G19" s="49">
        <f>A124801186F_Latest</f>
        <v>47.402999999999999</v>
      </c>
      <c r="H19" s="49">
        <f>A124801318W_Latest</f>
        <v>7.28</v>
      </c>
      <c r="I19" s="49">
        <f>A124800790J_Latest</f>
        <v>269.286</v>
      </c>
      <c r="J19" s="49">
        <f>A124802110C_Latest</f>
        <v>118.114</v>
      </c>
      <c r="K19" s="49">
        <f>A124801582J_Latest</f>
        <v>3.6629999999999998</v>
      </c>
      <c r="L19" s="49">
        <f>A124802242F_Latest</f>
        <v>49.231000000000002</v>
      </c>
      <c r="M19" s="49">
        <f>A124800922X_Latest</f>
        <v>19.824000000000002</v>
      </c>
      <c r="N19" s="49">
        <f>A124800526W_Latest</f>
        <v>190.83199999999999</v>
      </c>
      <c r="O19" s="49">
        <f>A124801450F_Latest</f>
        <v>60.485999999999997</v>
      </c>
      <c r="P19" s="49">
        <f>A124800658X_Latest</f>
        <v>520.60400000000004</v>
      </c>
    </row>
    <row r="20" spans="1:16">
      <c r="A20" s="44"/>
      <c r="B20" s="50" t="s">
        <v>983</v>
      </c>
      <c r="C20" s="49">
        <f>A124801734J_Latest</f>
        <v>25.033000000000001</v>
      </c>
      <c r="D20" s="49">
        <f>A124801074L_Latest</f>
        <v>2.536</v>
      </c>
      <c r="E20" s="49">
        <f>A124801866K_Latest</f>
        <v>64.569000000000003</v>
      </c>
      <c r="F20" s="49">
        <f>A124801998L_Latest</f>
        <v>4.6790000000000003</v>
      </c>
      <c r="G20" s="49">
        <f>A124801206C_Latest</f>
        <v>28.728999999999999</v>
      </c>
      <c r="H20" s="49">
        <f>A124801338F_Latest</f>
        <v>2.746</v>
      </c>
      <c r="I20" s="49">
        <f>A124800810F_Latest</f>
        <v>128.292</v>
      </c>
      <c r="J20" s="49">
        <f>A124802130L_Latest</f>
        <v>42.335999999999999</v>
      </c>
      <c r="K20" s="49">
        <f>A124801602F_Latest</f>
        <v>2.1589999999999998</v>
      </c>
      <c r="L20" s="49">
        <f>A124802262R_Latest</f>
        <v>13.939</v>
      </c>
      <c r="M20" s="49">
        <f>A124800942J_Latest</f>
        <v>9.1080000000000005</v>
      </c>
      <c r="N20" s="49">
        <f>A124800546F_Latest</f>
        <v>67.542000000000002</v>
      </c>
      <c r="O20" s="49">
        <f>A124801470R_Latest</f>
        <v>30.452999999999999</v>
      </c>
      <c r="P20" s="49">
        <f>A124800678J_Latest</f>
        <v>226.28800000000001</v>
      </c>
    </row>
    <row r="21" spans="1:16">
      <c r="A21" s="44"/>
      <c r="B21" s="50" t="s">
        <v>984</v>
      </c>
      <c r="C21" s="49">
        <f>A124801690T_Latest</f>
        <v>18.741</v>
      </c>
      <c r="D21" s="49">
        <f>A124801030K_Latest</f>
        <v>5.31</v>
      </c>
      <c r="E21" s="49">
        <f>A124801822J_Latest</f>
        <v>57.331000000000003</v>
      </c>
      <c r="F21" s="49">
        <f>A124801954K_Latest</f>
        <v>10.122</v>
      </c>
      <c r="G21" s="49">
        <f>A124801162L_Latest</f>
        <v>21.355</v>
      </c>
      <c r="H21" s="49">
        <f>A124801294R_Latest</f>
        <v>1.9370000000000001</v>
      </c>
      <c r="I21" s="49">
        <f>A124800766J_Latest</f>
        <v>114.79600000000001</v>
      </c>
      <c r="J21" s="49">
        <f>A124802086R_Latest</f>
        <v>57.273000000000003</v>
      </c>
      <c r="K21" s="49">
        <f>A124801558J_Latest</f>
        <v>0</v>
      </c>
      <c r="L21" s="49">
        <f>A124802218F_Latest</f>
        <v>11.523999999999999</v>
      </c>
      <c r="M21" s="49">
        <f>A124800898K_Latest</f>
        <v>11.037000000000001</v>
      </c>
      <c r="N21" s="49">
        <f>A124800502C_Latest</f>
        <v>79.834000000000003</v>
      </c>
      <c r="O21" s="49">
        <f>A124801426F_Latest</f>
        <v>30.933</v>
      </c>
      <c r="P21" s="49">
        <f>A124800634F_Latest</f>
        <v>225.56200000000001</v>
      </c>
    </row>
    <row r="22" spans="1:16">
      <c r="A22" s="42"/>
      <c r="B22" s="52" t="s">
        <v>985</v>
      </c>
      <c r="C22" s="49">
        <f>A124801762T_Latest</f>
        <v>4.9000000000000004</v>
      </c>
      <c r="D22" s="49">
        <f>A124801102K_Latest</f>
        <v>0</v>
      </c>
      <c r="E22" s="49">
        <f>A124801894V_Latest</f>
        <v>23.597000000000001</v>
      </c>
      <c r="F22" s="49">
        <f>A124802026L_Latest</f>
        <v>17.189</v>
      </c>
      <c r="G22" s="49">
        <f>A124801234L_Latest</f>
        <v>15.388999999999999</v>
      </c>
      <c r="H22" s="49">
        <f>A124801366R_Latest</f>
        <v>0.88900000000000001</v>
      </c>
      <c r="I22" s="49">
        <f>A124800838J_Latest</f>
        <v>61.963000000000001</v>
      </c>
      <c r="J22" s="49">
        <f>A124802158R_Latest</f>
        <v>31.989000000000001</v>
      </c>
      <c r="K22" s="49">
        <f>A124801630R_Latest</f>
        <v>1.214</v>
      </c>
      <c r="L22" s="49">
        <f>A124802290X_Latest</f>
        <v>8.282</v>
      </c>
      <c r="M22" s="49">
        <f>A124800970T_Latest</f>
        <v>8.0220000000000002</v>
      </c>
      <c r="N22" s="49">
        <f>A124800574R_Latest</f>
        <v>49.506</v>
      </c>
      <c r="O22" s="49">
        <f>A124801498T_Latest</f>
        <v>25.712</v>
      </c>
      <c r="P22" s="49">
        <f>A124800706F_Latest</f>
        <v>137.18199999999999</v>
      </c>
    </row>
    <row r="23" spans="1:16">
      <c r="A23" s="44"/>
      <c r="B23" s="50" t="s">
        <v>986</v>
      </c>
      <c r="C23" s="49">
        <f>A124801738T_Latest</f>
        <v>0.5</v>
      </c>
      <c r="D23" s="49">
        <f>A124801078W_Latest</f>
        <v>0</v>
      </c>
      <c r="E23" s="49">
        <f>A124801870A_Latest</f>
        <v>2.9780000000000002</v>
      </c>
      <c r="F23" s="49">
        <f>A124802002V_Latest</f>
        <v>27.437000000000001</v>
      </c>
      <c r="G23" s="49">
        <f>A124801210V_Latest</f>
        <v>2.4359999999999999</v>
      </c>
      <c r="H23" s="49">
        <f>A124801342W_Latest</f>
        <v>0.39100000000000001</v>
      </c>
      <c r="I23" s="49">
        <f>A124800814R_Latest</f>
        <v>33.741999999999997</v>
      </c>
      <c r="J23" s="49">
        <f>A124802134W_Latest</f>
        <v>12.542</v>
      </c>
      <c r="K23" s="49">
        <f>A124801606R_Latest</f>
        <v>0</v>
      </c>
      <c r="L23" s="49">
        <f>A124802266X_Latest</f>
        <v>4.4850000000000003</v>
      </c>
      <c r="M23" s="49">
        <f>A124800946T_Latest</f>
        <v>4.3449999999999998</v>
      </c>
      <c r="N23" s="49">
        <f>A124800550W_Latest</f>
        <v>21.372</v>
      </c>
      <c r="O23" s="49">
        <f>A124801474X_Latest</f>
        <v>8.0540000000000003</v>
      </c>
      <c r="P23" s="49">
        <f>A124800682X_Latest</f>
        <v>63.167999999999999</v>
      </c>
    </row>
    <row r="24" spans="1:16">
      <c r="A24" s="53" t="s">
        <v>969</v>
      </c>
      <c r="B24" s="50"/>
      <c r="C24" s="54">
        <f>A124801774A_Latest</f>
        <v>190.83799999999999</v>
      </c>
      <c r="D24" s="54">
        <f>A124801114V_Latest</f>
        <v>46.143999999999998</v>
      </c>
      <c r="E24" s="54">
        <f>A124801906T_Latest</f>
        <v>393.51600000000002</v>
      </c>
      <c r="F24" s="54">
        <f>A124802038W_Latest</f>
        <v>66.379000000000005</v>
      </c>
      <c r="G24" s="54">
        <f>A124801246W_Latest</f>
        <v>149.87899999999999</v>
      </c>
      <c r="H24" s="54">
        <f>A124801378X_Latest</f>
        <v>17.765000000000001</v>
      </c>
      <c r="I24" s="54">
        <f>A124800850X_Latest</f>
        <v>864.52099999999996</v>
      </c>
      <c r="J24" s="54">
        <f>A124802170F_Latest</f>
        <v>393.12700000000001</v>
      </c>
      <c r="K24" s="54">
        <f>A124801642X_Latest</f>
        <v>18.533999999999999</v>
      </c>
      <c r="L24" s="54">
        <f>A124802302W_Latest</f>
        <v>230.93899999999999</v>
      </c>
      <c r="M24" s="54">
        <f>A124800982A_Latest</f>
        <v>76.822000000000003</v>
      </c>
      <c r="N24" s="54">
        <f>A124800586X_Latest</f>
        <v>719.42200000000003</v>
      </c>
      <c r="O24" s="54">
        <f>A124801510W_Latest</f>
        <v>228.18600000000001</v>
      </c>
      <c r="P24" s="54">
        <f>A124800718R_Latest</f>
        <v>1812.1279999999999</v>
      </c>
    </row>
    <row r="25" spans="1:16">
      <c r="A25" s="40" t="s">
        <v>987</v>
      </c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</row>
    <row r="26" spans="1:16">
      <c r="A26" s="42" t="s">
        <v>976</v>
      </c>
      <c r="B26" s="43"/>
      <c r="C26" s="44"/>
      <c r="D26" s="44"/>
      <c r="E26" s="44"/>
      <c r="F26" s="44"/>
      <c r="G26" s="44"/>
      <c r="H26" s="44"/>
      <c r="I26" s="44"/>
      <c r="J26" s="45"/>
      <c r="K26" s="46"/>
      <c r="L26" s="47"/>
      <c r="M26" s="47"/>
      <c r="N26" s="47"/>
      <c r="O26" s="48"/>
      <c r="P26" s="47"/>
    </row>
    <row r="27" spans="1:16">
      <c r="A27" s="43"/>
      <c r="B27" s="44" t="s">
        <v>977</v>
      </c>
      <c r="C27" s="49">
        <f>A124801694A_Latest</f>
        <v>39.177</v>
      </c>
      <c r="D27" s="49">
        <f>A124801034V_Latest</f>
        <v>16.338999999999999</v>
      </c>
      <c r="E27" s="49">
        <f>A124801826T_Latest</f>
        <v>57.540999999999997</v>
      </c>
      <c r="F27" s="49">
        <f>A124801958V_Latest</f>
        <v>1.627</v>
      </c>
      <c r="G27" s="49">
        <f>A124801166W_Latest</f>
        <v>12.189</v>
      </c>
      <c r="H27" s="49">
        <f>A124801298X_Latest</f>
        <v>3.3889999999999998</v>
      </c>
      <c r="I27" s="49">
        <f>A124800770X_Latest</f>
        <v>130.262</v>
      </c>
      <c r="J27" s="49">
        <f>A124802090F_Latest</f>
        <v>70.022000000000006</v>
      </c>
      <c r="K27" s="49">
        <f>A124801562X_Latest</f>
        <v>6.7859999999999996</v>
      </c>
      <c r="L27" s="49">
        <f>A124802222W_Latest</f>
        <v>80.900000000000006</v>
      </c>
      <c r="M27" s="49">
        <f>A124800902R_Latest</f>
        <v>8.2899999999999991</v>
      </c>
      <c r="N27" s="49">
        <f>A124800506L_Latest</f>
        <v>165.99799999999999</v>
      </c>
      <c r="O27" s="49">
        <f>A124801430W_Latest</f>
        <v>34.612000000000002</v>
      </c>
      <c r="P27" s="49">
        <f>A124800638R_Latest</f>
        <v>330.87200000000001</v>
      </c>
    </row>
    <row r="28" spans="1:16">
      <c r="A28" s="44"/>
      <c r="B28" s="50" t="s">
        <v>978</v>
      </c>
      <c r="C28" s="49">
        <f>A124801654J_Latest</f>
        <v>14.606999999999999</v>
      </c>
      <c r="D28" s="49">
        <f>A124800994K_Latest</f>
        <v>10.526999999999999</v>
      </c>
      <c r="E28" s="49">
        <f>A124801786K_Latest</f>
        <v>14.161</v>
      </c>
      <c r="F28" s="49">
        <f>A124801918A_Latest</f>
        <v>1.4950000000000001</v>
      </c>
      <c r="G28" s="49">
        <f>A124801126C_Latest</f>
        <v>1.454</v>
      </c>
      <c r="H28" s="49">
        <f>A124801258F_Latest</f>
        <v>0.53700000000000003</v>
      </c>
      <c r="I28" s="49">
        <f>A124800730F_Latest</f>
        <v>42.781999999999996</v>
      </c>
      <c r="J28" s="49">
        <f>A124802050L_Latest</f>
        <v>19.331</v>
      </c>
      <c r="K28" s="49">
        <f>A124801522F_Latest</f>
        <v>2.9169999999999998</v>
      </c>
      <c r="L28" s="49">
        <f>A124802182R_Latest</f>
        <v>41.1</v>
      </c>
      <c r="M28" s="49">
        <f>A124800862J_Latest</f>
        <v>5.2869999999999999</v>
      </c>
      <c r="N28" s="49">
        <f>A124800466F_Latest</f>
        <v>68.634</v>
      </c>
      <c r="O28" s="49">
        <f>A124801390R_Latest</f>
        <v>8.8610000000000007</v>
      </c>
      <c r="P28" s="49">
        <f>A124800598J_Latest</f>
        <v>120.277</v>
      </c>
    </row>
    <row r="29" spans="1:16">
      <c r="A29" s="44"/>
      <c r="B29" s="50" t="s">
        <v>979</v>
      </c>
      <c r="C29" s="49">
        <f>A124801674T_Latest</f>
        <v>9.9600000000000009</v>
      </c>
      <c r="D29" s="49">
        <f>A124801014K_Latest</f>
        <v>3.97</v>
      </c>
      <c r="E29" s="49">
        <f>A124801806J_Latest</f>
        <v>19.507999999999999</v>
      </c>
      <c r="F29" s="49">
        <f>A124801938K_Latest</f>
        <v>0</v>
      </c>
      <c r="G29" s="49">
        <f>A124801146L_Latest</f>
        <v>2.5310000000000001</v>
      </c>
      <c r="H29" s="49">
        <f>A124801278R_Latest</f>
        <v>0</v>
      </c>
      <c r="I29" s="49">
        <f>A124800750R_Latest</f>
        <v>35.969000000000001</v>
      </c>
      <c r="J29" s="49">
        <f>A124802070W_Latest</f>
        <v>19.027000000000001</v>
      </c>
      <c r="K29" s="49">
        <f>A124801542R_Latest</f>
        <v>3.11</v>
      </c>
      <c r="L29" s="49">
        <f>A124802202L_Latest</f>
        <v>25.238</v>
      </c>
      <c r="M29" s="49">
        <f>A124800882T_Latest</f>
        <v>1.752</v>
      </c>
      <c r="N29" s="49">
        <f>A124800486R_Latest</f>
        <v>49.128</v>
      </c>
      <c r="O29" s="49">
        <f>A124801410L_Latest</f>
        <v>10.321999999999999</v>
      </c>
      <c r="P29" s="49">
        <f>A124800618F_Latest</f>
        <v>95.418999999999997</v>
      </c>
    </row>
    <row r="30" spans="1:16">
      <c r="A30" s="44"/>
      <c r="B30" s="50" t="s">
        <v>980</v>
      </c>
      <c r="C30" s="49">
        <f>A124801718J_Latest</f>
        <v>14.61</v>
      </c>
      <c r="D30" s="49">
        <f>A124801058L_Latest</f>
        <v>1.8420000000000001</v>
      </c>
      <c r="E30" s="49">
        <f>A124801850T_Latest</f>
        <v>23.873000000000001</v>
      </c>
      <c r="F30" s="49">
        <f>A124801982V_Latest</f>
        <v>0.13200000000000001</v>
      </c>
      <c r="G30" s="49">
        <f>A124801190W_Latest</f>
        <v>8.2029999999999994</v>
      </c>
      <c r="H30" s="49">
        <f>A124801322L_Latest</f>
        <v>2.8519999999999999</v>
      </c>
      <c r="I30" s="49">
        <f>A124800794T_Latest</f>
        <v>51.511000000000003</v>
      </c>
      <c r="J30" s="49">
        <f>A124802114L_Latest</f>
        <v>31.664000000000001</v>
      </c>
      <c r="K30" s="49">
        <f>A124801586T_Latest</f>
        <v>0.75900000000000001</v>
      </c>
      <c r="L30" s="49">
        <f>A124802246R_Latest</f>
        <v>14.561</v>
      </c>
      <c r="M30" s="49">
        <f>A124800926J_Latest</f>
        <v>1.2509999999999999</v>
      </c>
      <c r="N30" s="49">
        <f>A124800530L_Latest</f>
        <v>48.234999999999999</v>
      </c>
      <c r="O30" s="49">
        <f>A124801454R_Latest</f>
        <v>15.429</v>
      </c>
      <c r="P30" s="49">
        <f>A124800662R_Latest</f>
        <v>115.175</v>
      </c>
    </row>
    <row r="31" spans="1:16">
      <c r="A31" s="44"/>
      <c r="B31" s="51" t="s">
        <v>981</v>
      </c>
      <c r="C31" s="49">
        <f>A124801678A_Latest</f>
        <v>59.165999999999997</v>
      </c>
      <c r="D31" s="49">
        <f>A124801018V_Latest</f>
        <v>6.7590000000000003</v>
      </c>
      <c r="E31" s="49">
        <f>A124801810X_Latest</f>
        <v>147.607</v>
      </c>
      <c r="F31" s="49">
        <f>A124801942A_Latest</f>
        <v>36.167999999999999</v>
      </c>
      <c r="G31" s="49">
        <f>A124801150C_Latest</f>
        <v>21.751999999999999</v>
      </c>
      <c r="H31" s="49">
        <f>A124801282F_Latest</f>
        <v>9.1020000000000003</v>
      </c>
      <c r="I31" s="49">
        <f>A124800754X_Latest</f>
        <v>280.55500000000001</v>
      </c>
      <c r="J31" s="49">
        <f>A124802074F_Latest</f>
        <v>147.67699999999999</v>
      </c>
      <c r="K31" s="49">
        <f>A124801546X_Latest</f>
        <v>4.5940000000000003</v>
      </c>
      <c r="L31" s="49">
        <f>A124802206W_Latest</f>
        <v>40.692</v>
      </c>
      <c r="M31" s="49">
        <f>A124800886A_Latest</f>
        <v>28.170999999999999</v>
      </c>
      <c r="N31" s="49">
        <f>A124800490F_Latest</f>
        <v>221.13300000000001</v>
      </c>
      <c r="O31" s="49">
        <f>A124801414W_Latest</f>
        <v>53.287999999999997</v>
      </c>
      <c r="P31" s="49">
        <f>A124800622W_Latest</f>
        <v>554.976</v>
      </c>
    </row>
    <row r="32" spans="1:16">
      <c r="A32" s="44"/>
      <c r="B32" s="50" t="s">
        <v>982</v>
      </c>
      <c r="C32" s="49">
        <f>A124801722X_Latest</f>
        <v>29.956</v>
      </c>
      <c r="D32" s="49">
        <f>A124801062C_Latest</f>
        <v>5.2910000000000004</v>
      </c>
      <c r="E32" s="49">
        <f>A124801854A_Latest</f>
        <v>72.515000000000001</v>
      </c>
      <c r="F32" s="49">
        <f>A124801986C_Latest</f>
        <v>2.1720000000000002</v>
      </c>
      <c r="G32" s="49">
        <f>A124801194F_Latest</f>
        <v>10.012</v>
      </c>
      <c r="H32" s="49">
        <f>A124801326W_Latest</f>
        <v>6.383</v>
      </c>
      <c r="I32" s="49">
        <f>A124800798A_Latest</f>
        <v>126.32899999999999</v>
      </c>
      <c r="J32" s="49">
        <f>A124802118W_Latest</f>
        <v>68.569999999999993</v>
      </c>
      <c r="K32" s="49">
        <f>A124801590J_Latest</f>
        <v>2.4609999999999999</v>
      </c>
      <c r="L32" s="49">
        <f>A124802250F_Latest</f>
        <v>18.507000000000001</v>
      </c>
      <c r="M32" s="49">
        <f>A124800930X_Latest</f>
        <v>10.631</v>
      </c>
      <c r="N32" s="49">
        <f>A124800534W_Latest</f>
        <v>100.16800000000001</v>
      </c>
      <c r="O32" s="49">
        <f>A124801458X_Latest</f>
        <v>17.006</v>
      </c>
      <c r="P32" s="49">
        <f>A124800666X_Latest</f>
        <v>243.50200000000001</v>
      </c>
    </row>
    <row r="33" spans="1:16">
      <c r="A33" s="44"/>
      <c r="B33" s="50" t="s">
        <v>983</v>
      </c>
      <c r="C33" s="49">
        <f>A124801726J_Latest</f>
        <v>16.893000000000001</v>
      </c>
      <c r="D33" s="49">
        <f>A124801066L_Latest</f>
        <v>0.115</v>
      </c>
      <c r="E33" s="49">
        <f>A124801858K_Latest</f>
        <v>33.218000000000004</v>
      </c>
      <c r="F33" s="49">
        <f>A124801990V_Latest</f>
        <v>3.431</v>
      </c>
      <c r="G33" s="49">
        <f>A124801198R_Latest</f>
        <v>5.4050000000000002</v>
      </c>
      <c r="H33" s="49">
        <f>A124801330L_Latest</f>
        <v>0.79300000000000004</v>
      </c>
      <c r="I33" s="49">
        <f>A124800802F_Latest</f>
        <v>59.854999999999997</v>
      </c>
      <c r="J33" s="49">
        <f>A124802122L_Latest</f>
        <v>22.401</v>
      </c>
      <c r="K33" s="49">
        <f>A124801594T_Latest</f>
        <v>0.91900000000000004</v>
      </c>
      <c r="L33" s="49">
        <f>A124802254R_Latest</f>
        <v>10.42</v>
      </c>
      <c r="M33" s="49">
        <f>A124800934J_Latest</f>
        <v>4.0190000000000001</v>
      </c>
      <c r="N33" s="49">
        <f>A124800538F_Latest</f>
        <v>37.758000000000003</v>
      </c>
      <c r="O33" s="49">
        <f>A124801462R_Latest</f>
        <v>10.276</v>
      </c>
      <c r="P33" s="49">
        <f>A124800670R_Latest</f>
        <v>107.889</v>
      </c>
    </row>
    <row r="34" spans="1:16">
      <c r="A34" s="44"/>
      <c r="B34" s="50" t="s">
        <v>984</v>
      </c>
      <c r="C34" s="49">
        <f>A124801778K_Latest</f>
        <v>9.6839999999999993</v>
      </c>
      <c r="D34" s="49">
        <f>A124801118C_Latest</f>
        <v>1.353</v>
      </c>
      <c r="E34" s="49">
        <f>A124801910J_Latest</f>
        <v>29.013000000000002</v>
      </c>
      <c r="F34" s="49">
        <f>A124802042L_Latest</f>
        <v>6.8849999999999998</v>
      </c>
      <c r="G34" s="49">
        <f>A124801250L_Latest</f>
        <v>4.984</v>
      </c>
      <c r="H34" s="49">
        <f>A124801382R_Latest</f>
        <v>0.73499999999999999</v>
      </c>
      <c r="I34" s="49">
        <f>A124800854J_Latest</f>
        <v>52.654000000000003</v>
      </c>
      <c r="J34" s="49">
        <f>A124802174R_Latest</f>
        <v>33.991999999999997</v>
      </c>
      <c r="K34" s="49">
        <f>A124801646J_Latest</f>
        <v>0</v>
      </c>
      <c r="L34" s="49">
        <f>A124802306F_Latest</f>
        <v>6.3959999999999999</v>
      </c>
      <c r="M34" s="49">
        <f>A124800986K_Latest</f>
        <v>6.798</v>
      </c>
      <c r="N34" s="49">
        <f>A124800590R_Latest</f>
        <v>47.186</v>
      </c>
      <c r="O34" s="49">
        <f>A124801514F_Latest</f>
        <v>10.273999999999999</v>
      </c>
      <c r="P34" s="49">
        <f>A124800722F_Latest</f>
        <v>110.114</v>
      </c>
    </row>
    <row r="35" spans="1:16">
      <c r="A35" s="42"/>
      <c r="B35" s="52" t="s">
        <v>985</v>
      </c>
      <c r="C35" s="49">
        <f>A124801658T_Latest</f>
        <v>2.1320000000000001</v>
      </c>
      <c r="D35" s="49">
        <f>A124800998V_Latest</f>
        <v>0</v>
      </c>
      <c r="E35" s="49">
        <f>A124801790A_Latest</f>
        <v>10.603</v>
      </c>
      <c r="F35" s="49">
        <f>A124801922T_Latest</f>
        <v>8.0169999999999995</v>
      </c>
      <c r="G35" s="49">
        <f>A124801130V_Latest</f>
        <v>0.68</v>
      </c>
      <c r="H35" s="49">
        <f>A124801262W_Latest</f>
        <v>0.80100000000000005</v>
      </c>
      <c r="I35" s="49">
        <f>A124800734R_Latest</f>
        <v>22.233000000000001</v>
      </c>
      <c r="J35" s="49">
        <f>A124802054W_Latest</f>
        <v>16.475999999999999</v>
      </c>
      <c r="K35" s="49">
        <f>A124801526R_Latest</f>
        <v>1.214</v>
      </c>
      <c r="L35" s="49">
        <f>A124802186X_Latest</f>
        <v>3.85</v>
      </c>
      <c r="M35" s="49">
        <f>A124800866T_Latest</f>
        <v>4.8490000000000002</v>
      </c>
      <c r="N35" s="49">
        <f>A124800470W_Latest</f>
        <v>26.388999999999999</v>
      </c>
      <c r="O35" s="49">
        <f>A124801394X_Latest</f>
        <v>12.585000000000001</v>
      </c>
      <c r="P35" s="49">
        <f>A124800602L_Latest</f>
        <v>61.207000000000001</v>
      </c>
    </row>
    <row r="36" spans="1:16">
      <c r="A36" s="44"/>
      <c r="B36" s="50" t="s">
        <v>986</v>
      </c>
      <c r="C36" s="49">
        <f>A124801766A_Latest</f>
        <v>0.5</v>
      </c>
      <c r="D36" s="49">
        <f>A124801106V_Latest</f>
        <v>0</v>
      </c>
      <c r="E36" s="49">
        <f>A124801898C_Latest</f>
        <v>2.258</v>
      </c>
      <c r="F36" s="49">
        <f>A124802030C_Latest</f>
        <v>15.664</v>
      </c>
      <c r="G36" s="49">
        <f>A124801238W_Latest</f>
        <v>0.67100000000000004</v>
      </c>
      <c r="H36" s="49">
        <f>A124801370F_Latest</f>
        <v>0.39100000000000001</v>
      </c>
      <c r="I36" s="49">
        <f>A124800842X_Latest</f>
        <v>19.484000000000002</v>
      </c>
      <c r="J36" s="49">
        <f>A124802162F_Latest</f>
        <v>6.2389999999999999</v>
      </c>
      <c r="K36" s="49">
        <f>A124801634X_Latest</f>
        <v>0</v>
      </c>
      <c r="L36" s="49">
        <f>A124802294J_Latest</f>
        <v>1.5189999999999999</v>
      </c>
      <c r="M36" s="49">
        <f>A124800974A_Latest</f>
        <v>1.875</v>
      </c>
      <c r="N36" s="49">
        <f>A124800578X_Latest</f>
        <v>9.6329999999999991</v>
      </c>
      <c r="O36" s="49">
        <f>A124801502W_Latest</f>
        <v>3.1480000000000001</v>
      </c>
      <c r="P36" s="49">
        <f>A124800710W_Latest</f>
        <v>32.264000000000003</v>
      </c>
    </row>
    <row r="37" spans="1:16">
      <c r="A37" s="53" t="s">
        <v>969</v>
      </c>
      <c r="B37" s="50"/>
      <c r="C37" s="54">
        <f>A124801770T_Latest</f>
        <v>98.343000000000004</v>
      </c>
      <c r="D37" s="54">
        <f>A124801110K_Latest</f>
        <v>23.097999999999999</v>
      </c>
      <c r="E37" s="54">
        <f>A124801902J_Latest</f>
        <v>205.148</v>
      </c>
      <c r="F37" s="54">
        <f>A124802034L_Latest</f>
        <v>37.795000000000002</v>
      </c>
      <c r="G37" s="54">
        <f>A124801242L_Latest</f>
        <v>33.941000000000003</v>
      </c>
      <c r="H37" s="54">
        <f>A124801374R_Latest</f>
        <v>12.491</v>
      </c>
      <c r="I37" s="54">
        <f>A124800846J_Latest</f>
        <v>410.81700000000001</v>
      </c>
      <c r="J37" s="54">
        <f>A124802166R_Latest</f>
        <v>217.69900000000001</v>
      </c>
      <c r="K37" s="54">
        <f>A124801638J_Latest</f>
        <v>11.38</v>
      </c>
      <c r="L37" s="54">
        <f>A124802298T_Latest</f>
        <v>121.592</v>
      </c>
      <c r="M37" s="54">
        <f>A124800978K_Latest</f>
        <v>36.460999999999999</v>
      </c>
      <c r="N37" s="54">
        <f>A124800582R_Latest</f>
        <v>387.13099999999997</v>
      </c>
      <c r="O37" s="54">
        <f>A124801506F_Latest</f>
        <v>87.900999999999996</v>
      </c>
      <c r="P37" s="54">
        <f>A124800714F_Latest</f>
        <v>885.84799999999996</v>
      </c>
    </row>
    <row r="38" spans="1:16">
      <c r="A38" s="40" t="s">
        <v>988</v>
      </c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</row>
    <row r="39" spans="1:16">
      <c r="A39" s="42" t="s">
        <v>976</v>
      </c>
      <c r="B39" s="43"/>
      <c r="C39" s="44"/>
      <c r="D39" s="44"/>
      <c r="E39" s="44"/>
      <c r="F39" s="44"/>
      <c r="G39" s="44"/>
      <c r="H39" s="44"/>
      <c r="I39" s="44"/>
      <c r="J39" s="45"/>
      <c r="K39" s="46"/>
      <c r="L39" s="47"/>
      <c r="M39" s="47"/>
      <c r="N39" s="47"/>
      <c r="O39" s="48"/>
      <c r="P39" s="47"/>
    </row>
    <row r="40" spans="1:16">
      <c r="A40" s="43"/>
      <c r="B40" s="44" t="s">
        <v>977</v>
      </c>
      <c r="C40" s="49">
        <f>A124801662J_Latest</f>
        <v>38.957999999999998</v>
      </c>
      <c r="D40" s="49">
        <f>A124801002A_Latest</f>
        <v>10.101000000000001</v>
      </c>
      <c r="E40" s="49">
        <f>A124801794K_Latest</f>
        <v>52.604999999999997</v>
      </c>
      <c r="F40" s="49">
        <f>A124801926A_Latest</f>
        <v>1.0029999999999999</v>
      </c>
      <c r="G40" s="49">
        <f>A124801134C_Latest</f>
        <v>22.379000000000001</v>
      </c>
      <c r="H40" s="49">
        <f>A124801266F_Latest</f>
        <v>1.133</v>
      </c>
      <c r="I40" s="49">
        <f>A124800738X_Latest</f>
        <v>126.179</v>
      </c>
      <c r="J40" s="49">
        <f>A124802058F_Latest</f>
        <v>60.850999999999999</v>
      </c>
      <c r="K40" s="49">
        <f>A124801530F_Latest</f>
        <v>4.7119999999999997</v>
      </c>
      <c r="L40" s="49">
        <f>A124802190R_Latest</f>
        <v>62.579000000000001</v>
      </c>
      <c r="M40" s="49">
        <f>A124800870J_Latest</f>
        <v>16.196000000000002</v>
      </c>
      <c r="N40" s="49">
        <f>A124800474F_Latest</f>
        <v>144.339</v>
      </c>
      <c r="O40" s="49">
        <f>A124801398J_Latest</f>
        <v>37.935000000000002</v>
      </c>
      <c r="P40" s="49">
        <f>A124800606W_Latest</f>
        <v>308.45299999999997</v>
      </c>
    </row>
    <row r="41" spans="1:16">
      <c r="A41" s="44"/>
      <c r="B41" s="50" t="s">
        <v>978</v>
      </c>
      <c r="C41" s="49">
        <f>A124801698K_Latest</f>
        <v>12.367000000000001</v>
      </c>
      <c r="D41" s="49">
        <f>A124801038C_Latest</f>
        <v>5.7460000000000004</v>
      </c>
      <c r="E41" s="49">
        <f>A124801830J_Latest</f>
        <v>12.853</v>
      </c>
      <c r="F41" s="49">
        <f>A124801962K_Latest</f>
        <v>0.19</v>
      </c>
      <c r="G41" s="49">
        <f>A124801170L_Latest</f>
        <v>4.42</v>
      </c>
      <c r="H41" s="49">
        <f>A124801302C_Latest</f>
        <v>0</v>
      </c>
      <c r="I41" s="49">
        <f>A124800774J_Latest</f>
        <v>35.576000000000001</v>
      </c>
      <c r="J41" s="49">
        <f>A124802094R_Latest</f>
        <v>15.819000000000001</v>
      </c>
      <c r="K41" s="49">
        <f>A124801566J_Latest</f>
        <v>0.33</v>
      </c>
      <c r="L41" s="49">
        <f>A124802226F_Latest</f>
        <v>32.756999999999998</v>
      </c>
      <c r="M41" s="49">
        <f>A124800906X_Latest</f>
        <v>1.9870000000000001</v>
      </c>
      <c r="N41" s="49">
        <f>A124800510C_Latest</f>
        <v>50.893000000000001</v>
      </c>
      <c r="O41" s="49">
        <f>A124801434F_Latest</f>
        <v>14.172000000000001</v>
      </c>
      <c r="P41" s="49">
        <f>A124800642F_Latest</f>
        <v>100.64100000000001</v>
      </c>
    </row>
    <row r="42" spans="1:16">
      <c r="A42" s="44"/>
      <c r="B42" s="50" t="s">
        <v>979</v>
      </c>
      <c r="C42" s="49">
        <f>A124801730X_Latest</f>
        <v>12.848000000000001</v>
      </c>
      <c r="D42" s="49">
        <f>A124801070C_Latest</f>
        <v>1.736</v>
      </c>
      <c r="E42" s="49">
        <f>A124801862A_Latest</f>
        <v>16.815999999999999</v>
      </c>
      <c r="F42" s="49">
        <f>A124801994C_Latest</f>
        <v>0</v>
      </c>
      <c r="G42" s="49">
        <f>A124801202V_Latest</f>
        <v>7.2759999999999998</v>
      </c>
      <c r="H42" s="49">
        <f>A124801334W_Latest</f>
        <v>0.54100000000000004</v>
      </c>
      <c r="I42" s="49">
        <f>A124800806R_Latest</f>
        <v>39.216999999999999</v>
      </c>
      <c r="J42" s="49">
        <f>A124802126W_Latest</f>
        <v>20.353999999999999</v>
      </c>
      <c r="K42" s="49">
        <f>A124801598A_Latest</f>
        <v>1.238</v>
      </c>
      <c r="L42" s="49">
        <f>A124802258X_Latest</f>
        <v>13.917999999999999</v>
      </c>
      <c r="M42" s="49">
        <f>A124800938T_Latest</f>
        <v>5.5910000000000002</v>
      </c>
      <c r="N42" s="49">
        <f>A124800542W_Latest</f>
        <v>41.100999999999999</v>
      </c>
      <c r="O42" s="49">
        <f>A124801466X_Latest</f>
        <v>8.4139999999999997</v>
      </c>
      <c r="P42" s="49">
        <f>A124800674X_Latest</f>
        <v>88.733000000000004</v>
      </c>
    </row>
    <row r="43" spans="1:16">
      <c r="A43" s="44"/>
      <c r="B43" s="50" t="s">
        <v>980</v>
      </c>
      <c r="C43" s="49">
        <f>A124801782A_Latest</f>
        <v>13.743</v>
      </c>
      <c r="D43" s="49">
        <f>A124801122V_Latest</f>
        <v>2.6190000000000002</v>
      </c>
      <c r="E43" s="49">
        <f>A124801914T_Latest</f>
        <v>22.934999999999999</v>
      </c>
      <c r="F43" s="49">
        <f>A124802046W_Latest</f>
        <v>0.81399999999999995</v>
      </c>
      <c r="G43" s="49">
        <f>A124801254W_Latest</f>
        <v>10.683999999999999</v>
      </c>
      <c r="H43" s="49">
        <f>A124801386X_Latest</f>
        <v>0.59199999999999997</v>
      </c>
      <c r="I43" s="49">
        <f>A124800858T_Latest</f>
        <v>51.386000000000003</v>
      </c>
      <c r="J43" s="49">
        <f>A124802178X_Latest</f>
        <v>24.678000000000001</v>
      </c>
      <c r="K43" s="49">
        <f>A124801650X_Latest</f>
        <v>3.1440000000000001</v>
      </c>
      <c r="L43" s="49">
        <f>A124802310W_Latest</f>
        <v>15.904</v>
      </c>
      <c r="M43" s="49">
        <f>A124800990A_Latest</f>
        <v>8.6180000000000003</v>
      </c>
      <c r="N43" s="49">
        <f>A124800594X_Latest</f>
        <v>52.344000000000001</v>
      </c>
      <c r="O43" s="49">
        <f>A124801518R_Latest</f>
        <v>15.349</v>
      </c>
      <c r="P43" s="49">
        <f>A124800726R_Latest</f>
        <v>119.07899999999999</v>
      </c>
    </row>
    <row r="44" spans="1:16">
      <c r="A44" s="44"/>
      <c r="B44" s="51" t="s">
        <v>981</v>
      </c>
      <c r="C44" s="49">
        <f>A124801666T_Latest</f>
        <v>53.536999999999999</v>
      </c>
      <c r="D44" s="49">
        <f>A124801006K_Latest</f>
        <v>12.944000000000001</v>
      </c>
      <c r="E44" s="49">
        <f>A124801798V_Latest</f>
        <v>135.76300000000001</v>
      </c>
      <c r="F44" s="49">
        <f>A124801930T_Latest</f>
        <v>27.58</v>
      </c>
      <c r="G44" s="49">
        <f>A124801138L_Latest</f>
        <v>93.558999999999997</v>
      </c>
      <c r="H44" s="49">
        <f>A124801270W_Latest</f>
        <v>4.141</v>
      </c>
      <c r="I44" s="49">
        <f>A124800742R_Latest</f>
        <v>327.52499999999998</v>
      </c>
      <c r="J44" s="49">
        <f>A124802062W_Latest</f>
        <v>114.577</v>
      </c>
      <c r="K44" s="49">
        <f>A124801534R_Latest</f>
        <v>2.4420000000000002</v>
      </c>
      <c r="L44" s="49">
        <f>A124802194X_Latest</f>
        <v>46.768000000000001</v>
      </c>
      <c r="M44" s="49">
        <f>A124800874T_Latest</f>
        <v>24.164999999999999</v>
      </c>
      <c r="N44" s="49">
        <f>A124800478R_Latest</f>
        <v>187.952</v>
      </c>
      <c r="O44" s="49">
        <f>A124801402L_Latest</f>
        <v>102.351</v>
      </c>
      <c r="P44" s="49">
        <f>A124800610L_Latest</f>
        <v>617.827</v>
      </c>
    </row>
    <row r="45" spans="1:16">
      <c r="A45" s="44"/>
      <c r="B45" s="50" t="s">
        <v>982</v>
      </c>
      <c r="C45" s="49">
        <f>A124801742J_Latest</f>
        <v>33.573999999999998</v>
      </c>
      <c r="D45" s="49">
        <f>A124801082L_Latest</f>
        <v>6.5659999999999998</v>
      </c>
      <c r="E45" s="49">
        <f>A124801874K_Latest</f>
        <v>62.38</v>
      </c>
      <c r="F45" s="49">
        <f>A124802006C_Latest</f>
        <v>2.15</v>
      </c>
      <c r="G45" s="49">
        <f>A124801214C_Latest</f>
        <v>37.390999999999998</v>
      </c>
      <c r="H45" s="49">
        <f>A124801346F_Latest</f>
        <v>0.89800000000000002</v>
      </c>
      <c r="I45" s="49">
        <f>A124800818X_Latest</f>
        <v>142.95699999999999</v>
      </c>
      <c r="J45" s="49">
        <f>A124802138F_Latest</f>
        <v>49.543999999999997</v>
      </c>
      <c r="K45" s="49">
        <f>A124801610F_Latest</f>
        <v>1.202</v>
      </c>
      <c r="L45" s="49">
        <f>A124802270R_Latest</f>
        <v>30.725000000000001</v>
      </c>
      <c r="M45" s="49">
        <f>A124800950J_Latest</f>
        <v>9.1929999999999996</v>
      </c>
      <c r="N45" s="49">
        <f>A124800554F_Latest</f>
        <v>90.664000000000001</v>
      </c>
      <c r="O45" s="49">
        <f>A124801478J_Latest</f>
        <v>43.481000000000002</v>
      </c>
      <c r="P45" s="49">
        <f>A124800686J_Latest</f>
        <v>277.101</v>
      </c>
    </row>
    <row r="46" spans="1:16">
      <c r="A46" s="44"/>
      <c r="B46" s="50" t="s">
        <v>983</v>
      </c>
      <c r="C46" s="49">
        <f>A124801746T_Latest</f>
        <v>8.14</v>
      </c>
      <c r="D46" s="49">
        <f>A124801086W_Latest</f>
        <v>2.4209999999999998</v>
      </c>
      <c r="E46" s="49">
        <f>A124801878V_Latest</f>
        <v>31.350999999999999</v>
      </c>
      <c r="F46" s="49">
        <f>A124802010V_Latest</f>
        <v>1.248</v>
      </c>
      <c r="G46" s="49">
        <f>A124801218L_Latest</f>
        <v>23.324000000000002</v>
      </c>
      <c r="H46" s="49">
        <f>A124801350W_Latest</f>
        <v>1.9530000000000001</v>
      </c>
      <c r="I46" s="49">
        <f>A124800822R_Latest</f>
        <v>68.436999999999998</v>
      </c>
      <c r="J46" s="49">
        <f>A124802142W_Latest</f>
        <v>19.934999999999999</v>
      </c>
      <c r="K46" s="49">
        <f>A124801614R_Latest</f>
        <v>1.24</v>
      </c>
      <c r="L46" s="49">
        <f>A124802274X_Latest</f>
        <v>3.5190000000000001</v>
      </c>
      <c r="M46" s="49">
        <f>A124800954T_Latest</f>
        <v>5.09</v>
      </c>
      <c r="N46" s="49">
        <f>A124800558R_Latest</f>
        <v>29.783999999999999</v>
      </c>
      <c r="O46" s="49">
        <f>A124801482X_Latest</f>
        <v>20.177</v>
      </c>
      <c r="P46" s="49">
        <f>A124800690X_Latest</f>
        <v>118.399</v>
      </c>
    </row>
    <row r="47" spans="1:16">
      <c r="A47" s="44"/>
      <c r="B47" s="50" t="s">
        <v>984</v>
      </c>
      <c r="C47" s="49">
        <f>A124801686A_Latest</f>
        <v>9.0570000000000004</v>
      </c>
      <c r="D47" s="49">
        <f>A124801026V_Latest</f>
        <v>3.9580000000000002</v>
      </c>
      <c r="E47" s="49">
        <f>A124801818T_Latest</f>
        <v>28.317</v>
      </c>
      <c r="F47" s="49">
        <f>A124801950A_Latest</f>
        <v>3.2370000000000001</v>
      </c>
      <c r="G47" s="49">
        <f>A124801158W_Latest</f>
        <v>16.372</v>
      </c>
      <c r="H47" s="49">
        <f>A124801290F_Latest</f>
        <v>1.202</v>
      </c>
      <c r="I47" s="49">
        <f>A124800762X_Latest</f>
        <v>62.142000000000003</v>
      </c>
      <c r="J47" s="49">
        <f>A124802082F_Latest</f>
        <v>23.280999999999999</v>
      </c>
      <c r="K47" s="49">
        <f>A124801554X_Latest</f>
        <v>0</v>
      </c>
      <c r="L47" s="49">
        <f>A124802214W_Latest</f>
        <v>5.1280000000000001</v>
      </c>
      <c r="M47" s="49">
        <f>A124800894A_Latest</f>
        <v>4.2389999999999999</v>
      </c>
      <c r="N47" s="49">
        <f>A124800498X_Latest</f>
        <v>32.646999999999998</v>
      </c>
      <c r="O47" s="49">
        <f>A124801422W_Latest</f>
        <v>20.658999999999999</v>
      </c>
      <c r="P47" s="49">
        <f>A124800630W_Latest</f>
        <v>115.44799999999999</v>
      </c>
    </row>
    <row r="48" spans="1:16">
      <c r="A48" s="42"/>
      <c r="B48" s="52" t="s">
        <v>985</v>
      </c>
      <c r="C48" s="49">
        <f>A124801670J_Latest</f>
        <v>2.7669999999999999</v>
      </c>
      <c r="D48" s="49">
        <f>A124801010A_Latest</f>
        <v>0</v>
      </c>
      <c r="E48" s="49">
        <f>A124801802X_Latest</f>
        <v>12.994</v>
      </c>
      <c r="F48" s="49">
        <f>A124801934A_Latest</f>
        <v>9.1720000000000006</v>
      </c>
      <c r="G48" s="49">
        <f>A124801142C_Latest</f>
        <v>14.708</v>
      </c>
      <c r="H48" s="49">
        <f>A124801274F_Latest</f>
        <v>8.7999999999999995E-2</v>
      </c>
      <c r="I48" s="49">
        <f>A124800746X_Latest</f>
        <v>39.729999999999997</v>
      </c>
      <c r="J48" s="49">
        <f>A124802066F_Latest</f>
        <v>15.513</v>
      </c>
      <c r="K48" s="49">
        <f>A124801538X_Latest</f>
        <v>0</v>
      </c>
      <c r="L48" s="49">
        <f>A124802198J_Latest</f>
        <v>4.431</v>
      </c>
      <c r="M48" s="49">
        <f>A124800878A_Latest</f>
        <v>3.173</v>
      </c>
      <c r="N48" s="49">
        <f>A124800482F_Latest</f>
        <v>23.117000000000001</v>
      </c>
      <c r="O48" s="49">
        <f>A124801406W_Latest</f>
        <v>13.127000000000001</v>
      </c>
      <c r="P48" s="49">
        <f>A124800614W_Latest</f>
        <v>75.974999999999994</v>
      </c>
    </row>
    <row r="49" spans="1:16">
      <c r="A49" s="44"/>
      <c r="B49" s="50" t="s">
        <v>986</v>
      </c>
      <c r="C49" s="49">
        <f>A124801702R_Latest</f>
        <v>0</v>
      </c>
      <c r="D49" s="49">
        <f>A124801042V_Latest</f>
        <v>0</v>
      </c>
      <c r="E49" s="49">
        <f>A124801834T_Latest</f>
        <v>0.72</v>
      </c>
      <c r="F49" s="49">
        <f>A124801966V_Latest</f>
        <v>11.773</v>
      </c>
      <c r="G49" s="49">
        <f>A124801174W_Latest</f>
        <v>1.7649999999999999</v>
      </c>
      <c r="H49" s="49">
        <f>A124801306L_Latest</f>
        <v>0</v>
      </c>
      <c r="I49" s="49">
        <f>A124800778T_Latest</f>
        <v>14.259</v>
      </c>
      <c r="J49" s="49">
        <f>A124802098X_Latest</f>
        <v>6.3040000000000003</v>
      </c>
      <c r="K49" s="49">
        <f>A124801570X_Latest</f>
        <v>0</v>
      </c>
      <c r="L49" s="49">
        <f>A124802230W_Latest</f>
        <v>2.9649999999999999</v>
      </c>
      <c r="M49" s="49">
        <f>A124800910R_Latest</f>
        <v>2.4700000000000002</v>
      </c>
      <c r="N49" s="49">
        <f>A124800514L_Latest</f>
        <v>11.739000000000001</v>
      </c>
      <c r="O49" s="49">
        <f>A124801438R_Latest</f>
        <v>4.9059999999999997</v>
      </c>
      <c r="P49" s="49">
        <f>A124800646R_Latest</f>
        <v>30.904</v>
      </c>
    </row>
    <row r="50" spans="1:16">
      <c r="A50" s="53" t="s">
        <v>969</v>
      </c>
      <c r="B50" s="50"/>
      <c r="C50" s="54">
        <f>A124801682T_Latest</f>
        <v>92.495000000000005</v>
      </c>
      <c r="D50" s="54">
        <f>A124801022K_Latest</f>
        <v>23.045000000000002</v>
      </c>
      <c r="E50" s="54">
        <f>A124801814J_Latest</f>
        <v>188.36799999999999</v>
      </c>
      <c r="F50" s="54">
        <f>A124801946K_Latest</f>
        <v>28.584</v>
      </c>
      <c r="G50" s="54">
        <f>A124801154L_Latest</f>
        <v>115.938</v>
      </c>
      <c r="H50" s="54">
        <f>A124801286R_Latest</f>
        <v>5.274</v>
      </c>
      <c r="I50" s="54">
        <f>A124800758J_Latest</f>
        <v>453.70400000000001</v>
      </c>
      <c r="J50" s="54">
        <f>A124802078R_Latest</f>
        <v>175.428</v>
      </c>
      <c r="K50" s="54">
        <f>A124801550R_Latest</f>
        <v>7.1550000000000002</v>
      </c>
      <c r="L50" s="54">
        <f>A124802210L_Latest</f>
        <v>109.34699999999999</v>
      </c>
      <c r="M50" s="54">
        <f>A124800890T_Latest</f>
        <v>40.360999999999997</v>
      </c>
      <c r="N50" s="54">
        <f>A124800494R_Latest</f>
        <v>332.291</v>
      </c>
      <c r="O50" s="54">
        <f>A124801418F_Latest</f>
        <v>140.285</v>
      </c>
      <c r="P50" s="54">
        <f>A124800626F_Latest</f>
        <v>926.28</v>
      </c>
    </row>
    <row r="51" spans="1:16">
      <c r="A51" s="42"/>
      <c r="B51" s="43"/>
      <c r="C51" s="44"/>
      <c r="D51" s="44"/>
      <c r="E51" s="44"/>
      <c r="F51" s="44"/>
      <c r="G51" s="44"/>
      <c r="H51" s="44"/>
      <c r="I51" s="44"/>
      <c r="J51" s="45"/>
      <c r="K51" s="45"/>
      <c r="L51" s="45"/>
      <c r="M51" s="45"/>
      <c r="N51" s="45"/>
      <c r="O51" s="45"/>
      <c r="P51" s="45"/>
    </row>
    <row r="52" spans="1:16">
      <c r="A52" s="45"/>
      <c r="B52" s="45"/>
      <c r="C52" s="44"/>
      <c r="D52" s="44"/>
      <c r="E52" s="44"/>
      <c r="F52" s="44"/>
      <c r="G52" s="44"/>
      <c r="H52" s="44"/>
      <c r="I52" s="44"/>
      <c r="J52" s="45"/>
      <c r="K52" s="45"/>
      <c r="L52" s="45"/>
      <c r="M52" s="45"/>
      <c r="N52" s="45"/>
      <c r="O52" s="45"/>
      <c r="P52" s="45"/>
    </row>
    <row r="53" spans="1:16">
      <c r="A53" s="30" t="s">
        <v>989</v>
      </c>
      <c r="B53" s="45"/>
      <c r="C53" s="44"/>
      <c r="D53" s="44"/>
      <c r="E53" s="44"/>
      <c r="F53" s="44"/>
      <c r="G53" s="44"/>
      <c r="H53" s="44"/>
      <c r="I53" s="44"/>
      <c r="J53" s="45"/>
      <c r="K53" s="45"/>
      <c r="L53" s="45"/>
      <c r="M53" s="45"/>
      <c r="N53" s="45"/>
      <c r="O53" s="45"/>
      <c r="P53" s="45"/>
    </row>
  </sheetData>
  <mergeCells count="7">
    <mergeCell ref="P9:P10"/>
    <mergeCell ref="B6:K6"/>
    <mergeCell ref="A8:H8"/>
    <mergeCell ref="A9:B9"/>
    <mergeCell ref="C9:I9"/>
    <mergeCell ref="J9:N9"/>
    <mergeCell ref="O9:O10"/>
  </mergeCells>
  <hyperlinks>
    <hyperlink ref="A53" r:id="rId1" display="© Commonwealth of Australia 2015" xr:uid="{741A5D0C-40DE-4301-9001-26CF0078E874}"/>
  </hyperlinks>
  <pageMargins left="0.74803149606299213" right="0.74803149606299213" top="0.98425196850393704" bottom="0.98425196850393704" header="0.51181102362204722" footer="0.51181102362204722"/>
  <pageSetup paperSize="8" scale="64" fitToHeight="0" orientation="portrait" r:id="rId2"/>
  <headerFooter>
    <oddHeader>&amp;C&amp;"Calibri"&amp;10&amp;KFF0000OFFICIAL: Census and Statistics Act&amp;1#</oddHeader>
    <oddFooter>&amp;C&amp;1#&amp;"Calibri"&amp;10&amp;KFF0000OFFICIAL: Census and Statistics Act</oddFooter>
  </headerFooter>
  <drawing r:id="rId3"/>
  <legacy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AF221C-6396-4101-B649-F8789240670E}">
  <sheetPr>
    <pageSetUpPr fitToPage="1"/>
  </sheetPr>
  <dimension ref="A1:P53"/>
  <sheetViews>
    <sheetView zoomScaleNormal="100" workbookViewId="0">
      <pane ySplit="11" topLeftCell="A12" activePane="bottomLeft" state="frozen"/>
      <selection activeCell="C49" sqref="C49"/>
      <selection pane="bottomLeft" activeCell="C14" sqref="C14"/>
    </sheetView>
  </sheetViews>
  <sheetFormatPr defaultRowHeight="15" customHeight="1"/>
  <cols>
    <col min="1" max="1" width="3" customWidth="1"/>
    <col min="2" max="2" width="25.42578125" customWidth="1"/>
    <col min="3" max="16" width="12.42578125" customWidth="1"/>
    <col min="233" max="244" width="9.140625" customWidth="1"/>
    <col min="248" max="248" width="9.140625" customWidth="1"/>
    <col min="489" max="500" width="9.140625" customWidth="1"/>
    <col min="504" max="504" width="9.140625" customWidth="1"/>
    <col min="745" max="756" width="9.140625" customWidth="1"/>
    <col min="760" max="760" width="9.140625" customWidth="1"/>
    <col min="1001" max="1012" width="9.140625" customWidth="1"/>
    <col min="1016" max="1016" width="9.140625" customWidth="1"/>
    <col min="1257" max="1268" width="9.140625" customWidth="1"/>
    <col min="1272" max="1272" width="9.140625" customWidth="1"/>
    <col min="1513" max="1524" width="9.140625" customWidth="1"/>
    <col min="1528" max="1528" width="9.140625" customWidth="1"/>
    <col min="1769" max="1780" width="9.140625" customWidth="1"/>
    <col min="1784" max="1784" width="9.140625" customWidth="1"/>
    <col min="2025" max="2036" width="9.140625" customWidth="1"/>
    <col min="2040" max="2040" width="9.140625" customWidth="1"/>
    <col min="2281" max="2292" width="9.140625" customWidth="1"/>
    <col min="2296" max="2296" width="9.140625" customWidth="1"/>
    <col min="2537" max="2548" width="9.140625" customWidth="1"/>
    <col min="2552" max="2552" width="9.140625" customWidth="1"/>
    <col min="2793" max="2804" width="9.140625" customWidth="1"/>
    <col min="2808" max="2808" width="9.140625" customWidth="1"/>
    <col min="3049" max="3060" width="9.140625" customWidth="1"/>
    <col min="3064" max="3064" width="9.140625" customWidth="1"/>
    <col min="3305" max="3316" width="9.140625" customWidth="1"/>
    <col min="3320" max="3320" width="9.140625" customWidth="1"/>
    <col min="3561" max="3572" width="9.140625" customWidth="1"/>
    <col min="3576" max="3576" width="9.140625" customWidth="1"/>
    <col min="3817" max="3828" width="9.140625" customWidth="1"/>
    <col min="3832" max="3832" width="9.140625" customWidth="1"/>
    <col min="4073" max="4084" width="9.140625" customWidth="1"/>
    <col min="4088" max="4088" width="9.140625" customWidth="1"/>
    <col min="4329" max="4340" width="9.140625" customWidth="1"/>
    <col min="4344" max="4344" width="9.140625" customWidth="1"/>
    <col min="4585" max="4596" width="9.140625" customWidth="1"/>
    <col min="4600" max="4600" width="9.140625" customWidth="1"/>
    <col min="4841" max="4852" width="9.140625" customWidth="1"/>
    <col min="4856" max="4856" width="9.140625" customWidth="1"/>
    <col min="5097" max="5108" width="9.140625" customWidth="1"/>
    <col min="5112" max="5112" width="9.140625" customWidth="1"/>
    <col min="5353" max="5364" width="9.140625" customWidth="1"/>
    <col min="5368" max="5368" width="9.140625" customWidth="1"/>
    <col min="5609" max="5620" width="9.140625" customWidth="1"/>
    <col min="5624" max="5624" width="9.140625" customWidth="1"/>
    <col min="5865" max="5876" width="9.140625" customWidth="1"/>
    <col min="5880" max="5880" width="9.140625" customWidth="1"/>
    <col min="6121" max="6132" width="9.140625" customWidth="1"/>
    <col min="6136" max="6136" width="9.140625" customWidth="1"/>
    <col min="6377" max="6388" width="9.140625" customWidth="1"/>
    <col min="6392" max="6392" width="9.140625" customWidth="1"/>
    <col min="6633" max="6644" width="9.140625" customWidth="1"/>
    <col min="6648" max="6648" width="9.140625" customWidth="1"/>
    <col min="6889" max="6900" width="9.140625" customWidth="1"/>
    <col min="6904" max="6904" width="9.140625" customWidth="1"/>
    <col min="7145" max="7156" width="9.140625" customWidth="1"/>
    <col min="7160" max="7160" width="9.140625" customWidth="1"/>
    <col min="7401" max="7412" width="9.140625" customWidth="1"/>
    <col min="7416" max="7416" width="9.140625" customWidth="1"/>
    <col min="7657" max="7668" width="9.140625" customWidth="1"/>
    <col min="7672" max="7672" width="9.140625" customWidth="1"/>
    <col min="7913" max="7924" width="9.140625" customWidth="1"/>
    <col min="7928" max="7928" width="9.140625" customWidth="1"/>
    <col min="8169" max="8180" width="9.140625" customWidth="1"/>
    <col min="8184" max="8184" width="9.140625" customWidth="1"/>
    <col min="8425" max="8436" width="9.140625" customWidth="1"/>
    <col min="8440" max="8440" width="9.140625" customWidth="1"/>
    <col min="8681" max="8692" width="9.140625" customWidth="1"/>
    <col min="8696" max="8696" width="9.140625" customWidth="1"/>
    <col min="8937" max="8948" width="9.140625" customWidth="1"/>
    <col min="8952" max="8952" width="9.140625" customWidth="1"/>
    <col min="9193" max="9204" width="9.140625" customWidth="1"/>
    <col min="9208" max="9208" width="9.140625" customWidth="1"/>
    <col min="9449" max="9460" width="9.140625" customWidth="1"/>
    <col min="9464" max="9464" width="9.140625" customWidth="1"/>
    <col min="9705" max="9716" width="9.140625" customWidth="1"/>
    <col min="9720" max="9720" width="9.140625" customWidth="1"/>
    <col min="9961" max="9972" width="9.140625" customWidth="1"/>
    <col min="9976" max="9976" width="9.140625" customWidth="1"/>
    <col min="10217" max="10228" width="9.140625" customWidth="1"/>
    <col min="10232" max="10232" width="9.140625" customWidth="1"/>
    <col min="10473" max="10484" width="9.140625" customWidth="1"/>
    <col min="10488" max="10488" width="9.140625" customWidth="1"/>
    <col min="10729" max="10740" width="9.140625" customWidth="1"/>
    <col min="10744" max="10744" width="9.140625" customWidth="1"/>
    <col min="10985" max="10996" width="9.140625" customWidth="1"/>
    <col min="11000" max="11000" width="9.140625" customWidth="1"/>
    <col min="11241" max="11252" width="9.140625" customWidth="1"/>
    <col min="11256" max="11256" width="9.140625" customWidth="1"/>
    <col min="11497" max="11508" width="9.140625" customWidth="1"/>
    <col min="11512" max="11512" width="9.140625" customWidth="1"/>
    <col min="11753" max="11764" width="9.140625" customWidth="1"/>
    <col min="11768" max="11768" width="9.140625" customWidth="1"/>
    <col min="12009" max="12020" width="9.140625" customWidth="1"/>
    <col min="12024" max="12024" width="9.140625" customWidth="1"/>
    <col min="12265" max="12276" width="9.140625" customWidth="1"/>
    <col min="12280" max="12280" width="9.140625" customWidth="1"/>
    <col min="12521" max="12532" width="9.140625" customWidth="1"/>
    <col min="12536" max="12536" width="9.140625" customWidth="1"/>
    <col min="12777" max="12788" width="9.140625" customWidth="1"/>
    <col min="12792" max="12792" width="9.140625" customWidth="1"/>
    <col min="13033" max="13044" width="9.140625" customWidth="1"/>
    <col min="13048" max="13048" width="9.140625" customWidth="1"/>
    <col min="13289" max="13300" width="9.140625" customWidth="1"/>
    <col min="13304" max="13304" width="9.140625" customWidth="1"/>
    <col min="13545" max="13556" width="9.140625" customWidth="1"/>
    <col min="13560" max="13560" width="9.140625" customWidth="1"/>
    <col min="13801" max="13812" width="9.140625" customWidth="1"/>
    <col min="13816" max="13816" width="9.140625" customWidth="1"/>
    <col min="14057" max="14068" width="9.140625" customWidth="1"/>
    <col min="14072" max="14072" width="9.140625" customWidth="1"/>
    <col min="14313" max="14324" width="9.140625" customWidth="1"/>
    <col min="14328" max="14328" width="9.140625" customWidth="1"/>
    <col min="14569" max="14580" width="9.140625" customWidth="1"/>
    <col min="14584" max="14584" width="9.140625" customWidth="1"/>
    <col min="14825" max="14836" width="9.140625" customWidth="1"/>
    <col min="14840" max="14840" width="9.140625" customWidth="1"/>
    <col min="15081" max="15092" width="9.140625" customWidth="1"/>
    <col min="15096" max="15096" width="9.140625" customWidth="1"/>
    <col min="15337" max="15348" width="9.140625" customWidth="1"/>
    <col min="15352" max="15352" width="9.140625" customWidth="1"/>
    <col min="15593" max="15604" width="9.140625" customWidth="1"/>
    <col min="15608" max="15608" width="9.140625" customWidth="1"/>
    <col min="15849" max="15860" width="9.140625" customWidth="1"/>
    <col min="15864" max="15864" width="9.140625" customWidth="1"/>
    <col min="16105" max="16116" width="9.140625" customWidth="1"/>
    <col min="16120" max="16120" width="9.140625" customWidth="1"/>
  </cols>
  <sheetData>
    <row r="1" spans="1:16" ht="11.25" customHeight="1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</row>
    <row r="2" spans="1:16" ht="15.95" customHeight="1">
      <c r="A2" s="21"/>
      <c r="B2" s="32" t="s">
        <v>936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</row>
    <row r="3" spans="1:16" ht="11.25" customHeight="1">
      <c r="A3" s="21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</row>
    <row r="4" spans="1:16" ht="11.25" customHeight="1">
      <c r="A4" s="21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</row>
    <row r="5" spans="1:16" ht="15.95" customHeight="1">
      <c r="A5" s="31"/>
      <c r="B5" s="33" t="s">
        <v>937</v>
      </c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</row>
    <row r="6" spans="1:16" ht="15.95" customHeight="1">
      <c r="A6" s="31"/>
      <c r="B6" s="61" t="str">
        <f>Contents!B6</f>
        <v>Table 10. Retrenchments and other reasons for ceasing a job last year</v>
      </c>
      <c r="C6" s="61"/>
      <c r="D6" s="61"/>
      <c r="E6" s="61"/>
      <c r="F6" s="61"/>
      <c r="G6" s="61"/>
      <c r="H6" s="61"/>
      <c r="I6" s="61"/>
      <c r="J6" s="61"/>
      <c r="K6" s="61"/>
      <c r="L6" s="31"/>
      <c r="M6" s="31"/>
      <c r="N6" s="31"/>
      <c r="O6" s="31"/>
      <c r="P6" s="31"/>
    </row>
    <row r="7" spans="1:16" ht="15.95" customHeight="1">
      <c r="A7" s="31"/>
      <c r="B7" s="34" t="str">
        <f>Contents!B7</f>
        <v>Released at 11:30 am (Canberra time) Wed 7 Jul 2021</v>
      </c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</row>
    <row r="8" spans="1:16" ht="15.75" customHeight="1">
      <c r="A8" s="62" t="str">
        <f>Contents!C12</f>
        <v>Table 10.2 - Time Series IDs</v>
      </c>
      <c r="B8" s="62"/>
      <c r="C8" s="62"/>
      <c r="D8" s="62"/>
      <c r="E8" s="62"/>
      <c r="F8" s="62"/>
      <c r="G8" s="62"/>
      <c r="H8" s="62"/>
      <c r="I8" s="35"/>
      <c r="J8" s="36"/>
      <c r="K8" s="36"/>
      <c r="L8" s="36"/>
      <c r="M8" s="36"/>
      <c r="N8" s="36"/>
      <c r="O8" s="36"/>
      <c r="P8" s="36"/>
    </row>
    <row r="9" spans="1:16">
      <c r="A9" s="63"/>
      <c r="B9" s="63"/>
      <c r="C9" s="64" t="s">
        <v>959</v>
      </c>
      <c r="D9" s="64"/>
      <c r="E9" s="64"/>
      <c r="F9" s="64"/>
      <c r="G9" s="64"/>
      <c r="H9" s="64"/>
      <c r="I9" s="64"/>
      <c r="J9" s="65" t="s">
        <v>960</v>
      </c>
      <c r="K9" s="65"/>
      <c r="L9" s="65"/>
      <c r="M9" s="65"/>
      <c r="N9" s="65"/>
      <c r="O9" s="66" t="s">
        <v>961</v>
      </c>
      <c r="P9" s="60" t="s">
        <v>962</v>
      </c>
    </row>
    <row r="10" spans="1:16" ht="45">
      <c r="A10" s="37"/>
      <c r="B10" s="37"/>
      <c r="C10" s="38" t="s">
        <v>963</v>
      </c>
      <c r="D10" s="38" t="s">
        <v>964</v>
      </c>
      <c r="E10" s="38" t="s">
        <v>965</v>
      </c>
      <c r="F10" s="38" t="s">
        <v>966</v>
      </c>
      <c r="G10" s="38" t="s">
        <v>967</v>
      </c>
      <c r="H10" s="38" t="s">
        <v>968</v>
      </c>
      <c r="I10" s="38" t="s">
        <v>969</v>
      </c>
      <c r="J10" s="38" t="s">
        <v>970</v>
      </c>
      <c r="K10" s="38" t="s">
        <v>971</v>
      </c>
      <c r="L10" s="38" t="s">
        <v>972</v>
      </c>
      <c r="M10" s="38" t="s">
        <v>973</v>
      </c>
      <c r="N10" s="38" t="s">
        <v>969</v>
      </c>
      <c r="O10" s="60"/>
      <c r="P10" s="60"/>
    </row>
    <row r="11" spans="1:16">
      <c r="A11" s="37"/>
      <c r="B11" s="37"/>
      <c r="C11" s="39" t="s">
        <v>974</v>
      </c>
      <c r="D11" s="39" t="s">
        <v>974</v>
      </c>
      <c r="E11" s="39" t="s">
        <v>974</v>
      </c>
      <c r="F11" s="39" t="s">
        <v>974</v>
      </c>
      <c r="G11" s="39" t="s">
        <v>974</v>
      </c>
      <c r="H11" s="39" t="s">
        <v>974</v>
      </c>
      <c r="I11" s="39" t="s">
        <v>974</v>
      </c>
      <c r="J11" s="39" t="s">
        <v>974</v>
      </c>
      <c r="K11" s="39" t="s">
        <v>974</v>
      </c>
      <c r="L11" s="39" t="s">
        <v>974</v>
      </c>
      <c r="M11" s="39" t="s">
        <v>974</v>
      </c>
      <c r="N11" s="39" t="s">
        <v>974</v>
      </c>
      <c r="O11" s="39" t="s">
        <v>974</v>
      </c>
      <c r="P11" s="39" t="s">
        <v>974</v>
      </c>
    </row>
    <row r="12" spans="1:16">
      <c r="A12" s="40" t="s">
        <v>975</v>
      </c>
      <c r="B12" s="41"/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</row>
    <row r="13" spans="1:16">
      <c r="A13" s="42" t="s">
        <v>976</v>
      </c>
      <c r="B13" s="43"/>
      <c r="C13" s="44"/>
      <c r="D13" s="44"/>
      <c r="E13" s="44"/>
      <c r="F13" s="44"/>
      <c r="G13" s="44"/>
      <c r="H13" s="44"/>
      <c r="I13" s="44"/>
      <c r="J13" s="45"/>
      <c r="K13" s="46"/>
      <c r="L13" s="47"/>
      <c r="M13" s="47"/>
      <c r="N13" s="47"/>
      <c r="O13" s="48"/>
      <c r="P13" s="47"/>
    </row>
    <row r="14" spans="1:16">
      <c r="A14" s="43"/>
      <c r="B14" s="44" t="s">
        <v>977</v>
      </c>
      <c r="C14" s="19" t="s">
        <v>494</v>
      </c>
      <c r="D14" s="19" t="s">
        <v>739</v>
      </c>
      <c r="E14" s="19" t="s">
        <v>772</v>
      </c>
      <c r="F14" s="19" t="s">
        <v>805</v>
      </c>
      <c r="G14" s="19" t="s">
        <v>838</v>
      </c>
      <c r="H14" s="19" t="s">
        <v>871</v>
      </c>
      <c r="I14" s="19" t="s">
        <v>461</v>
      </c>
      <c r="J14" s="19" t="s">
        <v>329</v>
      </c>
      <c r="K14" s="19" t="s">
        <v>362</v>
      </c>
      <c r="L14" s="19" t="s">
        <v>395</v>
      </c>
      <c r="M14" s="19" t="s">
        <v>428</v>
      </c>
      <c r="N14" s="19" t="s">
        <v>296</v>
      </c>
      <c r="O14" s="19" t="s">
        <v>904</v>
      </c>
      <c r="P14" s="19" t="s">
        <v>263</v>
      </c>
    </row>
    <row r="15" spans="1:16">
      <c r="A15" s="44"/>
      <c r="B15" s="50" t="s">
        <v>978</v>
      </c>
      <c r="C15" s="19" t="s">
        <v>495</v>
      </c>
      <c r="D15" s="19" t="s">
        <v>740</v>
      </c>
      <c r="E15" s="19" t="s">
        <v>773</v>
      </c>
      <c r="F15" s="19" t="s">
        <v>806</v>
      </c>
      <c r="G15" s="19" t="s">
        <v>839</v>
      </c>
      <c r="H15" s="19" t="s">
        <v>872</v>
      </c>
      <c r="I15" s="19" t="s">
        <v>462</v>
      </c>
      <c r="J15" s="19" t="s">
        <v>330</v>
      </c>
      <c r="K15" s="19" t="s">
        <v>363</v>
      </c>
      <c r="L15" s="19" t="s">
        <v>396</v>
      </c>
      <c r="M15" s="19" t="s">
        <v>429</v>
      </c>
      <c r="N15" s="19" t="s">
        <v>297</v>
      </c>
      <c r="O15" s="19" t="s">
        <v>905</v>
      </c>
      <c r="P15" s="19" t="s">
        <v>264</v>
      </c>
    </row>
    <row r="16" spans="1:16">
      <c r="A16" s="44"/>
      <c r="B16" s="50" t="s">
        <v>979</v>
      </c>
      <c r="C16" s="19" t="s">
        <v>496</v>
      </c>
      <c r="D16" s="19" t="s">
        <v>741</v>
      </c>
      <c r="E16" s="19" t="s">
        <v>774</v>
      </c>
      <c r="F16" s="19" t="s">
        <v>807</v>
      </c>
      <c r="G16" s="19" t="s">
        <v>840</v>
      </c>
      <c r="H16" s="19" t="s">
        <v>873</v>
      </c>
      <c r="I16" s="19" t="s">
        <v>463</v>
      </c>
      <c r="J16" s="19" t="s">
        <v>331</v>
      </c>
      <c r="K16" s="19" t="s">
        <v>364</v>
      </c>
      <c r="L16" s="19" t="s">
        <v>397</v>
      </c>
      <c r="M16" s="19" t="s">
        <v>430</v>
      </c>
      <c r="N16" s="19" t="s">
        <v>298</v>
      </c>
      <c r="O16" s="19" t="s">
        <v>906</v>
      </c>
      <c r="P16" s="19" t="s">
        <v>265</v>
      </c>
    </row>
    <row r="17" spans="1:16">
      <c r="A17" s="44"/>
      <c r="B17" s="50" t="s">
        <v>980</v>
      </c>
      <c r="C17" s="19" t="s">
        <v>497</v>
      </c>
      <c r="D17" s="19" t="s">
        <v>742</v>
      </c>
      <c r="E17" s="19" t="s">
        <v>775</v>
      </c>
      <c r="F17" s="19" t="s">
        <v>808</v>
      </c>
      <c r="G17" s="19" t="s">
        <v>841</v>
      </c>
      <c r="H17" s="19" t="s">
        <v>874</v>
      </c>
      <c r="I17" s="19" t="s">
        <v>464</v>
      </c>
      <c r="J17" s="19" t="s">
        <v>332</v>
      </c>
      <c r="K17" s="19" t="s">
        <v>365</v>
      </c>
      <c r="L17" s="19" t="s">
        <v>398</v>
      </c>
      <c r="M17" s="19" t="s">
        <v>431</v>
      </c>
      <c r="N17" s="19" t="s">
        <v>299</v>
      </c>
      <c r="O17" s="19" t="s">
        <v>907</v>
      </c>
      <c r="P17" s="19" t="s">
        <v>266</v>
      </c>
    </row>
    <row r="18" spans="1:16">
      <c r="A18" s="44"/>
      <c r="B18" s="51" t="s">
        <v>981</v>
      </c>
      <c r="C18" s="19" t="s">
        <v>498</v>
      </c>
      <c r="D18" s="19" t="s">
        <v>743</v>
      </c>
      <c r="E18" s="19" t="s">
        <v>776</v>
      </c>
      <c r="F18" s="19" t="s">
        <v>809</v>
      </c>
      <c r="G18" s="19" t="s">
        <v>842</v>
      </c>
      <c r="H18" s="19" t="s">
        <v>875</v>
      </c>
      <c r="I18" s="19" t="s">
        <v>465</v>
      </c>
      <c r="J18" s="19" t="s">
        <v>333</v>
      </c>
      <c r="K18" s="19" t="s">
        <v>366</v>
      </c>
      <c r="L18" s="19" t="s">
        <v>399</v>
      </c>
      <c r="M18" s="19" t="s">
        <v>432</v>
      </c>
      <c r="N18" s="19" t="s">
        <v>300</v>
      </c>
      <c r="O18" s="19" t="s">
        <v>908</v>
      </c>
      <c r="P18" s="19" t="s">
        <v>267</v>
      </c>
    </row>
    <row r="19" spans="1:16">
      <c r="A19" s="44"/>
      <c r="B19" s="50" t="s">
        <v>982</v>
      </c>
      <c r="C19" s="19" t="s">
        <v>499</v>
      </c>
      <c r="D19" s="19" t="s">
        <v>744</v>
      </c>
      <c r="E19" s="19" t="s">
        <v>777</v>
      </c>
      <c r="F19" s="19" t="s">
        <v>810</v>
      </c>
      <c r="G19" s="19" t="s">
        <v>843</v>
      </c>
      <c r="H19" s="19" t="s">
        <v>876</v>
      </c>
      <c r="I19" s="19" t="s">
        <v>466</v>
      </c>
      <c r="J19" s="19" t="s">
        <v>334</v>
      </c>
      <c r="K19" s="19" t="s">
        <v>367</v>
      </c>
      <c r="L19" s="19" t="s">
        <v>400</v>
      </c>
      <c r="M19" s="19" t="s">
        <v>433</v>
      </c>
      <c r="N19" s="19" t="s">
        <v>301</v>
      </c>
      <c r="O19" s="19" t="s">
        <v>909</v>
      </c>
      <c r="P19" s="19" t="s">
        <v>268</v>
      </c>
    </row>
    <row r="20" spans="1:16">
      <c r="A20" s="44"/>
      <c r="B20" s="50" t="s">
        <v>983</v>
      </c>
      <c r="C20" s="19" t="s">
        <v>500</v>
      </c>
      <c r="D20" s="19" t="s">
        <v>745</v>
      </c>
      <c r="E20" s="19" t="s">
        <v>778</v>
      </c>
      <c r="F20" s="19" t="s">
        <v>811</v>
      </c>
      <c r="G20" s="19" t="s">
        <v>844</v>
      </c>
      <c r="H20" s="19" t="s">
        <v>877</v>
      </c>
      <c r="I20" s="19" t="s">
        <v>467</v>
      </c>
      <c r="J20" s="19" t="s">
        <v>335</v>
      </c>
      <c r="K20" s="19" t="s">
        <v>368</v>
      </c>
      <c r="L20" s="19" t="s">
        <v>401</v>
      </c>
      <c r="M20" s="19" t="s">
        <v>434</v>
      </c>
      <c r="N20" s="19" t="s">
        <v>302</v>
      </c>
      <c r="O20" s="19" t="s">
        <v>910</v>
      </c>
      <c r="P20" s="19" t="s">
        <v>269</v>
      </c>
    </row>
    <row r="21" spans="1:16">
      <c r="A21" s="44"/>
      <c r="B21" s="50" t="s">
        <v>984</v>
      </c>
      <c r="C21" s="19" t="s">
        <v>501</v>
      </c>
      <c r="D21" s="19" t="s">
        <v>746</v>
      </c>
      <c r="E21" s="19" t="s">
        <v>779</v>
      </c>
      <c r="F21" s="19" t="s">
        <v>812</v>
      </c>
      <c r="G21" s="19" t="s">
        <v>845</v>
      </c>
      <c r="H21" s="19" t="s">
        <v>878</v>
      </c>
      <c r="I21" s="19" t="s">
        <v>468</v>
      </c>
      <c r="J21" s="19" t="s">
        <v>336</v>
      </c>
      <c r="K21" s="19" t="s">
        <v>369</v>
      </c>
      <c r="L21" s="19" t="s">
        <v>402</v>
      </c>
      <c r="M21" s="19" t="s">
        <v>435</v>
      </c>
      <c r="N21" s="19" t="s">
        <v>303</v>
      </c>
      <c r="O21" s="19" t="s">
        <v>911</v>
      </c>
      <c r="P21" s="19" t="s">
        <v>270</v>
      </c>
    </row>
    <row r="22" spans="1:16">
      <c r="A22" s="42"/>
      <c r="B22" s="52" t="s">
        <v>985</v>
      </c>
      <c r="C22" s="19" t="s">
        <v>502</v>
      </c>
      <c r="D22" s="19" t="s">
        <v>747</v>
      </c>
      <c r="E22" s="19" t="s">
        <v>780</v>
      </c>
      <c r="F22" s="19" t="s">
        <v>813</v>
      </c>
      <c r="G22" s="19" t="s">
        <v>846</v>
      </c>
      <c r="H22" s="19" t="s">
        <v>879</v>
      </c>
      <c r="I22" s="19" t="s">
        <v>469</v>
      </c>
      <c r="J22" s="19" t="s">
        <v>337</v>
      </c>
      <c r="K22" s="19" t="s">
        <v>370</v>
      </c>
      <c r="L22" s="19" t="s">
        <v>403</v>
      </c>
      <c r="M22" s="19" t="s">
        <v>436</v>
      </c>
      <c r="N22" s="19" t="s">
        <v>304</v>
      </c>
      <c r="O22" s="19" t="s">
        <v>912</v>
      </c>
      <c r="P22" s="19" t="s">
        <v>271</v>
      </c>
    </row>
    <row r="23" spans="1:16">
      <c r="A23" s="44"/>
      <c r="B23" s="50" t="s">
        <v>986</v>
      </c>
      <c r="C23" s="19" t="s">
        <v>503</v>
      </c>
      <c r="D23" s="19" t="s">
        <v>748</v>
      </c>
      <c r="E23" s="19" t="s">
        <v>781</v>
      </c>
      <c r="F23" s="19" t="s">
        <v>814</v>
      </c>
      <c r="G23" s="19" t="s">
        <v>847</v>
      </c>
      <c r="H23" s="19" t="s">
        <v>880</v>
      </c>
      <c r="I23" s="19" t="s">
        <v>470</v>
      </c>
      <c r="J23" s="19" t="s">
        <v>338</v>
      </c>
      <c r="K23" s="19" t="s">
        <v>371</v>
      </c>
      <c r="L23" s="19" t="s">
        <v>404</v>
      </c>
      <c r="M23" s="19" t="s">
        <v>437</v>
      </c>
      <c r="N23" s="19" t="s">
        <v>305</v>
      </c>
      <c r="O23" s="19" t="s">
        <v>913</v>
      </c>
      <c r="P23" s="19" t="s">
        <v>272</v>
      </c>
    </row>
    <row r="24" spans="1:16">
      <c r="A24" s="53" t="s">
        <v>969</v>
      </c>
      <c r="B24" s="50"/>
      <c r="C24" s="19" t="s">
        <v>493</v>
      </c>
      <c r="D24" s="19" t="s">
        <v>738</v>
      </c>
      <c r="E24" s="19" t="s">
        <v>771</v>
      </c>
      <c r="F24" s="19" t="s">
        <v>804</v>
      </c>
      <c r="G24" s="19" t="s">
        <v>837</v>
      </c>
      <c r="H24" s="19" t="s">
        <v>870</v>
      </c>
      <c r="I24" s="19" t="s">
        <v>460</v>
      </c>
      <c r="J24" s="19" t="s">
        <v>328</v>
      </c>
      <c r="K24" s="19" t="s">
        <v>361</v>
      </c>
      <c r="L24" s="19" t="s">
        <v>394</v>
      </c>
      <c r="M24" s="19" t="s">
        <v>427</v>
      </c>
      <c r="N24" s="19" t="s">
        <v>295</v>
      </c>
      <c r="O24" s="19" t="s">
        <v>903</v>
      </c>
      <c r="P24" s="19" t="s">
        <v>262</v>
      </c>
    </row>
    <row r="25" spans="1:16">
      <c r="A25" s="40" t="s">
        <v>987</v>
      </c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</row>
    <row r="26" spans="1:16">
      <c r="A26" s="42" t="s">
        <v>976</v>
      </c>
      <c r="B26" s="43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</row>
    <row r="27" spans="1:16">
      <c r="A27" s="43"/>
      <c r="B27" s="44" t="s">
        <v>977</v>
      </c>
      <c r="C27" s="19" t="s">
        <v>505</v>
      </c>
      <c r="D27" s="19" t="s">
        <v>750</v>
      </c>
      <c r="E27" s="19" t="s">
        <v>783</v>
      </c>
      <c r="F27" s="19" t="s">
        <v>816</v>
      </c>
      <c r="G27" s="19" t="s">
        <v>849</v>
      </c>
      <c r="H27" s="19" t="s">
        <v>882</v>
      </c>
      <c r="I27" s="19" t="s">
        <v>472</v>
      </c>
      <c r="J27" s="19" t="s">
        <v>340</v>
      </c>
      <c r="K27" s="19" t="s">
        <v>373</v>
      </c>
      <c r="L27" s="19" t="s">
        <v>406</v>
      </c>
      <c r="M27" s="19" t="s">
        <v>439</v>
      </c>
      <c r="N27" s="19" t="s">
        <v>307</v>
      </c>
      <c r="O27" s="19" t="s">
        <v>915</v>
      </c>
      <c r="P27" s="19" t="s">
        <v>274</v>
      </c>
    </row>
    <row r="28" spans="1:16">
      <c r="A28" s="44"/>
      <c r="B28" s="50" t="s">
        <v>978</v>
      </c>
      <c r="C28" s="19" t="s">
        <v>506</v>
      </c>
      <c r="D28" s="19" t="s">
        <v>751</v>
      </c>
      <c r="E28" s="19" t="s">
        <v>784</v>
      </c>
      <c r="F28" s="19" t="s">
        <v>817</v>
      </c>
      <c r="G28" s="19" t="s">
        <v>850</v>
      </c>
      <c r="H28" s="19" t="s">
        <v>883</v>
      </c>
      <c r="I28" s="19" t="s">
        <v>473</v>
      </c>
      <c r="J28" s="19" t="s">
        <v>341</v>
      </c>
      <c r="K28" s="19" t="s">
        <v>374</v>
      </c>
      <c r="L28" s="19" t="s">
        <v>407</v>
      </c>
      <c r="M28" s="19" t="s">
        <v>440</v>
      </c>
      <c r="N28" s="19" t="s">
        <v>308</v>
      </c>
      <c r="O28" s="19" t="s">
        <v>916</v>
      </c>
      <c r="P28" s="19" t="s">
        <v>275</v>
      </c>
    </row>
    <row r="29" spans="1:16">
      <c r="A29" s="44"/>
      <c r="B29" s="50" t="s">
        <v>979</v>
      </c>
      <c r="C29" s="19" t="s">
        <v>507</v>
      </c>
      <c r="D29" s="19" t="s">
        <v>752</v>
      </c>
      <c r="E29" s="19" t="s">
        <v>785</v>
      </c>
      <c r="F29" s="19" t="s">
        <v>818</v>
      </c>
      <c r="G29" s="19" t="s">
        <v>851</v>
      </c>
      <c r="H29" s="19" t="s">
        <v>884</v>
      </c>
      <c r="I29" s="19" t="s">
        <v>474</v>
      </c>
      <c r="J29" s="19" t="s">
        <v>342</v>
      </c>
      <c r="K29" s="19" t="s">
        <v>375</v>
      </c>
      <c r="L29" s="19" t="s">
        <v>408</v>
      </c>
      <c r="M29" s="19" t="s">
        <v>441</v>
      </c>
      <c r="N29" s="19" t="s">
        <v>309</v>
      </c>
      <c r="O29" s="19" t="s">
        <v>917</v>
      </c>
      <c r="P29" s="19" t="s">
        <v>276</v>
      </c>
    </row>
    <row r="30" spans="1:16">
      <c r="A30" s="44"/>
      <c r="B30" s="50" t="s">
        <v>980</v>
      </c>
      <c r="C30" s="19" t="s">
        <v>508</v>
      </c>
      <c r="D30" s="19" t="s">
        <v>753</v>
      </c>
      <c r="E30" s="19" t="s">
        <v>786</v>
      </c>
      <c r="F30" s="19" t="s">
        <v>819</v>
      </c>
      <c r="G30" s="19" t="s">
        <v>852</v>
      </c>
      <c r="H30" s="19" t="s">
        <v>885</v>
      </c>
      <c r="I30" s="19" t="s">
        <v>475</v>
      </c>
      <c r="J30" s="19" t="s">
        <v>343</v>
      </c>
      <c r="K30" s="19" t="s">
        <v>376</v>
      </c>
      <c r="L30" s="19" t="s">
        <v>409</v>
      </c>
      <c r="M30" s="19" t="s">
        <v>442</v>
      </c>
      <c r="N30" s="19" t="s">
        <v>310</v>
      </c>
      <c r="O30" s="19" t="s">
        <v>918</v>
      </c>
      <c r="P30" s="19" t="s">
        <v>277</v>
      </c>
    </row>
    <row r="31" spans="1:16">
      <c r="A31" s="44"/>
      <c r="B31" s="51" t="s">
        <v>981</v>
      </c>
      <c r="C31" s="19" t="s">
        <v>509</v>
      </c>
      <c r="D31" s="19" t="s">
        <v>754</v>
      </c>
      <c r="E31" s="19" t="s">
        <v>787</v>
      </c>
      <c r="F31" s="19" t="s">
        <v>820</v>
      </c>
      <c r="G31" s="19" t="s">
        <v>853</v>
      </c>
      <c r="H31" s="19" t="s">
        <v>886</v>
      </c>
      <c r="I31" s="19" t="s">
        <v>476</v>
      </c>
      <c r="J31" s="19" t="s">
        <v>344</v>
      </c>
      <c r="K31" s="19" t="s">
        <v>377</v>
      </c>
      <c r="L31" s="19" t="s">
        <v>410</v>
      </c>
      <c r="M31" s="19" t="s">
        <v>443</v>
      </c>
      <c r="N31" s="19" t="s">
        <v>311</v>
      </c>
      <c r="O31" s="19" t="s">
        <v>919</v>
      </c>
      <c r="P31" s="19" t="s">
        <v>278</v>
      </c>
    </row>
    <row r="32" spans="1:16">
      <c r="A32" s="44"/>
      <c r="B32" s="50" t="s">
        <v>982</v>
      </c>
      <c r="C32" s="19" t="s">
        <v>510</v>
      </c>
      <c r="D32" s="19" t="s">
        <v>755</v>
      </c>
      <c r="E32" s="19" t="s">
        <v>788</v>
      </c>
      <c r="F32" s="19" t="s">
        <v>821</v>
      </c>
      <c r="G32" s="19" t="s">
        <v>854</v>
      </c>
      <c r="H32" s="19" t="s">
        <v>887</v>
      </c>
      <c r="I32" s="19" t="s">
        <v>477</v>
      </c>
      <c r="J32" s="19" t="s">
        <v>345</v>
      </c>
      <c r="K32" s="19" t="s">
        <v>378</v>
      </c>
      <c r="L32" s="19" t="s">
        <v>411</v>
      </c>
      <c r="M32" s="19" t="s">
        <v>444</v>
      </c>
      <c r="N32" s="19" t="s">
        <v>312</v>
      </c>
      <c r="O32" s="19" t="s">
        <v>920</v>
      </c>
      <c r="P32" s="19" t="s">
        <v>279</v>
      </c>
    </row>
    <row r="33" spans="1:16">
      <c r="A33" s="44"/>
      <c r="B33" s="50" t="s">
        <v>983</v>
      </c>
      <c r="C33" s="19" t="s">
        <v>511</v>
      </c>
      <c r="D33" s="19" t="s">
        <v>756</v>
      </c>
      <c r="E33" s="19" t="s">
        <v>789</v>
      </c>
      <c r="F33" s="19" t="s">
        <v>822</v>
      </c>
      <c r="G33" s="19" t="s">
        <v>855</v>
      </c>
      <c r="H33" s="19" t="s">
        <v>888</v>
      </c>
      <c r="I33" s="19" t="s">
        <v>478</v>
      </c>
      <c r="J33" s="19" t="s">
        <v>346</v>
      </c>
      <c r="K33" s="19" t="s">
        <v>379</v>
      </c>
      <c r="L33" s="19" t="s">
        <v>412</v>
      </c>
      <c r="M33" s="19" t="s">
        <v>445</v>
      </c>
      <c r="N33" s="19" t="s">
        <v>313</v>
      </c>
      <c r="O33" s="19" t="s">
        <v>921</v>
      </c>
      <c r="P33" s="19" t="s">
        <v>280</v>
      </c>
    </row>
    <row r="34" spans="1:16">
      <c r="A34" s="44"/>
      <c r="B34" s="50" t="s">
        <v>984</v>
      </c>
      <c r="C34" s="19" t="s">
        <v>724</v>
      </c>
      <c r="D34" s="19" t="s">
        <v>757</v>
      </c>
      <c r="E34" s="19" t="s">
        <v>790</v>
      </c>
      <c r="F34" s="19" t="s">
        <v>823</v>
      </c>
      <c r="G34" s="19" t="s">
        <v>856</v>
      </c>
      <c r="H34" s="19" t="s">
        <v>889</v>
      </c>
      <c r="I34" s="19" t="s">
        <v>479</v>
      </c>
      <c r="J34" s="19" t="s">
        <v>347</v>
      </c>
      <c r="K34" s="19" t="s">
        <v>380</v>
      </c>
      <c r="L34" s="19" t="s">
        <v>413</v>
      </c>
      <c r="M34" s="19" t="s">
        <v>446</v>
      </c>
      <c r="N34" s="19" t="s">
        <v>314</v>
      </c>
      <c r="O34" s="19" t="s">
        <v>922</v>
      </c>
      <c r="P34" s="19" t="s">
        <v>281</v>
      </c>
    </row>
    <row r="35" spans="1:16">
      <c r="A35" s="42"/>
      <c r="B35" s="52" t="s">
        <v>985</v>
      </c>
      <c r="C35" s="19" t="s">
        <v>725</v>
      </c>
      <c r="D35" s="19" t="s">
        <v>758</v>
      </c>
      <c r="E35" s="19" t="s">
        <v>791</v>
      </c>
      <c r="F35" s="19" t="s">
        <v>824</v>
      </c>
      <c r="G35" s="19" t="s">
        <v>857</v>
      </c>
      <c r="H35" s="19" t="s">
        <v>890</v>
      </c>
      <c r="I35" s="19" t="s">
        <v>480</v>
      </c>
      <c r="J35" s="19" t="s">
        <v>348</v>
      </c>
      <c r="K35" s="19" t="s">
        <v>381</v>
      </c>
      <c r="L35" s="19" t="s">
        <v>414</v>
      </c>
      <c r="M35" s="19" t="s">
        <v>447</v>
      </c>
      <c r="N35" s="19" t="s">
        <v>315</v>
      </c>
      <c r="O35" s="19" t="s">
        <v>923</v>
      </c>
      <c r="P35" s="19" t="s">
        <v>282</v>
      </c>
    </row>
    <row r="36" spans="1:16">
      <c r="A36" s="44"/>
      <c r="B36" s="50" t="s">
        <v>986</v>
      </c>
      <c r="C36" s="19" t="s">
        <v>726</v>
      </c>
      <c r="D36" s="19" t="s">
        <v>759</v>
      </c>
      <c r="E36" s="19" t="s">
        <v>792</v>
      </c>
      <c r="F36" s="19" t="s">
        <v>825</v>
      </c>
      <c r="G36" s="19" t="s">
        <v>858</v>
      </c>
      <c r="H36" s="19" t="s">
        <v>891</v>
      </c>
      <c r="I36" s="19" t="s">
        <v>481</v>
      </c>
      <c r="J36" s="19" t="s">
        <v>349</v>
      </c>
      <c r="K36" s="19" t="s">
        <v>382</v>
      </c>
      <c r="L36" s="19" t="s">
        <v>415</v>
      </c>
      <c r="M36" s="19" t="s">
        <v>448</v>
      </c>
      <c r="N36" s="19" t="s">
        <v>316</v>
      </c>
      <c r="O36" s="19" t="s">
        <v>924</v>
      </c>
      <c r="P36" s="19" t="s">
        <v>283</v>
      </c>
    </row>
    <row r="37" spans="1:16">
      <c r="A37" s="53" t="s">
        <v>969</v>
      </c>
      <c r="B37" s="50"/>
      <c r="C37" s="19" t="s">
        <v>504</v>
      </c>
      <c r="D37" s="19" t="s">
        <v>749</v>
      </c>
      <c r="E37" s="19" t="s">
        <v>782</v>
      </c>
      <c r="F37" s="19" t="s">
        <v>815</v>
      </c>
      <c r="G37" s="19" t="s">
        <v>848</v>
      </c>
      <c r="H37" s="19" t="s">
        <v>881</v>
      </c>
      <c r="I37" s="19" t="s">
        <v>471</v>
      </c>
      <c r="J37" s="19" t="s">
        <v>339</v>
      </c>
      <c r="K37" s="19" t="s">
        <v>372</v>
      </c>
      <c r="L37" s="19" t="s">
        <v>405</v>
      </c>
      <c r="M37" s="19" t="s">
        <v>438</v>
      </c>
      <c r="N37" s="19" t="s">
        <v>306</v>
      </c>
      <c r="O37" s="19" t="s">
        <v>914</v>
      </c>
      <c r="P37" s="19" t="s">
        <v>273</v>
      </c>
    </row>
    <row r="38" spans="1:16">
      <c r="A38" s="40" t="s">
        <v>988</v>
      </c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</row>
    <row r="39" spans="1:16">
      <c r="A39" s="42" t="s">
        <v>976</v>
      </c>
      <c r="B39" s="43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</row>
    <row r="40" spans="1:16">
      <c r="A40" s="43"/>
      <c r="B40" s="44" t="s">
        <v>977</v>
      </c>
      <c r="C40" s="19" t="s">
        <v>728</v>
      </c>
      <c r="D40" s="19" t="s">
        <v>761</v>
      </c>
      <c r="E40" s="19" t="s">
        <v>794</v>
      </c>
      <c r="F40" s="19" t="s">
        <v>827</v>
      </c>
      <c r="G40" s="19" t="s">
        <v>860</v>
      </c>
      <c r="H40" s="19" t="s">
        <v>893</v>
      </c>
      <c r="I40" s="19" t="s">
        <v>483</v>
      </c>
      <c r="J40" s="19" t="s">
        <v>351</v>
      </c>
      <c r="K40" s="19" t="s">
        <v>384</v>
      </c>
      <c r="L40" s="19" t="s">
        <v>417</v>
      </c>
      <c r="M40" s="19" t="s">
        <v>450</v>
      </c>
      <c r="N40" s="19" t="s">
        <v>318</v>
      </c>
      <c r="O40" s="19" t="s">
        <v>926</v>
      </c>
      <c r="P40" s="19" t="s">
        <v>285</v>
      </c>
    </row>
    <row r="41" spans="1:16">
      <c r="A41" s="44"/>
      <c r="B41" s="50" t="s">
        <v>978</v>
      </c>
      <c r="C41" s="19" t="s">
        <v>729</v>
      </c>
      <c r="D41" s="19" t="s">
        <v>762</v>
      </c>
      <c r="E41" s="19" t="s">
        <v>795</v>
      </c>
      <c r="F41" s="19" t="s">
        <v>828</v>
      </c>
      <c r="G41" s="19" t="s">
        <v>861</v>
      </c>
      <c r="H41" s="19" t="s">
        <v>894</v>
      </c>
      <c r="I41" s="19" t="s">
        <v>484</v>
      </c>
      <c r="J41" s="19" t="s">
        <v>352</v>
      </c>
      <c r="K41" s="19" t="s">
        <v>385</v>
      </c>
      <c r="L41" s="19" t="s">
        <v>418</v>
      </c>
      <c r="M41" s="19" t="s">
        <v>451</v>
      </c>
      <c r="N41" s="19" t="s">
        <v>319</v>
      </c>
      <c r="O41" s="19" t="s">
        <v>927</v>
      </c>
      <c r="P41" s="19" t="s">
        <v>286</v>
      </c>
    </row>
    <row r="42" spans="1:16">
      <c r="A42" s="44"/>
      <c r="B42" s="50" t="s">
        <v>979</v>
      </c>
      <c r="C42" s="19" t="s">
        <v>730</v>
      </c>
      <c r="D42" s="19" t="s">
        <v>763</v>
      </c>
      <c r="E42" s="19" t="s">
        <v>796</v>
      </c>
      <c r="F42" s="19" t="s">
        <v>829</v>
      </c>
      <c r="G42" s="19" t="s">
        <v>862</v>
      </c>
      <c r="H42" s="19" t="s">
        <v>895</v>
      </c>
      <c r="I42" s="19" t="s">
        <v>485</v>
      </c>
      <c r="J42" s="19" t="s">
        <v>353</v>
      </c>
      <c r="K42" s="19" t="s">
        <v>386</v>
      </c>
      <c r="L42" s="19" t="s">
        <v>419</v>
      </c>
      <c r="M42" s="19" t="s">
        <v>452</v>
      </c>
      <c r="N42" s="19" t="s">
        <v>320</v>
      </c>
      <c r="O42" s="19" t="s">
        <v>928</v>
      </c>
      <c r="P42" s="19" t="s">
        <v>287</v>
      </c>
    </row>
    <row r="43" spans="1:16">
      <c r="A43" s="44"/>
      <c r="B43" s="50" t="s">
        <v>980</v>
      </c>
      <c r="C43" s="19" t="s">
        <v>731</v>
      </c>
      <c r="D43" s="19" t="s">
        <v>764</v>
      </c>
      <c r="E43" s="19" t="s">
        <v>797</v>
      </c>
      <c r="F43" s="19" t="s">
        <v>830</v>
      </c>
      <c r="G43" s="19" t="s">
        <v>863</v>
      </c>
      <c r="H43" s="19" t="s">
        <v>896</v>
      </c>
      <c r="I43" s="19" t="s">
        <v>486</v>
      </c>
      <c r="J43" s="19" t="s">
        <v>354</v>
      </c>
      <c r="K43" s="19" t="s">
        <v>387</v>
      </c>
      <c r="L43" s="19" t="s">
        <v>420</v>
      </c>
      <c r="M43" s="19" t="s">
        <v>453</v>
      </c>
      <c r="N43" s="19" t="s">
        <v>321</v>
      </c>
      <c r="O43" s="19" t="s">
        <v>929</v>
      </c>
      <c r="P43" s="19" t="s">
        <v>288</v>
      </c>
    </row>
    <row r="44" spans="1:16">
      <c r="A44" s="44"/>
      <c r="B44" s="51" t="s">
        <v>981</v>
      </c>
      <c r="C44" s="19" t="s">
        <v>732</v>
      </c>
      <c r="D44" s="19" t="s">
        <v>765</v>
      </c>
      <c r="E44" s="19" t="s">
        <v>798</v>
      </c>
      <c r="F44" s="19" t="s">
        <v>831</v>
      </c>
      <c r="G44" s="19" t="s">
        <v>864</v>
      </c>
      <c r="H44" s="19" t="s">
        <v>897</v>
      </c>
      <c r="I44" s="19" t="s">
        <v>487</v>
      </c>
      <c r="J44" s="19" t="s">
        <v>355</v>
      </c>
      <c r="K44" s="19" t="s">
        <v>388</v>
      </c>
      <c r="L44" s="19" t="s">
        <v>421</v>
      </c>
      <c r="M44" s="19" t="s">
        <v>454</v>
      </c>
      <c r="N44" s="19" t="s">
        <v>322</v>
      </c>
      <c r="O44" s="19" t="s">
        <v>930</v>
      </c>
      <c r="P44" s="19" t="s">
        <v>289</v>
      </c>
    </row>
    <row r="45" spans="1:16">
      <c r="A45" s="44"/>
      <c r="B45" s="50" t="s">
        <v>982</v>
      </c>
      <c r="C45" s="19" t="s">
        <v>733</v>
      </c>
      <c r="D45" s="19" t="s">
        <v>766</v>
      </c>
      <c r="E45" s="19" t="s">
        <v>799</v>
      </c>
      <c r="F45" s="19" t="s">
        <v>832</v>
      </c>
      <c r="G45" s="19" t="s">
        <v>865</v>
      </c>
      <c r="H45" s="19" t="s">
        <v>898</v>
      </c>
      <c r="I45" s="19" t="s">
        <v>488</v>
      </c>
      <c r="J45" s="19" t="s">
        <v>356</v>
      </c>
      <c r="K45" s="19" t="s">
        <v>389</v>
      </c>
      <c r="L45" s="19" t="s">
        <v>422</v>
      </c>
      <c r="M45" s="19" t="s">
        <v>455</v>
      </c>
      <c r="N45" s="19" t="s">
        <v>323</v>
      </c>
      <c r="O45" s="19" t="s">
        <v>931</v>
      </c>
      <c r="P45" s="19" t="s">
        <v>290</v>
      </c>
    </row>
    <row r="46" spans="1:16">
      <c r="A46" s="44"/>
      <c r="B46" s="50" t="s">
        <v>983</v>
      </c>
      <c r="C46" s="19" t="s">
        <v>734</v>
      </c>
      <c r="D46" s="19" t="s">
        <v>767</v>
      </c>
      <c r="E46" s="19" t="s">
        <v>800</v>
      </c>
      <c r="F46" s="19" t="s">
        <v>833</v>
      </c>
      <c r="G46" s="19" t="s">
        <v>866</v>
      </c>
      <c r="H46" s="19" t="s">
        <v>899</v>
      </c>
      <c r="I46" s="19" t="s">
        <v>489</v>
      </c>
      <c r="J46" s="19" t="s">
        <v>357</v>
      </c>
      <c r="K46" s="19" t="s">
        <v>390</v>
      </c>
      <c r="L46" s="19" t="s">
        <v>423</v>
      </c>
      <c r="M46" s="19" t="s">
        <v>456</v>
      </c>
      <c r="N46" s="19" t="s">
        <v>324</v>
      </c>
      <c r="O46" s="19" t="s">
        <v>932</v>
      </c>
      <c r="P46" s="19" t="s">
        <v>291</v>
      </c>
    </row>
    <row r="47" spans="1:16">
      <c r="A47" s="44"/>
      <c r="B47" s="50" t="s">
        <v>984</v>
      </c>
      <c r="C47" s="19" t="s">
        <v>735</v>
      </c>
      <c r="D47" s="19" t="s">
        <v>768</v>
      </c>
      <c r="E47" s="19" t="s">
        <v>801</v>
      </c>
      <c r="F47" s="19" t="s">
        <v>834</v>
      </c>
      <c r="G47" s="19" t="s">
        <v>867</v>
      </c>
      <c r="H47" s="19" t="s">
        <v>900</v>
      </c>
      <c r="I47" s="19" t="s">
        <v>490</v>
      </c>
      <c r="J47" s="19" t="s">
        <v>358</v>
      </c>
      <c r="K47" s="19" t="s">
        <v>391</v>
      </c>
      <c r="L47" s="19" t="s">
        <v>424</v>
      </c>
      <c r="M47" s="19" t="s">
        <v>457</v>
      </c>
      <c r="N47" s="19" t="s">
        <v>325</v>
      </c>
      <c r="O47" s="19" t="s">
        <v>933</v>
      </c>
      <c r="P47" s="19" t="s">
        <v>292</v>
      </c>
    </row>
    <row r="48" spans="1:16">
      <c r="A48" s="42"/>
      <c r="B48" s="52" t="s">
        <v>985</v>
      </c>
      <c r="C48" s="19" t="s">
        <v>736</v>
      </c>
      <c r="D48" s="19" t="s">
        <v>769</v>
      </c>
      <c r="E48" s="19" t="s">
        <v>802</v>
      </c>
      <c r="F48" s="19" t="s">
        <v>835</v>
      </c>
      <c r="G48" s="19" t="s">
        <v>868</v>
      </c>
      <c r="H48" s="19" t="s">
        <v>901</v>
      </c>
      <c r="I48" s="19" t="s">
        <v>491</v>
      </c>
      <c r="J48" s="19" t="s">
        <v>359</v>
      </c>
      <c r="K48" s="19" t="s">
        <v>392</v>
      </c>
      <c r="L48" s="19" t="s">
        <v>425</v>
      </c>
      <c r="M48" s="19" t="s">
        <v>458</v>
      </c>
      <c r="N48" s="19" t="s">
        <v>326</v>
      </c>
      <c r="O48" s="19" t="s">
        <v>934</v>
      </c>
      <c r="P48" s="19" t="s">
        <v>293</v>
      </c>
    </row>
    <row r="49" spans="1:16">
      <c r="A49" s="44"/>
      <c r="B49" s="50" t="s">
        <v>986</v>
      </c>
      <c r="C49" s="19" t="s">
        <v>737</v>
      </c>
      <c r="D49" s="19" t="s">
        <v>770</v>
      </c>
      <c r="E49" s="19" t="s">
        <v>803</v>
      </c>
      <c r="F49" s="19" t="s">
        <v>836</v>
      </c>
      <c r="G49" s="19" t="s">
        <v>869</v>
      </c>
      <c r="H49" s="19" t="s">
        <v>902</v>
      </c>
      <c r="I49" s="19" t="s">
        <v>492</v>
      </c>
      <c r="J49" s="19" t="s">
        <v>360</v>
      </c>
      <c r="K49" s="19" t="s">
        <v>393</v>
      </c>
      <c r="L49" s="19" t="s">
        <v>426</v>
      </c>
      <c r="M49" s="19" t="s">
        <v>459</v>
      </c>
      <c r="N49" s="19" t="s">
        <v>327</v>
      </c>
      <c r="O49" s="19" t="s">
        <v>935</v>
      </c>
      <c r="P49" s="19" t="s">
        <v>294</v>
      </c>
    </row>
    <row r="50" spans="1:16">
      <c r="A50" s="53" t="s">
        <v>969</v>
      </c>
      <c r="B50" s="50"/>
      <c r="C50" s="19" t="s">
        <v>727</v>
      </c>
      <c r="D50" s="19" t="s">
        <v>760</v>
      </c>
      <c r="E50" s="19" t="s">
        <v>793</v>
      </c>
      <c r="F50" s="19" t="s">
        <v>826</v>
      </c>
      <c r="G50" s="19" t="s">
        <v>859</v>
      </c>
      <c r="H50" s="19" t="s">
        <v>892</v>
      </c>
      <c r="I50" s="19" t="s">
        <v>482</v>
      </c>
      <c r="J50" s="19" t="s">
        <v>350</v>
      </c>
      <c r="K50" s="19" t="s">
        <v>383</v>
      </c>
      <c r="L50" s="19" t="s">
        <v>416</v>
      </c>
      <c r="M50" s="19" t="s">
        <v>449</v>
      </c>
      <c r="N50" s="19" t="s">
        <v>317</v>
      </c>
      <c r="O50" s="19" t="s">
        <v>925</v>
      </c>
      <c r="P50" s="19" t="s">
        <v>284</v>
      </c>
    </row>
    <row r="51" spans="1:16">
      <c r="A51" s="42"/>
      <c r="B51" s="43"/>
      <c r="C51" s="44"/>
      <c r="D51" s="44"/>
      <c r="E51" s="44"/>
      <c r="F51" s="44"/>
      <c r="G51" s="44"/>
      <c r="H51" s="44"/>
      <c r="I51" s="44"/>
      <c r="J51" s="45"/>
      <c r="K51" s="45"/>
      <c r="L51" s="45"/>
      <c r="M51" s="45"/>
      <c r="N51" s="45"/>
      <c r="O51" s="45"/>
      <c r="P51" s="45"/>
    </row>
    <row r="52" spans="1:16">
      <c r="A52" s="45"/>
      <c r="B52" s="45"/>
      <c r="C52" s="44"/>
      <c r="D52" s="44"/>
      <c r="E52" s="44"/>
      <c r="F52" s="44"/>
      <c r="G52" s="44"/>
      <c r="H52" s="44"/>
      <c r="I52" s="44"/>
      <c r="J52" s="45"/>
      <c r="K52" s="45"/>
      <c r="L52" s="45"/>
      <c r="M52" s="45"/>
      <c r="N52" s="45"/>
      <c r="O52" s="45"/>
      <c r="P52" s="45"/>
    </row>
    <row r="53" spans="1:16">
      <c r="A53" s="30" t="s">
        <v>989</v>
      </c>
      <c r="B53" s="45"/>
      <c r="C53" s="44"/>
      <c r="D53" s="44"/>
      <c r="E53" s="44"/>
      <c r="F53" s="44"/>
      <c r="G53" s="44"/>
      <c r="H53" s="44"/>
      <c r="I53" s="44"/>
      <c r="J53" s="45"/>
      <c r="K53" s="45"/>
      <c r="L53" s="45"/>
      <c r="M53" s="45"/>
      <c r="N53" s="45"/>
      <c r="O53" s="45"/>
      <c r="P53" s="45"/>
    </row>
  </sheetData>
  <mergeCells count="7">
    <mergeCell ref="P9:P10"/>
    <mergeCell ref="B6:K6"/>
    <mergeCell ref="A8:H8"/>
    <mergeCell ref="A9:B9"/>
    <mergeCell ref="C9:I9"/>
    <mergeCell ref="J9:N9"/>
    <mergeCell ref="O9:O10"/>
  </mergeCells>
  <hyperlinks>
    <hyperlink ref="A53" r:id="rId1" display="© Commonwealth of Australia 2015" xr:uid="{97F15434-5D5A-4BB7-A772-4173E0FBFECA}"/>
    <hyperlink ref="P24" location="A124800718R" display="A124800718R" xr:uid="{E546BCED-ADDD-4808-96BF-EC52F5002E0C}"/>
    <hyperlink ref="P14" location="A124800694J" display="A124800694J" xr:uid="{C24D114A-7D9A-41D8-9E1A-B3EDB755368E}"/>
    <hyperlink ref="P15" location="A124800650F" display="A124800650F" xr:uid="{76190AE8-E6BF-4A41-BBDC-D794F7E4FA9E}"/>
    <hyperlink ref="P16" location="A124800698T" display="A124800698T" xr:uid="{3A0321B7-2853-45A6-A057-282F445CD48F}"/>
    <hyperlink ref="P17" location="A124800702W" display="A124800702W" xr:uid="{BA5517EF-A838-4E20-8319-A51A773ABCDE}"/>
    <hyperlink ref="P18" location="A124800654R" display="A124800654R" xr:uid="{48BBF045-2793-4A43-AC40-9714EEC9FF3C}"/>
    <hyperlink ref="P19" location="A124800658X" display="A124800658X" xr:uid="{6393DAE4-56D6-4A85-B39B-EF723FC20C81}"/>
    <hyperlink ref="P20" location="A124800678J" display="A124800678J" xr:uid="{995FF094-793A-4250-9B8B-33CEAA0C4576}"/>
    <hyperlink ref="P21" location="A124800634F" display="A124800634F" xr:uid="{12720EAA-7273-4460-ABE0-15606999C208}"/>
    <hyperlink ref="P22" location="A124800706F" display="A124800706F" xr:uid="{0C00D78B-FA3D-4F82-BF81-A674105248F2}"/>
    <hyperlink ref="P23" location="A124800682X" display="A124800682X" xr:uid="{59A2F9C0-5784-4795-A659-501F620223C4}"/>
    <hyperlink ref="P37" location="A124800714F" display="A124800714F" xr:uid="{FB7D6191-927C-4A66-80EB-F6E9AAEC6F56}"/>
    <hyperlink ref="P27" location="A124800638R" display="A124800638R" xr:uid="{83AEC618-9011-4E2C-B575-0F5AABBD18D0}"/>
    <hyperlink ref="P28" location="A124800598J" display="A124800598J" xr:uid="{BBBA3A3A-9D42-45D5-886B-34068812C76A}"/>
    <hyperlink ref="P29" location="A124800618F" display="A124800618F" xr:uid="{8FCD5B72-0280-4986-A25D-F1E6BC6035E6}"/>
    <hyperlink ref="P30" location="A124800662R" display="A124800662R" xr:uid="{81B9DA7F-24DD-46BD-8B16-1BE40B8F65C5}"/>
    <hyperlink ref="P31" location="A124800622W" display="A124800622W" xr:uid="{F67B4E5C-0D4A-470D-8782-E00E66DC9AE6}"/>
    <hyperlink ref="P32" location="A124800666X" display="A124800666X" xr:uid="{610E0486-1A86-4C74-B87C-CF95268D0D86}"/>
    <hyperlink ref="P33" location="A124800670R" display="A124800670R" xr:uid="{F9564008-237B-4A1D-9CFD-60C937A797F7}"/>
    <hyperlink ref="P34" location="A124800722F" display="A124800722F" xr:uid="{7E6CE68B-8C95-4DF2-8485-016725BD410E}"/>
    <hyperlink ref="P35" location="A124800602L" display="A124800602L" xr:uid="{F71F2F0A-1C55-40ED-A453-E1BA7E7D6F94}"/>
    <hyperlink ref="P36" location="A124800710W" display="A124800710W" xr:uid="{821AB948-2FF1-43D5-AD8E-4F8CFF8E0D69}"/>
    <hyperlink ref="P50" location="A124800626F" display="A124800626F" xr:uid="{B71AD236-A738-4BFE-922F-55D375C34964}"/>
    <hyperlink ref="P40" location="A124800606W" display="A124800606W" xr:uid="{816DBA20-A566-4DA9-891C-3545B38D0309}"/>
    <hyperlink ref="P41" location="A124800642F" display="A124800642F" xr:uid="{C9D371DD-8C14-4288-A859-14984CCBA9A5}"/>
    <hyperlink ref="P42" location="A124800674X" display="A124800674X" xr:uid="{2427F7D7-68B0-4312-814F-94727CD8AF18}"/>
    <hyperlink ref="P43" location="A124800726R" display="A124800726R" xr:uid="{046C3238-0C5C-47B3-96A3-C4A2C176972E}"/>
    <hyperlink ref="P44" location="A124800610L" display="A124800610L" xr:uid="{B3F2606E-0673-417E-A6CC-4B991D2FBB50}"/>
    <hyperlink ref="P45" location="A124800686J" display="A124800686J" xr:uid="{6CEA76D7-17D1-4442-8E69-1527D70CA2BF}"/>
    <hyperlink ref="P46" location="A124800690X" display="A124800690X" xr:uid="{7BD0AFE7-A532-4DEE-B9A9-AE2D535002E2}"/>
    <hyperlink ref="P47" location="A124800630W" display="A124800630W" xr:uid="{7BC4E69D-8BD6-42A6-A575-53D8989CA786}"/>
    <hyperlink ref="P48" location="A124800614W" display="A124800614W" xr:uid="{65120636-D1F0-4699-9B10-B3C946ADA008}"/>
    <hyperlink ref="P49" location="A124800646R" display="A124800646R" xr:uid="{81BA0DDD-ECB5-40F3-B3A6-CC8EB8D78F00}"/>
    <hyperlink ref="N24" location="A124800586X" display="A124800586X" xr:uid="{BD2E707F-46A2-4B04-B0F5-129B32B8B0CC}"/>
    <hyperlink ref="N14" location="A124800562F" display="A124800562F" xr:uid="{437FA6A0-93C5-42C6-A234-D8CA24F8BEBA}"/>
    <hyperlink ref="N15" location="A124800518W" display="A124800518W" xr:uid="{C6846249-046A-446F-8022-F7FF0062BF6A}"/>
    <hyperlink ref="N16" location="A124800566R" display="A124800566R" xr:uid="{F0ADC0BF-42C9-480E-903E-D172E01E816F}"/>
    <hyperlink ref="N17" location="A124800570F" display="A124800570F" xr:uid="{83981811-BD22-4DC2-99D5-55553D8671A6}"/>
    <hyperlink ref="N18" location="A124800522L" display="A124800522L" xr:uid="{9DE74FD2-1B9F-4022-9C9B-1E2305E4D4ED}"/>
    <hyperlink ref="N19" location="A124800526W" display="A124800526W" xr:uid="{B070C7C8-04E8-43BD-AEE9-845D8BD2FD1D}"/>
    <hyperlink ref="N20" location="A124800546F" display="A124800546F" xr:uid="{69173F8E-0CF3-4528-B6EE-E0B2DAEB4BBE}"/>
    <hyperlink ref="N21" location="A124800502C" display="A124800502C" xr:uid="{46753732-9729-406B-AF0E-249FADE0881B}"/>
    <hyperlink ref="N22" location="A124800574R" display="A124800574R" xr:uid="{677D6B97-72E2-4CBC-975A-E4EA67613505}"/>
    <hyperlink ref="N23" location="A124800550W" display="A124800550W" xr:uid="{65F1EB7C-79E8-4AA4-9F78-29506694D9DF}"/>
    <hyperlink ref="N37" location="A124800582R" display="A124800582R" xr:uid="{B847E81B-E9D8-4906-9942-962C06DD4094}"/>
    <hyperlink ref="N27" location="A124800506L" display="A124800506L" xr:uid="{286176F7-6E22-49A7-88F4-69E4F4EFB973}"/>
    <hyperlink ref="N28" location="A124800466F" display="A124800466F" xr:uid="{44F708CE-B905-4143-8394-BB962BE29A2A}"/>
    <hyperlink ref="N29" location="A124800486R" display="A124800486R" xr:uid="{BEE2D9B6-2F50-4966-AB8D-AF9226DF1303}"/>
    <hyperlink ref="N30" location="A124800530L" display="A124800530L" xr:uid="{A6A002B6-5909-40C1-BB27-D6868954C848}"/>
    <hyperlink ref="N31" location="A124800490F" display="A124800490F" xr:uid="{CA7C0D02-B627-4CFC-8B59-B1EB93C108DF}"/>
    <hyperlink ref="N32" location="A124800534W" display="A124800534W" xr:uid="{FC755968-75B9-486E-8977-F3BCB7BA8D6C}"/>
    <hyperlink ref="N33" location="A124800538F" display="A124800538F" xr:uid="{9D591AC5-94E6-4F98-8EC2-8FBD6F5F6C92}"/>
    <hyperlink ref="N34" location="A124800590R" display="A124800590R" xr:uid="{986B0D5E-25B3-4BF4-B980-C15F8AA36260}"/>
    <hyperlink ref="N35" location="A124800470W" display="A124800470W" xr:uid="{ECBA978D-295D-4547-BCFF-9FA3CAF5E511}"/>
    <hyperlink ref="N36" location="A124800578X" display="A124800578X" xr:uid="{61E22F24-AD63-4BE3-B959-3034F1840C50}"/>
    <hyperlink ref="N50" location="A124800494R" display="A124800494R" xr:uid="{70886CF6-DDCD-49DA-BE76-9A8932BB9DF0}"/>
    <hyperlink ref="N40" location="A124800474F" display="A124800474F" xr:uid="{A31A73E4-4C7D-4925-8960-A7FD1A07D669}"/>
    <hyperlink ref="N41" location="A124800510C" display="A124800510C" xr:uid="{553A0AAC-5C36-4E51-AF30-A558751D2C81}"/>
    <hyperlink ref="N42" location="A124800542W" display="A124800542W" xr:uid="{280793A4-E9E9-4C29-8207-A88654AACBF9}"/>
    <hyperlink ref="N43" location="A124800594X" display="A124800594X" xr:uid="{7F5E6633-5F13-467D-B01C-FFC53F3AB589}"/>
    <hyperlink ref="N44" location="A124800478R" display="A124800478R" xr:uid="{9C98564C-F924-4600-AA75-16C2F743F6CC}"/>
    <hyperlink ref="N45" location="A124800554F" display="A124800554F" xr:uid="{03D8D8FC-CC86-4A3B-A963-2A0C0875795A}"/>
    <hyperlink ref="N46" location="A124800558R" display="A124800558R" xr:uid="{6D91501C-BFB6-4EC5-9BD6-1D28582DBFB7}"/>
    <hyperlink ref="N47" location="A124800498X" display="A124800498X" xr:uid="{EB02D28B-7A2E-4A7A-9602-352F6D505985}"/>
    <hyperlink ref="N48" location="A124800482F" display="A124800482F" xr:uid="{6D3A26B4-F2C9-4D30-8194-A74860DECD8A}"/>
    <hyperlink ref="N49" location="A124800514L" display="A124800514L" xr:uid="{CF50814F-24DD-4477-8827-23BB916A5235}"/>
    <hyperlink ref="J24" location="A124802170F" display="A124802170F" xr:uid="{521D4B06-1F93-49B8-8329-61A1B65426B0}"/>
    <hyperlink ref="J14" location="A124802146F" display="A124802146F" xr:uid="{C9C5AF1B-7126-49B1-89E6-373155201A72}"/>
    <hyperlink ref="J15" location="A124802102C" display="A124802102C" xr:uid="{F3F01B38-FF1A-4941-8653-537E4A97F313}"/>
    <hyperlink ref="J16" location="A124802150W" display="A124802150W" xr:uid="{6F2AA06A-6BD7-4A77-9B38-F86E9A1A4056}"/>
    <hyperlink ref="J17" location="A124802154F" display="A124802154F" xr:uid="{CA0F2706-608E-4B31-8131-D7D9964A7948}"/>
    <hyperlink ref="J18" location="A124802106L" display="A124802106L" xr:uid="{49E81AF0-98ED-4080-B130-3855EC734CB4}"/>
    <hyperlink ref="J19" location="A124802110C" display="A124802110C" xr:uid="{212A37B1-080A-4DB4-9112-D00BE56D54EA}"/>
    <hyperlink ref="J20" location="A124802130L" display="A124802130L" xr:uid="{B7F49039-8365-43A2-9508-27BF91C0F866}"/>
    <hyperlink ref="J21" location="A124802086R" display="A124802086R" xr:uid="{F3A20A83-1732-451E-B2ED-F66FCE21A9CA}"/>
    <hyperlink ref="J22" location="A124802158R" display="A124802158R" xr:uid="{013F9335-5EEB-4E1A-88D9-279C711E2374}"/>
    <hyperlink ref="J23" location="A124802134W" display="A124802134W" xr:uid="{73A2DFB1-0727-4D82-B537-E7EC9A0C16FA}"/>
    <hyperlink ref="J37" location="A124802166R" display="A124802166R" xr:uid="{A3DA1EDA-3B68-468B-8068-0D9BEBB85107}"/>
    <hyperlink ref="J27" location="A124802090F" display="A124802090F" xr:uid="{DB962079-1EB6-439D-82CA-89513750F0EF}"/>
    <hyperlink ref="J28" location="A124802050L" display="A124802050L" xr:uid="{26287DD0-7FD6-414F-8C5A-B6C5A00C4788}"/>
    <hyperlink ref="J29" location="A124802070W" display="A124802070W" xr:uid="{7D936F9E-B001-46F9-B97B-FB538155E4CC}"/>
    <hyperlink ref="J30" location="A124802114L" display="A124802114L" xr:uid="{FF91A436-F096-46AC-9C2B-FEB68ADA9594}"/>
    <hyperlink ref="J31" location="A124802074F" display="A124802074F" xr:uid="{207F4FDC-B375-402F-BAB8-6CB292A40E58}"/>
    <hyperlink ref="J32" location="A124802118W" display="A124802118W" xr:uid="{211E9ADC-198E-47D9-A140-1B32AD62781C}"/>
    <hyperlink ref="J33" location="A124802122L" display="A124802122L" xr:uid="{297F14A7-D060-4817-976B-0FD4663CD196}"/>
    <hyperlink ref="J34" location="A124802174R" display="A124802174R" xr:uid="{4BC4FFF9-85BC-4C48-B1E9-5A7A672D77F2}"/>
    <hyperlink ref="J35" location="A124802054W" display="A124802054W" xr:uid="{C91B879A-8313-4900-B4CF-38211F6F0148}"/>
    <hyperlink ref="J36" location="A124802162F" display="A124802162F" xr:uid="{AC7F8B49-11BD-4E3A-8F05-A9C0FAE1A698}"/>
    <hyperlink ref="J50" location="A124802078R" display="A124802078R" xr:uid="{1EA9323A-6371-4F24-ABF2-487031066A23}"/>
    <hyperlink ref="J40" location="A124802058F" display="A124802058F" xr:uid="{6C1CE4A0-8970-4243-8F37-1A0FE0F5C36A}"/>
    <hyperlink ref="J41" location="A124802094R" display="A124802094R" xr:uid="{E61ABDF1-3873-4403-9B3C-F85BB3A9499E}"/>
    <hyperlink ref="J42" location="A124802126W" display="A124802126W" xr:uid="{D6D3984B-2126-430B-86F8-7E232D1DAEEE}"/>
    <hyperlink ref="J43" location="A124802178X" display="A124802178X" xr:uid="{A2C33DB1-4F81-4042-91E5-1AC1E6C9C3CF}"/>
    <hyperlink ref="J44" location="A124802062W" display="A124802062W" xr:uid="{FF4261F8-B5D8-4BC2-9CC5-D4D16CA28DF3}"/>
    <hyperlink ref="J45" location="A124802138F" display="A124802138F" xr:uid="{856D44FF-7EE0-4972-9971-B4F68C179699}"/>
    <hyperlink ref="J46" location="A124802142W" display="A124802142W" xr:uid="{5569BE66-BC3C-4E75-B08E-AEC76966E853}"/>
    <hyperlink ref="J47" location="A124802082F" display="A124802082F" xr:uid="{4EADDD0B-BE74-4EAD-BC8D-BA6F3138E753}"/>
    <hyperlink ref="J48" location="A124802066F" display="A124802066F" xr:uid="{3B9094CF-BFB9-4E7D-B9E3-2737CC3F626D}"/>
    <hyperlink ref="J49" location="A124802098X" display="A124802098X" xr:uid="{CBAB73B3-3AC7-412F-8E8F-10B36E6C9A5F}"/>
    <hyperlink ref="K24" location="A124801642X" display="A124801642X" xr:uid="{BF7577BE-7F76-402F-9D5E-C3504E40100F}"/>
    <hyperlink ref="K14" location="A124801618X" display="A124801618X" xr:uid="{4EDF30ED-0B44-438E-95D6-B7A0510CAC2D}"/>
    <hyperlink ref="K15" location="A124801574J" display="A124801574J" xr:uid="{EEF93DBA-45A1-4C71-8F59-A8EFD2CD8E75}"/>
    <hyperlink ref="K16" location="A124801622R" display="A124801622R" xr:uid="{32DE4646-66B5-4218-96E6-D4416EF122B5}"/>
    <hyperlink ref="K17" location="A124801626X" display="A124801626X" xr:uid="{A80FA0B7-A029-4712-801B-4B3A0340DBA3}"/>
    <hyperlink ref="K18" location="A124801578T" display="A124801578T" xr:uid="{20BA8B48-E1DD-437D-9E87-0D8FBFDB3CC6}"/>
    <hyperlink ref="K19" location="A124801582J" display="A124801582J" xr:uid="{45432BBA-290F-4041-AD85-A90083B8AB9E}"/>
    <hyperlink ref="K20" location="A124801602F" display="A124801602F" xr:uid="{E1A50750-2C70-4BD1-9E9A-0CAF6255B203}"/>
    <hyperlink ref="K21" location="A124801558J" display="A124801558J" xr:uid="{D305BA5E-6CF0-4947-AC46-42B7D52807F3}"/>
    <hyperlink ref="K22" location="A124801630R" display="A124801630R" xr:uid="{FA881D5E-DE02-4D4F-BB80-EBD7F0D771F1}"/>
    <hyperlink ref="K23" location="A124801606R" display="A124801606R" xr:uid="{C006CE36-64EA-45D2-B7FC-E0745985918A}"/>
    <hyperlink ref="K37" location="A124801638J" display="A124801638J" xr:uid="{536CEE40-0DB2-444D-8340-987DFEC1D16E}"/>
    <hyperlink ref="K27" location="A124801562X" display="A124801562X" xr:uid="{5513095A-39F0-41A1-9911-61F6E3A9987F}"/>
    <hyperlink ref="K28" location="A124801522F" display="A124801522F" xr:uid="{860EE955-CC1D-466E-9BA2-A34DE5F022C5}"/>
    <hyperlink ref="K29" location="A124801542R" display="A124801542R" xr:uid="{D6312AA7-3D41-418D-85B1-5C65575E9684}"/>
    <hyperlink ref="K30" location="A124801586T" display="A124801586T" xr:uid="{5CC5FAB5-B83A-45F5-8158-378C4C27AB5B}"/>
    <hyperlink ref="K31" location="A124801546X" display="A124801546X" xr:uid="{D350033D-2E07-4857-8ACB-9E66E3594465}"/>
    <hyperlink ref="K32" location="A124801590J" display="A124801590J" xr:uid="{B9659EC0-6180-4055-9401-7131A5671C79}"/>
    <hyperlink ref="K33" location="A124801594T" display="A124801594T" xr:uid="{FE9B6404-6D65-4534-94FD-1D69B769F9EE}"/>
    <hyperlink ref="K34" location="A124801646J" display="A124801646J" xr:uid="{6C351A41-DE37-4BBF-8702-CBBB7062E6A8}"/>
    <hyperlink ref="K35" location="A124801526R" display="A124801526R" xr:uid="{E0AC503A-CEDC-4622-8AF7-EA625A53767E}"/>
    <hyperlink ref="K36" location="A124801634X" display="A124801634X" xr:uid="{1E98DB41-0AD8-4581-BAC5-8AFA8348758C}"/>
    <hyperlink ref="K50" location="A124801550R" display="A124801550R" xr:uid="{B1B95B5A-61CE-4E02-BAE4-FD8EC3D14BE7}"/>
    <hyperlink ref="K40" location="A124801530F" display="A124801530F" xr:uid="{F51E49C3-AA10-4872-98CD-768C745B61C7}"/>
    <hyperlink ref="K41" location="A124801566J" display="A124801566J" xr:uid="{CD7D50BC-D726-471E-870A-A7532DCDF20D}"/>
    <hyperlink ref="K42" location="A124801598A" display="A124801598A" xr:uid="{C861EFE6-B047-40A4-BBC5-F32B9352AE06}"/>
    <hyperlink ref="K43" location="A124801650X" display="A124801650X" xr:uid="{DB12B151-91CD-4B79-A080-4B61933A31D1}"/>
    <hyperlink ref="K44" location="A124801534R" display="A124801534R" xr:uid="{138979F5-E49D-43A1-891A-87AB04C3F71E}"/>
    <hyperlink ref="K45" location="A124801610F" display="A124801610F" xr:uid="{144273B9-D876-40E6-927A-E66320DF06BF}"/>
    <hyperlink ref="K46" location="A124801614R" display="A124801614R" xr:uid="{AC05E01D-7E00-4168-BDBC-8BD956FF056C}"/>
    <hyperlink ref="K47" location="A124801554X" display="A124801554X" xr:uid="{04413D80-A570-4639-AFB7-B1C2F6211AEE}"/>
    <hyperlink ref="K48" location="A124801538X" display="A124801538X" xr:uid="{28188D7D-71C2-4B51-8435-DE86271766A7}"/>
    <hyperlink ref="K49" location="A124801570X" display="A124801570X" xr:uid="{7AE0E8FE-79E2-4762-8168-DA29D9C104E3}"/>
    <hyperlink ref="L24" location="A124802302W" display="A124802302W" xr:uid="{DB7FB236-BE17-4F0E-AAB4-055B1FF0259B}"/>
    <hyperlink ref="L14" location="A124802278J" display="A124802278J" xr:uid="{452BD81A-AB0B-4B66-9A21-8F820BC50967}"/>
    <hyperlink ref="L15" location="A124802234F" display="A124802234F" xr:uid="{DDF28D44-C2EE-4DF5-B909-676CD7B4EC0A}"/>
    <hyperlink ref="L16" location="A124802282X" display="A124802282X" xr:uid="{AAF76AF3-556F-428D-88C4-93828BE165E6}"/>
    <hyperlink ref="L17" location="A124802286J" display="A124802286J" xr:uid="{DAF37B4D-4AA6-4D62-9124-89243697CD77}"/>
    <hyperlink ref="L18" location="A124802238R" display="A124802238R" xr:uid="{E131AFD0-08C3-480D-8299-6E325FE0BCE8}"/>
    <hyperlink ref="L19" location="A124802242F" display="A124802242F" xr:uid="{0E37CAEA-A66E-40E5-B18A-67F0335213CF}"/>
    <hyperlink ref="L20" location="A124802262R" display="A124802262R" xr:uid="{414D5556-1696-45E9-A9EA-10A5B3CAD75D}"/>
    <hyperlink ref="L21" location="A124802218F" display="A124802218F" xr:uid="{7F76CB15-28F0-4049-8B27-BB9DA4A06DA4}"/>
    <hyperlink ref="L22" location="A124802290X" display="A124802290X" xr:uid="{F9A5B63A-3ADA-403D-9837-D39DAE3E2FCD}"/>
    <hyperlink ref="L23" location="A124802266X" display="A124802266X" xr:uid="{0016D8DB-506F-4F90-B690-440DAFF6F6F1}"/>
    <hyperlink ref="L37" location="A124802298T" display="A124802298T" xr:uid="{C79546EE-9B6B-48B5-BDEC-CE6D08582C96}"/>
    <hyperlink ref="L27" location="A124802222W" display="A124802222W" xr:uid="{CE78FB55-F6AF-43AF-A8B5-1B7BAE6EE94C}"/>
    <hyperlink ref="L28" location="A124802182R" display="A124802182R" xr:uid="{A0E02B18-345F-4711-9225-9FB1769A09DC}"/>
    <hyperlink ref="L29" location="A124802202L" display="A124802202L" xr:uid="{4E912F67-4247-496F-971A-302C35828F0C}"/>
    <hyperlink ref="L30" location="A124802246R" display="A124802246R" xr:uid="{088D9861-D09D-4F2F-8EA7-289A2C45B15B}"/>
    <hyperlink ref="L31" location="A124802206W" display="A124802206W" xr:uid="{6E970E10-8692-4AC9-8E3C-76FCEFF64002}"/>
    <hyperlink ref="L32" location="A124802250F" display="A124802250F" xr:uid="{084B2A24-3D88-4A05-9832-D12FC752EA56}"/>
    <hyperlink ref="L33" location="A124802254R" display="A124802254R" xr:uid="{F024B73F-EBC6-4E9C-8B97-EEE087A73610}"/>
    <hyperlink ref="L34" location="A124802306F" display="A124802306F" xr:uid="{3BE5CF01-6395-407A-B4C2-D03E079F324B}"/>
    <hyperlink ref="L35" location="A124802186X" display="A124802186X" xr:uid="{8DCDD844-5BC6-4627-B16C-4F2EC9030E87}"/>
    <hyperlink ref="L36" location="A124802294J" display="A124802294J" xr:uid="{D107B0E4-F578-45AE-A929-CEAD591BAEC3}"/>
    <hyperlink ref="L50" location="A124802210L" display="A124802210L" xr:uid="{59A1215C-92F2-473A-AEA1-B00BA1091830}"/>
    <hyperlink ref="L40" location="A124802190R" display="A124802190R" xr:uid="{AED7B375-AE78-4494-A977-2500EAA7A537}"/>
    <hyperlink ref="L41" location="A124802226F" display="A124802226F" xr:uid="{D46CB58C-C1BE-41EB-97B4-C7D826B2D8AD}"/>
    <hyperlink ref="L42" location="A124802258X" display="A124802258X" xr:uid="{274527EF-405B-4C29-A171-2F9BFB3482A2}"/>
    <hyperlink ref="L43" location="A124802310W" display="A124802310W" xr:uid="{3AA0CCA3-95CC-4DD6-AB24-8E47EB3A017A}"/>
    <hyperlink ref="L44" location="A124802194X" display="A124802194X" xr:uid="{47B6F948-6D03-410B-99C1-87692E7FB673}"/>
    <hyperlink ref="L45" location="A124802270R" display="A124802270R" xr:uid="{219F385E-3285-4C1B-8E6C-2FA417D3970D}"/>
    <hyperlink ref="L46" location="A124802274X" display="A124802274X" xr:uid="{65E86F1F-6BE1-4DDA-9B7D-72D96D034E21}"/>
    <hyperlink ref="L47" location="A124802214W" display="A124802214W" xr:uid="{2078975F-0323-4520-BFF1-62C38F15E4C0}"/>
    <hyperlink ref="L48" location="A124802198J" display="A124802198J" xr:uid="{B2C09937-F1C8-4F09-9EE1-30F5584A7508}"/>
    <hyperlink ref="L49" location="A124802230W" display="A124802230W" xr:uid="{66DCDD83-6202-439C-ACE1-A49A67313075}"/>
    <hyperlink ref="M24" location="A124800982A" display="A124800982A" xr:uid="{485517C6-DEA7-49C5-8AAE-5ED11BF3932E}"/>
    <hyperlink ref="M14" location="A124800958A" display="A124800958A" xr:uid="{4476E267-96DE-4090-8F65-E03450594F67}"/>
    <hyperlink ref="M15" location="A124800914X" display="A124800914X" xr:uid="{2C8C0EE7-E035-4F96-AD00-989C88F87E8A}"/>
    <hyperlink ref="M16" location="A124800962T" display="A124800962T" xr:uid="{389A6AF8-EA24-4184-ABCE-1DE3BE361123}"/>
    <hyperlink ref="M17" location="A124800966A" display="A124800966A" xr:uid="{6E61FC3D-7157-4EF5-BFC1-407DCF06575C}"/>
    <hyperlink ref="M18" location="A124800918J" display="A124800918J" xr:uid="{CE5934FD-D3A6-4272-8DF2-13DBDEDC86D5}"/>
    <hyperlink ref="M19" location="A124800922X" display="A124800922X" xr:uid="{0CDEA4A7-9383-4756-BF62-0571990365DA}"/>
    <hyperlink ref="M20" location="A124800942J" display="A124800942J" xr:uid="{EEE41230-8194-49C6-8E52-FDE6CB0D8AEE}"/>
    <hyperlink ref="M21" location="A124800898K" display="A124800898K" xr:uid="{1B67FFC1-026C-4343-AC3A-5E0941C8E66B}"/>
    <hyperlink ref="M22" location="A124800970T" display="A124800970T" xr:uid="{B9BF57F3-7111-4715-8890-9FE7CF546E0C}"/>
    <hyperlink ref="M23" location="A124800946T" display="A124800946T" xr:uid="{CD951C29-C35A-451F-BD11-C5FF11BE2FED}"/>
    <hyperlink ref="M37" location="A124800978K" display="A124800978K" xr:uid="{3CCAA779-9EFB-4FFC-9B6C-B7C25D01B121}"/>
    <hyperlink ref="M27" location="A124800902R" display="A124800902R" xr:uid="{9E6FCCB6-61DB-4B87-BBF8-8979413D1F0C}"/>
    <hyperlink ref="M28" location="A124800862J" display="A124800862J" xr:uid="{27E2BF34-7DAA-4D26-972D-B67F62DB62E4}"/>
    <hyperlink ref="M29" location="A124800882T" display="A124800882T" xr:uid="{2E26A7CB-0C76-42C7-BF87-432B4F72EBE2}"/>
    <hyperlink ref="M30" location="A124800926J" display="A124800926J" xr:uid="{8F74D621-6F09-4092-A101-28BDBD2E1988}"/>
    <hyperlink ref="M31" location="A124800886A" display="A124800886A" xr:uid="{8541AD96-448B-425C-84E9-8124386A52DF}"/>
    <hyperlink ref="M32" location="A124800930X" display="A124800930X" xr:uid="{5485C5C9-30CD-4735-B8F6-8EA8587A5AF3}"/>
    <hyperlink ref="M33" location="A124800934J" display="A124800934J" xr:uid="{E0B3F07F-8D1A-4F9D-A7A6-DA21337B44FD}"/>
    <hyperlink ref="M34" location="A124800986K" display="A124800986K" xr:uid="{D9E3B060-AEC9-47C4-B201-855EB46C8BC0}"/>
    <hyperlink ref="M35" location="A124800866T" display="A124800866T" xr:uid="{0A50FD07-CF30-49C2-B33B-52A11A6CAAA9}"/>
    <hyperlink ref="M36" location="A124800974A" display="A124800974A" xr:uid="{C843DB0F-7468-46A0-BFCD-3B49301E1132}"/>
    <hyperlink ref="M50" location="A124800890T" display="A124800890T" xr:uid="{1923F42A-29D1-46BA-8159-6DA1F8165C17}"/>
    <hyperlink ref="M40" location="A124800870J" display="A124800870J" xr:uid="{C697532A-9B69-4D41-82F3-47D44D142FAD}"/>
    <hyperlink ref="M41" location="A124800906X" display="A124800906X" xr:uid="{6EE56182-76CD-4310-87FE-629FB9828418}"/>
    <hyperlink ref="M42" location="A124800938T" display="A124800938T" xr:uid="{E3A89E05-E8A0-425B-98D5-71EFC1C13A1A}"/>
    <hyperlink ref="M43" location="A124800990A" display="A124800990A" xr:uid="{E5EA6D90-F4C6-4E7A-B6EE-2CB0201E65A4}"/>
    <hyperlink ref="M44" location="A124800874T" display="A124800874T" xr:uid="{2741F8BA-0EFD-42B9-9A7E-E328DD49CE82}"/>
    <hyperlink ref="M45" location="A124800950J" display="A124800950J" xr:uid="{280827F6-E908-4032-81AC-40AA983730B2}"/>
    <hyperlink ref="M46" location="A124800954T" display="A124800954T" xr:uid="{2430B1AC-FB3F-46D5-8273-ACBCAC749A37}"/>
    <hyperlink ref="M47" location="A124800894A" display="A124800894A" xr:uid="{2131F3A1-AB35-4EEA-8C44-EAFB27A66356}"/>
    <hyperlink ref="M48" location="A124800878A" display="A124800878A" xr:uid="{C7E13C6C-1193-4A28-A7BB-6D5B4589694D}"/>
    <hyperlink ref="M49" location="A124800910R" display="A124800910R" xr:uid="{77B65204-928E-42FC-96D4-1C3304CA7464}"/>
    <hyperlink ref="I24" location="A124800850X" display="A124800850X" xr:uid="{1B6CA0D6-5C80-430B-B827-9F56722497B9}"/>
    <hyperlink ref="I14" location="A124800826X" display="A124800826X" xr:uid="{867EE3C7-84CF-4FE0-84B1-44F16C7F051A}"/>
    <hyperlink ref="I15" location="A124800782J" display="A124800782J" xr:uid="{7824BFF7-36BE-4EA1-A29D-FDD9E525352D}"/>
    <hyperlink ref="I16" location="A124800830R" display="A124800830R" xr:uid="{0691B97B-35D8-4B25-8AF7-CF4320BE383A}"/>
    <hyperlink ref="I17" location="A124800834X" display="A124800834X" xr:uid="{C19F1BEF-A6DA-4D1C-B2BE-4EF5D44CAE06}"/>
    <hyperlink ref="I18" location="A124800786T" display="A124800786T" xr:uid="{BC793B1D-94FA-44D6-8685-501C3CB9E9D0}"/>
    <hyperlink ref="I19" location="A124800790J" display="A124800790J" xr:uid="{ADFEE47F-B779-4261-AED1-058B036D9CF0}"/>
    <hyperlink ref="I20" location="A124800810F" display="A124800810F" xr:uid="{79CB9715-BC66-4779-97EE-4481F1743043}"/>
    <hyperlink ref="I21" location="A124800766J" display="A124800766J" xr:uid="{CD73369A-29A8-43B1-9369-1DB0A77B419E}"/>
    <hyperlink ref="I22" location="A124800838J" display="A124800838J" xr:uid="{32995963-EC9C-4E61-9904-FBBF1C7AE297}"/>
    <hyperlink ref="I23" location="A124800814R" display="A124800814R" xr:uid="{21541B3F-0154-4B36-AAD0-E37A8440542B}"/>
    <hyperlink ref="I37" location="A124800846J" display="A124800846J" xr:uid="{484FF0E3-23DE-4342-BF2A-15EECD9E7D7D}"/>
    <hyperlink ref="I27" location="A124800770X" display="A124800770X" xr:uid="{EC8785E4-BDA9-4325-B646-A62E3017C599}"/>
    <hyperlink ref="I28" location="A124800730F" display="A124800730F" xr:uid="{F9F8E8A7-D12D-4CE9-864A-B4DE1FD7B97B}"/>
    <hyperlink ref="I29" location="A124800750R" display="A124800750R" xr:uid="{687D7A33-C660-45FF-8313-6C5C74A17007}"/>
    <hyperlink ref="I30" location="A124800794T" display="A124800794T" xr:uid="{622E72A9-FD9D-43BD-86C8-38CB274A8075}"/>
    <hyperlink ref="I31" location="A124800754X" display="A124800754X" xr:uid="{C8C1ADA5-D4A1-449A-A4CD-556B69FFDA66}"/>
    <hyperlink ref="I32" location="A124800798A" display="A124800798A" xr:uid="{9CE7F8AF-1AE5-4E7A-82B5-95FC80F3E603}"/>
    <hyperlink ref="I33" location="A124800802F" display="A124800802F" xr:uid="{6A870A52-0F91-43A0-BA59-6BE88E89739B}"/>
    <hyperlink ref="I34" location="A124800854J" display="A124800854J" xr:uid="{BBA716A0-9270-48C5-960D-B39A62F9653E}"/>
    <hyperlink ref="I35" location="A124800734R" display="A124800734R" xr:uid="{887B3A9B-1155-4C48-A911-3032175889C6}"/>
    <hyperlink ref="I36" location="A124800842X" display="A124800842X" xr:uid="{75F2E0D8-8640-4460-B646-EC9B3BF7DDB0}"/>
    <hyperlink ref="I50" location="A124800758J" display="A124800758J" xr:uid="{B4E7F6D9-BB32-43AD-8AE0-7675DBC30F05}"/>
    <hyperlink ref="I40" location="A124800738X" display="A124800738X" xr:uid="{964FB607-FA38-4745-9EBC-D9BE2703E349}"/>
    <hyperlink ref="I41" location="A124800774J" display="A124800774J" xr:uid="{956ADF93-6FA7-4ACA-A12B-BC2D035ACFFE}"/>
    <hyperlink ref="I42" location="A124800806R" display="A124800806R" xr:uid="{BED54F78-F2E6-4763-B6F2-0E398F5CDAA6}"/>
    <hyperlink ref="I43" location="A124800858T" display="A124800858T" xr:uid="{7A9273C3-4075-4748-A347-9669A149E113}"/>
    <hyperlink ref="I44" location="A124800742R" display="A124800742R" xr:uid="{722ECBB9-A685-4EAA-99FC-71CFB2D5E135}"/>
    <hyperlink ref="I45" location="A124800818X" display="A124800818X" xr:uid="{E437F2DE-D34C-4812-9D01-01A138ABA37E}"/>
    <hyperlink ref="I46" location="A124800822R" display="A124800822R" xr:uid="{5AC8E246-F26F-4630-942F-F7307C41776F}"/>
    <hyperlink ref="I47" location="A124800762X" display="A124800762X" xr:uid="{57A38F44-BA5D-4D85-B8E7-1EDE7F209539}"/>
    <hyperlink ref="I48" location="A124800746X" display="A124800746X" xr:uid="{7499A1CD-1F18-4C61-BFE6-0D923E4B2A10}"/>
    <hyperlink ref="I49" location="A124800778T" display="A124800778T" xr:uid="{2DBF5F56-EB0B-466A-8365-18EE143742AA}"/>
    <hyperlink ref="C24" location="A124801774A" display="A124801774A" xr:uid="{1ECEDEC2-8A10-44A8-90AA-04B6168E872F}"/>
    <hyperlink ref="C14" location="A124801750J" display="A124801750J" xr:uid="{D90F1047-935B-4968-B09E-F36D20784580}"/>
    <hyperlink ref="C15" location="A124801706X" display="A124801706X" xr:uid="{41E3995A-A97D-4B0F-AE99-F93DDC141516}"/>
    <hyperlink ref="C16" location="A124801754T" display="A124801754T" xr:uid="{96DD52FA-6A7F-4240-908A-9AC28F2B0E1C}"/>
    <hyperlink ref="C17" location="A124801758A" display="A124801758A" xr:uid="{1BC2F301-2C71-4531-A497-8DA9A87227B4}"/>
    <hyperlink ref="C18" location="A124801710R" display="A124801710R" xr:uid="{23242F0C-834E-4F65-B6C2-382FA9E0798C}"/>
    <hyperlink ref="C19" location="A124801714X" display="A124801714X" xr:uid="{93B054C5-B6C8-4A0D-9E65-16850E493EEB}"/>
    <hyperlink ref="C20" location="A124801734J" display="A124801734J" xr:uid="{16D9A8B0-83EF-4AF4-985B-49DD5E3C91F7}"/>
    <hyperlink ref="C21" location="A124801690T" display="A124801690T" xr:uid="{D8F4D4BE-DC49-458D-8556-CC5C15AF2210}"/>
    <hyperlink ref="C22" location="A124801762T" display="A124801762T" xr:uid="{F84306A5-1666-4D9E-976B-FD78C9D776C2}"/>
    <hyperlink ref="C23" location="A124801738T" display="A124801738T" xr:uid="{6CFE50CB-EFA7-44D7-8634-424CE23E84E1}"/>
    <hyperlink ref="C37" location="A124801770T" display="A124801770T" xr:uid="{BA2F9D0A-5916-4FA0-93E8-C19D6E5F524F}"/>
    <hyperlink ref="C27" location="A124801694A" display="A124801694A" xr:uid="{A49EF728-3079-47BF-A355-AB98C7E0E87E}"/>
    <hyperlink ref="C28" location="A124801654J" display="A124801654J" xr:uid="{B6CF5101-3CDD-4B71-BAEB-6F2BE7E80C1E}"/>
    <hyperlink ref="C29" location="A124801674T" display="A124801674T" xr:uid="{3E388B73-E9F8-401A-B2DA-D2898D0979EA}"/>
    <hyperlink ref="C30" location="A124801718J" display="A124801718J" xr:uid="{18AD3931-981E-462D-9988-2E7515A9C6D8}"/>
    <hyperlink ref="C31" location="A124801678A" display="A124801678A" xr:uid="{AA38C7C3-6D53-4526-90CD-FB5BE77A9C8F}"/>
    <hyperlink ref="C32" location="A124801722X" display="A124801722X" xr:uid="{EF3CFC62-9E44-4E46-9D56-B9CF4B3C749E}"/>
    <hyperlink ref="C33" location="A124801726J" display="A124801726J" xr:uid="{9CB2D72B-B698-44BB-8E24-025DAD599E3E}"/>
    <hyperlink ref="C34" location="A124801778K" display="A124801778K" xr:uid="{9AFB596E-51F0-4805-983A-D09234B2E68C}"/>
    <hyperlink ref="C35" location="A124801658T" display="A124801658T" xr:uid="{8098A2AC-425D-4437-9E3B-1A592935D05F}"/>
    <hyperlink ref="C36" location="A124801766A" display="A124801766A" xr:uid="{D203CDAF-77CF-4E10-96E7-055E0D931B3F}"/>
    <hyperlink ref="C50" location="A124801682T" display="A124801682T" xr:uid="{9E4C7ABC-E142-4080-9C43-9057318AB47D}"/>
    <hyperlink ref="C40" location="A124801662J" display="A124801662J" xr:uid="{E61A5C3D-B5EB-4828-89F3-912C73FE4677}"/>
    <hyperlink ref="C41" location="A124801698K" display="A124801698K" xr:uid="{194AE206-ACF3-44D3-87DE-F50952E9AAD0}"/>
    <hyperlink ref="C42" location="A124801730X" display="A124801730X" xr:uid="{9A68E75A-B11F-4780-99F0-4D03CECDDE3C}"/>
    <hyperlink ref="C43" location="A124801782A" display="A124801782A" xr:uid="{236BDC98-DDA0-4410-B588-86E1CDD5C57E}"/>
    <hyperlink ref="C44" location="A124801666T" display="A124801666T" xr:uid="{53AB4927-3FBB-4627-AC2C-7A85F3AF48AC}"/>
    <hyperlink ref="C45" location="A124801742J" display="A124801742J" xr:uid="{ECA975AC-9E41-4BE7-96A1-99FADF40ED1C}"/>
    <hyperlink ref="C46" location="A124801746T" display="A124801746T" xr:uid="{18338FEC-2017-4C8D-A773-5EF5BAD3CEBC}"/>
    <hyperlink ref="C47" location="A124801686A" display="A124801686A" xr:uid="{0C5F004D-4CFE-44C0-92C1-A24B74A6E78C}"/>
    <hyperlink ref="C48" location="A124801670J" display="A124801670J" xr:uid="{52551EA2-44C1-4749-9D45-260CD10EFF77}"/>
    <hyperlink ref="C49" location="A124801702R" display="A124801702R" xr:uid="{FD7AE811-6671-456F-9FCD-049F578B0D51}"/>
    <hyperlink ref="D24" location="A124801114V" display="A124801114V" xr:uid="{E1EC07DD-9B05-47CB-A35F-49E56184790A}"/>
    <hyperlink ref="D14" location="A124801090L" display="A124801090L" xr:uid="{54C08A18-B811-433C-8AA0-FB6081E99DF5}"/>
    <hyperlink ref="D15" location="A124801046C" display="A124801046C" xr:uid="{53D23089-917A-4591-8C84-FB94D31832D2}"/>
    <hyperlink ref="D16" location="A124801094W" display="A124801094W" xr:uid="{83D33B1C-68D9-4FE4-9258-E1C00B214469}"/>
    <hyperlink ref="D17" location="A124801098F" display="A124801098F" xr:uid="{F04BC18A-7CBB-4BA6-BC21-3A436DB13381}"/>
    <hyperlink ref="D18" location="A124801050V" display="A124801050V" xr:uid="{B95E2819-063A-4CFC-B2F8-DC320A1F1A62}"/>
    <hyperlink ref="D19" location="A124801054C" display="A124801054C" xr:uid="{DBB06ED3-34CD-454C-AC0B-72C8ED6C6874}"/>
    <hyperlink ref="D20" location="A124801074L" display="A124801074L" xr:uid="{E07480B6-BB65-4D80-BE86-02A24545F5DD}"/>
    <hyperlink ref="D21" location="A124801030K" display="A124801030K" xr:uid="{4F981521-1F93-4C3D-876B-E669051CDF8E}"/>
    <hyperlink ref="D22" location="A124801102K" display="A124801102K" xr:uid="{ED7BB33F-1816-48CD-9D3A-1F255279AB68}"/>
    <hyperlink ref="D23" location="A124801078W" display="A124801078W" xr:uid="{CF8513F2-F142-4652-97E2-ABA3D3DC3530}"/>
    <hyperlink ref="D37" location="A124801110K" display="A124801110K" xr:uid="{F69592FF-42E9-4254-99AB-A13100D3D740}"/>
    <hyperlink ref="D27" location="A124801034V" display="A124801034V" xr:uid="{3F265DF6-4CE6-4F93-9777-069C1B23CE24}"/>
    <hyperlink ref="D28" location="A124800994K" display="A124800994K" xr:uid="{042D3198-EFDE-46C2-A8C7-966F43366879}"/>
    <hyperlink ref="D29" location="A124801014K" display="A124801014K" xr:uid="{350074EE-1AD7-434B-BB52-28C9EDE5E60E}"/>
    <hyperlink ref="D30" location="A124801058L" display="A124801058L" xr:uid="{894757AB-2BDE-446D-9F65-94A428790CD9}"/>
    <hyperlink ref="D31" location="A124801018V" display="A124801018V" xr:uid="{DC6134FD-43F9-4993-8B14-93E1F3A05084}"/>
    <hyperlink ref="D32" location="A124801062C" display="A124801062C" xr:uid="{BF15246F-588F-487A-81F9-543FFCF22C40}"/>
    <hyperlink ref="D33" location="A124801066L" display="A124801066L" xr:uid="{3105B29B-9AEB-4355-B5DF-BD28B07EDC09}"/>
    <hyperlink ref="D34" location="A124801118C" display="A124801118C" xr:uid="{EB296A05-AD8E-427F-A103-0CDADE831F9C}"/>
    <hyperlink ref="D35" location="A124800998V" display="A124800998V" xr:uid="{02F1F9FD-A402-4888-BE54-1EE434C919CC}"/>
    <hyperlink ref="D36" location="A124801106V" display="A124801106V" xr:uid="{FEB39B92-4CB1-441C-9B07-3DBEDF414E81}"/>
    <hyperlink ref="D50" location="A124801022K" display="A124801022K" xr:uid="{259AECAA-B9B7-4E04-9553-4EDBA3D550B1}"/>
    <hyperlink ref="D40" location="A124801002A" display="A124801002A" xr:uid="{B47F2D75-0A6A-40FC-A6B5-D2370FA3604E}"/>
    <hyperlink ref="D41" location="A124801038C" display="A124801038C" xr:uid="{34BFC559-C612-4FAB-BFE9-AC938664FFBC}"/>
    <hyperlink ref="D42" location="A124801070C" display="A124801070C" xr:uid="{0DD6182F-19F1-419B-A0E7-6F0A8E41B724}"/>
    <hyperlink ref="D43" location="A124801122V" display="A124801122V" xr:uid="{C18817C6-98B7-4FF1-A1E4-C79460CAA261}"/>
    <hyperlink ref="D44" location="A124801006K" display="A124801006K" xr:uid="{AD0B0A82-20D9-4BA3-A650-BBC2FEF7F9D3}"/>
    <hyperlink ref="D45" location="A124801082L" display="A124801082L" xr:uid="{341365A5-D01B-469D-BF1F-F90277C5204D}"/>
    <hyperlink ref="D46" location="A124801086W" display="A124801086W" xr:uid="{D9629D75-420F-450E-A0A7-53ACFC015CB4}"/>
    <hyperlink ref="D47" location="A124801026V" display="A124801026V" xr:uid="{0B6E07BE-C3D4-48D9-B782-EF4C2E2BAD02}"/>
    <hyperlink ref="D48" location="A124801010A" display="A124801010A" xr:uid="{4F3F9AC2-12AA-4564-A887-68041C677585}"/>
    <hyperlink ref="D49" location="A124801042V" display="A124801042V" xr:uid="{3DDA8756-50F9-4682-97B4-2974CB00AA25}"/>
    <hyperlink ref="E24" location="A124801906T" display="A124801906T" xr:uid="{36A5D3B4-2E5A-4C33-8D9F-202EC0794606}"/>
    <hyperlink ref="E14" location="A124801882K" display="A124801882K" xr:uid="{93C35CC6-3E29-4915-BB42-4FF1AAFC7332}"/>
    <hyperlink ref="E15" location="A124801838A" display="A124801838A" xr:uid="{A8078A3B-89EC-44EE-B756-D486F98ACCC1}"/>
    <hyperlink ref="E16" location="A124801886V" display="A124801886V" xr:uid="{17442CBD-B4AF-4FD0-8BC8-D4638F1C504C}"/>
    <hyperlink ref="E17" location="A124801890K" display="A124801890K" xr:uid="{84BC097B-2CEA-4F24-A0D8-7E3F9AB454B2}"/>
    <hyperlink ref="E18" location="A124801842T" display="A124801842T" xr:uid="{133921D8-1302-4C4E-9164-D5C6CEF1920D}"/>
    <hyperlink ref="E19" location="A124801846A" display="A124801846A" xr:uid="{DD5E9A12-4F3A-4219-85AA-6DED6489F4EB}"/>
    <hyperlink ref="E20" location="A124801866K" display="A124801866K" xr:uid="{49E877BC-0DCC-4D07-B04F-C46C58E93BE6}"/>
    <hyperlink ref="E21" location="A124801822J" display="A124801822J" xr:uid="{ECC83334-827B-4807-8286-EDC9281F561E}"/>
    <hyperlink ref="E22" location="A124801894V" display="A124801894V" xr:uid="{89583954-6D6F-40D3-887A-5216FAA004F1}"/>
    <hyperlink ref="E23" location="A124801870A" display="A124801870A" xr:uid="{F0535375-C101-4537-8EDA-0AA2638FFFBF}"/>
    <hyperlink ref="E37" location="A124801902J" display="A124801902J" xr:uid="{313B50F6-1769-42CD-A086-163A6AD0C645}"/>
    <hyperlink ref="E27" location="A124801826T" display="A124801826T" xr:uid="{90AEEF31-7F94-491F-9E7D-D1CE02B23EFB}"/>
    <hyperlink ref="E28" location="A124801786K" display="A124801786K" xr:uid="{2CCCC9BF-7376-477A-B80D-B82F234CFA80}"/>
    <hyperlink ref="E29" location="A124801806J" display="A124801806J" xr:uid="{45AE20D7-18DF-476E-B4CB-708ADB6DBA47}"/>
    <hyperlink ref="E30" location="A124801850T" display="A124801850T" xr:uid="{ABA5E631-BF54-447B-AED8-1665F91E513F}"/>
    <hyperlink ref="E31" location="A124801810X" display="A124801810X" xr:uid="{68674209-6C08-4E05-BE79-CD5CA6DBC676}"/>
    <hyperlink ref="E32" location="A124801854A" display="A124801854A" xr:uid="{5BF47C85-CCE1-4275-B0C8-7A9E83D29042}"/>
    <hyperlink ref="E33" location="A124801858K" display="A124801858K" xr:uid="{1EA93A4E-1FB3-4B3C-A6E9-139395D19375}"/>
    <hyperlink ref="E34" location="A124801910J" display="A124801910J" xr:uid="{B1457DD4-FA1D-4587-B423-4FF75E420690}"/>
    <hyperlink ref="E35" location="A124801790A" display="A124801790A" xr:uid="{4680E2E4-3D86-4FE3-977B-80836C0B9785}"/>
    <hyperlink ref="E36" location="A124801898C" display="A124801898C" xr:uid="{61D14092-371E-493F-921B-5F6C7DEB8BFF}"/>
    <hyperlink ref="E50" location="A124801814J" display="A124801814J" xr:uid="{12093A55-AAF0-4B80-A625-D28BF4FB220F}"/>
    <hyperlink ref="E40" location="A124801794K" display="A124801794K" xr:uid="{2EDDE9B9-31AD-4B59-A009-7DB3EB7F7C26}"/>
    <hyperlink ref="E41" location="A124801830J" display="A124801830J" xr:uid="{BD969D9C-150F-4186-9B4D-5884DBE5A271}"/>
    <hyperlink ref="E42" location="A124801862A" display="A124801862A" xr:uid="{A0611DF6-51CD-4076-BB11-CFFFA9BF6084}"/>
    <hyperlink ref="E43" location="A124801914T" display="A124801914T" xr:uid="{D261A431-634A-4FEF-BEA9-F7D1434CFCB7}"/>
    <hyperlink ref="E44" location="A124801798V" display="A124801798V" xr:uid="{68457106-BB8F-4E91-8BAC-CC9886F97753}"/>
    <hyperlink ref="E45" location="A124801874K" display="A124801874K" xr:uid="{57B2503D-2C87-4B01-9A2A-06BE21CA36C2}"/>
    <hyperlink ref="E46" location="A124801878V" display="A124801878V" xr:uid="{AF0B7ED2-FD27-45CA-83A9-01786EE664DE}"/>
    <hyperlink ref="E47" location="A124801818T" display="A124801818T" xr:uid="{32C51EE0-2443-4EA7-94EC-28287FA3214B}"/>
    <hyperlink ref="E48" location="A124801802X" display="A124801802X" xr:uid="{189470A7-1D34-4536-A6A7-BB8350AD679A}"/>
    <hyperlink ref="E49" location="A124801834T" display="A124801834T" xr:uid="{D8BE3E8C-9ADC-45BA-81D6-69FFABDBFBD0}"/>
    <hyperlink ref="F24" location="A124802038W" display="A124802038W" xr:uid="{7557EB1E-49FD-4B19-BEA2-2EE10F92DB15}"/>
    <hyperlink ref="F14" location="A124802014C" display="A124802014C" xr:uid="{ADA2DC3A-A5C6-4741-8AC8-244CFABC0860}"/>
    <hyperlink ref="F15" location="A124801970K" display="A124801970K" xr:uid="{5A3B38A2-A8A3-4F7F-BDDB-E33BD7496448}"/>
    <hyperlink ref="F16" location="A124802018L" display="A124802018L" xr:uid="{A7F52326-3E50-43DB-B552-ED57DAC336C5}"/>
    <hyperlink ref="F17" location="A124802022C" display="A124802022C" xr:uid="{34F82B21-F23B-443E-B91F-6F4522B7FF82}"/>
    <hyperlink ref="F18" location="A124801974V" display="A124801974V" xr:uid="{322189D6-DC9C-47C0-8B6C-9369DB6DBDDB}"/>
    <hyperlink ref="F19" location="A124801978C" display="A124801978C" xr:uid="{992267AB-B119-4005-9C0A-5E0B1A1DD53E}"/>
    <hyperlink ref="F20" location="A124801998L" display="A124801998L" xr:uid="{CEF08DC0-6189-4871-B53D-B789EB2D9E9C}"/>
    <hyperlink ref="F21" location="A124801954K" display="A124801954K" xr:uid="{23EFFD3D-51AF-4A5D-9342-4223B60E4E17}"/>
    <hyperlink ref="F22" location="A124802026L" display="A124802026L" xr:uid="{13B90AAB-D077-4F58-B9C3-10FBFDFBEC04}"/>
    <hyperlink ref="F23" location="A124802002V" display="A124802002V" xr:uid="{865812D0-952A-4BC9-A2E4-63F6E4FB6C50}"/>
    <hyperlink ref="F37" location="A124802034L" display="A124802034L" xr:uid="{B3B5FC57-2317-4810-81FA-ED1B920213E9}"/>
    <hyperlink ref="F27" location="A124801958V" display="A124801958V" xr:uid="{2439F39E-8C03-431B-881C-59BB4BCFC891}"/>
    <hyperlink ref="F28" location="A124801918A" display="A124801918A" xr:uid="{C63D3C23-A4D5-4945-B252-F447F215CBF6}"/>
    <hyperlink ref="F29" location="A124801938K" display="A124801938K" xr:uid="{9ADA9B38-A6FA-44BA-933A-61CA63720C9C}"/>
    <hyperlink ref="F30" location="A124801982V" display="A124801982V" xr:uid="{BD5FFDE1-6AB6-4B29-9F10-625C53F12EDE}"/>
    <hyperlink ref="F31" location="A124801942A" display="A124801942A" xr:uid="{86C9B04B-0F87-455B-82E9-A18306EDE9AC}"/>
    <hyperlink ref="F32" location="A124801986C" display="A124801986C" xr:uid="{E09CC98D-044E-4885-874B-0A5DF05CA7E0}"/>
    <hyperlink ref="F33" location="A124801990V" display="A124801990V" xr:uid="{F01FFC14-31E3-4746-A5AB-83C931EA2C84}"/>
    <hyperlink ref="F34" location="A124802042L" display="A124802042L" xr:uid="{91BE9CF7-DF8C-433C-9333-44CBDFB0C0F3}"/>
    <hyperlink ref="F35" location="A124801922T" display="A124801922T" xr:uid="{6898E79B-AF14-41DE-8AD3-04C3F8111899}"/>
    <hyperlink ref="F36" location="A124802030C" display="A124802030C" xr:uid="{950D7D94-3D62-4DBC-A593-54FE2CA0ACF7}"/>
    <hyperlink ref="F50" location="A124801946K" display="A124801946K" xr:uid="{982205F5-ECFC-47E7-B192-ECAE5194E075}"/>
    <hyperlink ref="F40" location="A124801926A" display="A124801926A" xr:uid="{C7705503-6655-4AAF-B89C-ABB60F24B842}"/>
    <hyperlink ref="F41" location="A124801962K" display="A124801962K" xr:uid="{938DBE17-6806-46B0-97DB-197C56903DAC}"/>
    <hyperlink ref="F42" location="A124801994C" display="A124801994C" xr:uid="{B32F0830-10F4-4913-8EF8-FC1437B4D458}"/>
    <hyperlink ref="F43" location="A124802046W" display="A124802046W" xr:uid="{D7110951-2021-4357-B451-8ACC61BA6F94}"/>
    <hyperlink ref="F44" location="A124801930T" display="A124801930T" xr:uid="{CE77B82B-2D0B-45FB-8DD1-848F89BE3517}"/>
    <hyperlink ref="F45" location="A124802006C" display="A124802006C" xr:uid="{EE621AAA-6E33-4AB5-8933-6ACE4F9BDB01}"/>
    <hyperlink ref="F46" location="A124802010V" display="A124802010V" xr:uid="{D60A00B5-F860-449C-8F8E-384AF57DDB98}"/>
    <hyperlink ref="F47" location="A124801950A" display="A124801950A" xr:uid="{5D4C7D57-1D80-4AA0-ABA8-1D8280E875F7}"/>
    <hyperlink ref="F48" location="A124801934A" display="A124801934A" xr:uid="{80E48BA0-7CCB-4B0D-B17E-7B33D337AC53}"/>
    <hyperlink ref="F49" location="A124801966V" display="A124801966V" xr:uid="{48D5FE66-3633-4F6E-8363-291E5B9249FE}"/>
    <hyperlink ref="G24" location="A124801246W" display="A124801246W" xr:uid="{1C56CF60-85B4-42B2-B918-062E2B8ED870}"/>
    <hyperlink ref="G14" location="A124801222C" display="A124801222C" xr:uid="{FB1E454F-16CA-4B29-85A2-50B90D7F94F7}"/>
    <hyperlink ref="G15" location="A124801178F" display="A124801178F" xr:uid="{4BCD1B95-0FE7-4135-8132-9CA18B0084A9}"/>
    <hyperlink ref="G16" location="A124801226L" display="A124801226L" xr:uid="{3753CC02-793B-4E32-9A23-0C98B0759101}"/>
    <hyperlink ref="G17" location="A124801230C" display="A124801230C" xr:uid="{94ADE6EA-6D4A-4D43-9FAB-C25494D66092}"/>
    <hyperlink ref="G18" location="A124801182W" display="A124801182W" xr:uid="{B0C9BC90-CBDE-42D8-84FA-440362DF3DBC}"/>
    <hyperlink ref="G19" location="A124801186F" display="A124801186F" xr:uid="{CE7AFC2B-9CBB-4362-A3AC-37323A9C231B}"/>
    <hyperlink ref="G20" location="A124801206C" display="A124801206C" xr:uid="{223000E5-94A6-48B7-A694-4E74964B47D7}"/>
    <hyperlink ref="G21" location="A124801162L" display="A124801162L" xr:uid="{968A1D95-F7DC-49BC-8E2D-0AFC6E67757F}"/>
    <hyperlink ref="G22" location="A124801234L" display="A124801234L" xr:uid="{807A6969-A34E-41D3-A4C6-D7844ED50048}"/>
    <hyperlink ref="G23" location="A124801210V" display="A124801210V" xr:uid="{0C8B1DFC-3E0D-413B-9C4E-649A8F95FC26}"/>
    <hyperlink ref="G37" location="A124801242L" display="A124801242L" xr:uid="{2DFE87D9-733A-4F89-8E0B-B1CF2B1A6973}"/>
    <hyperlink ref="G27" location="A124801166W" display="A124801166W" xr:uid="{481B6D4B-BD13-4B0A-BD10-9D59EF393F0F}"/>
    <hyperlink ref="G28" location="A124801126C" display="A124801126C" xr:uid="{4761F51F-6A3D-41A3-8746-5C659C44D3AF}"/>
    <hyperlink ref="G29" location="A124801146L" display="A124801146L" xr:uid="{B38CEF74-ADE6-495A-BB62-DCD718B88748}"/>
    <hyperlink ref="G30" location="A124801190W" display="A124801190W" xr:uid="{029F7FF9-2DD8-4F0B-8980-2BB808BD5B85}"/>
    <hyperlink ref="G31" location="A124801150C" display="A124801150C" xr:uid="{6714A17F-CEA7-468C-A2D0-45558D013551}"/>
    <hyperlink ref="G32" location="A124801194F" display="A124801194F" xr:uid="{CD2F0317-9402-4F8D-AD3A-0FE7A0921D3A}"/>
    <hyperlink ref="G33" location="A124801198R" display="A124801198R" xr:uid="{E5999787-819C-4438-85E8-BCE4D0FD487C}"/>
    <hyperlink ref="G34" location="A124801250L" display="A124801250L" xr:uid="{7A35C188-62DB-479E-9B46-35F594F297C7}"/>
    <hyperlink ref="G35" location="A124801130V" display="A124801130V" xr:uid="{AD0C779A-94E0-4F7A-BBF1-A0F7C82F5188}"/>
    <hyperlink ref="G36" location="A124801238W" display="A124801238W" xr:uid="{6E8D068B-1E82-4664-AB3D-D6322E132061}"/>
    <hyperlink ref="G50" location="A124801154L" display="A124801154L" xr:uid="{442264E0-F96D-44BF-A66E-567D401AE800}"/>
    <hyperlink ref="G40" location="A124801134C" display="A124801134C" xr:uid="{E8AEEC5E-5C05-4C13-A39B-EAD1B84126B4}"/>
    <hyperlink ref="G41" location="A124801170L" display="A124801170L" xr:uid="{B0F09FA3-A2A4-4EE3-9556-0ECFBE64E416}"/>
    <hyperlink ref="G42" location="A124801202V" display="A124801202V" xr:uid="{DBE49772-8BD7-4041-85AC-526DF35116E8}"/>
    <hyperlink ref="G43" location="A124801254W" display="A124801254W" xr:uid="{5DA674FF-C580-4C57-93ED-40A26F00E6C5}"/>
    <hyperlink ref="G44" location="A124801138L" display="A124801138L" xr:uid="{A484D621-D58B-493D-A703-9CEB11B388FA}"/>
    <hyperlink ref="G45" location="A124801214C" display="A124801214C" xr:uid="{A69FF35E-2A2F-49F6-BB02-6B7BE1217BD7}"/>
    <hyperlink ref="G46" location="A124801218L" display="A124801218L" xr:uid="{B5C72E16-EF61-4132-8AB9-557AD742DD7C}"/>
    <hyperlink ref="G47" location="A124801158W" display="A124801158W" xr:uid="{7FB3EFFE-C248-45E9-A3F6-6073C8D6ED90}"/>
    <hyperlink ref="G48" location="A124801142C" display="A124801142C" xr:uid="{BA08FD0E-24F3-4177-AC50-A1AEE243AA19}"/>
    <hyperlink ref="G49" location="A124801174W" display="A124801174W" xr:uid="{329EE235-CF90-4600-8E4D-73B99C7CCE82}"/>
    <hyperlink ref="H24" location="A124801378X" display="A124801378X" xr:uid="{63B11A46-8B78-4058-8C00-07D9265C9148}"/>
    <hyperlink ref="H14" location="A124801354F" display="A124801354F" xr:uid="{8414EDED-568F-41E7-87FC-22B85D7A13BA}"/>
    <hyperlink ref="H15" location="A124801310C" display="A124801310C" xr:uid="{52DBED86-4665-442D-9674-43B96F771DBC}"/>
    <hyperlink ref="H16" location="A124801358R" display="A124801358R" xr:uid="{120F2C19-A132-4AAA-A4A9-2EA891C4C262}"/>
    <hyperlink ref="H17" location="A124801362F" display="A124801362F" xr:uid="{DC316962-5226-4999-AB6A-6A4B916E0236}"/>
    <hyperlink ref="H18" location="A124801314L" display="A124801314L" xr:uid="{F016512A-01E5-4820-ABA4-8BF133509BFB}"/>
    <hyperlink ref="H19" location="A124801318W" display="A124801318W" xr:uid="{A681012F-5095-4222-8F98-3B41EA1750FF}"/>
    <hyperlink ref="H20" location="A124801338F" display="A124801338F" xr:uid="{8A25FD7B-68B3-498A-B4AA-F2FEE0C8ECFF}"/>
    <hyperlink ref="H21" location="A124801294R" display="A124801294R" xr:uid="{B4F66A96-04A9-431A-BF09-0F55F6DDB517}"/>
    <hyperlink ref="H22" location="A124801366R" display="A124801366R" xr:uid="{3F988977-8503-466B-9C06-F13B40DA7621}"/>
    <hyperlink ref="H23" location="A124801342W" display="A124801342W" xr:uid="{6FDAED13-354A-4AC0-A49A-6401136EDC46}"/>
    <hyperlink ref="H37" location="A124801374R" display="A124801374R" xr:uid="{597FB4C8-7C3F-45A2-B72D-8B5C0D6217D7}"/>
    <hyperlink ref="H27" location="A124801298X" display="A124801298X" xr:uid="{D6550CB6-38AE-454C-98E1-B026B7316578}"/>
    <hyperlink ref="H28" location="A124801258F" display="A124801258F" xr:uid="{87B6F469-431B-450C-883C-7EE4A5E2C6EE}"/>
    <hyperlink ref="H29" location="A124801278R" display="A124801278R" xr:uid="{D8086673-1B70-4E57-8DF9-D62B2565733F}"/>
    <hyperlink ref="H30" location="A124801322L" display="A124801322L" xr:uid="{46D019E0-0EF2-4B9E-A8BB-ED5349F751F3}"/>
    <hyperlink ref="H31" location="A124801282F" display="A124801282F" xr:uid="{546356C5-37DE-43F4-8D97-F1717BF7B6F3}"/>
    <hyperlink ref="H32" location="A124801326W" display="A124801326W" xr:uid="{274A8092-3100-45C3-ACC5-A77039962091}"/>
    <hyperlink ref="H33" location="A124801330L" display="A124801330L" xr:uid="{D95289CB-A1F1-4790-A49C-CF744C3D2355}"/>
    <hyperlink ref="H34" location="A124801382R" display="A124801382R" xr:uid="{40F0A244-FA8D-45CF-BE04-0DBB77F5AAD5}"/>
    <hyperlink ref="H35" location="A124801262W" display="A124801262W" xr:uid="{02553901-BCFF-476B-B88A-2161566F0F72}"/>
    <hyperlink ref="H36" location="A124801370F" display="A124801370F" xr:uid="{16DA3399-E970-4FD3-AE78-E5867C1D1CF7}"/>
    <hyperlink ref="H50" location="A124801286R" display="A124801286R" xr:uid="{0A513AA8-C5BB-43F6-9E22-BA53795CB3B0}"/>
    <hyperlink ref="H40" location="A124801266F" display="A124801266F" xr:uid="{B86A8960-5261-4483-8D78-20CEF796E227}"/>
    <hyperlink ref="H41" location="A124801302C" display="A124801302C" xr:uid="{CA1A1A4B-2989-4381-83FD-900C0FFEC0DF}"/>
    <hyperlink ref="H42" location="A124801334W" display="A124801334W" xr:uid="{44A6AE4A-A4D0-4DFA-B2D2-EC92FB395AC2}"/>
    <hyperlink ref="H43" location="A124801386X" display="A124801386X" xr:uid="{EE8EBB8F-50F7-448C-AEF9-91C3878B1131}"/>
    <hyperlink ref="H44" location="A124801270W" display="A124801270W" xr:uid="{1417443D-FE3E-46AD-8967-A70131D79470}"/>
    <hyperlink ref="H45" location="A124801346F" display="A124801346F" xr:uid="{A0A907F0-DC21-4EC9-ACB6-A27B2C75014D}"/>
    <hyperlink ref="H46" location="A124801350W" display="A124801350W" xr:uid="{F8F2A23B-41AE-4608-A4FD-E6139EB55EC6}"/>
    <hyperlink ref="H47" location="A124801290F" display="A124801290F" xr:uid="{3B61D406-CDD7-4F1E-802A-4482D276CA6D}"/>
    <hyperlink ref="H48" location="A124801274F" display="A124801274F" xr:uid="{9A999243-B030-48C9-94F3-6666048C07A0}"/>
    <hyperlink ref="H49" location="A124801306L" display="A124801306L" xr:uid="{5D6F9B1E-0427-4EDF-AC95-9D0AC951F930}"/>
    <hyperlink ref="O24" location="A124801510W" display="A124801510W" xr:uid="{02D6107F-AA11-48A7-BC8C-D809465568D7}"/>
    <hyperlink ref="O14" location="A124801486J" display="A124801486J" xr:uid="{41855F68-DA30-4026-9055-58C19C1CFF36}"/>
    <hyperlink ref="O15" location="A124801442F" display="A124801442F" xr:uid="{D840B8E3-A5A0-4476-B654-9D95E78875F2}"/>
    <hyperlink ref="O16" location="A124801490X" display="A124801490X" xr:uid="{61A1B728-069B-412C-BB00-191286AEA05C}"/>
    <hyperlink ref="O17" location="A124801494J" display="A124801494J" xr:uid="{27252EF0-AEBF-4D54-B797-7CB6678B3903}"/>
    <hyperlink ref="O18" location="A124801446R" display="A124801446R" xr:uid="{DD7387A2-8B08-4149-A95C-F99BEF4C5AE9}"/>
    <hyperlink ref="O19" location="A124801450F" display="A124801450F" xr:uid="{280FB3FB-EA3D-496B-B54B-250E2EAF57D3}"/>
    <hyperlink ref="O20" location="A124801470R" display="A124801470R" xr:uid="{CB685A38-0D69-4DCB-904E-66C579CF55A4}"/>
    <hyperlink ref="O21" location="A124801426F" display="A124801426F" xr:uid="{877E6D7E-0291-435B-B38C-F4383660766D}"/>
    <hyperlink ref="O22" location="A124801498T" display="A124801498T" xr:uid="{02C2BD13-B3F2-4085-9760-AB8B393E692A}"/>
    <hyperlink ref="O23" location="A124801474X" display="A124801474X" xr:uid="{05C5A26C-664F-42F8-9D54-C879CA12DF5D}"/>
    <hyperlink ref="O37" location="A124801506F" display="A124801506F" xr:uid="{8A0DD686-27FF-4E94-83C5-55254C9A5FC1}"/>
    <hyperlink ref="O27" location="A124801430W" display="A124801430W" xr:uid="{D3531D38-4FE8-4EC1-9774-4C1BF34FBC42}"/>
    <hyperlink ref="O28" location="A124801390R" display="A124801390R" xr:uid="{0D3BCF39-47B8-4215-97A0-BCC9BF8F55DC}"/>
    <hyperlink ref="O29" location="A124801410L" display="A124801410L" xr:uid="{95D7D080-8E28-42BA-B478-5BE932950716}"/>
    <hyperlink ref="O30" location="A124801454R" display="A124801454R" xr:uid="{D3B77BBF-797C-4ABE-B70A-4F3619CB4E57}"/>
    <hyperlink ref="O31" location="A124801414W" display="A124801414W" xr:uid="{BC409371-90DA-48C1-9070-E1D0636F5550}"/>
    <hyperlink ref="O32" location="A124801458X" display="A124801458X" xr:uid="{36C31E48-4E61-4B34-B0F5-9ACDA6220887}"/>
    <hyperlink ref="O33" location="A124801462R" display="A124801462R" xr:uid="{C1951A85-E688-474E-8D2C-BD93A9B3AC78}"/>
    <hyperlink ref="O34" location="A124801514F" display="A124801514F" xr:uid="{534825C7-0F4F-4E4E-B9B2-B94421A09FEF}"/>
    <hyperlink ref="O35" location="A124801394X" display="A124801394X" xr:uid="{EA515C28-2A8F-4823-BCB2-3ACCAA077515}"/>
    <hyperlink ref="O36" location="A124801502W" display="A124801502W" xr:uid="{02A955F8-E978-449B-A51F-2C5DE7337D53}"/>
    <hyperlink ref="O50" location="A124801418F" display="A124801418F" xr:uid="{48523E9D-718D-416C-8AA5-1F9883B7E035}"/>
    <hyperlink ref="O40" location="A124801398J" display="A124801398J" xr:uid="{668D1EEC-EB93-4A53-BE94-1A486DC2334D}"/>
    <hyperlink ref="O41" location="A124801434F" display="A124801434F" xr:uid="{622DBBB4-1A7D-4D5D-80B1-761D8C5654B5}"/>
    <hyperlink ref="O42" location="A124801466X" display="A124801466X" xr:uid="{B1532BC9-68F3-456C-B837-238B0E9D9638}"/>
    <hyperlink ref="O43" location="A124801518R" display="A124801518R" xr:uid="{53A0302E-1F90-49E4-8150-F6922758F0AB}"/>
    <hyperlink ref="O44" location="A124801402L" display="A124801402L" xr:uid="{2EEEF16E-7496-4E0B-8B5F-4A71241E3647}"/>
    <hyperlink ref="O45" location="A124801478J" display="A124801478J" xr:uid="{0B193D2E-A440-4362-ABD0-E966B1077087}"/>
    <hyperlink ref="O46" location="A124801482X" display="A124801482X" xr:uid="{A04BD95C-F9C1-4DF5-B7C8-B4B199E55C92}"/>
    <hyperlink ref="O47" location="A124801422W" display="A124801422W" xr:uid="{76883C25-7EAC-4C05-8F19-DA5693EAE7B9}"/>
    <hyperlink ref="O48" location="A124801406W" display="A124801406W" xr:uid="{B8D2A32A-A32F-4ED4-91FC-E474F50F643C}"/>
    <hyperlink ref="O49" location="A124801438R" display="A124801438R" xr:uid="{B6E3D80D-C56C-4417-8488-8363A8DC6F17}"/>
  </hyperlinks>
  <pageMargins left="0.74803149606299213" right="0.74803149606299213" top="0.98425196850393704" bottom="0.98425196850393704" header="0.51181102362204722" footer="0.51181102362204722"/>
  <pageSetup paperSize="8" scale="64" fitToHeight="0" orientation="portrait" r:id="rId2"/>
  <headerFooter>
    <oddHeader>&amp;C&amp;"Calibri"&amp;10&amp;KFF0000OFFICIAL: Census and Statistics Act&amp;1#</oddHeader>
    <oddFooter>&amp;C&amp;1#&amp;"Calibri"&amp;10&amp;KFF0000OFFICIAL: Census and Statistics Act</oddFooter>
  </headerFooter>
  <drawing r:id="rId3"/>
  <legacy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475"/>
  <sheetViews>
    <sheetView showGridLines="0" workbookViewId="0">
      <pane ySplit="11" topLeftCell="A12" activePane="bottomLeft" state="frozen"/>
      <selection pane="bottomLeft"/>
    </sheetView>
  </sheetViews>
  <sheetFormatPr defaultColWidth="7.7109375" defaultRowHeight="11.25"/>
  <cols>
    <col min="1" max="1" width="17.85546875" style="11" customWidth="1"/>
    <col min="2" max="2" width="19.140625" style="11" customWidth="1"/>
    <col min="3" max="3" width="30.7109375" style="11" customWidth="1"/>
    <col min="4" max="4" width="7.7109375" style="11"/>
    <col min="5" max="5" width="11" style="11" bestFit="1" customWidth="1"/>
    <col min="6" max="11" width="7.7109375" style="11"/>
    <col min="12" max="12" width="9.7109375" style="11" customWidth="1"/>
    <col min="13" max="25" width="7.7109375" style="11"/>
    <col min="26" max="26" width="7.7109375" style="11" customWidth="1"/>
    <col min="27" max="16384" width="7.7109375" style="11"/>
  </cols>
  <sheetData>
    <row r="2" spans="1:13" ht="12.75">
      <c r="B2" s="13" t="s">
        <v>936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</row>
    <row r="3" spans="1:13"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</row>
    <row r="4" spans="1:13"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</row>
    <row r="5" spans="1:13" ht="15.75">
      <c r="B5" s="14" t="s">
        <v>937</v>
      </c>
    </row>
    <row r="6" spans="1:13" ht="15.75" customHeight="1">
      <c r="B6" s="56" t="s">
        <v>938</v>
      </c>
      <c r="C6" s="56"/>
      <c r="D6" s="56"/>
      <c r="E6" s="56"/>
      <c r="F6" s="56"/>
      <c r="G6" s="56"/>
      <c r="H6" s="56"/>
      <c r="I6" s="56"/>
      <c r="J6" s="56"/>
      <c r="K6" s="56"/>
      <c r="L6" s="56"/>
    </row>
    <row r="8" spans="1:13" ht="15">
      <c r="D8" s="16" t="s">
        <v>940</v>
      </c>
    </row>
    <row r="9" spans="1:13" s="17" customFormat="1"/>
    <row r="10" spans="1:13" ht="22.5" customHeight="1">
      <c r="A10" s="18" t="s">
        <v>941</v>
      </c>
      <c r="B10" s="18"/>
      <c r="C10" s="18"/>
      <c r="D10" s="18" t="s">
        <v>251</v>
      </c>
      <c r="E10" s="18" t="s">
        <v>258</v>
      </c>
      <c r="F10" s="18" t="s">
        <v>255</v>
      </c>
      <c r="G10" s="18" t="s">
        <v>256</v>
      </c>
      <c r="H10" s="18" t="s">
        <v>942</v>
      </c>
      <c r="I10" s="18" t="s">
        <v>250</v>
      </c>
      <c r="J10" s="18" t="s">
        <v>252</v>
      </c>
      <c r="K10" s="18" t="s">
        <v>943</v>
      </c>
      <c r="L10" s="18" t="s">
        <v>254</v>
      </c>
    </row>
    <row r="12" spans="1:13">
      <c r="A12" s="11" t="s">
        <v>0</v>
      </c>
      <c r="D12" s="11" t="s">
        <v>260</v>
      </c>
      <c r="E12" s="19" t="s">
        <v>262</v>
      </c>
      <c r="F12" s="10">
        <v>42036</v>
      </c>
      <c r="G12" s="10">
        <v>44228</v>
      </c>
      <c r="H12" s="11">
        <v>7</v>
      </c>
      <c r="I12" s="20" t="s">
        <v>259</v>
      </c>
      <c r="J12" s="11" t="s">
        <v>261</v>
      </c>
      <c r="K12" s="11" t="s">
        <v>945</v>
      </c>
      <c r="L12" s="11">
        <v>2</v>
      </c>
    </row>
    <row r="13" spans="1:13">
      <c r="A13" s="11" t="s">
        <v>1</v>
      </c>
      <c r="D13" s="11" t="s">
        <v>260</v>
      </c>
      <c r="E13" s="19" t="s">
        <v>263</v>
      </c>
      <c r="F13" s="10">
        <v>42036</v>
      </c>
      <c r="G13" s="10">
        <v>44228</v>
      </c>
      <c r="H13" s="11">
        <v>7</v>
      </c>
      <c r="I13" s="20" t="s">
        <v>259</v>
      </c>
      <c r="J13" s="11" t="s">
        <v>261</v>
      </c>
      <c r="K13" s="11" t="s">
        <v>945</v>
      </c>
      <c r="L13" s="11">
        <v>2</v>
      </c>
    </row>
    <row r="14" spans="1:13">
      <c r="A14" s="11" t="s">
        <v>2</v>
      </c>
      <c r="D14" s="11" t="s">
        <v>260</v>
      </c>
      <c r="E14" s="19" t="s">
        <v>264</v>
      </c>
      <c r="F14" s="10">
        <v>42036</v>
      </c>
      <c r="G14" s="10">
        <v>44228</v>
      </c>
      <c r="H14" s="11">
        <v>7</v>
      </c>
      <c r="I14" s="20" t="s">
        <v>259</v>
      </c>
      <c r="J14" s="11" t="s">
        <v>261</v>
      </c>
      <c r="K14" s="11" t="s">
        <v>945</v>
      </c>
      <c r="L14" s="11">
        <v>2</v>
      </c>
    </row>
    <row r="15" spans="1:13">
      <c r="A15" s="11" t="s">
        <v>3</v>
      </c>
      <c r="D15" s="11" t="s">
        <v>260</v>
      </c>
      <c r="E15" s="19" t="s">
        <v>265</v>
      </c>
      <c r="F15" s="10">
        <v>42036</v>
      </c>
      <c r="G15" s="10">
        <v>44228</v>
      </c>
      <c r="H15" s="11">
        <v>7</v>
      </c>
      <c r="I15" s="20" t="s">
        <v>259</v>
      </c>
      <c r="J15" s="11" t="s">
        <v>261</v>
      </c>
      <c r="K15" s="11" t="s">
        <v>945</v>
      </c>
      <c r="L15" s="11">
        <v>2</v>
      </c>
    </row>
    <row r="16" spans="1:13">
      <c r="A16" s="11" t="s">
        <v>4</v>
      </c>
      <c r="D16" s="11" t="s">
        <v>260</v>
      </c>
      <c r="E16" s="19" t="s">
        <v>266</v>
      </c>
      <c r="F16" s="10">
        <v>42036</v>
      </c>
      <c r="G16" s="10">
        <v>44228</v>
      </c>
      <c r="H16" s="11">
        <v>7</v>
      </c>
      <c r="I16" s="20" t="s">
        <v>259</v>
      </c>
      <c r="J16" s="11" t="s">
        <v>261</v>
      </c>
      <c r="K16" s="11" t="s">
        <v>945</v>
      </c>
      <c r="L16" s="11">
        <v>2</v>
      </c>
    </row>
    <row r="17" spans="1:12">
      <c r="A17" s="11" t="s">
        <v>5</v>
      </c>
      <c r="D17" s="11" t="s">
        <v>260</v>
      </c>
      <c r="E17" s="19" t="s">
        <v>267</v>
      </c>
      <c r="F17" s="10">
        <v>42036</v>
      </c>
      <c r="G17" s="10">
        <v>44228</v>
      </c>
      <c r="H17" s="11">
        <v>7</v>
      </c>
      <c r="I17" s="20" t="s">
        <v>259</v>
      </c>
      <c r="J17" s="11" t="s">
        <v>261</v>
      </c>
      <c r="K17" s="11" t="s">
        <v>945</v>
      </c>
      <c r="L17" s="11">
        <v>2</v>
      </c>
    </row>
    <row r="18" spans="1:12">
      <c r="A18" s="11" t="s">
        <v>6</v>
      </c>
      <c r="D18" s="11" t="s">
        <v>260</v>
      </c>
      <c r="E18" s="19" t="s">
        <v>268</v>
      </c>
      <c r="F18" s="10">
        <v>42036</v>
      </c>
      <c r="G18" s="10">
        <v>44228</v>
      </c>
      <c r="H18" s="11">
        <v>7</v>
      </c>
      <c r="I18" s="20" t="s">
        <v>259</v>
      </c>
      <c r="J18" s="11" t="s">
        <v>261</v>
      </c>
      <c r="K18" s="11" t="s">
        <v>945</v>
      </c>
      <c r="L18" s="11">
        <v>2</v>
      </c>
    </row>
    <row r="19" spans="1:12">
      <c r="A19" s="11" t="s">
        <v>7</v>
      </c>
      <c r="D19" s="11" t="s">
        <v>260</v>
      </c>
      <c r="E19" s="19" t="s">
        <v>269</v>
      </c>
      <c r="F19" s="10">
        <v>42036</v>
      </c>
      <c r="G19" s="10">
        <v>44228</v>
      </c>
      <c r="H19" s="11">
        <v>7</v>
      </c>
      <c r="I19" s="20" t="s">
        <v>259</v>
      </c>
      <c r="J19" s="11" t="s">
        <v>261</v>
      </c>
      <c r="K19" s="11" t="s">
        <v>945</v>
      </c>
      <c r="L19" s="11">
        <v>2</v>
      </c>
    </row>
    <row r="20" spans="1:12">
      <c r="A20" s="11" t="s">
        <v>8</v>
      </c>
      <c r="D20" s="11" t="s">
        <v>260</v>
      </c>
      <c r="E20" s="19" t="s">
        <v>270</v>
      </c>
      <c r="F20" s="10">
        <v>42036</v>
      </c>
      <c r="G20" s="10">
        <v>44228</v>
      </c>
      <c r="H20" s="11">
        <v>7</v>
      </c>
      <c r="I20" s="20" t="s">
        <v>259</v>
      </c>
      <c r="J20" s="11" t="s">
        <v>261</v>
      </c>
      <c r="K20" s="11" t="s">
        <v>945</v>
      </c>
      <c r="L20" s="11">
        <v>2</v>
      </c>
    </row>
    <row r="21" spans="1:12">
      <c r="A21" s="11" t="s">
        <v>9</v>
      </c>
      <c r="D21" s="11" t="s">
        <v>260</v>
      </c>
      <c r="E21" s="19" t="s">
        <v>271</v>
      </c>
      <c r="F21" s="10">
        <v>42036</v>
      </c>
      <c r="G21" s="10">
        <v>44228</v>
      </c>
      <c r="H21" s="11">
        <v>7</v>
      </c>
      <c r="I21" s="20" t="s">
        <v>259</v>
      </c>
      <c r="J21" s="11" t="s">
        <v>261</v>
      </c>
      <c r="K21" s="11" t="s">
        <v>945</v>
      </c>
      <c r="L21" s="11">
        <v>2</v>
      </c>
    </row>
    <row r="22" spans="1:12">
      <c r="A22" s="11" t="s">
        <v>10</v>
      </c>
      <c r="D22" s="11" t="s">
        <v>260</v>
      </c>
      <c r="E22" s="19" t="s">
        <v>272</v>
      </c>
      <c r="F22" s="10">
        <v>42036</v>
      </c>
      <c r="G22" s="10">
        <v>44228</v>
      </c>
      <c r="H22" s="11">
        <v>7</v>
      </c>
      <c r="I22" s="20" t="s">
        <v>259</v>
      </c>
      <c r="J22" s="11" t="s">
        <v>261</v>
      </c>
      <c r="K22" s="11" t="s">
        <v>945</v>
      </c>
      <c r="L22" s="11">
        <v>2</v>
      </c>
    </row>
    <row r="23" spans="1:12">
      <c r="A23" s="11" t="s">
        <v>11</v>
      </c>
      <c r="D23" s="11" t="s">
        <v>260</v>
      </c>
      <c r="E23" s="19" t="s">
        <v>273</v>
      </c>
      <c r="F23" s="10">
        <v>42036</v>
      </c>
      <c r="G23" s="10">
        <v>44228</v>
      </c>
      <c r="H23" s="11">
        <v>7</v>
      </c>
      <c r="I23" s="20" t="s">
        <v>259</v>
      </c>
      <c r="J23" s="11" t="s">
        <v>261</v>
      </c>
      <c r="K23" s="11" t="s">
        <v>945</v>
      </c>
      <c r="L23" s="11">
        <v>2</v>
      </c>
    </row>
    <row r="24" spans="1:12">
      <c r="A24" s="11" t="s">
        <v>12</v>
      </c>
      <c r="D24" s="11" t="s">
        <v>260</v>
      </c>
      <c r="E24" s="19" t="s">
        <v>274</v>
      </c>
      <c r="F24" s="10">
        <v>42036</v>
      </c>
      <c r="G24" s="10">
        <v>44228</v>
      </c>
      <c r="H24" s="11">
        <v>7</v>
      </c>
      <c r="I24" s="20" t="s">
        <v>259</v>
      </c>
      <c r="J24" s="11" t="s">
        <v>261</v>
      </c>
      <c r="K24" s="11" t="s">
        <v>945</v>
      </c>
      <c r="L24" s="11">
        <v>2</v>
      </c>
    </row>
    <row r="25" spans="1:12">
      <c r="A25" s="11" t="s">
        <v>13</v>
      </c>
      <c r="D25" s="11" t="s">
        <v>260</v>
      </c>
      <c r="E25" s="19" t="s">
        <v>275</v>
      </c>
      <c r="F25" s="10">
        <v>42036</v>
      </c>
      <c r="G25" s="10">
        <v>44228</v>
      </c>
      <c r="H25" s="11">
        <v>7</v>
      </c>
      <c r="I25" s="20" t="s">
        <v>259</v>
      </c>
      <c r="J25" s="11" t="s">
        <v>261</v>
      </c>
      <c r="K25" s="11" t="s">
        <v>945</v>
      </c>
      <c r="L25" s="11">
        <v>2</v>
      </c>
    </row>
    <row r="26" spans="1:12">
      <c r="A26" s="11" t="s">
        <v>14</v>
      </c>
      <c r="D26" s="11" t="s">
        <v>260</v>
      </c>
      <c r="E26" s="19" t="s">
        <v>276</v>
      </c>
      <c r="F26" s="10">
        <v>42036</v>
      </c>
      <c r="G26" s="10">
        <v>44228</v>
      </c>
      <c r="H26" s="11">
        <v>7</v>
      </c>
      <c r="I26" s="20" t="s">
        <v>259</v>
      </c>
      <c r="J26" s="11" t="s">
        <v>261</v>
      </c>
      <c r="K26" s="11" t="s">
        <v>945</v>
      </c>
      <c r="L26" s="11">
        <v>2</v>
      </c>
    </row>
    <row r="27" spans="1:12">
      <c r="A27" s="11" t="s">
        <v>15</v>
      </c>
      <c r="D27" s="11" t="s">
        <v>260</v>
      </c>
      <c r="E27" s="19" t="s">
        <v>277</v>
      </c>
      <c r="F27" s="10">
        <v>42036</v>
      </c>
      <c r="G27" s="10">
        <v>44228</v>
      </c>
      <c r="H27" s="11">
        <v>7</v>
      </c>
      <c r="I27" s="20" t="s">
        <v>259</v>
      </c>
      <c r="J27" s="11" t="s">
        <v>261</v>
      </c>
      <c r="K27" s="11" t="s">
        <v>945</v>
      </c>
      <c r="L27" s="11">
        <v>2</v>
      </c>
    </row>
    <row r="28" spans="1:12">
      <c r="A28" s="11" t="s">
        <v>16</v>
      </c>
      <c r="D28" s="11" t="s">
        <v>260</v>
      </c>
      <c r="E28" s="19" t="s">
        <v>278</v>
      </c>
      <c r="F28" s="10">
        <v>42036</v>
      </c>
      <c r="G28" s="10">
        <v>44228</v>
      </c>
      <c r="H28" s="11">
        <v>7</v>
      </c>
      <c r="I28" s="20" t="s">
        <v>259</v>
      </c>
      <c r="J28" s="11" t="s">
        <v>261</v>
      </c>
      <c r="K28" s="11" t="s">
        <v>945</v>
      </c>
      <c r="L28" s="11">
        <v>2</v>
      </c>
    </row>
    <row r="29" spans="1:12">
      <c r="A29" s="11" t="s">
        <v>17</v>
      </c>
      <c r="D29" s="11" t="s">
        <v>260</v>
      </c>
      <c r="E29" s="19" t="s">
        <v>279</v>
      </c>
      <c r="F29" s="10">
        <v>42036</v>
      </c>
      <c r="G29" s="10">
        <v>44228</v>
      </c>
      <c r="H29" s="11">
        <v>7</v>
      </c>
      <c r="I29" s="20" t="s">
        <v>259</v>
      </c>
      <c r="J29" s="11" t="s">
        <v>261</v>
      </c>
      <c r="K29" s="11" t="s">
        <v>945</v>
      </c>
      <c r="L29" s="11">
        <v>2</v>
      </c>
    </row>
    <row r="30" spans="1:12">
      <c r="A30" s="11" t="s">
        <v>18</v>
      </c>
      <c r="D30" s="11" t="s">
        <v>260</v>
      </c>
      <c r="E30" s="19" t="s">
        <v>280</v>
      </c>
      <c r="F30" s="10">
        <v>42036</v>
      </c>
      <c r="G30" s="10">
        <v>44228</v>
      </c>
      <c r="H30" s="11">
        <v>7</v>
      </c>
      <c r="I30" s="20" t="s">
        <v>259</v>
      </c>
      <c r="J30" s="11" t="s">
        <v>261</v>
      </c>
      <c r="K30" s="11" t="s">
        <v>945</v>
      </c>
      <c r="L30" s="11">
        <v>2</v>
      </c>
    </row>
    <row r="31" spans="1:12">
      <c r="A31" s="11" t="s">
        <v>19</v>
      </c>
      <c r="D31" s="11" t="s">
        <v>260</v>
      </c>
      <c r="E31" s="19" t="s">
        <v>281</v>
      </c>
      <c r="F31" s="10">
        <v>42036</v>
      </c>
      <c r="G31" s="10">
        <v>44228</v>
      </c>
      <c r="H31" s="11">
        <v>7</v>
      </c>
      <c r="I31" s="20" t="s">
        <v>259</v>
      </c>
      <c r="J31" s="11" t="s">
        <v>261</v>
      </c>
      <c r="K31" s="11" t="s">
        <v>945</v>
      </c>
      <c r="L31" s="11">
        <v>2</v>
      </c>
    </row>
    <row r="32" spans="1:12">
      <c r="A32" s="11" t="s">
        <v>20</v>
      </c>
      <c r="D32" s="11" t="s">
        <v>260</v>
      </c>
      <c r="E32" s="19" t="s">
        <v>282</v>
      </c>
      <c r="F32" s="10">
        <v>42036</v>
      </c>
      <c r="G32" s="10">
        <v>44228</v>
      </c>
      <c r="H32" s="11">
        <v>7</v>
      </c>
      <c r="I32" s="20" t="s">
        <v>259</v>
      </c>
      <c r="J32" s="11" t="s">
        <v>261</v>
      </c>
      <c r="K32" s="11" t="s">
        <v>945</v>
      </c>
      <c r="L32" s="11">
        <v>2</v>
      </c>
    </row>
    <row r="33" spans="1:12">
      <c r="A33" s="11" t="s">
        <v>21</v>
      </c>
      <c r="D33" s="11" t="s">
        <v>260</v>
      </c>
      <c r="E33" s="19" t="s">
        <v>283</v>
      </c>
      <c r="F33" s="10">
        <v>42036</v>
      </c>
      <c r="G33" s="10">
        <v>44228</v>
      </c>
      <c r="H33" s="11">
        <v>7</v>
      </c>
      <c r="I33" s="20" t="s">
        <v>259</v>
      </c>
      <c r="J33" s="11" t="s">
        <v>261</v>
      </c>
      <c r="K33" s="11" t="s">
        <v>945</v>
      </c>
      <c r="L33" s="11">
        <v>2</v>
      </c>
    </row>
    <row r="34" spans="1:12">
      <c r="A34" s="11" t="s">
        <v>22</v>
      </c>
      <c r="D34" s="11" t="s">
        <v>260</v>
      </c>
      <c r="E34" s="19" t="s">
        <v>284</v>
      </c>
      <c r="F34" s="10">
        <v>42036</v>
      </c>
      <c r="G34" s="10">
        <v>44228</v>
      </c>
      <c r="H34" s="11">
        <v>7</v>
      </c>
      <c r="I34" s="20" t="s">
        <v>259</v>
      </c>
      <c r="J34" s="11" t="s">
        <v>261</v>
      </c>
      <c r="K34" s="11" t="s">
        <v>945</v>
      </c>
      <c r="L34" s="11">
        <v>2</v>
      </c>
    </row>
    <row r="35" spans="1:12">
      <c r="A35" s="11" t="s">
        <v>23</v>
      </c>
      <c r="D35" s="11" t="s">
        <v>260</v>
      </c>
      <c r="E35" s="19" t="s">
        <v>285</v>
      </c>
      <c r="F35" s="10">
        <v>42036</v>
      </c>
      <c r="G35" s="10">
        <v>44228</v>
      </c>
      <c r="H35" s="11">
        <v>7</v>
      </c>
      <c r="I35" s="20" t="s">
        <v>259</v>
      </c>
      <c r="J35" s="11" t="s">
        <v>261</v>
      </c>
      <c r="K35" s="11" t="s">
        <v>945</v>
      </c>
      <c r="L35" s="11">
        <v>2</v>
      </c>
    </row>
    <row r="36" spans="1:12">
      <c r="A36" s="11" t="s">
        <v>24</v>
      </c>
      <c r="D36" s="11" t="s">
        <v>260</v>
      </c>
      <c r="E36" s="19" t="s">
        <v>286</v>
      </c>
      <c r="F36" s="10">
        <v>42036</v>
      </c>
      <c r="G36" s="10">
        <v>44228</v>
      </c>
      <c r="H36" s="11">
        <v>7</v>
      </c>
      <c r="I36" s="20" t="s">
        <v>259</v>
      </c>
      <c r="J36" s="11" t="s">
        <v>261</v>
      </c>
      <c r="K36" s="11" t="s">
        <v>945</v>
      </c>
      <c r="L36" s="11">
        <v>2</v>
      </c>
    </row>
    <row r="37" spans="1:12">
      <c r="A37" s="11" t="s">
        <v>25</v>
      </c>
      <c r="D37" s="11" t="s">
        <v>260</v>
      </c>
      <c r="E37" s="19" t="s">
        <v>287</v>
      </c>
      <c r="F37" s="10">
        <v>42036</v>
      </c>
      <c r="G37" s="10">
        <v>44228</v>
      </c>
      <c r="H37" s="11">
        <v>7</v>
      </c>
      <c r="I37" s="20" t="s">
        <v>259</v>
      </c>
      <c r="J37" s="11" t="s">
        <v>261</v>
      </c>
      <c r="K37" s="11" t="s">
        <v>945</v>
      </c>
      <c r="L37" s="11">
        <v>2</v>
      </c>
    </row>
    <row r="38" spans="1:12">
      <c r="A38" s="11" t="s">
        <v>26</v>
      </c>
      <c r="D38" s="11" t="s">
        <v>260</v>
      </c>
      <c r="E38" s="19" t="s">
        <v>288</v>
      </c>
      <c r="F38" s="10">
        <v>42036</v>
      </c>
      <c r="G38" s="10">
        <v>44228</v>
      </c>
      <c r="H38" s="11">
        <v>7</v>
      </c>
      <c r="I38" s="20" t="s">
        <v>259</v>
      </c>
      <c r="J38" s="11" t="s">
        <v>261</v>
      </c>
      <c r="K38" s="11" t="s">
        <v>945</v>
      </c>
      <c r="L38" s="11">
        <v>2</v>
      </c>
    </row>
    <row r="39" spans="1:12">
      <c r="A39" s="11" t="s">
        <v>27</v>
      </c>
      <c r="D39" s="11" t="s">
        <v>260</v>
      </c>
      <c r="E39" s="19" t="s">
        <v>289</v>
      </c>
      <c r="F39" s="10">
        <v>42036</v>
      </c>
      <c r="G39" s="10">
        <v>44228</v>
      </c>
      <c r="H39" s="11">
        <v>7</v>
      </c>
      <c r="I39" s="20" t="s">
        <v>259</v>
      </c>
      <c r="J39" s="11" t="s">
        <v>261</v>
      </c>
      <c r="K39" s="11" t="s">
        <v>945</v>
      </c>
      <c r="L39" s="11">
        <v>2</v>
      </c>
    </row>
    <row r="40" spans="1:12">
      <c r="A40" s="11" t="s">
        <v>28</v>
      </c>
      <c r="D40" s="11" t="s">
        <v>260</v>
      </c>
      <c r="E40" s="19" t="s">
        <v>290</v>
      </c>
      <c r="F40" s="10">
        <v>42036</v>
      </c>
      <c r="G40" s="10">
        <v>44228</v>
      </c>
      <c r="H40" s="11">
        <v>7</v>
      </c>
      <c r="I40" s="20" t="s">
        <v>259</v>
      </c>
      <c r="J40" s="11" t="s">
        <v>261</v>
      </c>
      <c r="K40" s="11" t="s">
        <v>945</v>
      </c>
      <c r="L40" s="11">
        <v>2</v>
      </c>
    </row>
    <row r="41" spans="1:12">
      <c r="A41" s="11" t="s">
        <v>29</v>
      </c>
      <c r="D41" s="11" t="s">
        <v>260</v>
      </c>
      <c r="E41" s="19" t="s">
        <v>291</v>
      </c>
      <c r="F41" s="10">
        <v>42036</v>
      </c>
      <c r="G41" s="10">
        <v>44228</v>
      </c>
      <c r="H41" s="11">
        <v>7</v>
      </c>
      <c r="I41" s="20" t="s">
        <v>259</v>
      </c>
      <c r="J41" s="11" t="s">
        <v>261</v>
      </c>
      <c r="K41" s="11" t="s">
        <v>945</v>
      </c>
      <c r="L41" s="11">
        <v>2</v>
      </c>
    </row>
    <row r="42" spans="1:12">
      <c r="A42" s="11" t="s">
        <v>30</v>
      </c>
      <c r="D42" s="11" t="s">
        <v>260</v>
      </c>
      <c r="E42" s="19" t="s">
        <v>292</v>
      </c>
      <c r="F42" s="10">
        <v>42036</v>
      </c>
      <c r="G42" s="10">
        <v>44228</v>
      </c>
      <c r="H42" s="11">
        <v>7</v>
      </c>
      <c r="I42" s="20" t="s">
        <v>259</v>
      </c>
      <c r="J42" s="11" t="s">
        <v>261</v>
      </c>
      <c r="K42" s="11" t="s">
        <v>945</v>
      </c>
      <c r="L42" s="11">
        <v>2</v>
      </c>
    </row>
    <row r="43" spans="1:12">
      <c r="A43" s="11" t="s">
        <v>31</v>
      </c>
      <c r="D43" s="11" t="s">
        <v>260</v>
      </c>
      <c r="E43" s="19" t="s">
        <v>293</v>
      </c>
      <c r="F43" s="10">
        <v>42036</v>
      </c>
      <c r="G43" s="10">
        <v>44228</v>
      </c>
      <c r="H43" s="11">
        <v>7</v>
      </c>
      <c r="I43" s="20" t="s">
        <v>259</v>
      </c>
      <c r="J43" s="11" t="s">
        <v>261</v>
      </c>
      <c r="K43" s="11" t="s">
        <v>945</v>
      </c>
      <c r="L43" s="11">
        <v>2</v>
      </c>
    </row>
    <row r="44" spans="1:12">
      <c r="A44" s="11" t="s">
        <v>32</v>
      </c>
      <c r="D44" s="11" t="s">
        <v>260</v>
      </c>
      <c r="E44" s="19" t="s">
        <v>294</v>
      </c>
      <c r="F44" s="10">
        <v>42036</v>
      </c>
      <c r="G44" s="10">
        <v>44228</v>
      </c>
      <c r="H44" s="11">
        <v>7</v>
      </c>
      <c r="I44" s="20" t="s">
        <v>259</v>
      </c>
      <c r="J44" s="11" t="s">
        <v>261</v>
      </c>
      <c r="K44" s="11" t="s">
        <v>945</v>
      </c>
      <c r="L44" s="11">
        <v>2</v>
      </c>
    </row>
    <row r="45" spans="1:12">
      <c r="A45" s="11" t="s">
        <v>33</v>
      </c>
      <c r="D45" s="11" t="s">
        <v>260</v>
      </c>
      <c r="E45" s="19" t="s">
        <v>295</v>
      </c>
      <c r="F45" s="10">
        <v>42036</v>
      </c>
      <c r="G45" s="10">
        <v>44228</v>
      </c>
      <c r="H45" s="11">
        <v>7</v>
      </c>
      <c r="I45" s="20" t="s">
        <v>259</v>
      </c>
      <c r="J45" s="11" t="s">
        <v>261</v>
      </c>
      <c r="K45" s="11" t="s">
        <v>945</v>
      </c>
      <c r="L45" s="11">
        <v>2</v>
      </c>
    </row>
    <row r="46" spans="1:12">
      <c r="A46" s="11" t="s">
        <v>34</v>
      </c>
      <c r="D46" s="11" t="s">
        <v>260</v>
      </c>
      <c r="E46" s="19" t="s">
        <v>296</v>
      </c>
      <c r="F46" s="10">
        <v>42036</v>
      </c>
      <c r="G46" s="10">
        <v>44228</v>
      </c>
      <c r="H46" s="11">
        <v>7</v>
      </c>
      <c r="I46" s="20" t="s">
        <v>259</v>
      </c>
      <c r="J46" s="11" t="s">
        <v>261</v>
      </c>
      <c r="K46" s="11" t="s">
        <v>945</v>
      </c>
      <c r="L46" s="11">
        <v>2</v>
      </c>
    </row>
    <row r="47" spans="1:12">
      <c r="A47" s="11" t="s">
        <v>35</v>
      </c>
      <c r="D47" s="11" t="s">
        <v>260</v>
      </c>
      <c r="E47" s="19" t="s">
        <v>297</v>
      </c>
      <c r="F47" s="10">
        <v>42036</v>
      </c>
      <c r="G47" s="10">
        <v>44228</v>
      </c>
      <c r="H47" s="11">
        <v>7</v>
      </c>
      <c r="I47" s="20" t="s">
        <v>259</v>
      </c>
      <c r="J47" s="11" t="s">
        <v>261</v>
      </c>
      <c r="K47" s="11" t="s">
        <v>945</v>
      </c>
      <c r="L47" s="11">
        <v>2</v>
      </c>
    </row>
    <row r="48" spans="1:12">
      <c r="A48" s="11" t="s">
        <v>36</v>
      </c>
      <c r="D48" s="11" t="s">
        <v>260</v>
      </c>
      <c r="E48" s="19" t="s">
        <v>298</v>
      </c>
      <c r="F48" s="10">
        <v>42036</v>
      </c>
      <c r="G48" s="10">
        <v>44228</v>
      </c>
      <c r="H48" s="11">
        <v>7</v>
      </c>
      <c r="I48" s="20" t="s">
        <v>259</v>
      </c>
      <c r="J48" s="11" t="s">
        <v>261</v>
      </c>
      <c r="K48" s="11" t="s">
        <v>945</v>
      </c>
      <c r="L48" s="11">
        <v>2</v>
      </c>
    </row>
    <row r="49" spans="1:12">
      <c r="A49" s="11" t="s">
        <v>37</v>
      </c>
      <c r="D49" s="11" t="s">
        <v>260</v>
      </c>
      <c r="E49" s="19" t="s">
        <v>299</v>
      </c>
      <c r="F49" s="10">
        <v>42036</v>
      </c>
      <c r="G49" s="10">
        <v>44228</v>
      </c>
      <c r="H49" s="11">
        <v>7</v>
      </c>
      <c r="I49" s="20" t="s">
        <v>259</v>
      </c>
      <c r="J49" s="11" t="s">
        <v>261</v>
      </c>
      <c r="K49" s="11" t="s">
        <v>945</v>
      </c>
      <c r="L49" s="11">
        <v>2</v>
      </c>
    </row>
    <row r="50" spans="1:12">
      <c r="A50" s="11" t="s">
        <v>38</v>
      </c>
      <c r="D50" s="11" t="s">
        <v>260</v>
      </c>
      <c r="E50" s="19" t="s">
        <v>300</v>
      </c>
      <c r="F50" s="10">
        <v>42036</v>
      </c>
      <c r="G50" s="10">
        <v>44228</v>
      </c>
      <c r="H50" s="11">
        <v>7</v>
      </c>
      <c r="I50" s="20" t="s">
        <v>259</v>
      </c>
      <c r="J50" s="11" t="s">
        <v>261</v>
      </c>
      <c r="K50" s="11" t="s">
        <v>945</v>
      </c>
      <c r="L50" s="11">
        <v>2</v>
      </c>
    </row>
    <row r="51" spans="1:12">
      <c r="A51" s="11" t="s">
        <v>39</v>
      </c>
      <c r="D51" s="11" t="s">
        <v>260</v>
      </c>
      <c r="E51" s="19" t="s">
        <v>301</v>
      </c>
      <c r="F51" s="10">
        <v>42036</v>
      </c>
      <c r="G51" s="10">
        <v>44228</v>
      </c>
      <c r="H51" s="11">
        <v>7</v>
      </c>
      <c r="I51" s="20" t="s">
        <v>259</v>
      </c>
      <c r="J51" s="11" t="s">
        <v>261</v>
      </c>
      <c r="K51" s="11" t="s">
        <v>945</v>
      </c>
      <c r="L51" s="11">
        <v>2</v>
      </c>
    </row>
    <row r="52" spans="1:12">
      <c r="A52" s="11" t="s">
        <v>40</v>
      </c>
      <c r="D52" s="11" t="s">
        <v>260</v>
      </c>
      <c r="E52" s="19" t="s">
        <v>302</v>
      </c>
      <c r="F52" s="10">
        <v>42036</v>
      </c>
      <c r="G52" s="10">
        <v>44228</v>
      </c>
      <c r="H52" s="11">
        <v>7</v>
      </c>
      <c r="I52" s="20" t="s">
        <v>259</v>
      </c>
      <c r="J52" s="11" t="s">
        <v>261</v>
      </c>
      <c r="K52" s="11" t="s">
        <v>945</v>
      </c>
      <c r="L52" s="11">
        <v>2</v>
      </c>
    </row>
    <row r="53" spans="1:12">
      <c r="A53" s="11" t="s">
        <v>41</v>
      </c>
      <c r="D53" s="11" t="s">
        <v>260</v>
      </c>
      <c r="E53" s="19" t="s">
        <v>303</v>
      </c>
      <c r="F53" s="10">
        <v>42036</v>
      </c>
      <c r="G53" s="10">
        <v>44228</v>
      </c>
      <c r="H53" s="11">
        <v>7</v>
      </c>
      <c r="I53" s="20" t="s">
        <v>259</v>
      </c>
      <c r="J53" s="11" t="s">
        <v>261</v>
      </c>
      <c r="K53" s="11" t="s">
        <v>945</v>
      </c>
      <c r="L53" s="11">
        <v>2</v>
      </c>
    </row>
    <row r="54" spans="1:12">
      <c r="A54" s="11" t="s">
        <v>42</v>
      </c>
      <c r="D54" s="11" t="s">
        <v>260</v>
      </c>
      <c r="E54" s="19" t="s">
        <v>304</v>
      </c>
      <c r="F54" s="10">
        <v>42036</v>
      </c>
      <c r="G54" s="10">
        <v>44228</v>
      </c>
      <c r="H54" s="11">
        <v>7</v>
      </c>
      <c r="I54" s="20" t="s">
        <v>259</v>
      </c>
      <c r="J54" s="11" t="s">
        <v>261</v>
      </c>
      <c r="K54" s="11" t="s">
        <v>945</v>
      </c>
      <c r="L54" s="11">
        <v>2</v>
      </c>
    </row>
    <row r="55" spans="1:12">
      <c r="A55" s="11" t="s">
        <v>43</v>
      </c>
      <c r="D55" s="11" t="s">
        <v>260</v>
      </c>
      <c r="E55" s="19" t="s">
        <v>305</v>
      </c>
      <c r="F55" s="10">
        <v>42036</v>
      </c>
      <c r="G55" s="10">
        <v>44228</v>
      </c>
      <c r="H55" s="11">
        <v>7</v>
      </c>
      <c r="I55" s="20" t="s">
        <v>259</v>
      </c>
      <c r="J55" s="11" t="s">
        <v>261</v>
      </c>
      <c r="K55" s="11" t="s">
        <v>945</v>
      </c>
      <c r="L55" s="11">
        <v>2</v>
      </c>
    </row>
    <row r="56" spans="1:12">
      <c r="A56" s="11" t="s">
        <v>44</v>
      </c>
      <c r="D56" s="11" t="s">
        <v>260</v>
      </c>
      <c r="E56" s="19" t="s">
        <v>306</v>
      </c>
      <c r="F56" s="10">
        <v>42036</v>
      </c>
      <c r="G56" s="10">
        <v>44228</v>
      </c>
      <c r="H56" s="11">
        <v>7</v>
      </c>
      <c r="I56" s="20" t="s">
        <v>259</v>
      </c>
      <c r="J56" s="11" t="s">
        <v>261</v>
      </c>
      <c r="K56" s="11" t="s">
        <v>945</v>
      </c>
      <c r="L56" s="11">
        <v>2</v>
      </c>
    </row>
    <row r="57" spans="1:12">
      <c r="A57" s="11" t="s">
        <v>45</v>
      </c>
      <c r="D57" s="11" t="s">
        <v>260</v>
      </c>
      <c r="E57" s="19" t="s">
        <v>307</v>
      </c>
      <c r="F57" s="10">
        <v>42036</v>
      </c>
      <c r="G57" s="10">
        <v>44228</v>
      </c>
      <c r="H57" s="11">
        <v>7</v>
      </c>
      <c r="I57" s="20" t="s">
        <v>259</v>
      </c>
      <c r="J57" s="11" t="s">
        <v>261</v>
      </c>
      <c r="K57" s="11" t="s">
        <v>945</v>
      </c>
      <c r="L57" s="11">
        <v>2</v>
      </c>
    </row>
    <row r="58" spans="1:12">
      <c r="A58" s="11" t="s">
        <v>46</v>
      </c>
      <c r="D58" s="11" t="s">
        <v>260</v>
      </c>
      <c r="E58" s="19" t="s">
        <v>308</v>
      </c>
      <c r="F58" s="10">
        <v>42036</v>
      </c>
      <c r="G58" s="10">
        <v>44228</v>
      </c>
      <c r="H58" s="11">
        <v>7</v>
      </c>
      <c r="I58" s="20" t="s">
        <v>259</v>
      </c>
      <c r="J58" s="11" t="s">
        <v>261</v>
      </c>
      <c r="K58" s="11" t="s">
        <v>945</v>
      </c>
      <c r="L58" s="11">
        <v>2</v>
      </c>
    </row>
    <row r="59" spans="1:12">
      <c r="A59" s="11" t="s">
        <v>47</v>
      </c>
      <c r="D59" s="11" t="s">
        <v>260</v>
      </c>
      <c r="E59" s="19" t="s">
        <v>309</v>
      </c>
      <c r="F59" s="10">
        <v>42036</v>
      </c>
      <c r="G59" s="10">
        <v>44228</v>
      </c>
      <c r="H59" s="11">
        <v>7</v>
      </c>
      <c r="I59" s="20" t="s">
        <v>259</v>
      </c>
      <c r="J59" s="11" t="s">
        <v>261</v>
      </c>
      <c r="K59" s="11" t="s">
        <v>945</v>
      </c>
      <c r="L59" s="11">
        <v>2</v>
      </c>
    </row>
    <row r="60" spans="1:12">
      <c r="A60" s="11" t="s">
        <v>48</v>
      </c>
      <c r="D60" s="11" t="s">
        <v>260</v>
      </c>
      <c r="E60" s="19" t="s">
        <v>310</v>
      </c>
      <c r="F60" s="10">
        <v>42036</v>
      </c>
      <c r="G60" s="10">
        <v>44228</v>
      </c>
      <c r="H60" s="11">
        <v>7</v>
      </c>
      <c r="I60" s="20" t="s">
        <v>259</v>
      </c>
      <c r="J60" s="11" t="s">
        <v>261</v>
      </c>
      <c r="K60" s="11" t="s">
        <v>945</v>
      </c>
      <c r="L60" s="11">
        <v>2</v>
      </c>
    </row>
    <row r="61" spans="1:12">
      <c r="A61" s="11" t="s">
        <v>49</v>
      </c>
      <c r="D61" s="11" t="s">
        <v>260</v>
      </c>
      <c r="E61" s="19" t="s">
        <v>311</v>
      </c>
      <c r="F61" s="10">
        <v>42036</v>
      </c>
      <c r="G61" s="10">
        <v>44228</v>
      </c>
      <c r="H61" s="11">
        <v>7</v>
      </c>
      <c r="I61" s="20" t="s">
        <v>259</v>
      </c>
      <c r="J61" s="11" t="s">
        <v>261</v>
      </c>
      <c r="K61" s="11" t="s">
        <v>945</v>
      </c>
      <c r="L61" s="11">
        <v>2</v>
      </c>
    </row>
    <row r="62" spans="1:12">
      <c r="A62" s="11" t="s">
        <v>50</v>
      </c>
      <c r="D62" s="11" t="s">
        <v>260</v>
      </c>
      <c r="E62" s="19" t="s">
        <v>312</v>
      </c>
      <c r="F62" s="10">
        <v>42036</v>
      </c>
      <c r="G62" s="10">
        <v>44228</v>
      </c>
      <c r="H62" s="11">
        <v>7</v>
      </c>
      <c r="I62" s="20" t="s">
        <v>259</v>
      </c>
      <c r="J62" s="11" t="s">
        <v>261</v>
      </c>
      <c r="K62" s="11" t="s">
        <v>945</v>
      </c>
      <c r="L62" s="11">
        <v>2</v>
      </c>
    </row>
    <row r="63" spans="1:12">
      <c r="A63" s="11" t="s">
        <v>51</v>
      </c>
      <c r="D63" s="11" t="s">
        <v>260</v>
      </c>
      <c r="E63" s="19" t="s">
        <v>313</v>
      </c>
      <c r="F63" s="10">
        <v>42036</v>
      </c>
      <c r="G63" s="10">
        <v>44228</v>
      </c>
      <c r="H63" s="11">
        <v>7</v>
      </c>
      <c r="I63" s="20" t="s">
        <v>259</v>
      </c>
      <c r="J63" s="11" t="s">
        <v>261</v>
      </c>
      <c r="K63" s="11" t="s">
        <v>945</v>
      </c>
      <c r="L63" s="11">
        <v>2</v>
      </c>
    </row>
    <row r="64" spans="1:12">
      <c r="A64" s="11" t="s">
        <v>52</v>
      </c>
      <c r="D64" s="11" t="s">
        <v>260</v>
      </c>
      <c r="E64" s="19" t="s">
        <v>314</v>
      </c>
      <c r="F64" s="10">
        <v>42036</v>
      </c>
      <c r="G64" s="10">
        <v>44228</v>
      </c>
      <c r="H64" s="11">
        <v>7</v>
      </c>
      <c r="I64" s="20" t="s">
        <v>259</v>
      </c>
      <c r="J64" s="11" t="s">
        <v>261</v>
      </c>
      <c r="K64" s="11" t="s">
        <v>945</v>
      </c>
      <c r="L64" s="11">
        <v>2</v>
      </c>
    </row>
    <row r="65" spans="1:12">
      <c r="A65" s="11" t="s">
        <v>53</v>
      </c>
      <c r="D65" s="11" t="s">
        <v>260</v>
      </c>
      <c r="E65" s="19" t="s">
        <v>315</v>
      </c>
      <c r="F65" s="10">
        <v>42036</v>
      </c>
      <c r="G65" s="10">
        <v>44228</v>
      </c>
      <c r="H65" s="11">
        <v>7</v>
      </c>
      <c r="I65" s="20" t="s">
        <v>259</v>
      </c>
      <c r="J65" s="11" t="s">
        <v>261</v>
      </c>
      <c r="K65" s="11" t="s">
        <v>945</v>
      </c>
      <c r="L65" s="11">
        <v>2</v>
      </c>
    </row>
    <row r="66" spans="1:12">
      <c r="A66" s="11" t="s">
        <v>54</v>
      </c>
      <c r="D66" s="11" t="s">
        <v>260</v>
      </c>
      <c r="E66" s="19" t="s">
        <v>316</v>
      </c>
      <c r="F66" s="10">
        <v>42036</v>
      </c>
      <c r="G66" s="10">
        <v>44228</v>
      </c>
      <c r="H66" s="11">
        <v>7</v>
      </c>
      <c r="I66" s="20" t="s">
        <v>259</v>
      </c>
      <c r="J66" s="11" t="s">
        <v>261</v>
      </c>
      <c r="K66" s="11" t="s">
        <v>945</v>
      </c>
      <c r="L66" s="11">
        <v>2</v>
      </c>
    </row>
    <row r="67" spans="1:12">
      <c r="A67" s="11" t="s">
        <v>55</v>
      </c>
      <c r="D67" s="11" t="s">
        <v>260</v>
      </c>
      <c r="E67" s="19" t="s">
        <v>317</v>
      </c>
      <c r="F67" s="10">
        <v>42036</v>
      </c>
      <c r="G67" s="10">
        <v>44228</v>
      </c>
      <c r="H67" s="11">
        <v>7</v>
      </c>
      <c r="I67" s="20" t="s">
        <v>259</v>
      </c>
      <c r="J67" s="11" t="s">
        <v>261</v>
      </c>
      <c r="K67" s="11" t="s">
        <v>945</v>
      </c>
      <c r="L67" s="11">
        <v>2</v>
      </c>
    </row>
    <row r="68" spans="1:12">
      <c r="A68" s="11" t="s">
        <v>56</v>
      </c>
      <c r="D68" s="11" t="s">
        <v>260</v>
      </c>
      <c r="E68" s="19" t="s">
        <v>318</v>
      </c>
      <c r="F68" s="10">
        <v>42036</v>
      </c>
      <c r="G68" s="10">
        <v>44228</v>
      </c>
      <c r="H68" s="11">
        <v>7</v>
      </c>
      <c r="I68" s="20" t="s">
        <v>259</v>
      </c>
      <c r="J68" s="11" t="s">
        <v>261</v>
      </c>
      <c r="K68" s="11" t="s">
        <v>945</v>
      </c>
      <c r="L68" s="11">
        <v>2</v>
      </c>
    </row>
    <row r="69" spans="1:12">
      <c r="A69" s="11" t="s">
        <v>57</v>
      </c>
      <c r="D69" s="11" t="s">
        <v>260</v>
      </c>
      <c r="E69" s="19" t="s">
        <v>319</v>
      </c>
      <c r="F69" s="10">
        <v>42036</v>
      </c>
      <c r="G69" s="10">
        <v>44228</v>
      </c>
      <c r="H69" s="11">
        <v>7</v>
      </c>
      <c r="I69" s="20" t="s">
        <v>259</v>
      </c>
      <c r="J69" s="11" t="s">
        <v>261</v>
      </c>
      <c r="K69" s="11" t="s">
        <v>945</v>
      </c>
      <c r="L69" s="11">
        <v>2</v>
      </c>
    </row>
    <row r="70" spans="1:12">
      <c r="A70" s="11" t="s">
        <v>58</v>
      </c>
      <c r="D70" s="11" t="s">
        <v>260</v>
      </c>
      <c r="E70" s="19" t="s">
        <v>320</v>
      </c>
      <c r="F70" s="10">
        <v>42036</v>
      </c>
      <c r="G70" s="10">
        <v>44228</v>
      </c>
      <c r="H70" s="11">
        <v>7</v>
      </c>
      <c r="I70" s="20" t="s">
        <v>259</v>
      </c>
      <c r="J70" s="11" t="s">
        <v>261</v>
      </c>
      <c r="K70" s="11" t="s">
        <v>945</v>
      </c>
      <c r="L70" s="11">
        <v>2</v>
      </c>
    </row>
    <row r="71" spans="1:12">
      <c r="A71" s="11" t="s">
        <v>59</v>
      </c>
      <c r="D71" s="11" t="s">
        <v>260</v>
      </c>
      <c r="E71" s="19" t="s">
        <v>321</v>
      </c>
      <c r="F71" s="10">
        <v>42036</v>
      </c>
      <c r="G71" s="10">
        <v>44228</v>
      </c>
      <c r="H71" s="11">
        <v>7</v>
      </c>
      <c r="I71" s="20" t="s">
        <v>259</v>
      </c>
      <c r="J71" s="11" t="s">
        <v>261</v>
      </c>
      <c r="K71" s="11" t="s">
        <v>945</v>
      </c>
      <c r="L71" s="11">
        <v>2</v>
      </c>
    </row>
    <row r="72" spans="1:12">
      <c r="A72" s="11" t="s">
        <v>60</v>
      </c>
      <c r="D72" s="11" t="s">
        <v>260</v>
      </c>
      <c r="E72" s="19" t="s">
        <v>322</v>
      </c>
      <c r="F72" s="10">
        <v>42036</v>
      </c>
      <c r="G72" s="10">
        <v>44228</v>
      </c>
      <c r="H72" s="11">
        <v>7</v>
      </c>
      <c r="I72" s="20" t="s">
        <v>259</v>
      </c>
      <c r="J72" s="11" t="s">
        <v>261</v>
      </c>
      <c r="K72" s="11" t="s">
        <v>945</v>
      </c>
      <c r="L72" s="11">
        <v>2</v>
      </c>
    </row>
    <row r="73" spans="1:12">
      <c r="A73" s="11" t="s">
        <v>61</v>
      </c>
      <c r="D73" s="11" t="s">
        <v>260</v>
      </c>
      <c r="E73" s="19" t="s">
        <v>323</v>
      </c>
      <c r="F73" s="10">
        <v>42036</v>
      </c>
      <c r="G73" s="10">
        <v>44228</v>
      </c>
      <c r="H73" s="11">
        <v>7</v>
      </c>
      <c r="I73" s="20" t="s">
        <v>259</v>
      </c>
      <c r="J73" s="11" t="s">
        <v>261</v>
      </c>
      <c r="K73" s="11" t="s">
        <v>945</v>
      </c>
      <c r="L73" s="11">
        <v>2</v>
      </c>
    </row>
    <row r="74" spans="1:12">
      <c r="A74" s="11" t="s">
        <v>62</v>
      </c>
      <c r="D74" s="11" t="s">
        <v>260</v>
      </c>
      <c r="E74" s="19" t="s">
        <v>324</v>
      </c>
      <c r="F74" s="10">
        <v>42036</v>
      </c>
      <c r="G74" s="10">
        <v>44228</v>
      </c>
      <c r="H74" s="11">
        <v>7</v>
      </c>
      <c r="I74" s="20" t="s">
        <v>259</v>
      </c>
      <c r="J74" s="11" t="s">
        <v>261</v>
      </c>
      <c r="K74" s="11" t="s">
        <v>945</v>
      </c>
      <c r="L74" s="11">
        <v>2</v>
      </c>
    </row>
    <row r="75" spans="1:12">
      <c r="A75" s="11" t="s">
        <v>63</v>
      </c>
      <c r="D75" s="11" t="s">
        <v>260</v>
      </c>
      <c r="E75" s="19" t="s">
        <v>325</v>
      </c>
      <c r="F75" s="10">
        <v>42036</v>
      </c>
      <c r="G75" s="10">
        <v>44228</v>
      </c>
      <c r="H75" s="11">
        <v>7</v>
      </c>
      <c r="I75" s="20" t="s">
        <v>259</v>
      </c>
      <c r="J75" s="11" t="s">
        <v>261</v>
      </c>
      <c r="K75" s="11" t="s">
        <v>945</v>
      </c>
      <c r="L75" s="11">
        <v>2</v>
      </c>
    </row>
    <row r="76" spans="1:12">
      <c r="A76" s="11" t="s">
        <v>64</v>
      </c>
      <c r="D76" s="11" t="s">
        <v>260</v>
      </c>
      <c r="E76" s="19" t="s">
        <v>326</v>
      </c>
      <c r="F76" s="10">
        <v>42036</v>
      </c>
      <c r="G76" s="10">
        <v>44228</v>
      </c>
      <c r="H76" s="11">
        <v>7</v>
      </c>
      <c r="I76" s="20" t="s">
        <v>259</v>
      </c>
      <c r="J76" s="11" t="s">
        <v>261</v>
      </c>
      <c r="K76" s="11" t="s">
        <v>945</v>
      </c>
      <c r="L76" s="11">
        <v>2</v>
      </c>
    </row>
    <row r="77" spans="1:12">
      <c r="A77" s="11" t="s">
        <v>65</v>
      </c>
      <c r="D77" s="11" t="s">
        <v>260</v>
      </c>
      <c r="E77" s="19" t="s">
        <v>327</v>
      </c>
      <c r="F77" s="10">
        <v>42036</v>
      </c>
      <c r="G77" s="10">
        <v>44228</v>
      </c>
      <c r="H77" s="11">
        <v>7</v>
      </c>
      <c r="I77" s="20" t="s">
        <v>259</v>
      </c>
      <c r="J77" s="11" t="s">
        <v>261</v>
      </c>
      <c r="K77" s="11" t="s">
        <v>945</v>
      </c>
      <c r="L77" s="11">
        <v>2</v>
      </c>
    </row>
    <row r="78" spans="1:12">
      <c r="A78" s="11" t="s">
        <v>66</v>
      </c>
      <c r="D78" s="11" t="s">
        <v>260</v>
      </c>
      <c r="E78" s="19" t="s">
        <v>328</v>
      </c>
      <c r="F78" s="10">
        <v>42036</v>
      </c>
      <c r="G78" s="10">
        <v>44228</v>
      </c>
      <c r="H78" s="11">
        <v>7</v>
      </c>
      <c r="I78" s="20" t="s">
        <v>259</v>
      </c>
      <c r="J78" s="11" t="s">
        <v>261</v>
      </c>
      <c r="K78" s="11" t="s">
        <v>945</v>
      </c>
      <c r="L78" s="11">
        <v>2</v>
      </c>
    </row>
    <row r="79" spans="1:12">
      <c r="A79" s="11" t="s">
        <v>67</v>
      </c>
      <c r="D79" s="11" t="s">
        <v>260</v>
      </c>
      <c r="E79" s="19" t="s">
        <v>329</v>
      </c>
      <c r="F79" s="10">
        <v>42036</v>
      </c>
      <c r="G79" s="10">
        <v>44228</v>
      </c>
      <c r="H79" s="11">
        <v>7</v>
      </c>
      <c r="I79" s="20" t="s">
        <v>259</v>
      </c>
      <c r="J79" s="11" t="s">
        <v>261</v>
      </c>
      <c r="K79" s="11" t="s">
        <v>945</v>
      </c>
      <c r="L79" s="11">
        <v>2</v>
      </c>
    </row>
    <row r="80" spans="1:12">
      <c r="A80" s="11" t="s">
        <v>68</v>
      </c>
      <c r="D80" s="11" t="s">
        <v>260</v>
      </c>
      <c r="E80" s="19" t="s">
        <v>330</v>
      </c>
      <c r="F80" s="10">
        <v>42036</v>
      </c>
      <c r="G80" s="10">
        <v>44228</v>
      </c>
      <c r="H80" s="11">
        <v>7</v>
      </c>
      <c r="I80" s="20" t="s">
        <v>259</v>
      </c>
      <c r="J80" s="11" t="s">
        <v>261</v>
      </c>
      <c r="K80" s="11" t="s">
        <v>945</v>
      </c>
      <c r="L80" s="11">
        <v>2</v>
      </c>
    </row>
    <row r="81" spans="1:12">
      <c r="A81" s="11" t="s">
        <v>69</v>
      </c>
      <c r="D81" s="11" t="s">
        <v>260</v>
      </c>
      <c r="E81" s="19" t="s">
        <v>331</v>
      </c>
      <c r="F81" s="10">
        <v>42036</v>
      </c>
      <c r="G81" s="10">
        <v>44228</v>
      </c>
      <c r="H81" s="11">
        <v>7</v>
      </c>
      <c r="I81" s="20" t="s">
        <v>259</v>
      </c>
      <c r="J81" s="11" t="s">
        <v>261</v>
      </c>
      <c r="K81" s="11" t="s">
        <v>945</v>
      </c>
      <c r="L81" s="11">
        <v>2</v>
      </c>
    </row>
    <row r="82" spans="1:12">
      <c r="A82" s="11" t="s">
        <v>70</v>
      </c>
      <c r="D82" s="11" t="s">
        <v>260</v>
      </c>
      <c r="E82" s="19" t="s">
        <v>332</v>
      </c>
      <c r="F82" s="10">
        <v>42036</v>
      </c>
      <c r="G82" s="10">
        <v>44228</v>
      </c>
      <c r="H82" s="11">
        <v>7</v>
      </c>
      <c r="I82" s="20" t="s">
        <v>259</v>
      </c>
      <c r="J82" s="11" t="s">
        <v>261</v>
      </c>
      <c r="K82" s="11" t="s">
        <v>945</v>
      </c>
      <c r="L82" s="11">
        <v>2</v>
      </c>
    </row>
    <row r="83" spans="1:12">
      <c r="A83" s="11" t="s">
        <v>71</v>
      </c>
      <c r="D83" s="11" t="s">
        <v>260</v>
      </c>
      <c r="E83" s="19" t="s">
        <v>333</v>
      </c>
      <c r="F83" s="10">
        <v>42036</v>
      </c>
      <c r="G83" s="10">
        <v>44228</v>
      </c>
      <c r="H83" s="11">
        <v>7</v>
      </c>
      <c r="I83" s="20" t="s">
        <v>259</v>
      </c>
      <c r="J83" s="11" t="s">
        <v>261</v>
      </c>
      <c r="K83" s="11" t="s">
        <v>945</v>
      </c>
      <c r="L83" s="11">
        <v>2</v>
      </c>
    </row>
    <row r="84" spans="1:12">
      <c r="A84" s="11" t="s">
        <v>72</v>
      </c>
      <c r="D84" s="11" t="s">
        <v>260</v>
      </c>
      <c r="E84" s="19" t="s">
        <v>334</v>
      </c>
      <c r="F84" s="10">
        <v>42036</v>
      </c>
      <c r="G84" s="10">
        <v>44228</v>
      </c>
      <c r="H84" s="11">
        <v>7</v>
      </c>
      <c r="I84" s="20" t="s">
        <v>259</v>
      </c>
      <c r="J84" s="11" t="s">
        <v>261</v>
      </c>
      <c r="K84" s="11" t="s">
        <v>945</v>
      </c>
      <c r="L84" s="11">
        <v>2</v>
      </c>
    </row>
    <row r="85" spans="1:12">
      <c r="A85" s="11" t="s">
        <v>73</v>
      </c>
      <c r="D85" s="11" t="s">
        <v>260</v>
      </c>
      <c r="E85" s="19" t="s">
        <v>335</v>
      </c>
      <c r="F85" s="10">
        <v>42036</v>
      </c>
      <c r="G85" s="10">
        <v>44228</v>
      </c>
      <c r="H85" s="11">
        <v>7</v>
      </c>
      <c r="I85" s="20" t="s">
        <v>259</v>
      </c>
      <c r="J85" s="11" t="s">
        <v>261</v>
      </c>
      <c r="K85" s="11" t="s">
        <v>945</v>
      </c>
      <c r="L85" s="11">
        <v>2</v>
      </c>
    </row>
    <row r="86" spans="1:12">
      <c r="A86" s="11" t="s">
        <v>74</v>
      </c>
      <c r="D86" s="11" t="s">
        <v>260</v>
      </c>
      <c r="E86" s="19" t="s">
        <v>336</v>
      </c>
      <c r="F86" s="10">
        <v>42036</v>
      </c>
      <c r="G86" s="10">
        <v>44228</v>
      </c>
      <c r="H86" s="11">
        <v>7</v>
      </c>
      <c r="I86" s="20" t="s">
        <v>259</v>
      </c>
      <c r="J86" s="11" t="s">
        <v>261</v>
      </c>
      <c r="K86" s="11" t="s">
        <v>945</v>
      </c>
      <c r="L86" s="11">
        <v>2</v>
      </c>
    </row>
    <row r="87" spans="1:12">
      <c r="A87" s="11" t="s">
        <v>75</v>
      </c>
      <c r="D87" s="11" t="s">
        <v>260</v>
      </c>
      <c r="E87" s="19" t="s">
        <v>337</v>
      </c>
      <c r="F87" s="10">
        <v>42036</v>
      </c>
      <c r="G87" s="10">
        <v>44228</v>
      </c>
      <c r="H87" s="11">
        <v>7</v>
      </c>
      <c r="I87" s="20" t="s">
        <v>259</v>
      </c>
      <c r="J87" s="11" t="s">
        <v>261</v>
      </c>
      <c r="K87" s="11" t="s">
        <v>945</v>
      </c>
      <c r="L87" s="11">
        <v>2</v>
      </c>
    </row>
    <row r="88" spans="1:12">
      <c r="A88" s="11" t="s">
        <v>76</v>
      </c>
      <c r="D88" s="11" t="s">
        <v>260</v>
      </c>
      <c r="E88" s="19" t="s">
        <v>338</v>
      </c>
      <c r="F88" s="10">
        <v>42036</v>
      </c>
      <c r="G88" s="10">
        <v>44228</v>
      </c>
      <c r="H88" s="11">
        <v>7</v>
      </c>
      <c r="I88" s="20" t="s">
        <v>259</v>
      </c>
      <c r="J88" s="11" t="s">
        <v>261</v>
      </c>
      <c r="K88" s="11" t="s">
        <v>945</v>
      </c>
      <c r="L88" s="11">
        <v>2</v>
      </c>
    </row>
    <row r="89" spans="1:12">
      <c r="A89" s="11" t="s">
        <v>77</v>
      </c>
      <c r="D89" s="11" t="s">
        <v>260</v>
      </c>
      <c r="E89" s="19" t="s">
        <v>339</v>
      </c>
      <c r="F89" s="10">
        <v>42036</v>
      </c>
      <c r="G89" s="10">
        <v>44228</v>
      </c>
      <c r="H89" s="11">
        <v>7</v>
      </c>
      <c r="I89" s="20" t="s">
        <v>259</v>
      </c>
      <c r="J89" s="11" t="s">
        <v>261</v>
      </c>
      <c r="K89" s="11" t="s">
        <v>945</v>
      </c>
      <c r="L89" s="11">
        <v>2</v>
      </c>
    </row>
    <row r="90" spans="1:12">
      <c r="A90" s="11" t="s">
        <v>78</v>
      </c>
      <c r="D90" s="11" t="s">
        <v>260</v>
      </c>
      <c r="E90" s="19" t="s">
        <v>340</v>
      </c>
      <c r="F90" s="10">
        <v>42036</v>
      </c>
      <c r="G90" s="10">
        <v>44228</v>
      </c>
      <c r="H90" s="11">
        <v>7</v>
      </c>
      <c r="I90" s="20" t="s">
        <v>259</v>
      </c>
      <c r="J90" s="11" t="s">
        <v>261</v>
      </c>
      <c r="K90" s="11" t="s">
        <v>945</v>
      </c>
      <c r="L90" s="11">
        <v>2</v>
      </c>
    </row>
    <row r="91" spans="1:12">
      <c r="A91" s="11" t="s">
        <v>79</v>
      </c>
      <c r="D91" s="11" t="s">
        <v>260</v>
      </c>
      <c r="E91" s="19" t="s">
        <v>341</v>
      </c>
      <c r="F91" s="10">
        <v>42036</v>
      </c>
      <c r="G91" s="10">
        <v>44228</v>
      </c>
      <c r="H91" s="11">
        <v>7</v>
      </c>
      <c r="I91" s="20" t="s">
        <v>259</v>
      </c>
      <c r="J91" s="11" t="s">
        <v>261</v>
      </c>
      <c r="K91" s="11" t="s">
        <v>945</v>
      </c>
      <c r="L91" s="11">
        <v>2</v>
      </c>
    </row>
    <row r="92" spans="1:12">
      <c r="A92" s="11" t="s">
        <v>80</v>
      </c>
      <c r="D92" s="11" t="s">
        <v>260</v>
      </c>
      <c r="E92" s="19" t="s">
        <v>342</v>
      </c>
      <c r="F92" s="10">
        <v>42036</v>
      </c>
      <c r="G92" s="10">
        <v>44228</v>
      </c>
      <c r="H92" s="11">
        <v>7</v>
      </c>
      <c r="I92" s="20" t="s">
        <v>259</v>
      </c>
      <c r="J92" s="11" t="s">
        <v>261</v>
      </c>
      <c r="K92" s="11" t="s">
        <v>945</v>
      </c>
      <c r="L92" s="11">
        <v>2</v>
      </c>
    </row>
    <row r="93" spans="1:12">
      <c r="A93" s="11" t="s">
        <v>81</v>
      </c>
      <c r="D93" s="11" t="s">
        <v>260</v>
      </c>
      <c r="E93" s="19" t="s">
        <v>343</v>
      </c>
      <c r="F93" s="10">
        <v>42036</v>
      </c>
      <c r="G93" s="10">
        <v>44228</v>
      </c>
      <c r="H93" s="11">
        <v>7</v>
      </c>
      <c r="I93" s="20" t="s">
        <v>259</v>
      </c>
      <c r="J93" s="11" t="s">
        <v>261</v>
      </c>
      <c r="K93" s="11" t="s">
        <v>945</v>
      </c>
      <c r="L93" s="11">
        <v>2</v>
      </c>
    </row>
    <row r="94" spans="1:12">
      <c r="A94" s="11" t="s">
        <v>82</v>
      </c>
      <c r="D94" s="11" t="s">
        <v>260</v>
      </c>
      <c r="E94" s="19" t="s">
        <v>344</v>
      </c>
      <c r="F94" s="10">
        <v>42036</v>
      </c>
      <c r="G94" s="10">
        <v>44228</v>
      </c>
      <c r="H94" s="11">
        <v>7</v>
      </c>
      <c r="I94" s="20" t="s">
        <v>259</v>
      </c>
      <c r="J94" s="11" t="s">
        <v>261</v>
      </c>
      <c r="K94" s="11" t="s">
        <v>945</v>
      </c>
      <c r="L94" s="11">
        <v>2</v>
      </c>
    </row>
    <row r="95" spans="1:12">
      <c r="A95" s="11" t="s">
        <v>83</v>
      </c>
      <c r="D95" s="11" t="s">
        <v>260</v>
      </c>
      <c r="E95" s="19" t="s">
        <v>345</v>
      </c>
      <c r="F95" s="10">
        <v>42036</v>
      </c>
      <c r="G95" s="10">
        <v>44228</v>
      </c>
      <c r="H95" s="11">
        <v>7</v>
      </c>
      <c r="I95" s="20" t="s">
        <v>259</v>
      </c>
      <c r="J95" s="11" t="s">
        <v>261</v>
      </c>
      <c r="K95" s="11" t="s">
        <v>945</v>
      </c>
      <c r="L95" s="11">
        <v>2</v>
      </c>
    </row>
    <row r="96" spans="1:12">
      <c r="A96" s="11" t="s">
        <v>84</v>
      </c>
      <c r="D96" s="11" t="s">
        <v>260</v>
      </c>
      <c r="E96" s="19" t="s">
        <v>346</v>
      </c>
      <c r="F96" s="10">
        <v>42036</v>
      </c>
      <c r="G96" s="10">
        <v>44228</v>
      </c>
      <c r="H96" s="11">
        <v>7</v>
      </c>
      <c r="I96" s="20" t="s">
        <v>259</v>
      </c>
      <c r="J96" s="11" t="s">
        <v>261</v>
      </c>
      <c r="K96" s="11" t="s">
        <v>945</v>
      </c>
      <c r="L96" s="11">
        <v>2</v>
      </c>
    </row>
    <row r="97" spans="1:12">
      <c r="A97" s="11" t="s">
        <v>85</v>
      </c>
      <c r="D97" s="11" t="s">
        <v>260</v>
      </c>
      <c r="E97" s="19" t="s">
        <v>347</v>
      </c>
      <c r="F97" s="10">
        <v>42036</v>
      </c>
      <c r="G97" s="10">
        <v>44228</v>
      </c>
      <c r="H97" s="11">
        <v>7</v>
      </c>
      <c r="I97" s="20" t="s">
        <v>259</v>
      </c>
      <c r="J97" s="11" t="s">
        <v>261</v>
      </c>
      <c r="K97" s="11" t="s">
        <v>945</v>
      </c>
      <c r="L97" s="11">
        <v>2</v>
      </c>
    </row>
    <row r="98" spans="1:12">
      <c r="A98" s="11" t="s">
        <v>86</v>
      </c>
      <c r="D98" s="11" t="s">
        <v>260</v>
      </c>
      <c r="E98" s="19" t="s">
        <v>348</v>
      </c>
      <c r="F98" s="10">
        <v>42036</v>
      </c>
      <c r="G98" s="10">
        <v>44228</v>
      </c>
      <c r="H98" s="11">
        <v>7</v>
      </c>
      <c r="I98" s="20" t="s">
        <v>259</v>
      </c>
      <c r="J98" s="11" t="s">
        <v>261</v>
      </c>
      <c r="K98" s="11" t="s">
        <v>945</v>
      </c>
      <c r="L98" s="11">
        <v>2</v>
      </c>
    </row>
    <row r="99" spans="1:12">
      <c r="A99" s="11" t="s">
        <v>87</v>
      </c>
      <c r="D99" s="11" t="s">
        <v>260</v>
      </c>
      <c r="E99" s="19" t="s">
        <v>349</v>
      </c>
      <c r="F99" s="10">
        <v>42036</v>
      </c>
      <c r="G99" s="10">
        <v>44228</v>
      </c>
      <c r="H99" s="11">
        <v>7</v>
      </c>
      <c r="I99" s="20" t="s">
        <v>259</v>
      </c>
      <c r="J99" s="11" t="s">
        <v>261</v>
      </c>
      <c r="K99" s="11" t="s">
        <v>945</v>
      </c>
      <c r="L99" s="11">
        <v>2</v>
      </c>
    </row>
    <row r="100" spans="1:12">
      <c r="A100" s="11" t="s">
        <v>88</v>
      </c>
      <c r="D100" s="11" t="s">
        <v>260</v>
      </c>
      <c r="E100" s="19" t="s">
        <v>350</v>
      </c>
      <c r="F100" s="10">
        <v>42036</v>
      </c>
      <c r="G100" s="10">
        <v>44228</v>
      </c>
      <c r="H100" s="11">
        <v>7</v>
      </c>
      <c r="I100" s="20" t="s">
        <v>259</v>
      </c>
      <c r="J100" s="11" t="s">
        <v>261</v>
      </c>
      <c r="K100" s="11" t="s">
        <v>945</v>
      </c>
      <c r="L100" s="11">
        <v>2</v>
      </c>
    </row>
    <row r="101" spans="1:12">
      <c r="A101" s="11" t="s">
        <v>89</v>
      </c>
      <c r="D101" s="11" t="s">
        <v>260</v>
      </c>
      <c r="E101" s="19" t="s">
        <v>351</v>
      </c>
      <c r="F101" s="10">
        <v>42036</v>
      </c>
      <c r="G101" s="10">
        <v>44228</v>
      </c>
      <c r="H101" s="11">
        <v>7</v>
      </c>
      <c r="I101" s="20" t="s">
        <v>259</v>
      </c>
      <c r="J101" s="11" t="s">
        <v>261</v>
      </c>
      <c r="K101" s="11" t="s">
        <v>945</v>
      </c>
      <c r="L101" s="11">
        <v>2</v>
      </c>
    </row>
    <row r="102" spans="1:12">
      <c r="A102" s="11" t="s">
        <v>90</v>
      </c>
      <c r="D102" s="11" t="s">
        <v>260</v>
      </c>
      <c r="E102" s="19" t="s">
        <v>352</v>
      </c>
      <c r="F102" s="10">
        <v>42036</v>
      </c>
      <c r="G102" s="10">
        <v>44228</v>
      </c>
      <c r="H102" s="11">
        <v>7</v>
      </c>
      <c r="I102" s="20" t="s">
        <v>259</v>
      </c>
      <c r="J102" s="11" t="s">
        <v>261</v>
      </c>
      <c r="K102" s="11" t="s">
        <v>945</v>
      </c>
      <c r="L102" s="11">
        <v>2</v>
      </c>
    </row>
    <row r="103" spans="1:12">
      <c r="A103" s="11" t="s">
        <v>91</v>
      </c>
      <c r="D103" s="11" t="s">
        <v>260</v>
      </c>
      <c r="E103" s="19" t="s">
        <v>353</v>
      </c>
      <c r="F103" s="10">
        <v>42036</v>
      </c>
      <c r="G103" s="10">
        <v>44228</v>
      </c>
      <c r="H103" s="11">
        <v>7</v>
      </c>
      <c r="I103" s="20" t="s">
        <v>259</v>
      </c>
      <c r="J103" s="11" t="s">
        <v>261</v>
      </c>
      <c r="K103" s="11" t="s">
        <v>945</v>
      </c>
      <c r="L103" s="11">
        <v>2</v>
      </c>
    </row>
    <row r="104" spans="1:12">
      <c r="A104" s="11" t="s">
        <v>92</v>
      </c>
      <c r="D104" s="11" t="s">
        <v>260</v>
      </c>
      <c r="E104" s="19" t="s">
        <v>354</v>
      </c>
      <c r="F104" s="10">
        <v>42036</v>
      </c>
      <c r="G104" s="10">
        <v>44228</v>
      </c>
      <c r="H104" s="11">
        <v>7</v>
      </c>
      <c r="I104" s="20" t="s">
        <v>259</v>
      </c>
      <c r="J104" s="11" t="s">
        <v>261</v>
      </c>
      <c r="K104" s="11" t="s">
        <v>945</v>
      </c>
      <c r="L104" s="11">
        <v>2</v>
      </c>
    </row>
    <row r="105" spans="1:12">
      <c r="A105" s="11" t="s">
        <v>93</v>
      </c>
      <c r="D105" s="11" t="s">
        <v>260</v>
      </c>
      <c r="E105" s="19" t="s">
        <v>355</v>
      </c>
      <c r="F105" s="10">
        <v>42036</v>
      </c>
      <c r="G105" s="10">
        <v>44228</v>
      </c>
      <c r="H105" s="11">
        <v>7</v>
      </c>
      <c r="I105" s="20" t="s">
        <v>259</v>
      </c>
      <c r="J105" s="11" t="s">
        <v>261</v>
      </c>
      <c r="K105" s="11" t="s">
        <v>945</v>
      </c>
      <c r="L105" s="11">
        <v>2</v>
      </c>
    </row>
    <row r="106" spans="1:12">
      <c r="A106" s="11" t="s">
        <v>94</v>
      </c>
      <c r="D106" s="11" t="s">
        <v>260</v>
      </c>
      <c r="E106" s="19" t="s">
        <v>356</v>
      </c>
      <c r="F106" s="10">
        <v>42036</v>
      </c>
      <c r="G106" s="10">
        <v>44228</v>
      </c>
      <c r="H106" s="11">
        <v>7</v>
      </c>
      <c r="I106" s="20" t="s">
        <v>259</v>
      </c>
      <c r="J106" s="11" t="s">
        <v>261</v>
      </c>
      <c r="K106" s="11" t="s">
        <v>945</v>
      </c>
      <c r="L106" s="11">
        <v>2</v>
      </c>
    </row>
    <row r="107" spans="1:12">
      <c r="A107" s="11" t="s">
        <v>95</v>
      </c>
      <c r="D107" s="11" t="s">
        <v>260</v>
      </c>
      <c r="E107" s="19" t="s">
        <v>357</v>
      </c>
      <c r="F107" s="10">
        <v>42036</v>
      </c>
      <c r="G107" s="10">
        <v>44228</v>
      </c>
      <c r="H107" s="11">
        <v>7</v>
      </c>
      <c r="I107" s="20" t="s">
        <v>259</v>
      </c>
      <c r="J107" s="11" t="s">
        <v>261</v>
      </c>
      <c r="K107" s="11" t="s">
        <v>945</v>
      </c>
      <c r="L107" s="11">
        <v>2</v>
      </c>
    </row>
    <row r="108" spans="1:12">
      <c r="A108" s="11" t="s">
        <v>96</v>
      </c>
      <c r="D108" s="11" t="s">
        <v>260</v>
      </c>
      <c r="E108" s="19" t="s">
        <v>358</v>
      </c>
      <c r="F108" s="10">
        <v>42036</v>
      </c>
      <c r="G108" s="10">
        <v>44228</v>
      </c>
      <c r="H108" s="11">
        <v>7</v>
      </c>
      <c r="I108" s="20" t="s">
        <v>259</v>
      </c>
      <c r="J108" s="11" t="s">
        <v>261</v>
      </c>
      <c r="K108" s="11" t="s">
        <v>945</v>
      </c>
      <c r="L108" s="11">
        <v>2</v>
      </c>
    </row>
    <row r="109" spans="1:12">
      <c r="A109" s="11" t="s">
        <v>97</v>
      </c>
      <c r="D109" s="11" t="s">
        <v>260</v>
      </c>
      <c r="E109" s="19" t="s">
        <v>359</v>
      </c>
      <c r="F109" s="10">
        <v>42036</v>
      </c>
      <c r="G109" s="10">
        <v>44228</v>
      </c>
      <c r="H109" s="11">
        <v>7</v>
      </c>
      <c r="I109" s="20" t="s">
        <v>259</v>
      </c>
      <c r="J109" s="11" t="s">
        <v>261</v>
      </c>
      <c r="K109" s="11" t="s">
        <v>945</v>
      </c>
      <c r="L109" s="11">
        <v>2</v>
      </c>
    </row>
    <row r="110" spans="1:12">
      <c r="A110" s="11" t="s">
        <v>98</v>
      </c>
      <c r="D110" s="11" t="s">
        <v>260</v>
      </c>
      <c r="E110" s="19" t="s">
        <v>360</v>
      </c>
      <c r="F110" s="10">
        <v>42036</v>
      </c>
      <c r="G110" s="10">
        <v>44228</v>
      </c>
      <c r="H110" s="11">
        <v>7</v>
      </c>
      <c r="I110" s="20" t="s">
        <v>259</v>
      </c>
      <c r="J110" s="11" t="s">
        <v>261</v>
      </c>
      <c r="K110" s="11" t="s">
        <v>945</v>
      </c>
      <c r="L110" s="11">
        <v>2</v>
      </c>
    </row>
    <row r="111" spans="1:12">
      <c r="A111" s="11" t="s">
        <v>99</v>
      </c>
      <c r="D111" s="11" t="s">
        <v>260</v>
      </c>
      <c r="E111" s="19" t="s">
        <v>361</v>
      </c>
      <c r="F111" s="10">
        <v>42036</v>
      </c>
      <c r="G111" s="10">
        <v>44228</v>
      </c>
      <c r="H111" s="11">
        <v>7</v>
      </c>
      <c r="I111" s="20" t="s">
        <v>259</v>
      </c>
      <c r="J111" s="11" t="s">
        <v>261</v>
      </c>
      <c r="K111" s="11" t="s">
        <v>945</v>
      </c>
      <c r="L111" s="11">
        <v>2</v>
      </c>
    </row>
    <row r="112" spans="1:12">
      <c r="A112" s="11" t="s">
        <v>100</v>
      </c>
      <c r="D112" s="11" t="s">
        <v>260</v>
      </c>
      <c r="E112" s="19" t="s">
        <v>362</v>
      </c>
      <c r="F112" s="10">
        <v>42036</v>
      </c>
      <c r="G112" s="10">
        <v>44228</v>
      </c>
      <c r="H112" s="11">
        <v>7</v>
      </c>
      <c r="I112" s="20" t="s">
        <v>259</v>
      </c>
      <c r="J112" s="11" t="s">
        <v>261</v>
      </c>
      <c r="K112" s="11" t="s">
        <v>945</v>
      </c>
      <c r="L112" s="11">
        <v>2</v>
      </c>
    </row>
    <row r="113" spans="1:12">
      <c r="A113" s="11" t="s">
        <v>101</v>
      </c>
      <c r="D113" s="11" t="s">
        <v>260</v>
      </c>
      <c r="E113" s="19" t="s">
        <v>363</v>
      </c>
      <c r="F113" s="10">
        <v>42036</v>
      </c>
      <c r="G113" s="10">
        <v>44228</v>
      </c>
      <c r="H113" s="11">
        <v>7</v>
      </c>
      <c r="I113" s="20" t="s">
        <v>259</v>
      </c>
      <c r="J113" s="11" t="s">
        <v>261</v>
      </c>
      <c r="K113" s="11" t="s">
        <v>945</v>
      </c>
      <c r="L113" s="11">
        <v>2</v>
      </c>
    </row>
    <row r="114" spans="1:12">
      <c r="A114" s="11" t="s">
        <v>102</v>
      </c>
      <c r="D114" s="11" t="s">
        <v>260</v>
      </c>
      <c r="E114" s="19" t="s">
        <v>364</v>
      </c>
      <c r="F114" s="10">
        <v>42036</v>
      </c>
      <c r="G114" s="10">
        <v>44228</v>
      </c>
      <c r="H114" s="11">
        <v>7</v>
      </c>
      <c r="I114" s="20" t="s">
        <v>259</v>
      </c>
      <c r="J114" s="11" t="s">
        <v>261</v>
      </c>
      <c r="K114" s="11" t="s">
        <v>945</v>
      </c>
      <c r="L114" s="11">
        <v>2</v>
      </c>
    </row>
    <row r="115" spans="1:12">
      <c r="A115" s="11" t="s">
        <v>103</v>
      </c>
      <c r="D115" s="11" t="s">
        <v>260</v>
      </c>
      <c r="E115" s="19" t="s">
        <v>365</v>
      </c>
      <c r="F115" s="10">
        <v>42036</v>
      </c>
      <c r="G115" s="10">
        <v>44228</v>
      </c>
      <c r="H115" s="11">
        <v>7</v>
      </c>
      <c r="I115" s="20" t="s">
        <v>259</v>
      </c>
      <c r="J115" s="11" t="s">
        <v>261</v>
      </c>
      <c r="K115" s="11" t="s">
        <v>945</v>
      </c>
      <c r="L115" s="11">
        <v>2</v>
      </c>
    </row>
    <row r="116" spans="1:12">
      <c r="A116" s="11" t="s">
        <v>104</v>
      </c>
      <c r="D116" s="11" t="s">
        <v>260</v>
      </c>
      <c r="E116" s="19" t="s">
        <v>366</v>
      </c>
      <c r="F116" s="10">
        <v>42036</v>
      </c>
      <c r="G116" s="10">
        <v>44228</v>
      </c>
      <c r="H116" s="11">
        <v>7</v>
      </c>
      <c r="I116" s="20" t="s">
        <v>259</v>
      </c>
      <c r="J116" s="11" t="s">
        <v>261</v>
      </c>
      <c r="K116" s="11" t="s">
        <v>945</v>
      </c>
      <c r="L116" s="11">
        <v>2</v>
      </c>
    </row>
    <row r="117" spans="1:12">
      <c r="A117" s="11" t="s">
        <v>105</v>
      </c>
      <c r="D117" s="11" t="s">
        <v>260</v>
      </c>
      <c r="E117" s="19" t="s">
        <v>367</v>
      </c>
      <c r="F117" s="10">
        <v>42036</v>
      </c>
      <c r="G117" s="10">
        <v>44228</v>
      </c>
      <c r="H117" s="11">
        <v>7</v>
      </c>
      <c r="I117" s="20" t="s">
        <v>259</v>
      </c>
      <c r="J117" s="11" t="s">
        <v>261</v>
      </c>
      <c r="K117" s="11" t="s">
        <v>945</v>
      </c>
      <c r="L117" s="11">
        <v>2</v>
      </c>
    </row>
    <row r="118" spans="1:12">
      <c r="A118" s="11" t="s">
        <v>106</v>
      </c>
      <c r="D118" s="11" t="s">
        <v>260</v>
      </c>
      <c r="E118" s="19" t="s">
        <v>368</v>
      </c>
      <c r="F118" s="10">
        <v>42036</v>
      </c>
      <c r="G118" s="10">
        <v>44228</v>
      </c>
      <c r="H118" s="11">
        <v>7</v>
      </c>
      <c r="I118" s="20" t="s">
        <v>259</v>
      </c>
      <c r="J118" s="11" t="s">
        <v>261</v>
      </c>
      <c r="K118" s="11" t="s">
        <v>945</v>
      </c>
      <c r="L118" s="11">
        <v>2</v>
      </c>
    </row>
    <row r="119" spans="1:12">
      <c r="A119" s="11" t="s">
        <v>107</v>
      </c>
      <c r="D119" s="11" t="s">
        <v>260</v>
      </c>
      <c r="E119" s="19" t="s">
        <v>369</v>
      </c>
      <c r="F119" s="10">
        <v>42036</v>
      </c>
      <c r="G119" s="10">
        <v>44228</v>
      </c>
      <c r="H119" s="11">
        <v>7</v>
      </c>
      <c r="I119" s="20" t="s">
        <v>259</v>
      </c>
      <c r="J119" s="11" t="s">
        <v>261</v>
      </c>
      <c r="K119" s="11" t="s">
        <v>945</v>
      </c>
      <c r="L119" s="11">
        <v>2</v>
      </c>
    </row>
    <row r="120" spans="1:12">
      <c r="A120" s="11" t="s">
        <v>108</v>
      </c>
      <c r="D120" s="11" t="s">
        <v>260</v>
      </c>
      <c r="E120" s="19" t="s">
        <v>370</v>
      </c>
      <c r="F120" s="10">
        <v>42036</v>
      </c>
      <c r="G120" s="10">
        <v>44228</v>
      </c>
      <c r="H120" s="11">
        <v>7</v>
      </c>
      <c r="I120" s="20" t="s">
        <v>259</v>
      </c>
      <c r="J120" s="11" t="s">
        <v>261</v>
      </c>
      <c r="K120" s="11" t="s">
        <v>945</v>
      </c>
      <c r="L120" s="11">
        <v>2</v>
      </c>
    </row>
    <row r="121" spans="1:12">
      <c r="A121" s="11" t="s">
        <v>109</v>
      </c>
      <c r="D121" s="11" t="s">
        <v>260</v>
      </c>
      <c r="E121" s="19" t="s">
        <v>371</v>
      </c>
      <c r="F121" s="10">
        <v>42036</v>
      </c>
      <c r="G121" s="10">
        <v>44228</v>
      </c>
      <c r="H121" s="11">
        <v>7</v>
      </c>
      <c r="I121" s="20" t="s">
        <v>259</v>
      </c>
      <c r="J121" s="11" t="s">
        <v>261</v>
      </c>
      <c r="K121" s="11" t="s">
        <v>945</v>
      </c>
      <c r="L121" s="11">
        <v>2</v>
      </c>
    </row>
    <row r="122" spans="1:12">
      <c r="A122" s="11" t="s">
        <v>110</v>
      </c>
      <c r="D122" s="11" t="s">
        <v>260</v>
      </c>
      <c r="E122" s="19" t="s">
        <v>372</v>
      </c>
      <c r="F122" s="10">
        <v>42036</v>
      </c>
      <c r="G122" s="10">
        <v>44228</v>
      </c>
      <c r="H122" s="11">
        <v>7</v>
      </c>
      <c r="I122" s="20" t="s">
        <v>259</v>
      </c>
      <c r="J122" s="11" t="s">
        <v>261</v>
      </c>
      <c r="K122" s="11" t="s">
        <v>945</v>
      </c>
      <c r="L122" s="11">
        <v>2</v>
      </c>
    </row>
    <row r="123" spans="1:12">
      <c r="A123" s="11" t="s">
        <v>111</v>
      </c>
      <c r="D123" s="11" t="s">
        <v>260</v>
      </c>
      <c r="E123" s="19" t="s">
        <v>373</v>
      </c>
      <c r="F123" s="10">
        <v>42036</v>
      </c>
      <c r="G123" s="10">
        <v>44228</v>
      </c>
      <c r="H123" s="11">
        <v>7</v>
      </c>
      <c r="I123" s="20" t="s">
        <v>259</v>
      </c>
      <c r="J123" s="11" t="s">
        <v>261</v>
      </c>
      <c r="K123" s="11" t="s">
        <v>945</v>
      </c>
      <c r="L123" s="11">
        <v>2</v>
      </c>
    </row>
    <row r="124" spans="1:12">
      <c r="A124" s="11" t="s">
        <v>112</v>
      </c>
      <c r="D124" s="11" t="s">
        <v>260</v>
      </c>
      <c r="E124" s="19" t="s">
        <v>374</v>
      </c>
      <c r="F124" s="10">
        <v>42036</v>
      </c>
      <c r="G124" s="10">
        <v>44228</v>
      </c>
      <c r="H124" s="11">
        <v>7</v>
      </c>
      <c r="I124" s="20" t="s">
        <v>259</v>
      </c>
      <c r="J124" s="11" t="s">
        <v>261</v>
      </c>
      <c r="K124" s="11" t="s">
        <v>945</v>
      </c>
      <c r="L124" s="11">
        <v>2</v>
      </c>
    </row>
    <row r="125" spans="1:12">
      <c r="A125" s="11" t="s">
        <v>113</v>
      </c>
      <c r="D125" s="11" t="s">
        <v>260</v>
      </c>
      <c r="E125" s="19" t="s">
        <v>375</v>
      </c>
      <c r="F125" s="10">
        <v>42036</v>
      </c>
      <c r="G125" s="10">
        <v>44228</v>
      </c>
      <c r="H125" s="11">
        <v>7</v>
      </c>
      <c r="I125" s="20" t="s">
        <v>259</v>
      </c>
      <c r="J125" s="11" t="s">
        <v>261</v>
      </c>
      <c r="K125" s="11" t="s">
        <v>945</v>
      </c>
      <c r="L125" s="11">
        <v>2</v>
      </c>
    </row>
    <row r="126" spans="1:12">
      <c r="A126" s="11" t="s">
        <v>114</v>
      </c>
      <c r="D126" s="11" t="s">
        <v>260</v>
      </c>
      <c r="E126" s="19" t="s">
        <v>376</v>
      </c>
      <c r="F126" s="10">
        <v>42036</v>
      </c>
      <c r="G126" s="10">
        <v>44228</v>
      </c>
      <c r="H126" s="11">
        <v>7</v>
      </c>
      <c r="I126" s="20" t="s">
        <v>259</v>
      </c>
      <c r="J126" s="11" t="s">
        <v>261</v>
      </c>
      <c r="K126" s="11" t="s">
        <v>945</v>
      </c>
      <c r="L126" s="11">
        <v>2</v>
      </c>
    </row>
    <row r="127" spans="1:12">
      <c r="A127" s="11" t="s">
        <v>115</v>
      </c>
      <c r="D127" s="11" t="s">
        <v>260</v>
      </c>
      <c r="E127" s="19" t="s">
        <v>377</v>
      </c>
      <c r="F127" s="10">
        <v>42036</v>
      </c>
      <c r="G127" s="10">
        <v>44228</v>
      </c>
      <c r="H127" s="11">
        <v>7</v>
      </c>
      <c r="I127" s="20" t="s">
        <v>259</v>
      </c>
      <c r="J127" s="11" t="s">
        <v>261</v>
      </c>
      <c r="K127" s="11" t="s">
        <v>945</v>
      </c>
      <c r="L127" s="11">
        <v>2</v>
      </c>
    </row>
    <row r="128" spans="1:12">
      <c r="A128" s="11" t="s">
        <v>116</v>
      </c>
      <c r="D128" s="11" t="s">
        <v>260</v>
      </c>
      <c r="E128" s="19" t="s">
        <v>378</v>
      </c>
      <c r="F128" s="10">
        <v>42036</v>
      </c>
      <c r="G128" s="10">
        <v>44228</v>
      </c>
      <c r="H128" s="11">
        <v>7</v>
      </c>
      <c r="I128" s="20" t="s">
        <v>259</v>
      </c>
      <c r="J128" s="11" t="s">
        <v>261</v>
      </c>
      <c r="K128" s="11" t="s">
        <v>945</v>
      </c>
      <c r="L128" s="11">
        <v>2</v>
      </c>
    </row>
    <row r="129" spans="1:12">
      <c r="A129" s="11" t="s">
        <v>117</v>
      </c>
      <c r="D129" s="11" t="s">
        <v>260</v>
      </c>
      <c r="E129" s="19" t="s">
        <v>379</v>
      </c>
      <c r="F129" s="10">
        <v>42036</v>
      </c>
      <c r="G129" s="10">
        <v>44228</v>
      </c>
      <c r="H129" s="11">
        <v>7</v>
      </c>
      <c r="I129" s="20" t="s">
        <v>259</v>
      </c>
      <c r="J129" s="11" t="s">
        <v>261</v>
      </c>
      <c r="K129" s="11" t="s">
        <v>945</v>
      </c>
      <c r="L129" s="11">
        <v>2</v>
      </c>
    </row>
    <row r="130" spans="1:12">
      <c r="A130" s="11" t="s">
        <v>118</v>
      </c>
      <c r="D130" s="11" t="s">
        <v>260</v>
      </c>
      <c r="E130" s="19" t="s">
        <v>380</v>
      </c>
      <c r="F130" s="10">
        <v>42036</v>
      </c>
      <c r="G130" s="10">
        <v>44228</v>
      </c>
      <c r="H130" s="11">
        <v>7</v>
      </c>
      <c r="I130" s="20" t="s">
        <v>259</v>
      </c>
      <c r="J130" s="11" t="s">
        <v>261</v>
      </c>
      <c r="K130" s="11" t="s">
        <v>945</v>
      </c>
      <c r="L130" s="11">
        <v>2</v>
      </c>
    </row>
    <row r="131" spans="1:12">
      <c r="A131" s="11" t="s">
        <v>119</v>
      </c>
      <c r="D131" s="11" t="s">
        <v>260</v>
      </c>
      <c r="E131" s="19" t="s">
        <v>381</v>
      </c>
      <c r="F131" s="10">
        <v>42036</v>
      </c>
      <c r="G131" s="10">
        <v>44228</v>
      </c>
      <c r="H131" s="11">
        <v>7</v>
      </c>
      <c r="I131" s="20" t="s">
        <v>259</v>
      </c>
      <c r="J131" s="11" t="s">
        <v>261</v>
      </c>
      <c r="K131" s="11" t="s">
        <v>945</v>
      </c>
      <c r="L131" s="11">
        <v>2</v>
      </c>
    </row>
    <row r="132" spans="1:12">
      <c r="A132" s="11" t="s">
        <v>120</v>
      </c>
      <c r="D132" s="11" t="s">
        <v>260</v>
      </c>
      <c r="E132" s="19" t="s">
        <v>382</v>
      </c>
      <c r="F132" s="10">
        <v>42036</v>
      </c>
      <c r="G132" s="10">
        <v>44228</v>
      </c>
      <c r="H132" s="11">
        <v>7</v>
      </c>
      <c r="I132" s="20" t="s">
        <v>259</v>
      </c>
      <c r="J132" s="11" t="s">
        <v>261</v>
      </c>
      <c r="K132" s="11" t="s">
        <v>945</v>
      </c>
      <c r="L132" s="11">
        <v>2</v>
      </c>
    </row>
    <row r="133" spans="1:12">
      <c r="A133" s="11" t="s">
        <v>121</v>
      </c>
      <c r="D133" s="11" t="s">
        <v>260</v>
      </c>
      <c r="E133" s="19" t="s">
        <v>383</v>
      </c>
      <c r="F133" s="10">
        <v>42036</v>
      </c>
      <c r="G133" s="10">
        <v>44228</v>
      </c>
      <c r="H133" s="11">
        <v>7</v>
      </c>
      <c r="I133" s="20" t="s">
        <v>259</v>
      </c>
      <c r="J133" s="11" t="s">
        <v>261</v>
      </c>
      <c r="K133" s="11" t="s">
        <v>945</v>
      </c>
      <c r="L133" s="11">
        <v>2</v>
      </c>
    </row>
    <row r="134" spans="1:12">
      <c r="A134" s="11" t="s">
        <v>122</v>
      </c>
      <c r="D134" s="11" t="s">
        <v>260</v>
      </c>
      <c r="E134" s="19" t="s">
        <v>384</v>
      </c>
      <c r="F134" s="10">
        <v>42036</v>
      </c>
      <c r="G134" s="10">
        <v>44228</v>
      </c>
      <c r="H134" s="11">
        <v>7</v>
      </c>
      <c r="I134" s="20" t="s">
        <v>259</v>
      </c>
      <c r="J134" s="11" t="s">
        <v>261</v>
      </c>
      <c r="K134" s="11" t="s">
        <v>945</v>
      </c>
      <c r="L134" s="11">
        <v>2</v>
      </c>
    </row>
    <row r="135" spans="1:12">
      <c r="A135" s="11" t="s">
        <v>123</v>
      </c>
      <c r="D135" s="11" t="s">
        <v>260</v>
      </c>
      <c r="E135" s="19" t="s">
        <v>385</v>
      </c>
      <c r="F135" s="10">
        <v>42036</v>
      </c>
      <c r="G135" s="10">
        <v>44228</v>
      </c>
      <c r="H135" s="11">
        <v>7</v>
      </c>
      <c r="I135" s="20" t="s">
        <v>259</v>
      </c>
      <c r="J135" s="11" t="s">
        <v>261</v>
      </c>
      <c r="K135" s="11" t="s">
        <v>945</v>
      </c>
      <c r="L135" s="11">
        <v>2</v>
      </c>
    </row>
    <row r="136" spans="1:12">
      <c r="A136" s="11" t="s">
        <v>124</v>
      </c>
      <c r="D136" s="11" t="s">
        <v>260</v>
      </c>
      <c r="E136" s="19" t="s">
        <v>386</v>
      </c>
      <c r="F136" s="10">
        <v>42036</v>
      </c>
      <c r="G136" s="10">
        <v>44228</v>
      </c>
      <c r="H136" s="11">
        <v>7</v>
      </c>
      <c r="I136" s="20" t="s">
        <v>259</v>
      </c>
      <c r="J136" s="11" t="s">
        <v>261</v>
      </c>
      <c r="K136" s="11" t="s">
        <v>945</v>
      </c>
      <c r="L136" s="11">
        <v>2</v>
      </c>
    </row>
    <row r="137" spans="1:12">
      <c r="A137" s="11" t="s">
        <v>125</v>
      </c>
      <c r="D137" s="11" t="s">
        <v>260</v>
      </c>
      <c r="E137" s="19" t="s">
        <v>387</v>
      </c>
      <c r="F137" s="10">
        <v>42036</v>
      </c>
      <c r="G137" s="10">
        <v>44228</v>
      </c>
      <c r="H137" s="11">
        <v>7</v>
      </c>
      <c r="I137" s="20" t="s">
        <v>259</v>
      </c>
      <c r="J137" s="11" t="s">
        <v>261</v>
      </c>
      <c r="K137" s="11" t="s">
        <v>945</v>
      </c>
      <c r="L137" s="11">
        <v>2</v>
      </c>
    </row>
    <row r="138" spans="1:12">
      <c r="A138" s="11" t="s">
        <v>126</v>
      </c>
      <c r="D138" s="11" t="s">
        <v>260</v>
      </c>
      <c r="E138" s="19" t="s">
        <v>388</v>
      </c>
      <c r="F138" s="10">
        <v>42036</v>
      </c>
      <c r="G138" s="10">
        <v>44228</v>
      </c>
      <c r="H138" s="11">
        <v>7</v>
      </c>
      <c r="I138" s="20" t="s">
        <v>259</v>
      </c>
      <c r="J138" s="11" t="s">
        <v>261</v>
      </c>
      <c r="K138" s="11" t="s">
        <v>945</v>
      </c>
      <c r="L138" s="11">
        <v>2</v>
      </c>
    </row>
    <row r="139" spans="1:12">
      <c r="A139" s="11" t="s">
        <v>127</v>
      </c>
      <c r="D139" s="11" t="s">
        <v>260</v>
      </c>
      <c r="E139" s="19" t="s">
        <v>389</v>
      </c>
      <c r="F139" s="10">
        <v>42036</v>
      </c>
      <c r="G139" s="10">
        <v>44228</v>
      </c>
      <c r="H139" s="11">
        <v>7</v>
      </c>
      <c r="I139" s="20" t="s">
        <v>259</v>
      </c>
      <c r="J139" s="11" t="s">
        <v>261</v>
      </c>
      <c r="K139" s="11" t="s">
        <v>945</v>
      </c>
      <c r="L139" s="11">
        <v>2</v>
      </c>
    </row>
    <row r="140" spans="1:12">
      <c r="A140" s="11" t="s">
        <v>128</v>
      </c>
      <c r="D140" s="11" t="s">
        <v>260</v>
      </c>
      <c r="E140" s="19" t="s">
        <v>390</v>
      </c>
      <c r="F140" s="10">
        <v>42036</v>
      </c>
      <c r="G140" s="10">
        <v>44228</v>
      </c>
      <c r="H140" s="11">
        <v>7</v>
      </c>
      <c r="I140" s="20" t="s">
        <v>259</v>
      </c>
      <c r="J140" s="11" t="s">
        <v>261</v>
      </c>
      <c r="K140" s="11" t="s">
        <v>945</v>
      </c>
      <c r="L140" s="11">
        <v>2</v>
      </c>
    </row>
    <row r="141" spans="1:12">
      <c r="A141" s="11" t="s">
        <v>129</v>
      </c>
      <c r="D141" s="11" t="s">
        <v>260</v>
      </c>
      <c r="E141" s="19" t="s">
        <v>391</v>
      </c>
      <c r="F141" s="10">
        <v>42036</v>
      </c>
      <c r="G141" s="10">
        <v>44228</v>
      </c>
      <c r="H141" s="11">
        <v>7</v>
      </c>
      <c r="I141" s="20" t="s">
        <v>259</v>
      </c>
      <c r="J141" s="11" t="s">
        <v>261</v>
      </c>
      <c r="K141" s="11" t="s">
        <v>945</v>
      </c>
      <c r="L141" s="11">
        <v>2</v>
      </c>
    </row>
    <row r="142" spans="1:12">
      <c r="A142" s="11" t="s">
        <v>130</v>
      </c>
      <c r="D142" s="11" t="s">
        <v>260</v>
      </c>
      <c r="E142" s="19" t="s">
        <v>392</v>
      </c>
      <c r="F142" s="10">
        <v>42036</v>
      </c>
      <c r="G142" s="10">
        <v>44228</v>
      </c>
      <c r="H142" s="11">
        <v>7</v>
      </c>
      <c r="I142" s="20" t="s">
        <v>259</v>
      </c>
      <c r="J142" s="11" t="s">
        <v>261</v>
      </c>
      <c r="K142" s="11" t="s">
        <v>945</v>
      </c>
      <c r="L142" s="11">
        <v>2</v>
      </c>
    </row>
    <row r="143" spans="1:12">
      <c r="A143" s="11" t="s">
        <v>131</v>
      </c>
      <c r="D143" s="11" t="s">
        <v>260</v>
      </c>
      <c r="E143" s="19" t="s">
        <v>393</v>
      </c>
      <c r="F143" s="10">
        <v>42036</v>
      </c>
      <c r="G143" s="10">
        <v>44228</v>
      </c>
      <c r="H143" s="11">
        <v>7</v>
      </c>
      <c r="I143" s="20" t="s">
        <v>259</v>
      </c>
      <c r="J143" s="11" t="s">
        <v>261</v>
      </c>
      <c r="K143" s="11" t="s">
        <v>945</v>
      </c>
      <c r="L143" s="11">
        <v>2</v>
      </c>
    </row>
    <row r="144" spans="1:12">
      <c r="A144" s="11" t="s">
        <v>132</v>
      </c>
      <c r="D144" s="11" t="s">
        <v>260</v>
      </c>
      <c r="E144" s="19" t="s">
        <v>394</v>
      </c>
      <c r="F144" s="10">
        <v>42036</v>
      </c>
      <c r="G144" s="10">
        <v>44228</v>
      </c>
      <c r="H144" s="11">
        <v>7</v>
      </c>
      <c r="I144" s="20" t="s">
        <v>259</v>
      </c>
      <c r="J144" s="11" t="s">
        <v>261</v>
      </c>
      <c r="K144" s="11" t="s">
        <v>945</v>
      </c>
      <c r="L144" s="11">
        <v>2</v>
      </c>
    </row>
    <row r="145" spans="1:12">
      <c r="A145" s="11" t="s">
        <v>133</v>
      </c>
      <c r="D145" s="11" t="s">
        <v>260</v>
      </c>
      <c r="E145" s="19" t="s">
        <v>395</v>
      </c>
      <c r="F145" s="10">
        <v>42036</v>
      </c>
      <c r="G145" s="10">
        <v>44228</v>
      </c>
      <c r="H145" s="11">
        <v>7</v>
      </c>
      <c r="I145" s="20" t="s">
        <v>259</v>
      </c>
      <c r="J145" s="11" t="s">
        <v>261</v>
      </c>
      <c r="K145" s="11" t="s">
        <v>945</v>
      </c>
      <c r="L145" s="11">
        <v>2</v>
      </c>
    </row>
    <row r="146" spans="1:12">
      <c r="A146" s="11" t="s">
        <v>134</v>
      </c>
      <c r="D146" s="11" t="s">
        <v>260</v>
      </c>
      <c r="E146" s="19" t="s">
        <v>396</v>
      </c>
      <c r="F146" s="10">
        <v>42036</v>
      </c>
      <c r="G146" s="10">
        <v>44228</v>
      </c>
      <c r="H146" s="11">
        <v>7</v>
      </c>
      <c r="I146" s="20" t="s">
        <v>259</v>
      </c>
      <c r="J146" s="11" t="s">
        <v>261</v>
      </c>
      <c r="K146" s="11" t="s">
        <v>945</v>
      </c>
      <c r="L146" s="11">
        <v>2</v>
      </c>
    </row>
    <row r="147" spans="1:12">
      <c r="A147" s="11" t="s">
        <v>135</v>
      </c>
      <c r="D147" s="11" t="s">
        <v>260</v>
      </c>
      <c r="E147" s="19" t="s">
        <v>397</v>
      </c>
      <c r="F147" s="10">
        <v>42036</v>
      </c>
      <c r="G147" s="10">
        <v>44228</v>
      </c>
      <c r="H147" s="11">
        <v>7</v>
      </c>
      <c r="I147" s="20" t="s">
        <v>259</v>
      </c>
      <c r="J147" s="11" t="s">
        <v>261</v>
      </c>
      <c r="K147" s="11" t="s">
        <v>945</v>
      </c>
      <c r="L147" s="11">
        <v>2</v>
      </c>
    </row>
    <row r="148" spans="1:12">
      <c r="A148" s="11" t="s">
        <v>136</v>
      </c>
      <c r="D148" s="11" t="s">
        <v>260</v>
      </c>
      <c r="E148" s="19" t="s">
        <v>398</v>
      </c>
      <c r="F148" s="10">
        <v>42036</v>
      </c>
      <c r="G148" s="10">
        <v>44228</v>
      </c>
      <c r="H148" s="11">
        <v>7</v>
      </c>
      <c r="I148" s="20" t="s">
        <v>259</v>
      </c>
      <c r="J148" s="11" t="s">
        <v>261</v>
      </c>
      <c r="K148" s="11" t="s">
        <v>945</v>
      </c>
      <c r="L148" s="11">
        <v>2</v>
      </c>
    </row>
    <row r="149" spans="1:12">
      <c r="A149" s="11" t="s">
        <v>137</v>
      </c>
      <c r="D149" s="11" t="s">
        <v>260</v>
      </c>
      <c r="E149" s="19" t="s">
        <v>399</v>
      </c>
      <c r="F149" s="10">
        <v>42036</v>
      </c>
      <c r="G149" s="10">
        <v>44228</v>
      </c>
      <c r="H149" s="11">
        <v>7</v>
      </c>
      <c r="I149" s="20" t="s">
        <v>259</v>
      </c>
      <c r="J149" s="11" t="s">
        <v>261</v>
      </c>
      <c r="K149" s="11" t="s">
        <v>945</v>
      </c>
      <c r="L149" s="11">
        <v>2</v>
      </c>
    </row>
    <row r="150" spans="1:12">
      <c r="A150" s="11" t="s">
        <v>138</v>
      </c>
      <c r="D150" s="11" t="s">
        <v>260</v>
      </c>
      <c r="E150" s="19" t="s">
        <v>400</v>
      </c>
      <c r="F150" s="10">
        <v>42036</v>
      </c>
      <c r="G150" s="10">
        <v>44228</v>
      </c>
      <c r="H150" s="11">
        <v>7</v>
      </c>
      <c r="I150" s="20" t="s">
        <v>259</v>
      </c>
      <c r="J150" s="11" t="s">
        <v>261</v>
      </c>
      <c r="K150" s="11" t="s">
        <v>945</v>
      </c>
      <c r="L150" s="11">
        <v>2</v>
      </c>
    </row>
    <row r="151" spans="1:12">
      <c r="A151" s="11" t="s">
        <v>139</v>
      </c>
      <c r="D151" s="11" t="s">
        <v>260</v>
      </c>
      <c r="E151" s="19" t="s">
        <v>401</v>
      </c>
      <c r="F151" s="10">
        <v>42036</v>
      </c>
      <c r="G151" s="10">
        <v>44228</v>
      </c>
      <c r="H151" s="11">
        <v>7</v>
      </c>
      <c r="I151" s="20" t="s">
        <v>259</v>
      </c>
      <c r="J151" s="11" t="s">
        <v>261</v>
      </c>
      <c r="K151" s="11" t="s">
        <v>945</v>
      </c>
      <c r="L151" s="11">
        <v>2</v>
      </c>
    </row>
    <row r="152" spans="1:12">
      <c r="A152" s="11" t="s">
        <v>140</v>
      </c>
      <c r="D152" s="11" t="s">
        <v>260</v>
      </c>
      <c r="E152" s="19" t="s">
        <v>402</v>
      </c>
      <c r="F152" s="10">
        <v>42036</v>
      </c>
      <c r="G152" s="10">
        <v>44228</v>
      </c>
      <c r="H152" s="11">
        <v>7</v>
      </c>
      <c r="I152" s="20" t="s">
        <v>259</v>
      </c>
      <c r="J152" s="11" t="s">
        <v>261</v>
      </c>
      <c r="K152" s="11" t="s">
        <v>945</v>
      </c>
      <c r="L152" s="11">
        <v>2</v>
      </c>
    </row>
    <row r="153" spans="1:12">
      <c r="A153" s="11" t="s">
        <v>141</v>
      </c>
      <c r="D153" s="11" t="s">
        <v>260</v>
      </c>
      <c r="E153" s="19" t="s">
        <v>403</v>
      </c>
      <c r="F153" s="10">
        <v>42036</v>
      </c>
      <c r="G153" s="10">
        <v>44228</v>
      </c>
      <c r="H153" s="11">
        <v>7</v>
      </c>
      <c r="I153" s="20" t="s">
        <v>259</v>
      </c>
      <c r="J153" s="11" t="s">
        <v>261</v>
      </c>
      <c r="K153" s="11" t="s">
        <v>945</v>
      </c>
      <c r="L153" s="11">
        <v>2</v>
      </c>
    </row>
    <row r="154" spans="1:12">
      <c r="A154" s="11" t="s">
        <v>142</v>
      </c>
      <c r="D154" s="11" t="s">
        <v>260</v>
      </c>
      <c r="E154" s="19" t="s">
        <v>404</v>
      </c>
      <c r="F154" s="10">
        <v>42036</v>
      </c>
      <c r="G154" s="10">
        <v>44228</v>
      </c>
      <c r="H154" s="11">
        <v>7</v>
      </c>
      <c r="I154" s="20" t="s">
        <v>259</v>
      </c>
      <c r="J154" s="11" t="s">
        <v>261</v>
      </c>
      <c r="K154" s="11" t="s">
        <v>945</v>
      </c>
      <c r="L154" s="11">
        <v>2</v>
      </c>
    </row>
    <row r="155" spans="1:12">
      <c r="A155" s="11" t="s">
        <v>143</v>
      </c>
      <c r="D155" s="11" t="s">
        <v>260</v>
      </c>
      <c r="E155" s="19" t="s">
        <v>405</v>
      </c>
      <c r="F155" s="10">
        <v>42036</v>
      </c>
      <c r="G155" s="10">
        <v>44228</v>
      </c>
      <c r="H155" s="11">
        <v>7</v>
      </c>
      <c r="I155" s="20" t="s">
        <v>259</v>
      </c>
      <c r="J155" s="11" t="s">
        <v>261</v>
      </c>
      <c r="K155" s="11" t="s">
        <v>945</v>
      </c>
      <c r="L155" s="11">
        <v>2</v>
      </c>
    </row>
    <row r="156" spans="1:12">
      <c r="A156" s="11" t="s">
        <v>144</v>
      </c>
      <c r="D156" s="11" t="s">
        <v>260</v>
      </c>
      <c r="E156" s="19" t="s">
        <v>406</v>
      </c>
      <c r="F156" s="10">
        <v>42036</v>
      </c>
      <c r="G156" s="10">
        <v>44228</v>
      </c>
      <c r="H156" s="11">
        <v>7</v>
      </c>
      <c r="I156" s="20" t="s">
        <v>259</v>
      </c>
      <c r="J156" s="11" t="s">
        <v>261</v>
      </c>
      <c r="K156" s="11" t="s">
        <v>945</v>
      </c>
      <c r="L156" s="11">
        <v>2</v>
      </c>
    </row>
    <row r="157" spans="1:12">
      <c r="A157" s="11" t="s">
        <v>145</v>
      </c>
      <c r="D157" s="11" t="s">
        <v>260</v>
      </c>
      <c r="E157" s="19" t="s">
        <v>407</v>
      </c>
      <c r="F157" s="10">
        <v>42036</v>
      </c>
      <c r="G157" s="10">
        <v>44228</v>
      </c>
      <c r="H157" s="11">
        <v>7</v>
      </c>
      <c r="I157" s="20" t="s">
        <v>259</v>
      </c>
      <c r="J157" s="11" t="s">
        <v>261</v>
      </c>
      <c r="K157" s="11" t="s">
        <v>945</v>
      </c>
      <c r="L157" s="11">
        <v>2</v>
      </c>
    </row>
    <row r="158" spans="1:12">
      <c r="A158" s="11" t="s">
        <v>146</v>
      </c>
      <c r="D158" s="11" t="s">
        <v>260</v>
      </c>
      <c r="E158" s="19" t="s">
        <v>408</v>
      </c>
      <c r="F158" s="10">
        <v>42036</v>
      </c>
      <c r="G158" s="10">
        <v>44228</v>
      </c>
      <c r="H158" s="11">
        <v>7</v>
      </c>
      <c r="I158" s="20" t="s">
        <v>259</v>
      </c>
      <c r="J158" s="11" t="s">
        <v>261</v>
      </c>
      <c r="K158" s="11" t="s">
        <v>945</v>
      </c>
      <c r="L158" s="11">
        <v>2</v>
      </c>
    </row>
    <row r="159" spans="1:12">
      <c r="A159" s="11" t="s">
        <v>147</v>
      </c>
      <c r="D159" s="11" t="s">
        <v>260</v>
      </c>
      <c r="E159" s="19" t="s">
        <v>409</v>
      </c>
      <c r="F159" s="10">
        <v>42036</v>
      </c>
      <c r="G159" s="10">
        <v>44228</v>
      </c>
      <c r="H159" s="11">
        <v>7</v>
      </c>
      <c r="I159" s="20" t="s">
        <v>259</v>
      </c>
      <c r="J159" s="11" t="s">
        <v>261</v>
      </c>
      <c r="K159" s="11" t="s">
        <v>945</v>
      </c>
      <c r="L159" s="11">
        <v>2</v>
      </c>
    </row>
    <row r="160" spans="1:12">
      <c r="A160" s="11" t="s">
        <v>148</v>
      </c>
      <c r="D160" s="11" t="s">
        <v>260</v>
      </c>
      <c r="E160" s="19" t="s">
        <v>410</v>
      </c>
      <c r="F160" s="10">
        <v>42036</v>
      </c>
      <c r="G160" s="10">
        <v>44228</v>
      </c>
      <c r="H160" s="11">
        <v>7</v>
      </c>
      <c r="I160" s="20" t="s">
        <v>259</v>
      </c>
      <c r="J160" s="11" t="s">
        <v>261</v>
      </c>
      <c r="K160" s="11" t="s">
        <v>945</v>
      </c>
      <c r="L160" s="11">
        <v>2</v>
      </c>
    </row>
    <row r="161" spans="1:12">
      <c r="A161" s="11" t="s">
        <v>149</v>
      </c>
      <c r="D161" s="11" t="s">
        <v>260</v>
      </c>
      <c r="E161" s="19" t="s">
        <v>411</v>
      </c>
      <c r="F161" s="10">
        <v>42036</v>
      </c>
      <c r="G161" s="10">
        <v>44228</v>
      </c>
      <c r="H161" s="11">
        <v>7</v>
      </c>
      <c r="I161" s="20" t="s">
        <v>259</v>
      </c>
      <c r="J161" s="11" t="s">
        <v>261</v>
      </c>
      <c r="K161" s="11" t="s">
        <v>945</v>
      </c>
      <c r="L161" s="11">
        <v>2</v>
      </c>
    </row>
    <row r="162" spans="1:12">
      <c r="A162" s="11" t="s">
        <v>150</v>
      </c>
      <c r="D162" s="11" t="s">
        <v>260</v>
      </c>
      <c r="E162" s="19" t="s">
        <v>412</v>
      </c>
      <c r="F162" s="10">
        <v>42036</v>
      </c>
      <c r="G162" s="10">
        <v>44228</v>
      </c>
      <c r="H162" s="11">
        <v>7</v>
      </c>
      <c r="I162" s="20" t="s">
        <v>259</v>
      </c>
      <c r="J162" s="11" t="s">
        <v>261</v>
      </c>
      <c r="K162" s="11" t="s">
        <v>945</v>
      </c>
      <c r="L162" s="11">
        <v>2</v>
      </c>
    </row>
    <row r="163" spans="1:12">
      <c r="A163" s="11" t="s">
        <v>151</v>
      </c>
      <c r="D163" s="11" t="s">
        <v>260</v>
      </c>
      <c r="E163" s="19" t="s">
        <v>413</v>
      </c>
      <c r="F163" s="10">
        <v>42036</v>
      </c>
      <c r="G163" s="10">
        <v>44228</v>
      </c>
      <c r="H163" s="11">
        <v>7</v>
      </c>
      <c r="I163" s="20" t="s">
        <v>259</v>
      </c>
      <c r="J163" s="11" t="s">
        <v>261</v>
      </c>
      <c r="K163" s="11" t="s">
        <v>945</v>
      </c>
      <c r="L163" s="11">
        <v>2</v>
      </c>
    </row>
    <row r="164" spans="1:12">
      <c r="A164" s="11" t="s">
        <v>152</v>
      </c>
      <c r="D164" s="11" t="s">
        <v>260</v>
      </c>
      <c r="E164" s="19" t="s">
        <v>414</v>
      </c>
      <c r="F164" s="10">
        <v>42036</v>
      </c>
      <c r="G164" s="10">
        <v>44228</v>
      </c>
      <c r="H164" s="11">
        <v>7</v>
      </c>
      <c r="I164" s="20" t="s">
        <v>259</v>
      </c>
      <c r="J164" s="11" t="s">
        <v>261</v>
      </c>
      <c r="K164" s="11" t="s">
        <v>945</v>
      </c>
      <c r="L164" s="11">
        <v>2</v>
      </c>
    </row>
    <row r="165" spans="1:12">
      <c r="A165" s="11" t="s">
        <v>153</v>
      </c>
      <c r="D165" s="11" t="s">
        <v>260</v>
      </c>
      <c r="E165" s="19" t="s">
        <v>415</v>
      </c>
      <c r="F165" s="10">
        <v>42036</v>
      </c>
      <c r="G165" s="10">
        <v>44228</v>
      </c>
      <c r="H165" s="11">
        <v>7</v>
      </c>
      <c r="I165" s="20" t="s">
        <v>259</v>
      </c>
      <c r="J165" s="11" t="s">
        <v>261</v>
      </c>
      <c r="K165" s="11" t="s">
        <v>945</v>
      </c>
      <c r="L165" s="11">
        <v>2</v>
      </c>
    </row>
    <row r="166" spans="1:12">
      <c r="A166" s="11" t="s">
        <v>154</v>
      </c>
      <c r="D166" s="11" t="s">
        <v>260</v>
      </c>
      <c r="E166" s="19" t="s">
        <v>416</v>
      </c>
      <c r="F166" s="10">
        <v>42036</v>
      </c>
      <c r="G166" s="10">
        <v>44228</v>
      </c>
      <c r="H166" s="11">
        <v>7</v>
      </c>
      <c r="I166" s="20" t="s">
        <v>259</v>
      </c>
      <c r="J166" s="11" t="s">
        <v>261</v>
      </c>
      <c r="K166" s="11" t="s">
        <v>945</v>
      </c>
      <c r="L166" s="11">
        <v>2</v>
      </c>
    </row>
    <row r="167" spans="1:12">
      <c r="A167" s="11" t="s">
        <v>155</v>
      </c>
      <c r="D167" s="11" t="s">
        <v>260</v>
      </c>
      <c r="E167" s="19" t="s">
        <v>417</v>
      </c>
      <c r="F167" s="10">
        <v>42036</v>
      </c>
      <c r="G167" s="10">
        <v>44228</v>
      </c>
      <c r="H167" s="11">
        <v>7</v>
      </c>
      <c r="I167" s="20" t="s">
        <v>259</v>
      </c>
      <c r="J167" s="11" t="s">
        <v>261</v>
      </c>
      <c r="K167" s="11" t="s">
        <v>945</v>
      </c>
      <c r="L167" s="11">
        <v>2</v>
      </c>
    </row>
    <row r="168" spans="1:12">
      <c r="A168" s="11" t="s">
        <v>156</v>
      </c>
      <c r="D168" s="11" t="s">
        <v>260</v>
      </c>
      <c r="E168" s="19" t="s">
        <v>418</v>
      </c>
      <c r="F168" s="10">
        <v>42036</v>
      </c>
      <c r="G168" s="10">
        <v>44228</v>
      </c>
      <c r="H168" s="11">
        <v>7</v>
      </c>
      <c r="I168" s="20" t="s">
        <v>259</v>
      </c>
      <c r="J168" s="11" t="s">
        <v>261</v>
      </c>
      <c r="K168" s="11" t="s">
        <v>945</v>
      </c>
      <c r="L168" s="11">
        <v>2</v>
      </c>
    </row>
    <row r="169" spans="1:12">
      <c r="A169" s="11" t="s">
        <v>157</v>
      </c>
      <c r="D169" s="11" t="s">
        <v>260</v>
      </c>
      <c r="E169" s="19" t="s">
        <v>419</v>
      </c>
      <c r="F169" s="10">
        <v>42036</v>
      </c>
      <c r="G169" s="10">
        <v>44228</v>
      </c>
      <c r="H169" s="11">
        <v>7</v>
      </c>
      <c r="I169" s="20" t="s">
        <v>259</v>
      </c>
      <c r="J169" s="11" t="s">
        <v>261</v>
      </c>
      <c r="K169" s="11" t="s">
        <v>945</v>
      </c>
      <c r="L169" s="11">
        <v>2</v>
      </c>
    </row>
    <row r="170" spans="1:12">
      <c r="A170" s="11" t="s">
        <v>158</v>
      </c>
      <c r="D170" s="11" t="s">
        <v>260</v>
      </c>
      <c r="E170" s="19" t="s">
        <v>420</v>
      </c>
      <c r="F170" s="10">
        <v>42036</v>
      </c>
      <c r="G170" s="10">
        <v>44228</v>
      </c>
      <c r="H170" s="11">
        <v>7</v>
      </c>
      <c r="I170" s="20" t="s">
        <v>259</v>
      </c>
      <c r="J170" s="11" t="s">
        <v>261</v>
      </c>
      <c r="K170" s="11" t="s">
        <v>945</v>
      </c>
      <c r="L170" s="11">
        <v>2</v>
      </c>
    </row>
    <row r="171" spans="1:12">
      <c r="A171" s="11" t="s">
        <v>159</v>
      </c>
      <c r="D171" s="11" t="s">
        <v>260</v>
      </c>
      <c r="E171" s="19" t="s">
        <v>421</v>
      </c>
      <c r="F171" s="10">
        <v>42036</v>
      </c>
      <c r="G171" s="10">
        <v>44228</v>
      </c>
      <c r="H171" s="11">
        <v>7</v>
      </c>
      <c r="I171" s="20" t="s">
        <v>259</v>
      </c>
      <c r="J171" s="11" t="s">
        <v>261</v>
      </c>
      <c r="K171" s="11" t="s">
        <v>945</v>
      </c>
      <c r="L171" s="11">
        <v>2</v>
      </c>
    </row>
    <row r="172" spans="1:12">
      <c r="A172" s="11" t="s">
        <v>160</v>
      </c>
      <c r="D172" s="11" t="s">
        <v>260</v>
      </c>
      <c r="E172" s="19" t="s">
        <v>422</v>
      </c>
      <c r="F172" s="10">
        <v>42036</v>
      </c>
      <c r="G172" s="10">
        <v>44228</v>
      </c>
      <c r="H172" s="11">
        <v>7</v>
      </c>
      <c r="I172" s="20" t="s">
        <v>259</v>
      </c>
      <c r="J172" s="11" t="s">
        <v>261</v>
      </c>
      <c r="K172" s="11" t="s">
        <v>945</v>
      </c>
      <c r="L172" s="11">
        <v>2</v>
      </c>
    </row>
    <row r="173" spans="1:12">
      <c r="A173" s="11" t="s">
        <v>161</v>
      </c>
      <c r="D173" s="11" t="s">
        <v>260</v>
      </c>
      <c r="E173" s="19" t="s">
        <v>423</v>
      </c>
      <c r="F173" s="10">
        <v>42036</v>
      </c>
      <c r="G173" s="10">
        <v>44228</v>
      </c>
      <c r="H173" s="11">
        <v>7</v>
      </c>
      <c r="I173" s="20" t="s">
        <v>259</v>
      </c>
      <c r="J173" s="11" t="s">
        <v>261</v>
      </c>
      <c r="K173" s="11" t="s">
        <v>945</v>
      </c>
      <c r="L173" s="11">
        <v>2</v>
      </c>
    </row>
    <row r="174" spans="1:12">
      <c r="A174" s="11" t="s">
        <v>162</v>
      </c>
      <c r="D174" s="11" t="s">
        <v>260</v>
      </c>
      <c r="E174" s="19" t="s">
        <v>424</v>
      </c>
      <c r="F174" s="10">
        <v>42036</v>
      </c>
      <c r="G174" s="10">
        <v>44228</v>
      </c>
      <c r="H174" s="11">
        <v>7</v>
      </c>
      <c r="I174" s="20" t="s">
        <v>259</v>
      </c>
      <c r="J174" s="11" t="s">
        <v>261</v>
      </c>
      <c r="K174" s="11" t="s">
        <v>945</v>
      </c>
      <c r="L174" s="11">
        <v>2</v>
      </c>
    </row>
    <row r="175" spans="1:12">
      <c r="A175" s="11" t="s">
        <v>163</v>
      </c>
      <c r="D175" s="11" t="s">
        <v>260</v>
      </c>
      <c r="E175" s="19" t="s">
        <v>425</v>
      </c>
      <c r="F175" s="10">
        <v>42036</v>
      </c>
      <c r="G175" s="10">
        <v>44228</v>
      </c>
      <c r="H175" s="11">
        <v>7</v>
      </c>
      <c r="I175" s="20" t="s">
        <v>259</v>
      </c>
      <c r="J175" s="11" t="s">
        <v>261</v>
      </c>
      <c r="K175" s="11" t="s">
        <v>945</v>
      </c>
      <c r="L175" s="11">
        <v>2</v>
      </c>
    </row>
    <row r="176" spans="1:12">
      <c r="A176" s="11" t="s">
        <v>164</v>
      </c>
      <c r="D176" s="11" t="s">
        <v>260</v>
      </c>
      <c r="E176" s="19" t="s">
        <v>426</v>
      </c>
      <c r="F176" s="10">
        <v>42036</v>
      </c>
      <c r="G176" s="10">
        <v>44228</v>
      </c>
      <c r="H176" s="11">
        <v>7</v>
      </c>
      <c r="I176" s="20" t="s">
        <v>259</v>
      </c>
      <c r="J176" s="11" t="s">
        <v>261</v>
      </c>
      <c r="K176" s="11" t="s">
        <v>945</v>
      </c>
      <c r="L176" s="11">
        <v>2</v>
      </c>
    </row>
    <row r="177" spans="1:12">
      <c r="A177" s="11" t="s">
        <v>165</v>
      </c>
      <c r="D177" s="11" t="s">
        <v>260</v>
      </c>
      <c r="E177" s="19" t="s">
        <v>427</v>
      </c>
      <c r="F177" s="10">
        <v>42036</v>
      </c>
      <c r="G177" s="10">
        <v>44228</v>
      </c>
      <c r="H177" s="11">
        <v>7</v>
      </c>
      <c r="I177" s="20" t="s">
        <v>259</v>
      </c>
      <c r="J177" s="11" t="s">
        <v>261</v>
      </c>
      <c r="K177" s="11" t="s">
        <v>945</v>
      </c>
      <c r="L177" s="11">
        <v>2</v>
      </c>
    </row>
    <row r="178" spans="1:12">
      <c r="A178" s="11" t="s">
        <v>166</v>
      </c>
      <c r="D178" s="11" t="s">
        <v>260</v>
      </c>
      <c r="E178" s="19" t="s">
        <v>428</v>
      </c>
      <c r="F178" s="10">
        <v>42036</v>
      </c>
      <c r="G178" s="10">
        <v>44228</v>
      </c>
      <c r="H178" s="11">
        <v>7</v>
      </c>
      <c r="I178" s="20" t="s">
        <v>259</v>
      </c>
      <c r="J178" s="11" t="s">
        <v>261</v>
      </c>
      <c r="K178" s="11" t="s">
        <v>945</v>
      </c>
      <c r="L178" s="11">
        <v>2</v>
      </c>
    </row>
    <row r="179" spans="1:12">
      <c r="A179" s="11" t="s">
        <v>167</v>
      </c>
      <c r="D179" s="11" t="s">
        <v>260</v>
      </c>
      <c r="E179" s="19" t="s">
        <v>429</v>
      </c>
      <c r="F179" s="10">
        <v>42036</v>
      </c>
      <c r="G179" s="10">
        <v>44228</v>
      </c>
      <c r="H179" s="11">
        <v>7</v>
      </c>
      <c r="I179" s="20" t="s">
        <v>259</v>
      </c>
      <c r="J179" s="11" t="s">
        <v>261</v>
      </c>
      <c r="K179" s="11" t="s">
        <v>945</v>
      </c>
      <c r="L179" s="11">
        <v>2</v>
      </c>
    </row>
    <row r="180" spans="1:12">
      <c r="A180" s="11" t="s">
        <v>168</v>
      </c>
      <c r="D180" s="11" t="s">
        <v>260</v>
      </c>
      <c r="E180" s="19" t="s">
        <v>430</v>
      </c>
      <c r="F180" s="10">
        <v>42036</v>
      </c>
      <c r="G180" s="10">
        <v>44228</v>
      </c>
      <c r="H180" s="11">
        <v>7</v>
      </c>
      <c r="I180" s="20" t="s">
        <v>259</v>
      </c>
      <c r="J180" s="11" t="s">
        <v>261</v>
      </c>
      <c r="K180" s="11" t="s">
        <v>945</v>
      </c>
      <c r="L180" s="11">
        <v>2</v>
      </c>
    </row>
    <row r="181" spans="1:12">
      <c r="A181" s="11" t="s">
        <v>169</v>
      </c>
      <c r="D181" s="11" t="s">
        <v>260</v>
      </c>
      <c r="E181" s="19" t="s">
        <v>431</v>
      </c>
      <c r="F181" s="10">
        <v>42036</v>
      </c>
      <c r="G181" s="10">
        <v>44228</v>
      </c>
      <c r="H181" s="11">
        <v>7</v>
      </c>
      <c r="I181" s="20" t="s">
        <v>259</v>
      </c>
      <c r="J181" s="11" t="s">
        <v>261</v>
      </c>
      <c r="K181" s="11" t="s">
        <v>945</v>
      </c>
      <c r="L181" s="11">
        <v>2</v>
      </c>
    </row>
    <row r="182" spans="1:12">
      <c r="A182" s="11" t="s">
        <v>170</v>
      </c>
      <c r="D182" s="11" t="s">
        <v>260</v>
      </c>
      <c r="E182" s="19" t="s">
        <v>432</v>
      </c>
      <c r="F182" s="10">
        <v>42036</v>
      </c>
      <c r="G182" s="10">
        <v>44228</v>
      </c>
      <c r="H182" s="11">
        <v>7</v>
      </c>
      <c r="I182" s="20" t="s">
        <v>259</v>
      </c>
      <c r="J182" s="11" t="s">
        <v>261</v>
      </c>
      <c r="K182" s="11" t="s">
        <v>945</v>
      </c>
      <c r="L182" s="11">
        <v>2</v>
      </c>
    </row>
    <row r="183" spans="1:12">
      <c r="A183" s="11" t="s">
        <v>171</v>
      </c>
      <c r="D183" s="11" t="s">
        <v>260</v>
      </c>
      <c r="E183" s="19" t="s">
        <v>433</v>
      </c>
      <c r="F183" s="10">
        <v>42036</v>
      </c>
      <c r="G183" s="10">
        <v>44228</v>
      </c>
      <c r="H183" s="11">
        <v>7</v>
      </c>
      <c r="I183" s="20" t="s">
        <v>259</v>
      </c>
      <c r="J183" s="11" t="s">
        <v>261</v>
      </c>
      <c r="K183" s="11" t="s">
        <v>945</v>
      </c>
      <c r="L183" s="11">
        <v>2</v>
      </c>
    </row>
    <row r="184" spans="1:12">
      <c r="A184" s="11" t="s">
        <v>172</v>
      </c>
      <c r="D184" s="11" t="s">
        <v>260</v>
      </c>
      <c r="E184" s="19" t="s">
        <v>434</v>
      </c>
      <c r="F184" s="10">
        <v>42036</v>
      </c>
      <c r="G184" s="10">
        <v>44228</v>
      </c>
      <c r="H184" s="11">
        <v>7</v>
      </c>
      <c r="I184" s="20" t="s">
        <v>259</v>
      </c>
      <c r="J184" s="11" t="s">
        <v>261</v>
      </c>
      <c r="K184" s="11" t="s">
        <v>945</v>
      </c>
      <c r="L184" s="11">
        <v>2</v>
      </c>
    </row>
    <row r="185" spans="1:12">
      <c r="A185" s="11" t="s">
        <v>173</v>
      </c>
      <c r="D185" s="11" t="s">
        <v>260</v>
      </c>
      <c r="E185" s="19" t="s">
        <v>435</v>
      </c>
      <c r="F185" s="10">
        <v>42036</v>
      </c>
      <c r="G185" s="10">
        <v>44228</v>
      </c>
      <c r="H185" s="11">
        <v>7</v>
      </c>
      <c r="I185" s="20" t="s">
        <v>259</v>
      </c>
      <c r="J185" s="11" t="s">
        <v>261</v>
      </c>
      <c r="K185" s="11" t="s">
        <v>945</v>
      </c>
      <c r="L185" s="11">
        <v>2</v>
      </c>
    </row>
    <row r="186" spans="1:12">
      <c r="A186" s="11" t="s">
        <v>174</v>
      </c>
      <c r="D186" s="11" t="s">
        <v>260</v>
      </c>
      <c r="E186" s="19" t="s">
        <v>436</v>
      </c>
      <c r="F186" s="10">
        <v>42036</v>
      </c>
      <c r="G186" s="10">
        <v>44228</v>
      </c>
      <c r="H186" s="11">
        <v>7</v>
      </c>
      <c r="I186" s="20" t="s">
        <v>259</v>
      </c>
      <c r="J186" s="11" t="s">
        <v>261</v>
      </c>
      <c r="K186" s="11" t="s">
        <v>945</v>
      </c>
      <c r="L186" s="11">
        <v>2</v>
      </c>
    </row>
    <row r="187" spans="1:12">
      <c r="A187" s="11" t="s">
        <v>175</v>
      </c>
      <c r="D187" s="11" t="s">
        <v>260</v>
      </c>
      <c r="E187" s="19" t="s">
        <v>437</v>
      </c>
      <c r="F187" s="10">
        <v>42036</v>
      </c>
      <c r="G187" s="10">
        <v>44228</v>
      </c>
      <c r="H187" s="11">
        <v>7</v>
      </c>
      <c r="I187" s="20" t="s">
        <v>259</v>
      </c>
      <c r="J187" s="11" t="s">
        <v>261</v>
      </c>
      <c r="K187" s="11" t="s">
        <v>945</v>
      </c>
      <c r="L187" s="11">
        <v>2</v>
      </c>
    </row>
    <row r="188" spans="1:12">
      <c r="A188" s="11" t="s">
        <v>176</v>
      </c>
      <c r="D188" s="11" t="s">
        <v>260</v>
      </c>
      <c r="E188" s="19" t="s">
        <v>438</v>
      </c>
      <c r="F188" s="10">
        <v>42036</v>
      </c>
      <c r="G188" s="10">
        <v>44228</v>
      </c>
      <c r="H188" s="11">
        <v>7</v>
      </c>
      <c r="I188" s="20" t="s">
        <v>259</v>
      </c>
      <c r="J188" s="11" t="s">
        <v>261</v>
      </c>
      <c r="K188" s="11" t="s">
        <v>945</v>
      </c>
      <c r="L188" s="11">
        <v>2</v>
      </c>
    </row>
    <row r="189" spans="1:12">
      <c r="A189" s="11" t="s">
        <v>177</v>
      </c>
      <c r="D189" s="11" t="s">
        <v>260</v>
      </c>
      <c r="E189" s="19" t="s">
        <v>439</v>
      </c>
      <c r="F189" s="10">
        <v>42036</v>
      </c>
      <c r="G189" s="10">
        <v>44228</v>
      </c>
      <c r="H189" s="11">
        <v>7</v>
      </c>
      <c r="I189" s="20" t="s">
        <v>259</v>
      </c>
      <c r="J189" s="11" t="s">
        <v>261</v>
      </c>
      <c r="K189" s="11" t="s">
        <v>945</v>
      </c>
      <c r="L189" s="11">
        <v>2</v>
      </c>
    </row>
    <row r="190" spans="1:12">
      <c r="A190" s="11" t="s">
        <v>178</v>
      </c>
      <c r="D190" s="11" t="s">
        <v>260</v>
      </c>
      <c r="E190" s="19" t="s">
        <v>440</v>
      </c>
      <c r="F190" s="10">
        <v>42036</v>
      </c>
      <c r="G190" s="10">
        <v>44228</v>
      </c>
      <c r="H190" s="11">
        <v>7</v>
      </c>
      <c r="I190" s="20" t="s">
        <v>259</v>
      </c>
      <c r="J190" s="11" t="s">
        <v>261</v>
      </c>
      <c r="K190" s="11" t="s">
        <v>945</v>
      </c>
      <c r="L190" s="11">
        <v>2</v>
      </c>
    </row>
    <row r="191" spans="1:12">
      <c r="A191" s="11" t="s">
        <v>179</v>
      </c>
      <c r="D191" s="11" t="s">
        <v>260</v>
      </c>
      <c r="E191" s="19" t="s">
        <v>441</v>
      </c>
      <c r="F191" s="10">
        <v>42036</v>
      </c>
      <c r="G191" s="10">
        <v>44228</v>
      </c>
      <c r="H191" s="11">
        <v>7</v>
      </c>
      <c r="I191" s="20" t="s">
        <v>259</v>
      </c>
      <c r="J191" s="11" t="s">
        <v>261</v>
      </c>
      <c r="K191" s="11" t="s">
        <v>945</v>
      </c>
      <c r="L191" s="11">
        <v>2</v>
      </c>
    </row>
    <row r="192" spans="1:12">
      <c r="A192" s="11" t="s">
        <v>180</v>
      </c>
      <c r="D192" s="11" t="s">
        <v>260</v>
      </c>
      <c r="E192" s="19" t="s">
        <v>442</v>
      </c>
      <c r="F192" s="10">
        <v>42036</v>
      </c>
      <c r="G192" s="10">
        <v>44228</v>
      </c>
      <c r="H192" s="11">
        <v>7</v>
      </c>
      <c r="I192" s="20" t="s">
        <v>259</v>
      </c>
      <c r="J192" s="11" t="s">
        <v>261</v>
      </c>
      <c r="K192" s="11" t="s">
        <v>945</v>
      </c>
      <c r="L192" s="11">
        <v>2</v>
      </c>
    </row>
    <row r="193" spans="1:12">
      <c r="A193" s="11" t="s">
        <v>181</v>
      </c>
      <c r="D193" s="11" t="s">
        <v>260</v>
      </c>
      <c r="E193" s="19" t="s">
        <v>443</v>
      </c>
      <c r="F193" s="10">
        <v>42036</v>
      </c>
      <c r="G193" s="10">
        <v>44228</v>
      </c>
      <c r="H193" s="11">
        <v>7</v>
      </c>
      <c r="I193" s="20" t="s">
        <v>259</v>
      </c>
      <c r="J193" s="11" t="s">
        <v>261</v>
      </c>
      <c r="K193" s="11" t="s">
        <v>945</v>
      </c>
      <c r="L193" s="11">
        <v>2</v>
      </c>
    </row>
    <row r="194" spans="1:12">
      <c r="A194" s="11" t="s">
        <v>182</v>
      </c>
      <c r="D194" s="11" t="s">
        <v>260</v>
      </c>
      <c r="E194" s="19" t="s">
        <v>444</v>
      </c>
      <c r="F194" s="10">
        <v>42036</v>
      </c>
      <c r="G194" s="10">
        <v>44228</v>
      </c>
      <c r="H194" s="11">
        <v>7</v>
      </c>
      <c r="I194" s="20" t="s">
        <v>259</v>
      </c>
      <c r="J194" s="11" t="s">
        <v>261</v>
      </c>
      <c r="K194" s="11" t="s">
        <v>945</v>
      </c>
      <c r="L194" s="11">
        <v>2</v>
      </c>
    </row>
    <row r="195" spans="1:12">
      <c r="A195" s="11" t="s">
        <v>183</v>
      </c>
      <c r="D195" s="11" t="s">
        <v>260</v>
      </c>
      <c r="E195" s="19" t="s">
        <v>445</v>
      </c>
      <c r="F195" s="10">
        <v>42036</v>
      </c>
      <c r="G195" s="10">
        <v>44228</v>
      </c>
      <c r="H195" s="11">
        <v>7</v>
      </c>
      <c r="I195" s="20" t="s">
        <v>259</v>
      </c>
      <c r="J195" s="11" t="s">
        <v>261</v>
      </c>
      <c r="K195" s="11" t="s">
        <v>945</v>
      </c>
      <c r="L195" s="11">
        <v>2</v>
      </c>
    </row>
    <row r="196" spans="1:12">
      <c r="A196" s="11" t="s">
        <v>184</v>
      </c>
      <c r="D196" s="11" t="s">
        <v>260</v>
      </c>
      <c r="E196" s="19" t="s">
        <v>446</v>
      </c>
      <c r="F196" s="10">
        <v>42036</v>
      </c>
      <c r="G196" s="10">
        <v>44228</v>
      </c>
      <c r="H196" s="11">
        <v>7</v>
      </c>
      <c r="I196" s="20" t="s">
        <v>259</v>
      </c>
      <c r="J196" s="11" t="s">
        <v>261</v>
      </c>
      <c r="K196" s="11" t="s">
        <v>945</v>
      </c>
      <c r="L196" s="11">
        <v>2</v>
      </c>
    </row>
    <row r="197" spans="1:12">
      <c r="A197" s="11" t="s">
        <v>185</v>
      </c>
      <c r="D197" s="11" t="s">
        <v>260</v>
      </c>
      <c r="E197" s="19" t="s">
        <v>447</v>
      </c>
      <c r="F197" s="10">
        <v>42036</v>
      </c>
      <c r="G197" s="10">
        <v>44228</v>
      </c>
      <c r="H197" s="11">
        <v>7</v>
      </c>
      <c r="I197" s="20" t="s">
        <v>259</v>
      </c>
      <c r="J197" s="11" t="s">
        <v>261</v>
      </c>
      <c r="K197" s="11" t="s">
        <v>945</v>
      </c>
      <c r="L197" s="11">
        <v>2</v>
      </c>
    </row>
    <row r="198" spans="1:12">
      <c r="A198" s="11" t="s">
        <v>186</v>
      </c>
      <c r="D198" s="11" t="s">
        <v>260</v>
      </c>
      <c r="E198" s="19" t="s">
        <v>448</v>
      </c>
      <c r="F198" s="10">
        <v>42036</v>
      </c>
      <c r="G198" s="10">
        <v>44228</v>
      </c>
      <c r="H198" s="11">
        <v>7</v>
      </c>
      <c r="I198" s="20" t="s">
        <v>259</v>
      </c>
      <c r="J198" s="11" t="s">
        <v>261</v>
      </c>
      <c r="K198" s="11" t="s">
        <v>945</v>
      </c>
      <c r="L198" s="11">
        <v>2</v>
      </c>
    </row>
    <row r="199" spans="1:12">
      <c r="A199" s="11" t="s">
        <v>187</v>
      </c>
      <c r="D199" s="11" t="s">
        <v>260</v>
      </c>
      <c r="E199" s="19" t="s">
        <v>449</v>
      </c>
      <c r="F199" s="10">
        <v>42036</v>
      </c>
      <c r="G199" s="10">
        <v>44228</v>
      </c>
      <c r="H199" s="11">
        <v>7</v>
      </c>
      <c r="I199" s="20" t="s">
        <v>259</v>
      </c>
      <c r="J199" s="11" t="s">
        <v>261</v>
      </c>
      <c r="K199" s="11" t="s">
        <v>945</v>
      </c>
      <c r="L199" s="11">
        <v>2</v>
      </c>
    </row>
    <row r="200" spans="1:12">
      <c r="A200" s="11" t="s">
        <v>188</v>
      </c>
      <c r="D200" s="11" t="s">
        <v>260</v>
      </c>
      <c r="E200" s="19" t="s">
        <v>450</v>
      </c>
      <c r="F200" s="10">
        <v>42036</v>
      </c>
      <c r="G200" s="10">
        <v>44228</v>
      </c>
      <c r="H200" s="11">
        <v>7</v>
      </c>
      <c r="I200" s="20" t="s">
        <v>259</v>
      </c>
      <c r="J200" s="11" t="s">
        <v>261</v>
      </c>
      <c r="K200" s="11" t="s">
        <v>945</v>
      </c>
      <c r="L200" s="11">
        <v>2</v>
      </c>
    </row>
    <row r="201" spans="1:12">
      <c r="A201" s="11" t="s">
        <v>189</v>
      </c>
      <c r="D201" s="11" t="s">
        <v>260</v>
      </c>
      <c r="E201" s="19" t="s">
        <v>451</v>
      </c>
      <c r="F201" s="10">
        <v>42036</v>
      </c>
      <c r="G201" s="10">
        <v>44228</v>
      </c>
      <c r="H201" s="11">
        <v>7</v>
      </c>
      <c r="I201" s="20" t="s">
        <v>259</v>
      </c>
      <c r="J201" s="11" t="s">
        <v>261</v>
      </c>
      <c r="K201" s="11" t="s">
        <v>945</v>
      </c>
      <c r="L201" s="11">
        <v>2</v>
      </c>
    </row>
    <row r="202" spans="1:12">
      <c r="A202" s="11" t="s">
        <v>190</v>
      </c>
      <c r="D202" s="11" t="s">
        <v>260</v>
      </c>
      <c r="E202" s="19" t="s">
        <v>452</v>
      </c>
      <c r="F202" s="10">
        <v>42036</v>
      </c>
      <c r="G202" s="10">
        <v>44228</v>
      </c>
      <c r="H202" s="11">
        <v>7</v>
      </c>
      <c r="I202" s="20" t="s">
        <v>259</v>
      </c>
      <c r="J202" s="11" t="s">
        <v>261</v>
      </c>
      <c r="K202" s="11" t="s">
        <v>945</v>
      </c>
      <c r="L202" s="11">
        <v>2</v>
      </c>
    </row>
    <row r="203" spans="1:12">
      <c r="A203" s="11" t="s">
        <v>191</v>
      </c>
      <c r="D203" s="11" t="s">
        <v>260</v>
      </c>
      <c r="E203" s="19" t="s">
        <v>453</v>
      </c>
      <c r="F203" s="10">
        <v>42036</v>
      </c>
      <c r="G203" s="10">
        <v>44228</v>
      </c>
      <c r="H203" s="11">
        <v>7</v>
      </c>
      <c r="I203" s="20" t="s">
        <v>259</v>
      </c>
      <c r="J203" s="11" t="s">
        <v>261</v>
      </c>
      <c r="K203" s="11" t="s">
        <v>945</v>
      </c>
      <c r="L203" s="11">
        <v>2</v>
      </c>
    </row>
    <row r="204" spans="1:12">
      <c r="A204" s="11" t="s">
        <v>192</v>
      </c>
      <c r="D204" s="11" t="s">
        <v>260</v>
      </c>
      <c r="E204" s="19" t="s">
        <v>454</v>
      </c>
      <c r="F204" s="10">
        <v>42036</v>
      </c>
      <c r="G204" s="10">
        <v>44228</v>
      </c>
      <c r="H204" s="11">
        <v>7</v>
      </c>
      <c r="I204" s="20" t="s">
        <v>259</v>
      </c>
      <c r="J204" s="11" t="s">
        <v>261</v>
      </c>
      <c r="K204" s="11" t="s">
        <v>945</v>
      </c>
      <c r="L204" s="11">
        <v>2</v>
      </c>
    </row>
    <row r="205" spans="1:12">
      <c r="A205" s="11" t="s">
        <v>193</v>
      </c>
      <c r="D205" s="11" t="s">
        <v>260</v>
      </c>
      <c r="E205" s="19" t="s">
        <v>455</v>
      </c>
      <c r="F205" s="10">
        <v>42036</v>
      </c>
      <c r="G205" s="10">
        <v>44228</v>
      </c>
      <c r="H205" s="11">
        <v>7</v>
      </c>
      <c r="I205" s="20" t="s">
        <v>259</v>
      </c>
      <c r="J205" s="11" t="s">
        <v>261</v>
      </c>
      <c r="K205" s="11" t="s">
        <v>945</v>
      </c>
      <c r="L205" s="11">
        <v>2</v>
      </c>
    </row>
    <row r="206" spans="1:12">
      <c r="A206" s="11" t="s">
        <v>194</v>
      </c>
      <c r="D206" s="11" t="s">
        <v>260</v>
      </c>
      <c r="E206" s="19" t="s">
        <v>456</v>
      </c>
      <c r="F206" s="10">
        <v>42036</v>
      </c>
      <c r="G206" s="10">
        <v>44228</v>
      </c>
      <c r="H206" s="11">
        <v>7</v>
      </c>
      <c r="I206" s="20" t="s">
        <v>259</v>
      </c>
      <c r="J206" s="11" t="s">
        <v>261</v>
      </c>
      <c r="K206" s="11" t="s">
        <v>945</v>
      </c>
      <c r="L206" s="11">
        <v>2</v>
      </c>
    </row>
    <row r="207" spans="1:12">
      <c r="A207" s="11" t="s">
        <v>195</v>
      </c>
      <c r="D207" s="11" t="s">
        <v>260</v>
      </c>
      <c r="E207" s="19" t="s">
        <v>457</v>
      </c>
      <c r="F207" s="10">
        <v>42036</v>
      </c>
      <c r="G207" s="10">
        <v>44228</v>
      </c>
      <c r="H207" s="11">
        <v>7</v>
      </c>
      <c r="I207" s="20" t="s">
        <v>259</v>
      </c>
      <c r="J207" s="11" t="s">
        <v>261</v>
      </c>
      <c r="K207" s="11" t="s">
        <v>945</v>
      </c>
      <c r="L207" s="11">
        <v>2</v>
      </c>
    </row>
    <row r="208" spans="1:12">
      <c r="A208" s="11" t="s">
        <v>196</v>
      </c>
      <c r="D208" s="11" t="s">
        <v>260</v>
      </c>
      <c r="E208" s="19" t="s">
        <v>458</v>
      </c>
      <c r="F208" s="10">
        <v>42036</v>
      </c>
      <c r="G208" s="10">
        <v>44228</v>
      </c>
      <c r="H208" s="11">
        <v>7</v>
      </c>
      <c r="I208" s="20" t="s">
        <v>259</v>
      </c>
      <c r="J208" s="11" t="s">
        <v>261</v>
      </c>
      <c r="K208" s="11" t="s">
        <v>945</v>
      </c>
      <c r="L208" s="11">
        <v>2</v>
      </c>
    </row>
    <row r="209" spans="1:12">
      <c r="A209" s="11" t="s">
        <v>197</v>
      </c>
      <c r="D209" s="11" t="s">
        <v>260</v>
      </c>
      <c r="E209" s="19" t="s">
        <v>459</v>
      </c>
      <c r="F209" s="10">
        <v>42036</v>
      </c>
      <c r="G209" s="10">
        <v>44228</v>
      </c>
      <c r="H209" s="11">
        <v>7</v>
      </c>
      <c r="I209" s="20" t="s">
        <v>259</v>
      </c>
      <c r="J209" s="11" t="s">
        <v>261</v>
      </c>
      <c r="K209" s="11" t="s">
        <v>945</v>
      </c>
      <c r="L209" s="11">
        <v>2</v>
      </c>
    </row>
    <row r="210" spans="1:12">
      <c r="A210" s="11" t="s">
        <v>198</v>
      </c>
      <c r="D210" s="11" t="s">
        <v>260</v>
      </c>
      <c r="E210" s="19" t="s">
        <v>460</v>
      </c>
      <c r="F210" s="10">
        <v>42036</v>
      </c>
      <c r="G210" s="10">
        <v>44228</v>
      </c>
      <c r="H210" s="11">
        <v>7</v>
      </c>
      <c r="I210" s="20" t="s">
        <v>259</v>
      </c>
      <c r="J210" s="11" t="s">
        <v>261</v>
      </c>
      <c r="K210" s="11" t="s">
        <v>945</v>
      </c>
      <c r="L210" s="11">
        <v>2</v>
      </c>
    </row>
    <row r="211" spans="1:12">
      <c r="A211" s="11" t="s">
        <v>199</v>
      </c>
      <c r="D211" s="11" t="s">
        <v>260</v>
      </c>
      <c r="E211" s="19" t="s">
        <v>461</v>
      </c>
      <c r="F211" s="10">
        <v>42036</v>
      </c>
      <c r="G211" s="10">
        <v>44228</v>
      </c>
      <c r="H211" s="11">
        <v>7</v>
      </c>
      <c r="I211" s="20" t="s">
        <v>259</v>
      </c>
      <c r="J211" s="11" t="s">
        <v>261</v>
      </c>
      <c r="K211" s="11" t="s">
        <v>945</v>
      </c>
      <c r="L211" s="11">
        <v>2</v>
      </c>
    </row>
    <row r="212" spans="1:12">
      <c r="A212" s="11" t="s">
        <v>200</v>
      </c>
      <c r="D212" s="11" t="s">
        <v>260</v>
      </c>
      <c r="E212" s="19" t="s">
        <v>462</v>
      </c>
      <c r="F212" s="10">
        <v>42036</v>
      </c>
      <c r="G212" s="10">
        <v>44228</v>
      </c>
      <c r="H212" s="11">
        <v>7</v>
      </c>
      <c r="I212" s="20" t="s">
        <v>259</v>
      </c>
      <c r="J212" s="11" t="s">
        <v>261</v>
      </c>
      <c r="K212" s="11" t="s">
        <v>945</v>
      </c>
      <c r="L212" s="11">
        <v>2</v>
      </c>
    </row>
    <row r="213" spans="1:12">
      <c r="A213" s="11" t="s">
        <v>201</v>
      </c>
      <c r="D213" s="11" t="s">
        <v>260</v>
      </c>
      <c r="E213" s="19" t="s">
        <v>463</v>
      </c>
      <c r="F213" s="10">
        <v>42036</v>
      </c>
      <c r="G213" s="10">
        <v>44228</v>
      </c>
      <c r="H213" s="11">
        <v>7</v>
      </c>
      <c r="I213" s="20" t="s">
        <v>259</v>
      </c>
      <c r="J213" s="11" t="s">
        <v>261</v>
      </c>
      <c r="K213" s="11" t="s">
        <v>945</v>
      </c>
      <c r="L213" s="11">
        <v>2</v>
      </c>
    </row>
    <row r="214" spans="1:12">
      <c r="A214" s="11" t="s">
        <v>202</v>
      </c>
      <c r="D214" s="11" t="s">
        <v>260</v>
      </c>
      <c r="E214" s="19" t="s">
        <v>464</v>
      </c>
      <c r="F214" s="10">
        <v>42036</v>
      </c>
      <c r="G214" s="10">
        <v>44228</v>
      </c>
      <c r="H214" s="11">
        <v>7</v>
      </c>
      <c r="I214" s="20" t="s">
        <v>259</v>
      </c>
      <c r="J214" s="11" t="s">
        <v>261</v>
      </c>
      <c r="K214" s="11" t="s">
        <v>945</v>
      </c>
      <c r="L214" s="11">
        <v>2</v>
      </c>
    </row>
    <row r="215" spans="1:12">
      <c r="A215" s="11" t="s">
        <v>203</v>
      </c>
      <c r="D215" s="11" t="s">
        <v>260</v>
      </c>
      <c r="E215" s="19" t="s">
        <v>465</v>
      </c>
      <c r="F215" s="10">
        <v>42036</v>
      </c>
      <c r="G215" s="10">
        <v>44228</v>
      </c>
      <c r="H215" s="11">
        <v>7</v>
      </c>
      <c r="I215" s="20" t="s">
        <v>259</v>
      </c>
      <c r="J215" s="11" t="s">
        <v>261</v>
      </c>
      <c r="K215" s="11" t="s">
        <v>945</v>
      </c>
      <c r="L215" s="11">
        <v>2</v>
      </c>
    </row>
    <row r="216" spans="1:12">
      <c r="A216" s="11" t="s">
        <v>204</v>
      </c>
      <c r="D216" s="11" t="s">
        <v>260</v>
      </c>
      <c r="E216" s="19" t="s">
        <v>466</v>
      </c>
      <c r="F216" s="10">
        <v>42036</v>
      </c>
      <c r="G216" s="10">
        <v>44228</v>
      </c>
      <c r="H216" s="11">
        <v>7</v>
      </c>
      <c r="I216" s="20" t="s">
        <v>259</v>
      </c>
      <c r="J216" s="11" t="s">
        <v>261</v>
      </c>
      <c r="K216" s="11" t="s">
        <v>945</v>
      </c>
      <c r="L216" s="11">
        <v>2</v>
      </c>
    </row>
    <row r="217" spans="1:12">
      <c r="A217" s="11" t="s">
        <v>205</v>
      </c>
      <c r="D217" s="11" t="s">
        <v>260</v>
      </c>
      <c r="E217" s="19" t="s">
        <v>467</v>
      </c>
      <c r="F217" s="10">
        <v>42036</v>
      </c>
      <c r="G217" s="10">
        <v>44228</v>
      </c>
      <c r="H217" s="11">
        <v>7</v>
      </c>
      <c r="I217" s="20" t="s">
        <v>259</v>
      </c>
      <c r="J217" s="11" t="s">
        <v>261</v>
      </c>
      <c r="K217" s="11" t="s">
        <v>945</v>
      </c>
      <c r="L217" s="11">
        <v>2</v>
      </c>
    </row>
    <row r="218" spans="1:12">
      <c r="A218" s="11" t="s">
        <v>206</v>
      </c>
      <c r="D218" s="11" t="s">
        <v>260</v>
      </c>
      <c r="E218" s="19" t="s">
        <v>468</v>
      </c>
      <c r="F218" s="10">
        <v>42036</v>
      </c>
      <c r="G218" s="10">
        <v>44228</v>
      </c>
      <c r="H218" s="11">
        <v>7</v>
      </c>
      <c r="I218" s="20" t="s">
        <v>259</v>
      </c>
      <c r="J218" s="11" t="s">
        <v>261</v>
      </c>
      <c r="K218" s="11" t="s">
        <v>945</v>
      </c>
      <c r="L218" s="11">
        <v>2</v>
      </c>
    </row>
    <row r="219" spans="1:12">
      <c r="A219" s="11" t="s">
        <v>207</v>
      </c>
      <c r="D219" s="11" t="s">
        <v>260</v>
      </c>
      <c r="E219" s="19" t="s">
        <v>469</v>
      </c>
      <c r="F219" s="10">
        <v>42036</v>
      </c>
      <c r="G219" s="10">
        <v>44228</v>
      </c>
      <c r="H219" s="11">
        <v>7</v>
      </c>
      <c r="I219" s="20" t="s">
        <v>259</v>
      </c>
      <c r="J219" s="11" t="s">
        <v>261</v>
      </c>
      <c r="K219" s="11" t="s">
        <v>945</v>
      </c>
      <c r="L219" s="11">
        <v>2</v>
      </c>
    </row>
    <row r="220" spans="1:12">
      <c r="A220" s="11" t="s">
        <v>208</v>
      </c>
      <c r="D220" s="11" t="s">
        <v>260</v>
      </c>
      <c r="E220" s="19" t="s">
        <v>470</v>
      </c>
      <c r="F220" s="10">
        <v>42036</v>
      </c>
      <c r="G220" s="10">
        <v>44228</v>
      </c>
      <c r="H220" s="11">
        <v>7</v>
      </c>
      <c r="I220" s="20" t="s">
        <v>259</v>
      </c>
      <c r="J220" s="11" t="s">
        <v>261</v>
      </c>
      <c r="K220" s="11" t="s">
        <v>945</v>
      </c>
      <c r="L220" s="11">
        <v>2</v>
      </c>
    </row>
    <row r="221" spans="1:12">
      <c r="A221" s="11" t="s">
        <v>209</v>
      </c>
      <c r="D221" s="11" t="s">
        <v>260</v>
      </c>
      <c r="E221" s="19" t="s">
        <v>471</v>
      </c>
      <c r="F221" s="10">
        <v>42036</v>
      </c>
      <c r="G221" s="10">
        <v>44228</v>
      </c>
      <c r="H221" s="11">
        <v>7</v>
      </c>
      <c r="I221" s="20" t="s">
        <v>259</v>
      </c>
      <c r="J221" s="11" t="s">
        <v>261</v>
      </c>
      <c r="K221" s="11" t="s">
        <v>945</v>
      </c>
      <c r="L221" s="11">
        <v>2</v>
      </c>
    </row>
    <row r="222" spans="1:12">
      <c r="A222" s="11" t="s">
        <v>210</v>
      </c>
      <c r="D222" s="11" t="s">
        <v>260</v>
      </c>
      <c r="E222" s="19" t="s">
        <v>472</v>
      </c>
      <c r="F222" s="10">
        <v>42036</v>
      </c>
      <c r="G222" s="10">
        <v>44228</v>
      </c>
      <c r="H222" s="11">
        <v>7</v>
      </c>
      <c r="I222" s="20" t="s">
        <v>259</v>
      </c>
      <c r="J222" s="11" t="s">
        <v>261</v>
      </c>
      <c r="K222" s="11" t="s">
        <v>945</v>
      </c>
      <c r="L222" s="11">
        <v>2</v>
      </c>
    </row>
    <row r="223" spans="1:12">
      <c r="A223" s="11" t="s">
        <v>211</v>
      </c>
      <c r="D223" s="11" t="s">
        <v>260</v>
      </c>
      <c r="E223" s="19" t="s">
        <v>473</v>
      </c>
      <c r="F223" s="10">
        <v>42036</v>
      </c>
      <c r="G223" s="10">
        <v>44228</v>
      </c>
      <c r="H223" s="11">
        <v>7</v>
      </c>
      <c r="I223" s="20" t="s">
        <v>259</v>
      </c>
      <c r="J223" s="11" t="s">
        <v>261</v>
      </c>
      <c r="K223" s="11" t="s">
        <v>945</v>
      </c>
      <c r="L223" s="11">
        <v>2</v>
      </c>
    </row>
    <row r="224" spans="1:12">
      <c r="A224" s="11" t="s">
        <v>212</v>
      </c>
      <c r="D224" s="11" t="s">
        <v>260</v>
      </c>
      <c r="E224" s="19" t="s">
        <v>474</v>
      </c>
      <c r="F224" s="10">
        <v>42036</v>
      </c>
      <c r="G224" s="10">
        <v>44228</v>
      </c>
      <c r="H224" s="11">
        <v>7</v>
      </c>
      <c r="I224" s="20" t="s">
        <v>259</v>
      </c>
      <c r="J224" s="11" t="s">
        <v>261</v>
      </c>
      <c r="K224" s="11" t="s">
        <v>945</v>
      </c>
      <c r="L224" s="11">
        <v>2</v>
      </c>
    </row>
    <row r="225" spans="1:12">
      <c r="A225" s="11" t="s">
        <v>213</v>
      </c>
      <c r="D225" s="11" t="s">
        <v>260</v>
      </c>
      <c r="E225" s="19" t="s">
        <v>475</v>
      </c>
      <c r="F225" s="10">
        <v>42036</v>
      </c>
      <c r="G225" s="10">
        <v>44228</v>
      </c>
      <c r="H225" s="11">
        <v>7</v>
      </c>
      <c r="I225" s="20" t="s">
        <v>259</v>
      </c>
      <c r="J225" s="11" t="s">
        <v>261</v>
      </c>
      <c r="K225" s="11" t="s">
        <v>945</v>
      </c>
      <c r="L225" s="11">
        <v>2</v>
      </c>
    </row>
    <row r="226" spans="1:12">
      <c r="A226" s="11" t="s">
        <v>214</v>
      </c>
      <c r="D226" s="11" t="s">
        <v>260</v>
      </c>
      <c r="E226" s="19" t="s">
        <v>476</v>
      </c>
      <c r="F226" s="10">
        <v>42036</v>
      </c>
      <c r="G226" s="10">
        <v>44228</v>
      </c>
      <c r="H226" s="11">
        <v>7</v>
      </c>
      <c r="I226" s="20" t="s">
        <v>259</v>
      </c>
      <c r="J226" s="11" t="s">
        <v>261</v>
      </c>
      <c r="K226" s="11" t="s">
        <v>945</v>
      </c>
      <c r="L226" s="11">
        <v>2</v>
      </c>
    </row>
    <row r="227" spans="1:12">
      <c r="A227" s="11" t="s">
        <v>215</v>
      </c>
      <c r="D227" s="11" t="s">
        <v>260</v>
      </c>
      <c r="E227" s="19" t="s">
        <v>477</v>
      </c>
      <c r="F227" s="10">
        <v>42036</v>
      </c>
      <c r="G227" s="10">
        <v>44228</v>
      </c>
      <c r="H227" s="11">
        <v>7</v>
      </c>
      <c r="I227" s="20" t="s">
        <v>259</v>
      </c>
      <c r="J227" s="11" t="s">
        <v>261</v>
      </c>
      <c r="K227" s="11" t="s">
        <v>945</v>
      </c>
      <c r="L227" s="11">
        <v>2</v>
      </c>
    </row>
    <row r="228" spans="1:12">
      <c r="A228" s="11" t="s">
        <v>216</v>
      </c>
      <c r="D228" s="11" t="s">
        <v>260</v>
      </c>
      <c r="E228" s="19" t="s">
        <v>478</v>
      </c>
      <c r="F228" s="10">
        <v>42036</v>
      </c>
      <c r="G228" s="10">
        <v>44228</v>
      </c>
      <c r="H228" s="11">
        <v>7</v>
      </c>
      <c r="I228" s="20" t="s">
        <v>259</v>
      </c>
      <c r="J228" s="11" t="s">
        <v>261</v>
      </c>
      <c r="K228" s="11" t="s">
        <v>945</v>
      </c>
      <c r="L228" s="11">
        <v>2</v>
      </c>
    </row>
    <row r="229" spans="1:12">
      <c r="A229" s="11" t="s">
        <v>217</v>
      </c>
      <c r="D229" s="11" t="s">
        <v>260</v>
      </c>
      <c r="E229" s="19" t="s">
        <v>479</v>
      </c>
      <c r="F229" s="10">
        <v>42036</v>
      </c>
      <c r="G229" s="10">
        <v>44228</v>
      </c>
      <c r="H229" s="11">
        <v>7</v>
      </c>
      <c r="I229" s="20" t="s">
        <v>259</v>
      </c>
      <c r="J229" s="11" t="s">
        <v>261</v>
      </c>
      <c r="K229" s="11" t="s">
        <v>945</v>
      </c>
      <c r="L229" s="11">
        <v>2</v>
      </c>
    </row>
    <row r="230" spans="1:12">
      <c r="A230" s="11" t="s">
        <v>218</v>
      </c>
      <c r="D230" s="11" t="s">
        <v>260</v>
      </c>
      <c r="E230" s="19" t="s">
        <v>480</v>
      </c>
      <c r="F230" s="10">
        <v>42036</v>
      </c>
      <c r="G230" s="10">
        <v>44228</v>
      </c>
      <c r="H230" s="11">
        <v>7</v>
      </c>
      <c r="I230" s="20" t="s">
        <v>259</v>
      </c>
      <c r="J230" s="11" t="s">
        <v>261</v>
      </c>
      <c r="K230" s="11" t="s">
        <v>945</v>
      </c>
      <c r="L230" s="11">
        <v>2</v>
      </c>
    </row>
    <row r="231" spans="1:12">
      <c r="A231" s="11" t="s">
        <v>219</v>
      </c>
      <c r="D231" s="11" t="s">
        <v>260</v>
      </c>
      <c r="E231" s="19" t="s">
        <v>481</v>
      </c>
      <c r="F231" s="10">
        <v>42036</v>
      </c>
      <c r="G231" s="10">
        <v>44228</v>
      </c>
      <c r="H231" s="11">
        <v>7</v>
      </c>
      <c r="I231" s="20" t="s">
        <v>259</v>
      </c>
      <c r="J231" s="11" t="s">
        <v>261</v>
      </c>
      <c r="K231" s="11" t="s">
        <v>945</v>
      </c>
      <c r="L231" s="11">
        <v>2</v>
      </c>
    </row>
    <row r="232" spans="1:12">
      <c r="A232" s="11" t="s">
        <v>220</v>
      </c>
      <c r="D232" s="11" t="s">
        <v>260</v>
      </c>
      <c r="E232" s="19" t="s">
        <v>482</v>
      </c>
      <c r="F232" s="10">
        <v>42036</v>
      </c>
      <c r="G232" s="10">
        <v>44228</v>
      </c>
      <c r="H232" s="11">
        <v>7</v>
      </c>
      <c r="I232" s="20" t="s">
        <v>259</v>
      </c>
      <c r="J232" s="11" t="s">
        <v>261</v>
      </c>
      <c r="K232" s="11" t="s">
        <v>945</v>
      </c>
      <c r="L232" s="11">
        <v>2</v>
      </c>
    </row>
    <row r="233" spans="1:12">
      <c r="A233" s="11" t="s">
        <v>221</v>
      </c>
      <c r="D233" s="11" t="s">
        <v>260</v>
      </c>
      <c r="E233" s="19" t="s">
        <v>483</v>
      </c>
      <c r="F233" s="10">
        <v>42036</v>
      </c>
      <c r="G233" s="10">
        <v>44228</v>
      </c>
      <c r="H233" s="11">
        <v>7</v>
      </c>
      <c r="I233" s="20" t="s">
        <v>259</v>
      </c>
      <c r="J233" s="11" t="s">
        <v>261</v>
      </c>
      <c r="K233" s="11" t="s">
        <v>945</v>
      </c>
      <c r="L233" s="11">
        <v>2</v>
      </c>
    </row>
    <row r="234" spans="1:12">
      <c r="A234" s="11" t="s">
        <v>222</v>
      </c>
      <c r="D234" s="11" t="s">
        <v>260</v>
      </c>
      <c r="E234" s="19" t="s">
        <v>484</v>
      </c>
      <c r="F234" s="10">
        <v>42036</v>
      </c>
      <c r="G234" s="10">
        <v>44228</v>
      </c>
      <c r="H234" s="11">
        <v>7</v>
      </c>
      <c r="I234" s="20" t="s">
        <v>259</v>
      </c>
      <c r="J234" s="11" t="s">
        <v>261</v>
      </c>
      <c r="K234" s="11" t="s">
        <v>945</v>
      </c>
      <c r="L234" s="11">
        <v>2</v>
      </c>
    </row>
    <row r="235" spans="1:12">
      <c r="A235" s="11" t="s">
        <v>223</v>
      </c>
      <c r="D235" s="11" t="s">
        <v>260</v>
      </c>
      <c r="E235" s="19" t="s">
        <v>485</v>
      </c>
      <c r="F235" s="10">
        <v>42036</v>
      </c>
      <c r="G235" s="10">
        <v>44228</v>
      </c>
      <c r="H235" s="11">
        <v>7</v>
      </c>
      <c r="I235" s="20" t="s">
        <v>259</v>
      </c>
      <c r="J235" s="11" t="s">
        <v>261</v>
      </c>
      <c r="K235" s="11" t="s">
        <v>945</v>
      </c>
      <c r="L235" s="11">
        <v>2</v>
      </c>
    </row>
    <row r="236" spans="1:12">
      <c r="A236" s="11" t="s">
        <v>224</v>
      </c>
      <c r="D236" s="11" t="s">
        <v>260</v>
      </c>
      <c r="E236" s="19" t="s">
        <v>486</v>
      </c>
      <c r="F236" s="10">
        <v>42036</v>
      </c>
      <c r="G236" s="10">
        <v>44228</v>
      </c>
      <c r="H236" s="11">
        <v>7</v>
      </c>
      <c r="I236" s="20" t="s">
        <v>259</v>
      </c>
      <c r="J236" s="11" t="s">
        <v>261</v>
      </c>
      <c r="K236" s="11" t="s">
        <v>945</v>
      </c>
      <c r="L236" s="11">
        <v>2</v>
      </c>
    </row>
    <row r="237" spans="1:12">
      <c r="A237" s="11" t="s">
        <v>225</v>
      </c>
      <c r="D237" s="11" t="s">
        <v>260</v>
      </c>
      <c r="E237" s="19" t="s">
        <v>487</v>
      </c>
      <c r="F237" s="10">
        <v>42036</v>
      </c>
      <c r="G237" s="10">
        <v>44228</v>
      </c>
      <c r="H237" s="11">
        <v>7</v>
      </c>
      <c r="I237" s="20" t="s">
        <v>259</v>
      </c>
      <c r="J237" s="11" t="s">
        <v>261</v>
      </c>
      <c r="K237" s="11" t="s">
        <v>945</v>
      </c>
      <c r="L237" s="11">
        <v>2</v>
      </c>
    </row>
    <row r="238" spans="1:12">
      <c r="A238" s="11" t="s">
        <v>226</v>
      </c>
      <c r="D238" s="11" t="s">
        <v>260</v>
      </c>
      <c r="E238" s="19" t="s">
        <v>488</v>
      </c>
      <c r="F238" s="10">
        <v>42036</v>
      </c>
      <c r="G238" s="10">
        <v>44228</v>
      </c>
      <c r="H238" s="11">
        <v>7</v>
      </c>
      <c r="I238" s="20" t="s">
        <v>259</v>
      </c>
      <c r="J238" s="11" t="s">
        <v>261</v>
      </c>
      <c r="K238" s="11" t="s">
        <v>945</v>
      </c>
      <c r="L238" s="11">
        <v>2</v>
      </c>
    </row>
    <row r="239" spans="1:12">
      <c r="A239" s="11" t="s">
        <v>227</v>
      </c>
      <c r="D239" s="11" t="s">
        <v>260</v>
      </c>
      <c r="E239" s="19" t="s">
        <v>489</v>
      </c>
      <c r="F239" s="10">
        <v>42036</v>
      </c>
      <c r="G239" s="10">
        <v>44228</v>
      </c>
      <c r="H239" s="11">
        <v>7</v>
      </c>
      <c r="I239" s="20" t="s">
        <v>259</v>
      </c>
      <c r="J239" s="11" t="s">
        <v>261</v>
      </c>
      <c r="K239" s="11" t="s">
        <v>945</v>
      </c>
      <c r="L239" s="11">
        <v>2</v>
      </c>
    </row>
    <row r="240" spans="1:12">
      <c r="A240" s="11" t="s">
        <v>228</v>
      </c>
      <c r="D240" s="11" t="s">
        <v>260</v>
      </c>
      <c r="E240" s="19" t="s">
        <v>490</v>
      </c>
      <c r="F240" s="10">
        <v>42036</v>
      </c>
      <c r="G240" s="10">
        <v>44228</v>
      </c>
      <c r="H240" s="11">
        <v>7</v>
      </c>
      <c r="I240" s="20" t="s">
        <v>259</v>
      </c>
      <c r="J240" s="11" t="s">
        <v>261</v>
      </c>
      <c r="K240" s="11" t="s">
        <v>945</v>
      </c>
      <c r="L240" s="11">
        <v>2</v>
      </c>
    </row>
    <row r="241" spans="1:12">
      <c r="A241" s="11" t="s">
        <v>229</v>
      </c>
      <c r="D241" s="11" t="s">
        <v>260</v>
      </c>
      <c r="E241" s="19" t="s">
        <v>491</v>
      </c>
      <c r="F241" s="10">
        <v>42036</v>
      </c>
      <c r="G241" s="10">
        <v>44228</v>
      </c>
      <c r="H241" s="11">
        <v>7</v>
      </c>
      <c r="I241" s="20" t="s">
        <v>259</v>
      </c>
      <c r="J241" s="11" t="s">
        <v>261</v>
      </c>
      <c r="K241" s="11" t="s">
        <v>945</v>
      </c>
      <c r="L241" s="11">
        <v>2</v>
      </c>
    </row>
    <row r="242" spans="1:12">
      <c r="A242" s="11" t="s">
        <v>230</v>
      </c>
      <c r="D242" s="11" t="s">
        <v>260</v>
      </c>
      <c r="E242" s="19" t="s">
        <v>492</v>
      </c>
      <c r="F242" s="10">
        <v>42036</v>
      </c>
      <c r="G242" s="10">
        <v>44228</v>
      </c>
      <c r="H242" s="11">
        <v>7</v>
      </c>
      <c r="I242" s="20" t="s">
        <v>259</v>
      </c>
      <c r="J242" s="11" t="s">
        <v>261</v>
      </c>
      <c r="K242" s="11" t="s">
        <v>945</v>
      </c>
      <c r="L242" s="11">
        <v>2</v>
      </c>
    </row>
    <row r="243" spans="1:12">
      <c r="A243" s="11" t="s">
        <v>231</v>
      </c>
      <c r="D243" s="11" t="s">
        <v>260</v>
      </c>
      <c r="E243" s="19" t="s">
        <v>493</v>
      </c>
      <c r="F243" s="10">
        <v>42036</v>
      </c>
      <c r="G243" s="10">
        <v>44228</v>
      </c>
      <c r="H243" s="11">
        <v>7</v>
      </c>
      <c r="I243" s="20" t="s">
        <v>259</v>
      </c>
      <c r="J243" s="11" t="s">
        <v>261</v>
      </c>
      <c r="K243" s="11" t="s">
        <v>945</v>
      </c>
      <c r="L243" s="11">
        <v>2</v>
      </c>
    </row>
    <row r="244" spans="1:12">
      <c r="A244" s="11" t="s">
        <v>232</v>
      </c>
      <c r="D244" s="11" t="s">
        <v>260</v>
      </c>
      <c r="E244" s="19" t="s">
        <v>494</v>
      </c>
      <c r="F244" s="10">
        <v>42036</v>
      </c>
      <c r="G244" s="10">
        <v>44228</v>
      </c>
      <c r="H244" s="11">
        <v>7</v>
      </c>
      <c r="I244" s="20" t="s">
        <v>259</v>
      </c>
      <c r="J244" s="11" t="s">
        <v>261</v>
      </c>
      <c r="K244" s="11" t="s">
        <v>945</v>
      </c>
      <c r="L244" s="11">
        <v>2</v>
      </c>
    </row>
    <row r="245" spans="1:12">
      <c r="A245" s="11" t="s">
        <v>233</v>
      </c>
      <c r="D245" s="11" t="s">
        <v>260</v>
      </c>
      <c r="E245" s="19" t="s">
        <v>495</v>
      </c>
      <c r="F245" s="10">
        <v>42036</v>
      </c>
      <c r="G245" s="10">
        <v>44228</v>
      </c>
      <c r="H245" s="11">
        <v>7</v>
      </c>
      <c r="I245" s="20" t="s">
        <v>259</v>
      </c>
      <c r="J245" s="11" t="s">
        <v>261</v>
      </c>
      <c r="K245" s="11" t="s">
        <v>945</v>
      </c>
      <c r="L245" s="11">
        <v>2</v>
      </c>
    </row>
    <row r="246" spans="1:12">
      <c r="A246" s="11" t="s">
        <v>234</v>
      </c>
      <c r="D246" s="11" t="s">
        <v>260</v>
      </c>
      <c r="E246" s="19" t="s">
        <v>496</v>
      </c>
      <c r="F246" s="10">
        <v>42036</v>
      </c>
      <c r="G246" s="10">
        <v>44228</v>
      </c>
      <c r="H246" s="11">
        <v>7</v>
      </c>
      <c r="I246" s="20" t="s">
        <v>259</v>
      </c>
      <c r="J246" s="11" t="s">
        <v>261</v>
      </c>
      <c r="K246" s="11" t="s">
        <v>945</v>
      </c>
      <c r="L246" s="11">
        <v>2</v>
      </c>
    </row>
    <row r="247" spans="1:12">
      <c r="A247" s="11" t="s">
        <v>235</v>
      </c>
      <c r="D247" s="11" t="s">
        <v>260</v>
      </c>
      <c r="E247" s="19" t="s">
        <v>497</v>
      </c>
      <c r="F247" s="10">
        <v>42036</v>
      </c>
      <c r="G247" s="10">
        <v>44228</v>
      </c>
      <c r="H247" s="11">
        <v>7</v>
      </c>
      <c r="I247" s="20" t="s">
        <v>259</v>
      </c>
      <c r="J247" s="11" t="s">
        <v>261</v>
      </c>
      <c r="K247" s="11" t="s">
        <v>945</v>
      </c>
      <c r="L247" s="11">
        <v>2</v>
      </c>
    </row>
    <row r="248" spans="1:12">
      <c r="A248" s="11" t="s">
        <v>236</v>
      </c>
      <c r="D248" s="11" t="s">
        <v>260</v>
      </c>
      <c r="E248" s="19" t="s">
        <v>498</v>
      </c>
      <c r="F248" s="10">
        <v>42036</v>
      </c>
      <c r="G248" s="10">
        <v>44228</v>
      </c>
      <c r="H248" s="11">
        <v>7</v>
      </c>
      <c r="I248" s="20" t="s">
        <v>259</v>
      </c>
      <c r="J248" s="11" t="s">
        <v>261</v>
      </c>
      <c r="K248" s="11" t="s">
        <v>945</v>
      </c>
      <c r="L248" s="11">
        <v>2</v>
      </c>
    </row>
    <row r="249" spans="1:12">
      <c r="A249" s="11" t="s">
        <v>237</v>
      </c>
      <c r="D249" s="11" t="s">
        <v>260</v>
      </c>
      <c r="E249" s="19" t="s">
        <v>499</v>
      </c>
      <c r="F249" s="10">
        <v>42036</v>
      </c>
      <c r="G249" s="10">
        <v>44228</v>
      </c>
      <c r="H249" s="11">
        <v>7</v>
      </c>
      <c r="I249" s="20" t="s">
        <v>259</v>
      </c>
      <c r="J249" s="11" t="s">
        <v>261</v>
      </c>
      <c r="K249" s="11" t="s">
        <v>945</v>
      </c>
      <c r="L249" s="11">
        <v>2</v>
      </c>
    </row>
    <row r="250" spans="1:12">
      <c r="A250" s="11" t="s">
        <v>238</v>
      </c>
      <c r="D250" s="11" t="s">
        <v>260</v>
      </c>
      <c r="E250" s="19" t="s">
        <v>500</v>
      </c>
      <c r="F250" s="10">
        <v>42036</v>
      </c>
      <c r="G250" s="10">
        <v>44228</v>
      </c>
      <c r="H250" s="11">
        <v>7</v>
      </c>
      <c r="I250" s="20" t="s">
        <v>259</v>
      </c>
      <c r="J250" s="11" t="s">
        <v>261</v>
      </c>
      <c r="K250" s="11" t="s">
        <v>945</v>
      </c>
      <c r="L250" s="11">
        <v>2</v>
      </c>
    </row>
    <row r="251" spans="1:12">
      <c r="A251" s="11" t="s">
        <v>239</v>
      </c>
      <c r="D251" s="11" t="s">
        <v>260</v>
      </c>
      <c r="E251" s="19" t="s">
        <v>501</v>
      </c>
      <c r="F251" s="10">
        <v>42036</v>
      </c>
      <c r="G251" s="10">
        <v>44228</v>
      </c>
      <c r="H251" s="11">
        <v>7</v>
      </c>
      <c r="I251" s="20" t="s">
        <v>259</v>
      </c>
      <c r="J251" s="11" t="s">
        <v>261</v>
      </c>
      <c r="K251" s="11" t="s">
        <v>945</v>
      </c>
      <c r="L251" s="11">
        <v>2</v>
      </c>
    </row>
    <row r="252" spans="1:12">
      <c r="A252" s="11" t="s">
        <v>240</v>
      </c>
      <c r="D252" s="11" t="s">
        <v>260</v>
      </c>
      <c r="E252" s="19" t="s">
        <v>502</v>
      </c>
      <c r="F252" s="10">
        <v>42036</v>
      </c>
      <c r="G252" s="10">
        <v>44228</v>
      </c>
      <c r="H252" s="11">
        <v>7</v>
      </c>
      <c r="I252" s="20" t="s">
        <v>259</v>
      </c>
      <c r="J252" s="11" t="s">
        <v>261</v>
      </c>
      <c r="K252" s="11" t="s">
        <v>945</v>
      </c>
      <c r="L252" s="11">
        <v>2</v>
      </c>
    </row>
    <row r="253" spans="1:12">
      <c r="A253" s="11" t="s">
        <v>241</v>
      </c>
      <c r="D253" s="11" t="s">
        <v>260</v>
      </c>
      <c r="E253" s="19" t="s">
        <v>503</v>
      </c>
      <c r="F253" s="10">
        <v>42036</v>
      </c>
      <c r="G253" s="10">
        <v>44228</v>
      </c>
      <c r="H253" s="11">
        <v>7</v>
      </c>
      <c r="I253" s="20" t="s">
        <v>259</v>
      </c>
      <c r="J253" s="11" t="s">
        <v>261</v>
      </c>
      <c r="K253" s="11" t="s">
        <v>945</v>
      </c>
      <c r="L253" s="11">
        <v>2</v>
      </c>
    </row>
    <row r="254" spans="1:12">
      <c r="A254" s="11" t="s">
        <v>242</v>
      </c>
      <c r="D254" s="11" t="s">
        <v>260</v>
      </c>
      <c r="E254" s="19" t="s">
        <v>504</v>
      </c>
      <c r="F254" s="10">
        <v>42036</v>
      </c>
      <c r="G254" s="10">
        <v>44228</v>
      </c>
      <c r="H254" s="11">
        <v>7</v>
      </c>
      <c r="I254" s="20" t="s">
        <v>259</v>
      </c>
      <c r="J254" s="11" t="s">
        <v>261</v>
      </c>
      <c r="K254" s="11" t="s">
        <v>945</v>
      </c>
      <c r="L254" s="11">
        <v>2</v>
      </c>
    </row>
    <row r="255" spans="1:12">
      <c r="A255" s="11" t="s">
        <v>243</v>
      </c>
      <c r="D255" s="11" t="s">
        <v>260</v>
      </c>
      <c r="E255" s="19" t="s">
        <v>505</v>
      </c>
      <c r="F255" s="10">
        <v>42036</v>
      </c>
      <c r="G255" s="10">
        <v>44228</v>
      </c>
      <c r="H255" s="11">
        <v>7</v>
      </c>
      <c r="I255" s="20" t="s">
        <v>259</v>
      </c>
      <c r="J255" s="11" t="s">
        <v>261</v>
      </c>
      <c r="K255" s="11" t="s">
        <v>945</v>
      </c>
      <c r="L255" s="11">
        <v>2</v>
      </c>
    </row>
    <row r="256" spans="1:12">
      <c r="A256" s="11" t="s">
        <v>244</v>
      </c>
      <c r="D256" s="11" t="s">
        <v>260</v>
      </c>
      <c r="E256" s="19" t="s">
        <v>506</v>
      </c>
      <c r="F256" s="10">
        <v>42036</v>
      </c>
      <c r="G256" s="10">
        <v>44228</v>
      </c>
      <c r="H256" s="11">
        <v>7</v>
      </c>
      <c r="I256" s="20" t="s">
        <v>259</v>
      </c>
      <c r="J256" s="11" t="s">
        <v>261</v>
      </c>
      <c r="K256" s="11" t="s">
        <v>945</v>
      </c>
      <c r="L256" s="11">
        <v>2</v>
      </c>
    </row>
    <row r="257" spans="1:12">
      <c r="A257" s="11" t="s">
        <v>245</v>
      </c>
      <c r="D257" s="11" t="s">
        <v>260</v>
      </c>
      <c r="E257" s="19" t="s">
        <v>507</v>
      </c>
      <c r="F257" s="10">
        <v>42036</v>
      </c>
      <c r="G257" s="10">
        <v>44228</v>
      </c>
      <c r="H257" s="11">
        <v>7</v>
      </c>
      <c r="I257" s="20" t="s">
        <v>259</v>
      </c>
      <c r="J257" s="11" t="s">
        <v>261</v>
      </c>
      <c r="K257" s="11" t="s">
        <v>945</v>
      </c>
      <c r="L257" s="11">
        <v>2</v>
      </c>
    </row>
    <row r="258" spans="1:12">
      <c r="A258" s="11" t="s">
        <v>246</v>
      </c>
      <c r="D258" s="11" t="s">
        <v>260</v>
      </c>
      <c r="E258" s="19" t="s">
        <v>508</v>
      </c>
      <c r="F258" s="10">
        <v>42036</v>
      </c>
      <c r="G258" s="10">
        <v>44228</v>
      </c>
      <c r="H258" s="11">
        <v>7</v>
      </c>
      <c r="I258" s="20" t="s">
        <v>259</v>
      </c>
      <c r="J258" s="11" t="s">
        <v>261</v>
      </c>
      <c r="K258" s="11" t="s">
        <v>945</v>
      </c>
      <c r="L258" s="11">
        <v>2</v>
      </c>
    </row>
    <row r="259" spans="1:12">
      <c r="A259" s="11" t="s">
        <v>247</v>
      </c>
      <c r="D259" s="11" t="s">
        <v>260</v>
      </c>
      <c r="E259" s="19" t="s">
        <v>509</v>
      </c>
      <c r="F259" s="10">
        <v>42036</v>
      </c>
      <c r="G259" s="10">
        <v>44228</v>
      </c>
      <c r="H259" s="11">
        <v>7</v>
      </c>
      <c r="I259" s="20" t="s">
        <v>259</v>
      </c>
      <c r="J259" s="11" t="s">
        <v>261</v>
      </c>
      <c r="K259" s="11" t="s">
        <v>945</v>
      </c>
      <c r="L259" s="11">
        <v>2</v>
      </c>
    </row>
    <row r="260" spans="1:12">
      <c r="A260" s="11" t="s">
        <v>248</v>
      </c>
      <c r="D260" s="11" t="s">
        <v>260</v>
      </c>
      <c r="E260" s="19" t="s">
        <v>510</v>
      </c>
      <c r="F260" s="10">
        <v>42036</v>
      </c>
      <c r="G260" s="10">
        <v>44228</v>
      </c>
      <c r="H260" s="11">
        <v>7</v>
      </c>
      <c r="I260" s="20" t="s">
        <v>259</v>
      </c>
      <c r="J260" s="11" t="s">
        <v>261</v>
      </c>
      <c r="K260" s="11" t="s">
        <v>945</v>
      </c>
      <c r="L260" s="11">
        <v>2</v>
      </c>
    </row>
    <row r="261" spans="1:12">
      <c r="A261" s="11" t="s">
        <v>249</v>
      </c>
      <c r="D261" s="11" t="s">
        <v>260</v>
      </c>
      <c r="E261" s="19" t="s">
        <v>511</v>
      </c>
      <c r="F261" s="10">
        <v>42036</v>
      </c>
      <c r="G261" s="10">
        <v>44228</v>
      </c>
      <c r="H261" s="11">
        <v>7</v>
      </c>
      <c r="I261" s="20" t="s">
        <v>259</v>
      </c>
      <c r="J261" s="11" t="s">
        <v>261</v>
      </c>
      <c r="K261" s="11" t="s">
        <v>945</v>
      </c>
      <c r="L261" s="11">
        <v>2</v>
      </c>
    </row>
    <row r="262" spans="1:12">
      <c r="A262" s="11" t="s">
        <v>512</v>
      </c>
      <c r="D262" s="11" t="s">
        <v>260</v>
      </c>
      <c r="E262" s="19" t="s">
        <v>724</v>
      </c>
      <c r="F262" s="10">
        <v>42036</v>
      </c>
      <c r="G262" s="10">
        <v>44228</v>
      </c>
      <c r="H262" s="11">
        <v>7</v>
      </c>
      <c r="I262" s="20" t="s">
        <v>259</v>
      </c>
      <c r="J262" s="11" t="s">
        <v>261</v>
      </c>
      <c r="K262" s="11" t="s">
        <v>945</v>
      </c>
      <c r="L262" s="11">
        <v>2</v>
      </c>
    </row>
    <row r="263" spans="1:12">
      <c r="A263" s="11" t="s">
        <v>513</v>
      </c>
      <c r="D263" s="11" t="s">
        <v>260</v>
      </c>
      <c r="E263" s="19" t="s">
        <v>725</v>
      </c>
      <c r="F263" s="10">
        <v>42036</v>
      </c>
      <c r="G263" s="10">
        <v>44228</v>
      </c>
      <c r="H263" s="11">
        <v>7</v>
      </c>
      <c r="I263" s="20" t="s">
        <v>259</v>
      </c>
      <c r="J263" s="11" t="s">
        <v>261</v>
      </c>
      <c r="K263" s="11" t="s">
        <v>945</v>
      </c>
      <c r="L263" s="11">
        <v>2</v>
      </c>
    </row>
    <row r="264" spans="1:12">
      <c r="A264" s="11" t="s">
        <v>514</v>
      </c>
      <c r="D264" s="11" t="s">
        <v>260</v>
      </c>
      <c r="E264" s="19" t="s">
        <v>726</v>
      </c>
      <c r="F264" s="10">
        <v>42036</v>
      </c>
      <c r="G264" s="10">
        <v>44228</v>
      </c>
      <c r="H264" s="11">
        <v>7</v>
      </c>
      <c r="I264" s="20" t="s">
        <v>259</v>
      </c>
      <c r="J264" s="11" t="s">
        <v>261</v>
      </c>
      <c r="K264" s="11" t="s">
        <v>945</v>
      </c>
      <c r="L264" s="11">
        <v>2</v>
      </c>
    </row>
    <row r="265" spans="1:12">
      <c r="A265" s="11" t="s">
        <v>515</v>
      </c>
      <c r="D265" s="11" t="s">
        <v>260</v>
      </c>
      <c r="E265" s="19" t="s">
        <v>727</v>
      </c>
      <c r="F265" s="10">
        <v>42036</v>
      </c>
      <c r="G265" s="10">
        <v>44228</v>
      </c>
      <c r="H265" s="11">
        <v>7</v>
      </c>
      <c r="I265" s="20" t="s">
        <v>259</v>
      </c>
      <c r="J265" s="11" t="s">
        <v>261</v>
      </c>
      <c r="K265" s="11" t="s">
        <v>945</v>
      </c>
      <c r="L265" s="11">
        <v>2</v>
      </c>
    </row>
    <row r="266" spans="1:12">
      <c r="A266" s="11" t="s">
        <v>516</v>
      </c>
      <c r="D266" s="11" t="s">
        <v>260</v>
      </c>
      <c r="E266" s="19" t="s">
        <v>728</v>
      </c>
      <c r="F266" s="10">
        <v>42036</v>
      </c>
      <c r="G266" s="10">
        <v>44228</v>
      </c>
      <c r="H266" s="11">
        <v>7</v>
      </c>
      <c r="I266" s="20" t="s">
        <v>259</v>
      </c>
      <c r="J266" s="11" t="s">
        <v>261</v>
      </c>
      <c r="K266" s="11" t="s">
        <v>945</v>
      </c>
      <c r="L266" s="11">
        <v>2</v>
      </c>
    </row>
    <row r="267" spans="1:12">
      <c r="A267" s="11" t="s">
        <v>517</v>
      </c>
      <c r="D267" s="11" t="s">
        <v>260</v>
      </c>
      <c r="E267" s="19" t="s">
        <v>729</v>
      </c>
      <c r="F267" s="10">
        <v>42036</v>
      </c>
      <c r="G267" s="10">
        <v>44228</v>
      </c>
      <c r="H267" s="11">
        <v>7</v>
      </c>
      <c r="I267" s="20" t="s">
        <v>259</v>
      </c>
      <c r="J267" s="11" t="s">
        <v>261</v>
      </c>
      <c r="K267" s="11" t="s">
        <v>945</v>
      </c>
      <c r="L267" s="11">
        <v>2</v>
      </c>
    </row>
    <row r="268" spans="1:12">
      <c r="A268" s="11" t="s">
        <v>518</v>
      </c>
      <c r="D268" s="11" t="s">
        <v>260</v>
      </c>
      <c r="E268" s="19" t="s">
        <v>730</v>
      </c>
      <c r="F268" s="10">
        <v>42036</v>
      </c>
      <c r="G268" s="10">
        <v>44228</v>
      </c>
      <c r="H268" s="11">
        <v>7</v>
      </c>
      <c r="I268" s="20" t="s">
        <v>259</v>
      </c>
      <c r="J268" s="11" t="s">
        <v>261</v>
      </c>
      <c r="K268" s="11" t="s">
        <v>945</v>
      </c>
      <c r="L268" s="11">
        <v>2</v>
      </c>
    </row>
    <row r="269" spans="1:12">
      <c r="A269" s="11" t="s">
        <v>519</v>
      </c>
      <c r="D269" s="11" t="s">
        <v>260</v>
      </c>
      <c r="E269" s="19" t="s">
        <v>731</v>
      </c>
      <c r="F269" s="10">
        <v>42036</v>
      </c>
      <c r="G269" s="10">
        <v>44228</v>
      </c>
      <c r="H269" s="11">
        <v>7</v>
      </c>
      <c r="I269" s="20" t="s">
        <v>259</v>
      </c>
      <c r="J269" s="11" t="s">
        <v>261</v>
      </c>
      <c r="K269" s="11" t="s">
        <v>945</v>
      </c>
      <c r="L269" s="11">
        <v>2</v>
      </c>
    </row>
    <row r="270" spans="1:12">
      <c r="A270" s="11" t="s">
        <v>520</v>
      </c>
      <c r="D270" s="11" t="s">
        <v>260</v>
      </c>
      <c r="E270" s="19" t="s">
        <v>732</v>
      </c>
      <c r="F270" s="10">
        <v>42036</v>
      </c>
      <c r="G270" s="10">
        <v>44228</v>
      </c>
      <c r="H270" s="11">
        <v>7</v>
      </c>
      <c r="I270" s="20" t="s">
        <v>259</v>
      </c>
      <c r="J270" s="11" t="s">
        <v>261</v>
      </c>
      <c r="K270" s="11" t="s">
        <v>945</v>
      </c>
      <c r="L270" s="11">
        <v>2</v>
      </c>
    </row>
    <row r="271" spans="1:12">
      <c r="A271" s="11" t="s">
        <v>521</v>
      </c>
      <c r="D271" s="11" t="s">
        <v>260</v>
      </c>
      <c r="E271" s="19" t="s">
        <v>733</v>
      </c>
      <c r="F271" s="10">
        <v>42036</v>
      </c>
      <c r="G271" s="10">
        <v>44228</v>
      </c>
      <c r="H271" s="11">
        <v>7</v>
      </c>
      <c r="I271" s="20" t="s">
        <v>259</v>
      </c>
      <c r="J271" s="11" t="s">
        <v>261</v>
      </c>
      <c r="K271" s="11" t="s">
        <v>945</v>
      </c>
      <c r="L271" s="11">
        <v>2</v>
      </c>
    </row>
    <row r="272" spans="1:12">
      <c r="A272" s="11" t="s">
        <v>522</v>
      </c>
      <c r="D272" s="11" t="s">
        <v>260</v>
      </c>
      <c r="E272" s="19" t="s">
        <v>734</v>
      </c>
      <c r="F272" s="10">
        <v>42036</v>
      </c>
      <c r="G272" s="10">
        <v>44228</v>
      </c>
      <c r="H272" s="11">
        <v>7</v>
      </c>
      <c r="I272" s="20" t="s">
        <v>259</v>
      </c>
      <c r="J272" s="11" t="s">
        <v>261</v>
      </c>
      <c r="K272" s="11" t="s">
        <v>945</v>
      </c>
      <c r="L272" s="11">
        <v>2</v>
      </c>
    </row>
    <row r="273" spans="1:12">
      <c r="A273" s="11" t="s">
        <v>523</v>
      </c>
      <c r="D273" s="11" t="s">
        <v>260</v>
      </c>
      <c r="E273" s="19" t="s">
        <v>735</v>
      </c>
      <c r="F273" s="10">
        <v>42036</v>
      </c>
      <c r="G273" s="10">
        <v>44228</v>
      </c>
      <c r="H273" s="11">
        <v>7</v>
      </c>
      <c r="I273" s="20" t="s">
        <v>259</v>
      </c>
      <c r="J273" s="11" t="s">
        <v>261</v>
      </c>
      <c r="K273" s="11" t="s">
        <v>945</v>
      </c>
      <c r="L273" s="11">
        <v>2</v>
      </c>
    </row>
    <row r="274" spans="1:12">
      <c r="A274" s="11" t="s">
        <v>524</v>
      </c>
      <c r="D274" s="11" t="s">
        <v>260</v>
      </c>
      <c r="E274" s="19" t="s">
        <v>736</v>
      </c>
      <c r="F274" s="10">
        <v>42036</v>
      </c>
      <c r="G274" s="10">
        <v>44228</v>
      </c>
      <c r="H274" s="11">
        <v>7</v>
      </c>
      <c r="I274" s="20" t="s">
        <v>259</v>
      </c>
      <c r="J274" s="11" t="s">
        <v>261</v>
      </c>
      <c r="K274" s="11" t="s">
        <v>945</v>
      </c>
      <c r="L274" s="11">
        <v>2</v>
      </c>
    </row>
    <row r="275" spans="1:12">
      <c r="A275" s="11" t="s">
        <v>525</v>
      </c>
      <c r="D275" s="11" t="s">
        <v>260</v>
      </c>
      <c r="E275" s="19" t="s">
        <v>737</v>
      </c>
      <c r="F275" s="10">
        <v>42036</v>
      </c>
      <c r="G275" s="10">
        <v>44228</v>
      </c>
      <c r="H275" s="11">
        <v>7</v>
      </c>
      <c r="I275" s="20" t="s">
        <v>259</v>
      </c>
      <c r="J275" s="11" t="s">
        <v>261</v>
      </c>
      <c r="K275" s="11" t="s">
        <v>945</v>
      </c>
      <c r="L275" s="11">
        <v>2</v>
      </c>
    </row>
    <row r="276" spans="1:12">
      <c r="A276" s="11" t="s">
        <v>526</v>
      </c>
      <c r="D276" s="11" t="s">
        <v>260</v>
      </c>
      <c r="E276" s="19" t="s">
        <v>738</v>
      </c>
      <c r="F276" s="10">
        <v>42036</v>
      </c>
      <c r="G276" s="10">
        <v>44228</v>
      </c>
      <c r="H276" s="11">
        <v>7</v>
      </c>
      <c r="I276" s="20" t="s">
        <v>259</v>
      </c>
      <c r="J276" s="11" t="s">
        <v>261</v>
      </c>
      <c r="K276" s="11" t="s">
        <v>945</v>
      </c>
      <c r="L276" s="11">
        <v>2</v>
      </c>
    </row>
    <row r="277" spans="1:12">
      <c r="A277" s="11" t="s">
        <v>527</v>
      </c>
      <c r="D277" s="11" t="s">
        <v>260</v>
      </c>
      <c r="E277" s="19" t="s">
        <v>739</v>
      </c>
      <c r="F277" s="10">
        <v>42036</v>
      </c>
      <c r="G277" s="10">
        <v>44228</v>
      </c>
      <c r="H277" s="11">
        <v>7</v>
      </c>
      <c r="I277" s="20" t="s">
        <v>259</v>
      </c>
      <c r="J277" s="11" t="s">
        <v>261</v>
      </c>
      <c r="K277" s="11" t="s">
        <v>945</v>
      </c>
      <c r="L277" s="11">
        <v>2</v>
      </c>
    </row>
    <row r="278" spans="1:12">
      <c r="A278" s="11" t="s">
        <v>528</v>
      </c>
      <c r="D278" s="11" t="s">
        <v>260</v>
      </c>
      <c r="E278" s="19" t="s">
        <v>740</v>
      </c>
      <c r="F278" s="10">
        <v>42036</v>
      </c>
      <c r="G278" s="10">
        <v>44228</v>
      </c>
      <c r="H278" s="11">
        <v>7</v>
      </c>
      <c r="I278" s="20" t="s">
        <v>259</v>
      </c>
      <c r="J278" s="11" t="s">
        <v>261</v>
      </c>
      <c r="K278" s="11" t="s">
        <v>945</v>
      </c>
      <c r="L278" s="11">
        <v>2</v>
      </c>
    </row>
    <row r="279" spans="1:12">
      <c r="A279" s="11" t="s">
        <v>529</v>
      </c>
      <c r="D279" s="11" t="s">
        <v>260</v>
      </c>
      <c r="E279" s="19" t="s">
        <v>741</v>
      </c>
      <c r="F279" s="10">
        <v>42036</v>
      </c>
      <c r="G279" s="10">
        <v>44228</v>
      </c>
      <c r="H279" s="11">
        <v>7</v>
      </c>
      <c r="I279" s="20" t="s">
        <v>259</v>
      </c>
      <c r="J279" s="11" t="s">
        <v>261</v>
      </c>
      <c r="K279" s="11" t="s">
        <v>945</v>
      </c>
      <c r="L279" s="11">
        <v>2</v>
      </c>
    </row>
    <row r="280" spans="1:12">
      <c r="A280" s="11" t="s">
        <v>530</v>
      </c>
      <c r="D280" s="11" t="s">
        <v>260</v>
      </c>
      <c r="E280" s="19" t="s">
        <v>742</v>
      </c>
      <c r="F280" s="10">
        <v>42036</v>
      </c>
      <c r="G280" s="10">
        <v>44228</v>
      </c>
      <c r="H280" s="11">
        <v>7</v>
      </c>
      <c r="I280" s="20" t="s">
        <v>259</v>
      </c>
      <c r="J280" s="11" t="s">
        <v>261</v>
      </c>
      <c r="K280" s="11" t="s">
        <v>945</v>
      </c>
      <c r="L280" s="11">
        <v>2</v>
      </c>
    </row>
    <row r="281" spans="1:12">
      <c r="A281" s="11" t="s">
        <v>531</v>
      </c>
      <c r="D281" s="11" t="s">
        <v>260</v>
      </c>
      <c r="E281" s="19" t="s">
        <v>743</v>
      </c>
      <c r="F281" s="10">
        <v>42036</v>
      </c>
      <c r="G281" s="10">
        <v>44228</v>
      </c>
      <c r="H281" s="11">
        <v>7</v>
      </c>
      <c r="I281" s="20" t="s">
        <v>259</v>
      </c>
      <c r="J281" s="11" t="s">
        <v>261</v>
      </c>
      <c r="K281" s="11" t="s">
        <v>945</v>
      </c>
      <c r="L281" s="11">
        <v>2</v>
      </c>
    </row>
    <row r="282" spans="1:12">
      <c r="A282" s="11" t="s">
        <v>532</v>
      </c>
      <c r="D282" s="11" t="s">
        <v>260</v>
      </c>
      <c r="E282" s="19" t="s">
        <v>744</v>
      </c>
      <c r="F282" s="10">
        <v>42036</v>
      </c>
      <c r="G282" s="10">
        <v>44228</v>
      </c>
      <c r="H282" s="11">
        <v>7</v>
      </c>
      <c r="I282" s="20" t="s">
        <v>259</v>
      </c>
      <c r="J282" s="11" t="s">
        <v>261</v>
      </c>
      <c r="K282" s="11" t="s">
        <v>945</v>
      </c>
      <c r="L282" s="11">
        <v>2</v>
      </c>
    </row>
    <row r="283" spans="1:12">
      <c r="A283" s="11" t="s">
        <v>533</v>
      </c>
      <c r="D283" s="11" t="s">
        <v>260</v>
      </c>
      <c r="E283" s="19" t="s">
        <v>745</v>
      </c>
      <c r="F283" s="10">
        <v>42036</v>
      </c>
      <c r="G283" s="10">
        <v>44228</v>
      </c>
      <c r="H283" s="11">
        <v>7</v>
      </c>
      <c r="I283" s="20" t="s">
        <v>259</v>
      </c>
      <c r="J283" s="11" t="s">
        <v>261</v>
      </c>
      <c r="K283" s="11" t="s">
        <v>945</v>
      </c>
      <c r="L283" s="11">
        <v>2</v>
      </c>
    </row>
    <row r="284" spans="1:12">
      <c r="A284" s="11" t="s">
        <v>534</v>
      </c>
      <c r="D284" s="11" t="s">
        <v>260</v>
      </c>
      <c r="E284" s="19" t="s">
        <v>746</v>
      </c>
      <c r="F284" s="10">
        <v>42036</v>
      </c>
      <c r="G284" s="10">
        <v>44228</v>
      </c>
      <c r="H284" s="11">
        <v>7</v>
      </c>
      <c r="I284" s="20" t="s">
        <v>259</v>
      </c>
      <c r="J284" s="11" t="s">
        <v>261</v>
      </c>
      <c r="K284" s="11" t="s">
        <v>945</v>
      </c>
      <c r="L284" s="11">
        <v>2</v>
      </c>
    </row>
    <row r="285" spans="1:12">
      <c r="A285" s="11" t="s">
        <v>535</v>
      </c>
      <c r="D285" s="11" t="s">
        <v>260</v>
      </c>
      <c r="E285" s="19" t="s">
        <v>747</v>
      </c>
      <c r="F285" s="10">
        <v>42036</v>
      </c>
      <c r="G285" s="10">
        <v>44228</v>
      </c>
      <c r="H285" s="11">
        <v>7</v>
      </c>
      <c r="I285" s="20" t="s">
        <v>259</v>
      </c>
      <c r="J285" s="11" t="s">
        <v>261</v>
      </c>
      <c r="K285" s="11" t="s">
        <v>945</v>
      </c>
      <c r="L285" s="11">
        <v>2</v>
      </c>
    </row>
    <row r="286" spans="1:12">
      <c r="A286" s="11" t="s">
        <v>536</v>
      </c>
      <c r="D286" s="11" t="s">
        <v>260</v>
      </c>
      <c r="E286" s="19" t="s">
        <v>748</v>
      </c>
      <c r="F286" s="10">
        <v>42036</v>
      </c>
      <c r="G286" s="10">
        <v>44228</v>
      </c>
      <c r="H286" s="11">
        <v>7</v>
      </c>
      <c r="I286" s="20" t="s">
        <v>259</v>
      </c>
      <c r="J286" s="11" t="s">
        <v>261</v>
      </c>
      <c r="K286" s="11" t="s">
        <v>945</v>
      </c>
      <c r="L286" s="11">
        <v>2</v>
      </c>
    </row>
    <row r="287" spans="1:12">
      <c r="A287" s="11" t="s">
        <v>537</v>
      </c>
      <c r="D287" s="11" t="s">
        <v>260</v>
      </c>
      <c r="E287" s="19" t="s">
        <v>749</v>
      </c>
      <c r="F287" s="10">
        <v>42036</v>
      </c>
      <c r="G287" s="10">
        <v>44228</v>
      </c>
      <c r="H287" s="11">
        <v>7</v>
      </c>
      <c r="I287" s="20" t="s">
        <v>259</v>
      </c>
      <c r="J287" s="11" t="s">
        <v>261</v>
      </c>
      <c r="K287" s="11" t="s">
        <v>945</v>
      </c>
      <c r="L287" s="11">
        <v>2</v>
      </c>
    </row>
    <row r="288" spans="1:12">
      <c r="A288" s="11" t="s">
        <v>538</v>
      </c>
      <c r="D288" s="11" t="s">
        <v>260</v>
      </c>
      <c r="E288" s="19" t="s">
        <v>750</v>
      </c>
      <c r="F288" s="10">
        <v>42036</v>
      </c>
      <c r="G288" s="10">
        <v>44228</v>
      </c>
      <c r="H288" s="11">
        <v>7</v>
      </c>
      <c r="I288" s="20" t="s">
        <v>259</v>
      </c>
      <c r="J288" s="11" t="s">
        <v>261</v>
      </c>
      <c r="K288" s="11" t="s">
        <v>945</v>
      </c>
      <c r="L288" s="11">
        <v>2</v>
      </c>
    </row>
    <row r="289" spans="1:12">
      <c r="A289" s="11" t="s">
        <v>539</v>
      </c>
      <c r="D289" s="11" t="s">
        <v>260</v>
      </c>
      <c r="E289" s="19" t="s">
        <v>751</v>
      </c>
      <c r="F289" s="10">
        <v>42036</v>
      </c>
      <c r="G289" s="10">
        <v>44228</v>
      </c>
      <c r="H289" s="11">
        <v>7</v>
      </c>
      <c r="I289" s="20" t="s">
        <v>259</v>
      </c>
      <c r="J289" s="11" t="s">
        <v>261</v>
      </c>
      <c r="K289" s="11" t="s">
        <v>945</v>
      </c>
      <c r="L289" s="11">
        <v>2</v>
      </c>
    </row>
    <row r="290" spans="1:12">
      <c r="A290" s="11" t="s">
        <v>540</v>
      </c>
      <c r="D290" s="11" t="s">
        <v>260</v>
      </c>
      <c r="E290" s="19" t="s">
        <v>752</v>
      </c>
      <c r="F290" s="10">
        <v>42036</v>
      </c>
      <c r="G290" s="10">
        <v>44228</v>
      </c>
      <c r="H290" s="11">
        <v>7</v>
      </c>
      <c r="I290" s="20" t="s">
        <v>259</v>
      </c>
      <c r="J290" s="11" t="s">
        <v>261</v>
      </c>
      <c r="K290" s="11" t="s">
        <v>945</v>
      </c>
      <c r="L290" s="11">
        <v>2</v>
      </c>
    </row>
    <row r="291" spans="1:12">
      <c r="A291" s="11" t="s">
        <v>541</v>
      </c>
      <c r="D291" s="11" t="s">
        <v>260</v>
      </c>
      <c r="E291" s="19" t="s">
        <v>753</v>
      </c>
      <c r="F291" s="10">
        <v>42036</v>
      </c>
      <c r="G291" s="10">
        <v>44228</v>
      </c>
      <c r="H291" s="11">
        <v>7</v>
      </c>
      <c r="I291" s="20" t="s">
        <v>259</v>
      </c>
      <c r="J291" s="11" t="s">
        <v>261</v>
      </c>
      <c r="K291" s="11" t="s">
        <v>945</v>
      </c>
      <c r="L291" s="11">
        <v>2</v>
      </c>
    </row>
    <row r="292" spans="1:12">
      <c r="A292" s="11" t="s">
        <v>542</v>
      </c>
      <c r="D292" s="11" t="s">
        <v>260</v>
      </c>
      <c r="E292" s="19" t="s">
        <v>754</v>
      </c>
      <c r="F292" s="10">
        <v>42036</v>
      </c>
      <c r="G292" s="10">
        <v>44228</v>
      </c>
      <c r="H292" s="11">
        <v>7</v>
      </c>
      <c r="I292" s="20" t="s">
        <v>259</v>
      </c>
      <c r="J292" s="11" t="s">
        <v>261</v>
      </c>
      <c r="K292" s="11" t="s">
        <v>945</v>
      </c>
      <c r="L292" s="11">
        <v>2</v>
      </c>
    </row>
    <row r="293" spans="1:12">
      <c r="A293" s="11" t="s">
        <v>543</v>
      </c>
      <c r="D293" s="11" t="s">
        <v>260</v>
      </c>
      <c r="E293" s="19" t="s">
        <v>755</v>
      </c>
      <c r="F293" s="10">
        <v>42036</v>
      </c>
      <c r="G293" s="10">
        <v>44228</v>
      </c>
      <c r="H293" s="11">
        <v>7</v>
      </c>
      <c r="I293" s="20" t="s">
        <v>259</v>
      </c>
      <c r="J293" s="11" t="s">
        <v>261</v>
      </c>
      <c r="K293" s="11" t="s">
        <v>945</v>
      </c>
      <c r="L293" s="11">
        <v>2</v>
      </c>
    </row>
    <row r="294" spans="1:12">
      <c r="A294" s="11" t="s">
        <v>544</v>
      </c>
      <c r="D294" s="11" t="s">
        <v>260</v>
      </c>
      <c r="E294" s="19" t="s">
        <v>756</v>
      </c>
      <c r="F294" s="10">
        <v>42036</v>
      </c>
      <c r="G294" s="10">
        <v>44228</v>
      </c>
      <c r="H294" s="11">
        <v>7</v>
      </c>
      <c r="I294" s="20" t="s">
        <v>259</v>
      </c>
      <c r="J294" s="11" t="s">
        <v>261</v>
      </c>
      <c r="K294" s="11" t="s">
        <v>945</v>
      </c>
      <c r="L294" s="11">
        <v>2</v>
      </c>
    </row>
    <row r="295" spans="1:12">
      <c r="A295" s="11" t="s">
        <v>545</v>
      </c>
      <c r="D295" s="11" t="s">
        <v>260</v>
      </c>
      <c r="E295" s="19" t="s">
        <v>757</v>
      </c>
      <c r="F295" s="10">
        <v>42036</v>
      </c>
      <c r="G295" s="10">
        <v>44228</v>
      </c>
      <c r="H295" s="11">
        <v>7</v>
      </c>
      <c r="I295" s="20" t="s">
        <v>259</v>
      </c>
      <c r="J295" s="11" t="s">
        <v>261</v>
      </c>
      <c r="K295" s="11" t="s">
        <v>945</v>
      </c>
      <c r="L295" s="11">
        <v>2</v>
      </c>
    </row>
    <row r="296" spans="1:12">
      <c r="A296" s="11" t="s">
        <v>546</v>
      </c>
      <c r="D296" s="11" t="s">
        <v>260</v>
      </c>
      <c r="E296" s="19" t="s">
        <v>758</v>
      </c>
      <c r="F296" s="10">
        <v>42036</v>
      </c>
      <c r="G296" s="10">
        <v>44228</v>
      </c>
      <c r="H296" s="11">
        <v>7</v>
      </c>
      <c r="I296" s="20" t="s">
        <v>259</v>
      </c>
      <c r="J296" s="11" t="s">
        <v>261</v>
      </c>
      <c r="K296" s="11" t="s">
        <v>945</v>
      </c>
      <c r="L296" s="11">
        <v>2</v>
      </c>
    </row>
    <row r="297" spans="1:12">
      <c r="A297" s="11" t="s">
        <v>547</v>
      </c>
      <c r="D297" s="11" t="s">
        <v>260</v>
      </c>
      <c r="E297" s="19" t="s">
        <v>759</v>
      </c>
      <c r="F297" s="10">
        <v>42036</v>
      </c>
      <c r="G297" s="10">
        <v>44228</v>
      </c>
      <c r="H297" s="11">
        <v>7</v>
      </c>
      <c r="I297" s="20" t="s">
        <v>259</v>
      </c>
      <c r="J297" s="11" t="s">
        <v>261</v>
      </c>
      <c r="K297" s="11" t="s">
        <v>945</v>
      </c>
      <c r="L297" s="11">
        <v>2</v>
      </c>
    </row>
    <row r="298" spans="1:12">
      <c r="A298" s="11" t="s">
        <v>548</v>
      </c>
      <c r="D298" s="11" t="s">
        <v>260</v>
      </c>
      <c r="E298" s="19" t="s">
        <v>760</v>
      </c>
      <c r="F298" s="10">
        <v>42036</v>
      </c>
      <c r="G298" s="10">
        <v>44228</v>
      </c>
      <c r="H298" s="11">
        <v>7</v>
      </c>
      <c r="I298" s="20" t="s">
        <v>259</v>
      </c>
      <c r="J298" s="11" t="s">
        <v>261</v>
      </c>
      <c r="K298" s="11" t="s">
        <v>945</v>
      </c>
      <c r="L298" s="11">
        <v>2</v>
      </c>
    </row>
    <row r="299" spans="1:12">
      <c r="A299" s="11" t="s">
        <v>549</v>
      </c>
      <c r="D299" s="11" t="s">
        <v>260</v>
      </c>
      <c r="E299" s="19" t="s">
        <v>761</v>
      </c>
      <c r="F299" s="10">
        <v>42036</v>
      </c>
      <c r="G299" s="10">
        <v>44228</v>
      </c>
      <c r="H299" s="11">
        <v>7</v>
      </c>
      <c r="I299" s="20" t="s">
        <v>259</v>
      </c>
      <c r="J299" s="11" t="s">
        <v>261</v>
      </c>
      <c r="K299" s="11" t="s">
        <v>945</v>
      </c>
      <c r="L299" s="11">
        <v>2</v>
      </c>
    </row>
    <row r="300" spans="1:12">
      <c r="A300" s="11" t="s">
        <v>550</v>
      </c>
      <c r="D300" s="11" t="s">
        <v>260</v>
      </c>
      <c r="E300" s="19" t="s">
        <v>762</v>
      </c>
      <c r="F300" s="10">
        <v>42036</v>
      </c>
      <c r="G300" s="10">
        <v>44228</v>
      </c>
      <c r="H300" s="11">
        <v>7</v>
      </c>
      <c r="I300" s="20" t="s">
        <v>259</v>
      </c>
      <c r="J300" s="11" t="s">
        <v>261</v>
      </c>
      <c r="K300" s="11" t="s">
        <v>945</v>
      </c>
      <c r="L300" s="11">
        <v>2</v>
      </c>
    </row>
    <row r="301" spans="1:12">
      <c r="A301" s="11" t="s">
        <v>551</v>
      </c>
      <c r="D301" s="11" t="s">
        <v>260</v>
      </c>
      <c r="E301" s="19" t="s">
        <v>763</v>
      </c>
      <c r="F301" s="10">
        <v>42036</v>
      </c>
      <c r="G301" s="10">
        <v>44228</v>
      </c>
      <c r="H301" s="11">
        <v>7</v>
      </c>
      <c r="I301" s="20" t="s">
        <v>259</v>
      </c>
      <c r="J301" s="11" t="s">
        <v>261</v>
      </c>
      <c r="K301" s="11" t="s">
        <v>945</v>
      </c>
      <c r="L301" s="11">
        <v>2</v>
      </c>
    </row>
    <row r="302" spans="1:12">
      <c r="A302" s="11" t="s">
        <v>552</v>
      </c>
      <c r="D302" s="11" t="s">
        <v>260</v>
      </c>
      <c r="E302" s="19" t="s">
        <v>764</v>
      </c>
      <c r="F302" s="10">
        <v>42036</v>
      </c>
      <c r="G302" s="10">
        <v>44228</v>
      </c>
      <c r="H302" s="11">
        <v>7</v>
      </c>
      <c r="I302" s="20" t="s">
        <v>259</v>
      </c>
      <c r="J302" s="11" t="s">
        <v>261</v>
      </c>
      <c r="K302" s="11" t="s">
        <v>945</v>
      </c>
      <c r="L302" s="11">
        <v>2</v>
      </c>
    </row>
    <row r="303" spans="1:12">
      <c r="A303" s="11" t="s">
        <v>553</v>
      </c>
      <c r="D303" s="11" t="s">
        <v>260</v>
      </c>
      <c r="E303" s="19" t="s">
        <v>765</v>
      </c>
      <c r="F303" s="10">
        <v>42036</v>
      </c>
      <c r="G303" s="10">
        <v>44228</v>
      </c>
      <c r="H303" s="11">
        <v>7</v>
      </c>
      <c r="I303" s="20" t="s">
        <v>259</v>
      </c>
      <c r="J303" s="11" t="s">
        <v>261</v>
      </c>
      <c r="K303" s="11" t="s">
        <v>945</v>
      </c>
      <c r="L303" s="11">
        <v>2</v>
      </c>
    </row>
    <row r="304" spans="1:12">
      <c r="A304" s="11" t="s">
        <v>554</v>
      </c>
      <c r="D304" s="11" t="s">
        <v>260</v>
      </c>
      <c r="E304" s="19" t="s">
        <v>766</v>
      </c>
      <c r="F304" s="10">
        <v>42036</v>
      </c>
      <c r="G304" s="10">
        <v>44228</v>
      </c>
      <c r="H304" s="11">
        <v>7</v>
      </c>
      <c r="I304" s="20" t="s">
        <v>259</v>
      </c>
      <c r="J304" s="11" t="s">
        <v>261</v>
      </c>
      <c r="K304" s="11" t="s">
        <v>945</v>
      </c>
      <c r="L304" s="11">
        <v>2</v>
      </c>
    </row>
    <row r="305" spans="1:12">
      <c r="A305" s="11" t="s">
        <v>555</v>
      </c>
      <c r="D305" s="11" t="s">
        <v>260</v>
      </c>
      <c r="E305" s="19" t="s">
        <v>767</v>
      </c>
      <c r="F305" s="10">
        <v>42036</v>
      </c>
      <c r="G305" s="10">
        <v>44228</v>
      </c>
      <c r="H305" s="11">
        <v>7</v>
      </c>
      <c r="I305" s="20" t="s">
        <v>259</v>
      </c>
      <c r="J305" s="11" t="s">
        <v>261</v>
      </c>
      <c r="K305" s="11" t="s">
        <v>945</v>
      </c>
      <c r="L305" s="11">
        <v>2</v>
      </c>
    </row>
    <row r="306" spans="1:12">
      <c r="A306" s="11" t="s">
        <v>556</v>
      </c>
      <c r="D306" s="11" t="s">
        <v>260</v>
      </c>
      <c r="E306" s="19" t="s">
        <v>768</v>
      </c>
      <c r="F306" s="10">
        <v>42036</v>
      </c>
      <c r="G306" s="10">
        <v>44228</v>
      </c>
      <c r="H306" s="11">
        <v>7</v>
      </c>
      <c r="I306" s="20" t="s">
        <v>259</v>
      </c>
      <c r="J306" s="11" t="s">
        <v>261</v>
      </c>
      <c r="K306" s="11" t="s">
        <v>945</v>
      </c>
      <c r="L306" s="11">
        <v>2</v>
      </c>
    </row>
    <row r="307" spans="1:12">
      <c r="A307" s="11" t="s">
        <v>557</v>
      </c>
      <c r="D307" s="11" t="s">
        <v>260</v>
      </c>
      <c r="E307" s="19" t="s">
        <v>769</v>
      </c>
      <c r="F307" s="10">
        <v>42036</v>
      </c>
      <c r="G307" s="10">
        <v>44228</v>
      </c>
      <c r="H307" s="11">
        <v>7</v>
      </c>
      <c r="I307" s="20" t="s">
        <v>259</v>
      </c>
      <c r="J307" s="11" t="s">
        <v>261</v>
      </c>
      <c r="K307" s="11" t="s">
        <v>945</v>
      </c>
      <c r="L307" s="11">
        <v>2</v>
      </c>
    </row>
    <row r="308" spans="1:12">
      <c r="A308" s="11" t="s">
        <v>558</v>
      </c>
      <c r="D308" s="11" t="s">
        <v>260</v>
      </c>
      <c r="E308" s="19" t="s">
        <v>770</v>
      </c>
      <c r="F308" s="10">
        <v>42036</v>
      </c>
      <c r="G308" s="10">
        <v>44228</v>
      </c>
      <c r="H308" s="11">
        <v>7</v>
      </c>
      <c r="I308" s="20" t="s">
        <v>259</v>
      </c>
      <c r="J308" s="11" t="s">
        <v>261</v>
      </c>
      <c r="K308" s="11" t="s">
        <v>945</v>
      </c>
      <c r="L308" s="11">
        <v>2</v>
      </c>
    </row>
    <row r="309" spans="1:12">
      <c r="A309" s="11" t="s">
        <v>559</v>
      </c>
      <c r="D309" s="11" t="s">
        <v>260</v>
      </c>
      <c r="E309" s="19" t="s">
        <v>771</v>
      </c>
      <c r="F309" s="10">
        <v>42036</v>
      </c>
      <c r="G309" s="10">
        <v>44228</v>
      </c>
      <c r="H309" s="11">
        <v>7</v>
      </c>
      <c r="I309" s="20" t="s">
        <v>259</v>
      </c>
      <c r="J309" s="11" t="s">
        <v>261</v>
      </c>
      <c r="K309" s="11" t="s">
        <v>945</v>
      </c>
      <c r="L309" s="11">
        <v>2</v>
      </c>
    </row>
    <row r="310" spans="1:12">
      <c r="A310" s="11" t="s">
        <v>560</v>
      </c>
      <c r="D310" s="11" t="s">
        <v>260</v>
      </c>
      <c r="E310" s="19" t="s">
        <v>772</v>
      </c>
      <c r="F310" s="10">
        <v>42036</v>
      </c>
      <c r="G310" s="10">
        <v>44228</v>
      </c>
      <c r="H310" s="11">
        <v>7</v>
      </c>
      <c r="I310" s="20" t="s">
        <v>259</v>
      </c>
      <c r="J310" s="11" t="s">
        <v>261</v>
      </c>
      <c r="K310" s="11" t="s">
        <v>945</v>
      </c>
      <c r="L310" s="11">
        <v>2</v>
      </c>
    </row>
    <row r="311" spans="1:12">
      <c r="A311" s="11" t="s">
        <v>561</v>
      </c>
      <c r="D311" s="11" t="s">
        <v>260</v>
      </c>
      <c r="E311" s="19" t="s">
        <v>773</v>
      </c>
      <c r="F311" s="10">
        <v>42036</v>
      </c>
      <c r="G311" s="10">
        <v>44228</v>
      </c>
      <c r="H311" s="11">
        <v>7</v>
      </c>
      <c r="I311" s="20" t="s">
        <v>259</v>
      </c>
      <c r="J311" s="11" t="s">
        <v>261</v>
      </c>
      <c r="K311" s="11" t="s">
        <v>945</v>
      </c>
      <c r="L311" s="11">
        <v>2</v>
      </c>
    </row>
    <row r="312" spans="1:12">
      <c r="A312" s="11" t="s">
        <v>562</v>
      </c>
      <c r="D312" s="11" t="s">
        <v>260</v>
      </c>
      <c r="E312" s="19" t="s">
        <v>774</v>
      </c>
      <c r="F312" s="10">
        <v>42036</v>
      </c>
      <c r="G312" s="10">
        <v>44228</v>
      </c>
      <c r="H312" s="11">
        <v>7</v>
      </c>
      <c r="I312" s="20" t="s">
        <v>259</v>
      </c>
      <c r="J312" s="11" t="s">
        <v>261</v>
      </c>
      <c r="K312" s="11" t="s">
        <v>945</v>
      </c>
      <c r="L312" s="11">
        <v>2</v>
      </c>
    </row>
    <row r="313" spans="1:12">
      <c r="A313" s="11" t="s">
        <v>563</v>
      </c>
      <c r="D313" s="11" t="s">
        <v>260</v>
      </c>
      <c r="E313" s="19" t="s">
        <v>775</v>
      </c>
      <c r="F313" s="10">
        <v>42036</v>
      </c>
      <c r="G313" s="10">
        <v>44228</v>
      </c>
      <c r="H313" s="11">
        <v>7</v>
      </c>
      <c r="I313" s="20" t="s">
        <v>259</v>
      </c>
      <c r="J313" s="11" t="s">
        <v>261</v>
      </c>
      <c r="K313" s="11" t="s">
        <v>945</v>
      </c>
      <c r="L313" s="11">
        <v>2</v>
      </c>
    </row>
    <row r="314" spans="1:12">
      <c r="A314" s="11" t="s">
        <v>564</v>
      </c>
      <c r="D314" s="11" t="s">
        <v>260</v>
      </c>
      <c r="E314" s="19" t="s">
        <v>776</v>
      </c>
      <c r="F314" s="10">
        <v>42036</v>
      </c>
      <c r="G314" s="10">
        <v>44228</v>
      </c>
      <c r="H314" s="11">
        <v>7</v>
      </c>
      <c r="I314" s="20" t="s">
        <v>259</v>
      </c>
      <c r="J314" s="11" t="s">
        <v>261</v>
      </c>
      <c r="K314" s="11" t="s">
        <v>945</v>
      </c>
      <c r="L314" s="11">
        <v>2</v>
      </c>
    </row>
    <row r="315" spans="1:12">
      <c r="A315" s="11" t="s">
        <v>565</v>
      </c>
      <c r="D315" s="11" t="s">
        <v>260</v>
      </c>
      <c r="E315" s="19" t="s">
        <v>777</v>
      </c>
      <c r="F315" s="10">
        <v>42036</v>
      </c>
      <c r="G315" s="10">
        <v>44228</v>
      </c>
      <c r="H315" s="11">
        <v>7</v>
      </c>
      <c r="I315" s="20" t="s">
        <v>259</v>
      </c>
      <c r="J315" s="11" t="s">
        <v>261</v>
      </c>
      <c r="K315" s="11" t="s">
        <v>945</v>
      </c>
      <c r="L315" s="11">
        <v>2</v>
      </c>
    </row>
    <row r="316" spans="1:12">
      <c r="A316" s="11" t="s">
        <v>566</v>
      </c>
      <c r="D316" s="11" t="s">
        <v>260</v>
      </c>
      <c r="E316" s="19" t="s">
        <v>778</v>
      </c>
      <c r="F316" s="10">
        <v>42036</v>
      </c>
      <c r="G316" s="10">
        <v>44228</v>
      </c>
      <c r="H316" s="11">
        <v>7</v>
      </c>
      <c r="I316" s="20" t="s">
        <v>259</v>
      </c>
      <c r="J316" s="11" t="s">
        <v>261</v>
      </c>
      <c r="K316" s="11" t="s">
        <v>945</v>
      </c>
      <c r="L316" s="11">
        <v>2</v>
      </c>
    </row>
    <row r="317" spans="1:12">
      <c r="A317" s="11" t="s">
        <v>567</v>
      </c>
      <c r="D317" s="11" t="s">
        <v>260</v>
      </c>
      <c r="E317" s="19" t="s">
        <v>779</v>
      </c>
      <c r="F317" s="10">
        <v>42036</v>
      </c>
      <c r="G317" s="10">
        <v>44228</v>
      </c>
      <c r="H317" s="11">
        <v>7</v>
      </c>
      <c r="I317" s="20" t="s">
        <v>259</v>
      </c>
      <c r="J317" s="11" t="s">
        <v>261</v>
      </c>
      <c r="K317" s="11" t="s">
        <v>945</v>
      </c>
      <c r="L317" s="11">
        <v>2</v>
      </c>
    </row>
    <row r="318" spans="1:12">
      <c r="A318" s="11" t="s">
        <v>568</v>
      </c>
      <c r="D318" s="11" t="s">
        <v>260</v>
      </c>
      <c r="E318" s="19" t="s">
        <v>780</v>
      </c>
      <c r="F318" s="10">
        <v>42036</v>
      </c>
      <c r="G318" s="10">
        <v>44228</v>
      </c>
      <c r="H318" s="11">
        <v>7</v>
      </c>
      <c r="I318" s="20" t="s">
        <v>259</v>
      </c>
      <c r="J318" s="11" t="s">
        <v>261</v>
      </c>
      <c r="K318" s="11" t="s">
        <v>945</v>
      </c>
      <c r="L318" s="11">
        <v>2</v>
      </c>
    </row>
    <row r="319" spans="1:12">
      <c r="A319" s="11" t="s">
        <v>569</v>
      </c>
      <c r="D319" s="11" t="s">
        <v>260</v>
      </c>
      <c r="E319" s="19" t="s">
        <v>781</v>
      </c>
      <c r="F319" s="10">
        <v>42036</v>
      </c>
      <c r="G319" s="10">
        <v>44228</v>
      </c>
      <c r="H319" s="11">
        <v>7</v>
      </c>
      <c r="I319" s="20" t="s">
        <v>259</v>
      </c>
      <c r="J319" s="11" t="s">
        <v>261</v>
      </c>
      <c r="K319" s="11" t="s">
        <v>945</v>
      </c>
      <c r="L319" s="11">
        <v>2</v>
      </c>
    </row>
    <row r="320" spans="1:12">
      <c r="A320" s="11" t="s">
        <v>570</v>
      </c>
      <c r="D320" s="11" t="s">
        <v>260</v>
      </c>
      <c r="E320" s="19" t="s">
        <v>782</v>
      </c>
      <c r="F320" s="10">
        <v>42036</v>
      </c>
      <c r="G320" s="10">
        <v>44228</v>
      </c>
      <c r="H320" s="11">
        <v>7</v>
      </c>
      <c r="I320" s="20" t="s">
        <v>259</v>
      </c>
      <c r="J320" s="11" t="s">
        <v>261</v>
      </c>
      <c r="K320" s="11" t="s">
        <v>945</v>
      </c>
      <c r="L320" s="11">
        <v>2</v>
      </c>
    </row>
    <row r="321" spans="1:12">
      <c r="A321" s="11" t="s">
        <v>571</v>
      </c>
      <c r="D321" s="11" t="s">
        <v>260</v>
      </c>
      <c r="E321" s="19" t="s">
        <v>783</v>
      </c>
      <c r="F321" s="10">
        <v>42036</v>
      </c>
      <c r="G321" s="10">
        <v>44228</v>
      </c>
      <c r="H321" s="11">
        <v>7</v>
      </c>
      <c r="I321" s="20" t="s">
        <v>259</v>
      </c>
      <c r="J321" s="11" t="s">
        <v>261</v>
      </c>
      <c r="K321" s="11" t="s">
        <v>945</v>
      </c>
      <c r="L321" s="11">
        <v>2</v>
      </c>
    </row>
    <row r="322" spans="1:12">
      <c r="A322" s="11" t="s">
        <v>572</v>
      </c>
      <c r="D322" s="11" t="s">
        <v>260</v>
      </c>
      <c r="E322" s="19" t="s">
        <v>784</v>
      </c>
      <c r="F322" s="10">
        <v>42036</v>
      </c>
      <c r="G322" s="10">
        <v>44228</v>
      </c>
      <c r="H322" s="11">
        <v>7</v>
      </c>
      <c r="I322" s="20" t="s">
        <v>259</v>
      </c>
      <c r="J322" s="11" t="s">
        <v>261</v>
      </c>
      <c r="K322" s="11" t="s">
        <v>945</v>
      </c>
      <c r="L322" s="11">
        <v>2</v>
      </c>
    </row>
    <row r="323" spans="1:12">
      <c r="A323" s="11" t="s">
        <v>573</v>
      </c>
      <c r="D323" s="11" t="s">
        <v>260</v>
      </c>
      <c r="E323" s="19" t="s">
        <v>785</v>
      </c>
      <c r="F323" s="10">
        <v>42036</v>
      </c>
      <c r="G323" s="10">
        <v>44228</v>
      </c>
      <c r="H323" s="11">
        <v>7</v>
      </c>
      <c r="I323" s="20" t="s">
        <v>259</v>
      </c>
      <c r="J323" s="11" t="s">
        <v>261</v>
      </c>
      <c r="K323" s="11" t="s">
        <v>945</v>
      </c>
      <c r="L323" s="11">
        <v>2</v>
      </c>
    </row>
    <row r="324" spans="1:12">
      <c r="A324" s="11" t="s">
        <v>574</v>
      </c>
      <c r="D324" s="11" t="s">
        <v>260</v>
      </c>
      <c r="E324" s="19" t="s">
        <v>786</v>
      </c>
      <c r="F324" s="10">
        <v>42036</v>
      </c>
      <c r="G324" s="10">
        <v>44228</v>
      </c>
      <c r="H324" s="11">
        <v>7</v>
      </c>
      <c r="I324" s="20" t="s">
        <v>259</v>
      </c>
      <c r="J324" s="11" t="s">
        <v>261</v>
      </c>
      <c r="K324" s="11" t="s">
        <v>945</v>
      </c>
      <c r="L324" s="11">
        <v>2</v>
      </c>
    </row>
    <row r="325" spans="1:12">
      <c r="A325" s="11" t="s">
        <v>575</v>
      </c>
      <c r="D325" s="11" t="s">
        <v>260</v>
      </c>
      <c r="E325" s="19" t="s">
        <v>787</v>
      </c>
      <c r="F325" s="10">
        <v>42036</v>
      </c>
      <c r="G325" s="10">
        <v>44228</v>
      </c>
      <c r="H325" s="11">
        <v>7</v>
      </c>
      <c r="I325" s="20" t="s">
        <v>259</v>
      </c>
      <c r="J325" s="11" t="s">
        <v>261</v>
      </c>
      <c r="K325" s="11" t="s">
        <v>945</v>
      </c>
      <c r="L325" s="11">
        <v>2</v>
      </c>
    </row>
    <row r="326" spans="1:12">
      <c r="A326" s="11" t="s">
        <v>576</v>
      </c>
      <c r="D326" s="11" t="s">
        <v>260</v>
      </c>
      <c r="E326" s="19" t="s">
        <v>788</v>
      </c>
      <c r="F326" s="10">
        <v>42036</v>
      </c>
      <c r="G326" s="10">
        <v>44228</v>
      </c>
      <c r="H326" s="11">
        <v>7</v>
      </c>
      <c r="I326" s="20" t="s">
        <v>259</v>
      </c>
      <c r="J326" s="11" t="s">
        <v>261</v>
      </c>
      <c r="K326" s="11" t="s">
        <v>945</v>
      </c>
      <c r="L326" s="11">
        <v>2</v>
      </c>
    </row>
    <row r="327" spans="1:12">
      <c r="A327" s="11" t="s">
        <v>577</v>
      </c>
      <c r="D327" s="11" t="s">
        <v>260</v>
      </c>
      <c r="E327" s="19" t="s">
        <v>789</v>
      </c>
      <c r="F327" s="10">
        <v>42036</v>
      </c>
      <c r="G327" s="10">
        <v>44228</v>
      </c>
      <c r="H327" s="11">
        <v>7</v>
      </c>
      <c r="I327" s="20" t="s">
        <v>259</v>
      </c>
      <c r="J327" s="11" t="s">
        <v>261</v>
      </c>
      <c r="K327" s="11" t="s">
        <v>945</v>
      </c>
      <c r="L327" s="11">
        <v>2</v>
      </c>
    </row>
    <row r="328" spans="1:12">
      <c r="A328" s="11" t="s">
        <v>578</v>
      </c>
      <c r="D328" s="11" t="s">
        <v>260</v>
      </c>
      <c r="E328" s="19" t="s">
        <v>790</v>
      </c>
      <c r="F328" s="10">
        <v>42036</v>
      </c>
      <c r="G328" s="10">
        <v>44228</v>
      </c>
      <c r="H328" s="11">
        <v>7</v>
      </c>
      <c r="I328" s="20" t="s">
        <v>259</v>
      </c>
      <c r="J328" s="11" t="s">
        <v>261</v>
      </c>
      <c r="K328" s="11" t="s">
        <v>945</v>
      </c>
      <c r="L328" s="11">
        <v>2</v>
      </c>
    </row>
    <row r="329" spans="1:12">
      <c r="A329" s="11" t="s">
        <v>579</v>
      </c>
      <c r="D329" s="11" t="s">
        <v>260</v>
      </c>
      <c r="E329" s="19" t="s">
        <v>791</v>
      </c>
      <c r="F329" s="10">
        <v>42036</v>
      </c>
      <c r="G329" s="10">
        <v>44228</v>
      </c>
      <c r="H329" s="11">
        <v>7</v>
      </c>
      <c r="I329" s="20" t="s">
        <v>259</v>
      </c>
      <c r="J329" s="11" t="s">
        <v>261</v>
      </c>
      <c r="K329" s="11" t="s">
        <v>945</v>
      </c>
      <c r="L329" s="11">
        <v>2</v>
      </c>
    </row>
    <row r="330" spans="1:12">
      <c r="A330" s="11" t="s">
        <v>580</v>
      </c>
      <c r="D330" s="11" t="s">
        <v>260</v>
      </c>
      <c r="E330" s="19" t="s">
        <v>792</v>
      </c>
      <c r="F330" s="10">
        <v>42036</v>
      </c>
      <c r="G330" s="10">
        <v>44228</v>
      </c>
      <c r="H330" s="11">
        <v>7</v>
      </c>
      <c r="I330" s="20" t="s">
        <v>259</v>
      </c>
      <c r="J330" s="11" t="s">
        <v>261</v>
      </c>
      <c r="K330" s="11" t="s">
        <v>945</v>
      </c>
      <c r="L330" s="11">
        <v>2</v>
      </c>
    </row>
    <row r="331" spans="1:12">
      <c r="A331" s="11" t="s">
        <v>581</v>
      </c>
      <c r="D331" s="11" t="s">
        <v>260</v>
      </c>
      <c r="E331" s="19" t="s">
        <v>793</v>
      </c>
      <c r="F331" s="10">
        <v>42036</v>
      </c>
      <c r="G331" s="10">
        <v>44228</v>
      </c>
      <c r="H331" s="11">
        <v>7</v>
      </c>
      <c r="I331" s="20" t="s">
        <v>259</v>
      </c>
      <c r="J331" s="11" t="s">
        <v>261</v>
      </c>
      <c r="K331" s="11" t="s">
        <v>945</v>
      </c>
      <c r="L331" s="11">
        <v>2</v>
      </c>
    </row>
    <row r="332" spans="1:12">
      <c r="A332" s="11" t="s">
        <v>582</v>
      </c>
      <c r="D332" s="11" t="s">
        <v>260</v>
      </c>
      <c r="E332" s="19" t="s">
        <v>794</v>
      </c>
      <c r="F332" s="10">
        <v>42036</v>
      </c>
      <c r="G332" s="10">
        <v>44228</v>
      </c>
      <c r="H332" s="11">
        <v>7</v>
      </c>
      <c r="I332" s="20" t="s">
        <v>259</v>
      </c>
      <c r="J332" s="11" t="s">
        <v>261</v>
      </c>
      <c r="K332" s="11" t="s">
        <v>945</v>
      </c>
      <c r="L332" s="11">
        <v>2</v>
      </c>
    </row>
    <row r="333" spans="1:12">
      <c r="A333" s="11" t="s">
        <v>583</v>
      </c>
      <c r="D333" s="11" t="s">
        <v>260</v>
      </c>
      <c r="E333" s="19" t="s">
        <v>795</v>
      </c>
      <c r="F333" s="10">
        <v>42036</v>
      </c>
      <c r="G333" s="10">
        <v>44228</v>
      </c>
      <c r="H333" s="11">
        <v>7</v>
      </c>
      <c r="I333" s="20" t="s">
        <v>259</v>
      </c>
      <c r="J333" s="11" t="s">
        <v>261</v>
      </c>
      <c r="K333" s="11" t="s">
        <v>945</v>
      </c>
      <c r="L333" s="11">
        <v>2</v>
      </c>
    </row>
    <row r="334" spans="1:12">
      <c r="A334" s="11" t="s">
        <v>584</v>
      </c>
      <c r="D334" s="11" t="s">
        <v>260</v>
      </c>
      <c r="E334" s="19" t="s">
        <v>796</v>
      </c>
      <c r="F334" s="10">
        <v>42036</v>
      </c>
      <c r="G334" s="10">
        <v>44228</v>
      </c>
      <c r="H334" s="11">
        <v>7</v>
      </c>
      <c r="I334" s="20" t="s">
        <v>259</v>
      </c>
      <c r="J334" s="11" t="s">
        <v>261</v>
      </c>
      <c r="K334" s="11" t="s">
        <v>945</v>
      </c>
      <c r="L334" s="11">
        <v>2</v>
      </c>
    </row>
    <row r="335" spans="1:12">
      <c r="A335" s="11" t="s">
        <v>585</v>
      </c>
      <c r="D335" s="11" t="s">
        <v>260</v>
      </c>
      <c r="E335" s="19" t="s">
        <v>797</v>
      </c>
      <c r="F335" s="10">
        <v>42036</v>
      </c>
      <c r="G335" s="10">
        <v>44228</v>
      </c>
      <c r="H335" s="11">
        <v>7</v>
      </c>
      <c r="I335" s="20" t="s">
        <v>259</v>
      </c>
      <c r="J335" s="11" t="s">
        <v>261</v>
      </c>
      <c r="K335" s="11" t="s">
        <v>945</v>
      </c>
      <c r="L335" s="11">
        <v>2</v>
      </c>
    </row>
    <row r="336" spans="1:12">
      <c r="A336" s="11" t="s">
        <v>586</v>
      </c>
      <c r="D336" s="11" t="s">
        <v>260</v>
      </c>
      <c r="E336" s="19" t="s">
        <v>798</v>
      </c>
      <c r="F336" s="10">
        <v>42036</v>
      </c>
      <c r="G336" s="10">
        <v>44228</v>
      </c>
      <c r="H336" s="11">
        <v>7</v>
      </c>
      <c r="I336" s="20" t="s">
        <v>259</v>
      </c>
      <c r="J336" s="11" t="s">
        <v>261</v>
      </c>
      <c r="K336" s="11" t="s">
        <v>945</v>
      </c>
      <c r="L336" s="11">
        <v>2</v>
      </c>
    </row>
    <row r="337" spans="1:12">
      <c r="A337" s="11" t="s">
        <v>587</v>
      </c>
      <c r="D337" s="11" t="s">
        <v>260</v>
      </c>
      <c r="E337" s="19" t="s">
        <v>799</v>
      </c>
      <c r="F337" s="10">
        <v>42036</v>
      </c>
      <c r="G337" s="10">
        <v>44228</v>
      </c>
      <c r="H337" s="11">
        <v>7</v>
      </c>
      <c r="I337" s="20" t="s">
        <v>259</v>
      </c>
      <c r="J337" s="11" t="s">
        <v>261</v>
      </c>
      <c r="K337" s="11" t="s">
        <v>945</v>
      </c>
      <c r="L337" s="11">
        <v>2</v>
      </c>
    </row>
    <row r="338" spans="1:12">
      <c r="A338" s="11" t="s">
        <v>588</v>
      </c>
      <c r="D338" s="11" t="s">
        <v>260</v>
      </c>
      <c r="E338" s="19" t="s">
        <v>800</v>
      </c>
      <c r="F338" s="10">
        <v>42036</v>
      </c>
      <c r="G338" s="10">
        <v>44228</v>
      </c>
      <c r="H338" s="11">
        <v>7</v>
      </c>
      <c r="I338" s="20" t="s">
        <v>259</v>
      </c>
      <c r="J338" s="11" t="s">
        <v>261</v>
      </c>
      <c r="K338" s="11" t="s">
        <v>945</v>
      </c>
      <c r="L338" s="11">
        <v>2</v>
      </c>
    </row>
    <row r="339" spans="1:12">
      <c r="A339" s="11" t="s">
        <v>589</v>
      </c>
      <c r="D339" s="11" t="s">
        <v>260</v>
      </c>
      <c r="E339" s="19" t="s">
        <v>801</v>
      </c>
      <c r="F339" s="10">
        <v>42036</v>
      </c>
      <c r="G339" s="10">
        <v>44228</v>
      </c>
      <c r="H339" s="11">
        <v>7</v>
      </c>
      <c r="I339" s="20" t="s">
        <v>259</v>
      </c>
      <c r="J339" s="11" t="s">
        <v>261</v>
      </c>
      <c r="K339" s="11" t="s">
        <v>945</v>
      </c>
      <c r="L339" s="11">
        <v>2</v>
      </c>
    </row>
    <row r="340" spans="1:12">
      <c r="A340" s="11" t="s">
        <v>590</v>
      </c>
      <c r="D340" s="11" t="s">
        <v>260</v>
      </c>
      <c r="E340" s="19" t="s">
        <v>802</v>
      </c>
      <c r="F340" s="10">
        <v>42036</v>
      </c>
      <c r="G340" s="10">
        <v>44228</v>
      </c>
      <c r="H340" s="11">
        <v>7</v>
      </c>
      <c r="I340" s="20" t="s">
        <v>259</v>
      </c>
      <c r="J340" s="11" t="s">
        <v>261</v>
      </c>
      <c r="K340" s="11" t="s">
        <v>945</v>
      </c>
      <c r="L340" s="11">
        <v>2</v>
      </c>
    </row>
    <row r="341" spans="1:12">
      <c r="A341" s="11" t="s">
        <v>591</v>
      </c>
      <c r="D341" s="11" t="s">
        <v>260</v>
      </c>
      <c r="E341" s="19" t="s">
        <v>803</v>
      </c>
      <c r="F341" s="10">
        <v>42036</v>
      </c>
      <c r="G341" s="10">
        <v>44228</v>
      </c>
      <c r="H341" s="11">
        <v>7</v>
      </c>
      <c r="I341" s="20" t="s">
        <v>259</v>
      </c>
      <c r="J341" s="11" t="s">
        <v>261</v>
      </c>
      <c r="K341" s="11" t="s">
        <v>945</v>
      </c>
      <c r="L341" s="11">
        <v>2</v>
      </c>
    </row>
    <row r="342" spans="1:12">
      <c r="A342" s="11" t="s">
        <v>592</v>
      </c>
      <c r="D342" s="11" t="s">
        <v>260</v>
      </c>
      <c r="E342" s="19" t="s">
        <v>804</v>
      </c>
      <c r="F342" s="10">
        <v>42036</v>
      </c>
      <c r="G342" s="10">
        <v>44228</v>
      </c>
      <c r="H342" s="11">
        <v>7</v>
      </c>
      <c r="I342" s="20" t="s">
        <v>259</v>
      </c>
      <c r="J342" s="11" t="s">
        <v>261</v>
      </c>
      <c r="K342" s="11" t="s">
        <v>945</v>
      </c>
      <c r="L342" s="11">
        <v>2</v>
      </c>
    </row>
    <row r="343" spans="1:12">
      <c r="A343" s="11" t="s">
        <v>593</v>
      </c>
      <c r="D343" s="11" t="s">
        <v>260</v>
      </c>
      <c r="E343" s="19" t="s">
        <v>805</v>
      </c>
      <c r="F343" s="10">
        <v>42036</v>
      </c>
      <c r="G343" s="10">
        <v>44228</v>
      </c>
      <c r="H343" s="11">
        <v>7</v>
      </c>
      <c r="I343" s="20" t="s">
        <v>259</v>
      </c>
      <c r="J343" s="11" t="s">
        <v>261</v>
      </c>
      <c r="K343" s="11" t="s">
        <v>945</v>
      </c>
      <c r="L343" s="11">
        <v>2</v>
      </c>
    </row>
    <row r="344" spans="1:12">
      <c r="A344" s="11" t="s">
        <v>594</v>
      </c>
      <c r="D344" s="11" t="s">
        <v>260</v>
      </c>
      <c r="E344" s="19" t="s">
        <v>806</v>
      </c>
      <c r="F344" s="10">
        <v>42036</v>
      </c>
      <c r="G344" s="10">
        <v>44228</v>
      </c>
      <c r="H344" s="11">
        <v>7</v>
      </c>
      <c r="I344" s="20" t="s">
        <v>259</v>
      </c>
      <c r="J344" s="11" t="s">
        <v>261</v>
      </c>
      <c r="K344" s="11" t="s">
        <v>945</v>
      </c>
      <c r="L344" s="11">
        <v>2</v>
      </c>
    </row>
    <row r="345" spans="1:12">
      <c r="A345" s="11" t="s">
        <v>595</v>
      </c>
      <c r="D345" s="11" t="s">
        <v>260</v>
      </c>
      <c r="E345" s="19" t="s">
        <v>807</v>
      </c>
      <c r="F345" s="10">
        <v>42036</v>
      </c>
      <c r="G345" s="10">
        <v>44228</v>
      </c>
      <c r="H345" s="11">
        <v>7</v>
      </c>
      <c r="I345" s="20" t="s">
        <v>259</v>
      </c>
      <c r="J345" s="11" t="s">
        <v>261</v>
      </c>
      <c r="K345" s="11" t="s">
        <v>945</v>
      </c>
      <c r="L345" s="11">
        <v>2</v>
      </c>
    </row>
    <row r="346" spans="1:12">
      <c r="A346" s="11" t="s">
        <v>596</v>
      </c>
      <c r="D346" s="11" t="s">
        <v>260</v>
      </c>
      <c r="E346" s="19" t="s">
        <v>808</v>
      </c>
      <c r="F346" s="10">
        <v>42036</v>
      </c>
      <c r="G346" s="10">
        <v>44228</v>
      </c>
      <c r="H346" s="11">
        <v>7</v>
      </c>
      <c r="I346" s="20" t="s">
        <v>259</v>
      </c>
      <c r="J346" s="11" t="s">
        <v>261</v>
      </c>
      <c r="K346" s="11" t="s">
        <v>945</v>
      </c>
      <c r="L346" s="11">
        <v>2</v>
      </c>
    </row>
    <row r="347" spans="1:12">
      <c r="A347" s="11" t="s">
        <v>597</v>
      </c>
      <c r="D347" s="11" t="s">
        <v>260</v>
      </c>
      <c r="E347" s="19" t="s">
        <v>809</v>
      </c>
      <c r="F347" s="10">
        <v>42036</v>
      </c>
      <c r="G347" s="10">
        <v>44228</v>
      </c>
      <c r="H347" s="11">
        <v>7</v>
      </c>
      <c r="I347" s="20" t="s">
        <v>259</v>
      </c>
      <c r="J347" s="11" t="s">
        <v>261</v>
      </c>
      <c r="K347" s="11" t="s">
        <v>945</v>
      </c>
      <c r="L347" s="11">
        <v>2</v>
      </c>
    </row>
    <row r="348" spans="1:12">
      <c r="A348" s="11" t="s">
        <v>598</v>
      </c>
      <c r="D348" s="11" t="s">
        <v>260</v>
      </c>
      <c r="E348" s="19" t="s">
        <v>810</v>
      </c>
      <c r="F348" s="10">
        <v>42036</v>
      </c>
      <c r="G348" s="10">
        <v>44228</v>
      </c>
      <c r="H348" s="11">
        <v>7</v>
      </c>
      <c r="I348" s="20" t="s">
        <v>259</v>
      </c>
      <c r="J348" s="11" t="s">
        <v>261</v>
      </c>
      <c r="K348" s="11" t="s">
        <v>945</v>
      </c>
      <c r="L348" s="11">
        <v>2</v>
      </c>
    </row>
    <row r="349" spans="1:12">
      <c r="A349" s="11" t="s">
        <v>599</v>
      </c>
      <c r="D349" s="11" t="s">
        <v>260</v>
      </c>
      <c r="E349" s="19" t="s">
        <v>811</v>
      </c>
      <c r="F349" s="10">
        <v>42036</v>
      </c>
      <c r="G349" s="10">
        <v>44228</v>
      </c>
      <c r="H349" s="11">
        <v>7</v>
      </c>
      <c r="I349" s="20" t="s">
        <v>259</v>
      </c>
      <c r="J349" s="11" t="s">
        <v>261</v>
      </c>
      <c r="K349" s="11" t="s">
        <v>945</v>
      </c>
      <c r="L349" s="11">
        <v>2</v>
      </c>
    </row>
    <row r="350" spans="1:12">
      <c r="A350" s="11" t="s">
        <v>600</v>
      </c>
      <c r="D350" s="11" t="s">
        <v>260</v>
      </c>
      <c r="E350" s="19" t="s">
        <v>812</v>
      </c>
      <c r="F350" s="10">
        <v>42036</v>
      </c>
      <c r="G350" s="10">
        <v>44228</v>
      </c>
      <c r="H350" s="11">
        <v>7</v>
      </c>
      <c r="I350" s="20" t="s">
        <v>259</v>
      </c>
      <c r="J350" s="11" t="s">
        <v>261</v>
      </c>
      <c r="K350" s="11" t="s">
        <v>945</v>
      </c>
      <c r="L350" s="11">
        <v>2</v>
      </c>
    </row>
    <row r="351" spans="1:12">
      <c r="A351" s="11" t="s">
        <v>601</v>
      </c>
      <c r="D351" s="11" t="s">
        <v>260</v>
      </c>
      <c r="E351" s="19" t="s">
        <v>813</v>
      </c>
      <c r="F351" s="10">
        <v>42036</v>
      </c>
      <c r="G351" s="10">
        <v>44228</v>
      </c>
      <c r="H351" s="11">
        <v>7</v>
      </c>
      <c r="I351" s="20" t="s">
        <v>259</v>
      </c>
      <c r="J351" s="11" t="s">
        <v>261</v>
      </c>
      <c r="K351" s="11" t="s">
        <v>945</v>
      </c>
      <c r="L351" s="11">
        <v>2</v>
      </c>
    </row>
    <row r="352" spans="1:12">
      <c r="A352" s="11" t="s">
        <v>602</v>
      </c>
      <c r="D352" s="11" t="s">
        <v>260</v>
      </c>
      <c r="E352" s="19" t="s">
        <v>814</v>
      </c>
      <c r="F352" s="10">
        <v>42036</v>
      </c>
      <c r="G352" s="10">
        <v>44228</v>
      </c>
      <c r="H352" s="11">
        <v>7</v>
      </c>
      <c r="I352" s="20" t="s">
        <v>259</v>
      </c>
      <c r="J352" s="11" t="s">
        <v>261</v>
      </c>
      <c r="K352" s="11" t="s">
        <v>945</v>
      </c>
      <c r="L352" s="11">
        <v>2</v>
      </c>
    </row>
    <row r="353" spans="1:12">
      <c r="A353" s="11" t="s">
        <v>603</v>
      </c>
      <c r="D353" s="11" t="s">
        <v>260</v>
      </c>
      <c r="E353" s="19" t="s">
        <v>815</v>
      </c>
      <c r="F353" s="10">
        <v>42036</v>
      </c>
      <c r="G353" s="10">
        <v>44228</v>
      </c>
      <c r="H353" s="11">
        <v>7</v>
      </c>
      <c r="I353" s="20" t="s">
        <v>259</v>
      </c>
      <c r="J353" s="11" t="s">
        <v>261</v>
      </c>
      <c r="K353" s="11" t="s">
        <v>945</v>
      </c>
      <c r="L353" s="11">
        <v>2</v>
      </c>
    </row>
    <row r="354" spans="1:12">
      <c r="A354" s="11" t="s">
        <v>604</v>
      </c>
      <c r="D354" s="11" t="s">
        <v>260</v>
      </c>
      <c r="E354" s="19" t="s">
        <v>816</v>
      </c>
      <c r="F354" s="10">
        <v>42036</v>
      </c>
      <c r="G354" s="10">
        <v>44228</v>
      </c>
      <c r="H354" s="11">
        <v>7</v>
      </c>
      <c r="I354" s="20" t="s">
        <v>259</v>
      </c>
      <c r="J354" s="11" t="s">
        <v>261</v>
      </c>
      <c r="K354" s="11" t="s">
        <v>945</v>
      </c>
      <c r="L354" s="11">
        <v>2</v>
      </c>
    </row>
    <row r="355" spans="1:12">
      <c r="A355" s="11" t="s">
        <v>605</v>
      </c>
      <c r="D355" s="11" t="s">
        <v>260</v>
      </c>
      <c r="E355" s="19" t="s">
        <v>817</v>
      </c>
      <c r="F355" s="10">
        <v>42036</v>
      </c>
      <c r="G355" s="10">
        <v>44228</v>
      </c>
      <c r="H355" s="11">
        <v>7</v>
      </c>
      <c r="I355" s="20" t="s">
        <v>259</v>
      </c>
      <c r="J355" s="11" t="s">
        <v>261</v>
      </c>
      <c r="K355" s="11" t="s">
        <v>945</v>
      </c>
      <c r="L355" s="11">
        <v>2</v>
      </c>
    </row>
    <row r="356" spans="1:12">
      <c r="A356" s="11" t="s">
        <v>606</v>
      </c>
      <c r="D356" s="11" t="s">
        <v>260</v>
      </c>
      <c r="E356" s="19" t="s">
        <v>818</v>
      </c>
      <c r="F356" s="10">
        <v>42036</v>
      </c>
      <c r="G356" s="10">
        <v>44228</v>
      </c>
      <c r="H356" s="11">
        <v>7</v>
      </c>
      <c r="I356" s="20" t="s">
        <v>259</v>
      </c>
      <c r="J356" s="11" t="s">
        <v>261</v>
      </c>
      <c r="K356" s="11" t="s">
        <v>945</v>
      </c>
      <c r="L356" s="11">
        <v>2</v>
      </c>
    </row>
    <row r="357" spans="1:12">
      <c r="A357" s="11" t="s">
        <v>607</v>
      </c>
      <c r="D357" s="11" t="s">
        <v>260</v>
      </c>
      <c r="E357" s="19" t="s">
        <v>819</v>
      </c>
      <c r="F357" s="10">
        <v>42036</v>
      </c>
      <c r="G357" s="10">
        <v>44228</v>
      </c>
      <c r="H357" s="11">
        <v>7</v>
      </c>
      <c r="I357" s="20" t="s">
        <v>259</v>
      </c>
      <c r="J357" s="11" t="s">
        <v>261</v>
      </c>
      <c r="K357" s="11" t="s">
        <v>945</v>
      </c>
      <c r="L357" s="11">
        <v>2</v>
      </c>
    </row>
    <row r="358" spans="1:12">
      <c r="A358" s="11" t="s">
        <v>608</v>
      </c>
      <c r="D358" s="11" t="s">
        <v>260</v>
      </c>
      <c r="E358" s="19" t="s">
        <v>820</v>
      </c>
      <c r="F358" s="10">
        <v>42036</v>
      </c>
      <c r="G358" s="10">
        <v>44228</v>
      </c>
      <c r="H358" s="11">
        <v>7</v>
      </c>
      <c r="I358" s="20" t="s">
        <v>259</v>
      </c>
      <c r="J358" s="11" t="s">
        <v>261</v>
      </c>
      <c r="K358" s="11" t="s">
        <v>945</v>
      </c>
      <c r="L358" s="11">
        <v>2</v>
      </c>
    </row>
    <row r="359" spans="1:12">
      <c r="A359" s="11" t="s">
        <v>609</v>
      </c>
      <c r="D359" s="11" t="s">
        <v>260</v>
      </c>
      <c r="E359" s="19" t="s">
        <v>821</v>
      </c>
      <c r="F359" s="10">
        <v>42036</v>
      </c>
      <c r="G359" s="10">
        <v>44228</v>
      </c>
      <c r="H359" s="11">
        <v>7</v>
      </c>
      <c r="I359" s="20" t="s">
        <v>259</v>
      </c>
      <c r="J359" s="11" t="s">
        <v>261</v>
      </c>
      <c r="K359" s="11" t="s">
        <v>945</v>
      </c>
      <c r="L359" s="11">
        <v>2</v>
      </c>
    </row>
    <row r="360" spans="1:12">
      <c r="A360" s="11" t="s">
        <v>610</v>
      </c>
      <c r="D360" s="11" t="s">
        <v>260</v>
      </c>
      <c r="E360" s="19" t="s">
        <v>822</v>
      </c>
      <c r="F360" s="10">
        <v>42036</v>
      </c>
      <c r="G360" s="10">
        <v>44228</v>
      </c>
      <c r="H360" s="11">
        <v>7</v>
      </c>
      <c r="I360" s="20" t="s">
        <v>259</v>
      </c>
      <c r="J360" s="11" t="s">
        <v>261</v>
      </c>
      <c r="K360" s="11" t="s">
        <v>945</v>
      </c>
      <c r="L360" s="11">
        <v>2</v>
      </c>
    </row>
    <row r="361" spans="1:12">
      <c r="A361" s="11" t="s">
        <v>611</v>
      </c>
      <c r="D361" s="11" t="s">
        <v>260</v>
      </c>
      <c r="E361" s="19" t="s">
        <v>823</v>
      </c>
      <c r="F361" s="10">
        <v>42036</v>
      </c>
      <c r="G361" s="10">
        <v>44228</v>
      </c>
      <c r="H361" s="11">
        <v>7</v>
      </c>
      <c r="I361" s="20" t="s">
        <v>259</v>
      </c>
      <c r="J361" s="11" t="s">
        <v>261</v>
      </c>
      <c r="K361" s="11" t="s">
        <v>945</v>
      </c>
      <c r="L361" s="11">
        <v>2</v>
      </c>
    </row>
    <row r="362" spans="1:12">
      <c r="A362" s="11" t="s">
        <v>612</v>
      </c>
      <c r="D362" s="11" t="s">
        <v>260</v>
      </c>
      <c r="E362" s="19" t="s">
        <v>824</v>
      </c>
      <c r="F362" s="10">
        <v>42036</v>
      </c>
      <c r="G362" s="10">
        <v>44228</v>
      </c>
      <c r="H362" s="11">
        <v>7</v>
      </c>
      <c r="I362" s="20" t="s">
        <v>259</v>
      </c>
      <c r="J362" s="11" t="s">
        <v>261</v>
      </c>
      <c r="K362" s="11" t="s">
        <v>945</v>
      </c>
      <c r="L362" s="11">
        <v>2</v>
      </c>
    </row>
    <row r="363" spans="1:12">
      <c r="A363" s="11" t="s">
        <v>613</v>
      </c>
      <c r="D363" s="11" t="s">
        <v>260</v>
      </c>
      <c r="E363" s="19" t="s">
        <v>825</v>
      </c>
      <c r="F363" s="10">
        <v>42036</v>
      </c>
      <c r="G363" s="10">
        <v>44228</v>
      </c>
      <c r="H363" s="11">
        <v>7</v>
      </c>
      <c r="I363" s="20" t="s">
        <v>259</v>
      </c>
      <c r="J363" s="11" t="s">
        <v>261</v>
      </c>
      <c r="K363" s="11" t="s">
        <v>945</v>
      </c>
      <c r="L363" s="11">
        <v>2</v>
      </c>
    </row>
    <row r="364" spans="1:12">
      <c r="A364" s="11" t="s">
        <v>614</v>
      </c>
      <c r="D364" s="11" t="s">
        <v>260</v>
      </c>
      <c r="E364" s="19" t="s">
        <v>826</v>
      </c>
      <c r="F364" s="10">
        <v>42036</v>
      </c>
      <c r="G364" s="10">
        <v>44228</v>
      </c>
      <c r="H364" s="11">
        <v>7</v>
      </c>
      <c r="I364" s="20" t="s">
        <v>259</v>
      </c>
      <c r="J364" s="11" t="s">
        <v>261</v>
      </c>
      <c r="K364" s="11" t="s">
        <v>945</v>
      </c>
      <c r="L364" s="11">
        <v>2</v>
      </c>
    </row>
    <row r="365" spans="1:12">
      <c r="A365" s="11" t="s">
        <v>615</v>
      </c>
      <c r="D365" s="11" t="s">
        <v>260</v>
      </c>
      <c r="E365" s="19" t="s">
        <v>827</v>
      </c>
      <c r="F365" s="10">
        <v>42036</v>
      </c>
      <c r="G365" s="10">
        <v>44228</v>
      </c>
      <c r="H365" s="11">
        <v>7</v>
      </c>
      <c r="I365" s="20" t="s">
        <v>259</v>
      </c>
      <c r="J365" s="11" t="s">
        <v>261</v>
      </c>
      <c r="K365" s="11" t="s">
        <v>945</v>
      </c>
      <c r="L365" s="11">
        <v>2</v>
      </c>
    </row>
    <row r="366" spans="1:12">
      <c r="A366" s="11" t="s">
        <v>616</v>
      </c>
      <c r="D366" s="11" t="s">
        <v>260</v>
      </c>
      <c r="E366" s="19" t="s">
        <v>828</v>
      </c>
      <c r="F366" s="10">
        <v>42036</v>
      </c>
      <c r="G366" s="10">
        <v>44228</v>
      </c>
      <c r="H366" s="11">
        <v>7</v>
      </c>
      <c r="I366" s="20" t="s">
        <v>259</v>
      </c>
      <c r="J366" s="11" t="s">
        <v>261</v>
      </c>
      <c r="K366" s="11" t="s">
        <v>945</v>
      </c>
      <c r="L366" s="11">
        <v>2</v>
      </c>
    </row>
    <row r="367" spans="1:12">
      <c r="A367" s="11" t="s">
        <v>617</v>
      </c>
      <c r="D367" s="11" t="s">
        <v>260</v>
      </c>
      <c r="E367" s="19" t="s">
        <v>829</v>
      </c>
      <c r="F367" s="10">
        <v>42036</v>
      </c>
      <c r="G367" s="10">
        <v>44228</v>
      </c>
      <c r="H367" s="11">
        <v>7</v>
      </c>
      <c r="I367" s="20" t="s">
        <v>259</v>
      </c>
      <c r="J367" s="11" t="s">
        <v>261</v>
      </c>
      <c r="K367" s="11" t="s">
        <v>945</v>
      </c>
      <c r="L367" s="11">
        <v>2</v>
      </c>
    </row>
    <row r="368" spans="1:12">
      <c r="A368" s="11" t="s">
        <v>618</v>
      </c>
      <c r="D368" s="11" t="s">
        <v>260</v>
      </c>
      <c r="E368" s="19" t="s">
        <v>830</v>
      </c>
      <c r="F368" s="10">
        <v>42036</v>
      </c>
      <c r="G368" s="10">
        <v>44228</v>
      </c>
      <c r="H368" s="11">
        <v>7</v>
      </c>
      <c r="I368" s="20" t="s">
        <v>259</v>
      </c>
      <c r="J368" s="11" t="s">
        <v>261</v>
      </c>
      <c r="K368" s="11" t="s">
        <v>945</v>
      </c>
      <c r="L368" s="11">
        <v>2</v>
      </c>
    </row>
    <row r="369" spans="1:12">
      <c r="A369" s="11" t="s">
        <v>619</v>
      </c>
      <c r="D369" s="11" t="s">
        <v>260</v>
      </c>
      <c r="E369" s="19" t="s">
        <v>831</v>
      </c>
      <c r="F369" s="10">
        <v>42036</v>
      </c>
      <c r="G369" s="10">
        <v>44228</v>
      </c>
      <c r="H369" s="11">
        <v>7</v>
      </c>
      <c r="I369" s="20" t="s">
        <v>259</v>
      </c>
      <c r="J369" s="11" t="s">
        <v>261</v>
      </c>
      <c r="K369" s="11" t="s">
        <v>945</v>
      </c>
      <c r="L369" s="11">
        <v>2</v>
      </c>
    </row>
    <row r="370" spans="1:12">
      <c r="A370" s="11" t="s">
        <v>620</v>
      </c>
      <c r="D370" s="11" t="s">
        <v>260</v>
      </c>
      <c r="E370" s="19" t="s">
        <v>832</v>
      </c>
      <c r="F370" s="10">
        <v>42036</v>
      </c>
      <c r="G370" s="10">
        <v>44228</v>
      </c>
      <c r="H370" s="11">
        <v>7</v>
      </c>
      <c r="I370" s="20" t="s">
        <v>259</v>
      </c>
      <c r="J370" s="11" t="s">
        <v>261</v>
      </c>
      <c r="K370" s="11" t="s">
        <v>945</v>
      </c>
      <c r="L370" s="11">
        <v>2</v>
      </c>
    </row>
    <row r="371" spans="1:12">
      <c r="A371" s="11" t="s">
        <v>621</v>
      </c>
      <c r="D371" s="11" t="s">
        <v>260</v>
      </c>
      <c r="E371" s="19" t="s">
        <v>833</v>
      </c>
      <c r="F371" s="10">
        <v>42036</v>
      </c>
      <c r="G371" s="10">
        <v>44228</v>
      </c>
      <c r="H371" s="11">
        <v>7</v>
      </c>
      <c r="I371" s="20" t="s">
        <v>259</v>
      </c>
      <c r="J371" s="11" t="s">
        <v>261</v>
      </c>
      <c r="K371" s="11" t="s">
        <v>945</v>
      </c>
      <c r="L371" s="11">
        <v>2</v>
      </c>
    </row>
    <row r="372" spans="1:12">
      <c r="A372" s="11" t="s">
        <v>622</v>
      </c>
      <c r="D372" s="11" t="s">
        <v>260</v>
      </c>
      <c r="E372" s="19" t="s">
        <v>834</v>
      </c>
      <c r="F372" s="10">
        <v>42036</v>
      </c>
      <c r="G372" s="10">
        <v>44228</v>
      </c>
      <c r="H372" s="11">
        <v>7</v>
      </c>
      <c r="I372" s="20" t="s">
        <v>259</v>
      </c>
      <c r="J372" s="11" t="s">
        <v>261</v>
      </c>
      <c r="K372" s="11" t="s">
        <v>945</v>
      </c>
      <c r="L372" s="11">
        <v>2</v>
      </c>
    </row>
    <row r="373" spans="1:12">
      <c r="A373" s="11" t="s">
        <v>623</v>
      </c>
      <c r="D373" s="11" t="s">
        <v>260</v>
      </c>
      <c r="E373" s="19" t="s">
        <v>835</v>
      </c>
      <c r="F373" s="10">
        <v>42036</v>
      </c>
      <c r="G373" s="10">
        <v>44228</v>
      </c>
      <c r="H373" s="11">
        <v>7</v>
      </c>
      <c r="I373" s="20" t="s">
        <v>259</v>
      </c>
      <c r="J373" s="11" t="s">
        <v>261</v>
      </c>
      <c r="K373" s="11" t="s">
        <v>945</v>
      </c>
      <c r="L373" s="11">
        <v>2</v>
      </c>
    </row>
    <row r="374" spans="1:12">
      <c r="A374" s="11" t="s">
        <v>624</v>
      </c>
      <c r="D374" s="11" t="s">
        <v>260</v>
      </c>
      <c r="E374" s="19" t="s">
        <v>836</v>
      </c>
      <c r="F374" s="10">
        <v>42036</v>
      </c>
      <c r="G374" s="10">
        <v>44228</v>
      </c>
      <c r="H374" s="11">
        <v>7</v>
      </c>
      <c r="I374" s="20" t="s">
        <v>259</v>
      </c>
      <c r="J374" s="11" t="s">
        <v>261</v>
      </c>
      <c r="K374" s="11" t="s">
        <v>945</v>
      </c>
      <c r="L374" s="11">
        <v>2</v>
      </c>
    </row>
    <row r="375" spans="1:12">
      <c r="A375" s="11" t="s">
        <v>625</v>
      </c>
      <c r="D375" s="11" t="s">
        <v>260</v>
      </c>
      <c r="E375" s="19" t="s">
        <v>837</v>
      </c>
      <c r="F375" s="10">
        <v>42036</v>
      </c>
      <c r="G375" s="10">
        <v>44228</v>
      </c>
      <c r="H375" s="11">
        <v>7</v>
      </c>
      <c r="I375" s="20" t="s">
        <v>259</v>
      </c>
      <c r="J375" s="11" t="s">
        <v>261</v>
      </c>
      <c r="K375" s="11" t="s">
        <v>945</v>
      </c>
      <c r="L375" s="11">
        <v>2</v>
      </c>
    </row>
    <row r="376" spans="1:12">
      <c r="A376" s="11" t="s">
        <v>626</v>
      </c>
      <c r="D376" s="11" t="s">
        <v>260</v>
      </c>
      <c r="E376" s="19" t="s">
        <v>838</v>
      </c>
      <c r="F376" s="10">
        <v>42036</v>
      </c>
      <c r="G376" s="10">
        <v>44228</v>
      </c>
      <c r="H376" s="11">
        <v>7</v>
      </c>
      <c r="I376" s="20" t="s">
        <v>259</v>
      </c>
      <c r="J376" s="11" t="s">
        <v>261</v>
      </c>
      <c r="K376" s="11" t="s">
        <v>945</v>
      </c>
      <c r="L376" s="11">
        <v>2</v>
      </c>
    </row>
    <row r="377" spans="1:12">
      <c r="A377" s="11" t="s">
        <v>627</v>
      </c>
      <c r="D377" s="11" t="s">
        <v>260</v>
      </c>
      <c r="E377" s="19" t="s">
        <v>839</v>
      </c>
      <c r="F377" s="10">
        <v>42036</v>
      </c>
      <c r="G377" s="10">
        <v>44228</v>
      </c>
      <c r="H377" s="11">
        <v>7</v>
      </c>
      <c r="I377" s="20" t="s">
        <v>259</v>
      </c>
      <c r="J377" s="11" t="s">
        <v>261</v>
      </c>
      <c r="K377" s="11" t="s">
        <v>945</v>
      </c>
      <c r="L377" s="11">
        <v>2</v>
      </c>
    </row>
    <row r="378" spans="1:12">
      <c r="A378" s="11" t="s">
        <v>628</v>
      </c>
      <c r="D378" s="11" t="s">
        <v>260</v>
      </c>
      <c r="E378" s="19" t="s">
        <v>840</v>
      </c>
      <c r="F378" s="10">
        <v>42036</v>
      </c>
      <c r="G378" s="10">
        <v>44228</v>
      </c>
      <c r="H378" s="11">
        <v>7</v>
      </c>
      <c r="I378" s="20" t="s">
        <v>259</v>
      </c>
      <c r="J378" s="11" t="s">
        <v>261</v>
      </c>
      <c r="K378" s="11" t="s">
        <v>945</v>
      </c>
      <c r="L378" s="11">
        <v>2</v>
      </c>
    </row>
    <row r="379" spans="1:12">
      <c r="A379" s="11" t="s">
        <v>629</v>
      </c>
      <c r="D379" s="11" t="s">
        <v>260</v>
      </c>
      <c r="E379" s="19" t="s">
        <v>841</v>
      </c>
      <c r="F379" s="10">
        <v>42036</v>
      </c>
      <c r="G379" s="10">
        <v>44228</v>
      </c>
      <c r="H379" s="11">
        <v>7</v>
      </c>
      <c r="I379" s="20" t="s">
        <v>259</v>
      </c>
      <c r="J379" s="11" t="s">
        <v>261</v>
      </c>
      <c r="K379" s="11" t="s">
        <v>945</v>
      </c>
      <c r="L379" s="11">
        <v>2</v>
      </c>
    </row>
    <row r="380" spans="1:12">
      <c r="A380" s="11" t="s">
        <v>630</v>
      </c>
      <c r="D380" s="11" t="s">
        <v>260</v>
      </c>
      <c r="E380" s="19" t="s">
        <v>842</v>
      </c>
      <c r="F380" s="10">
        <v>42036</v>
      </c>
      <c r="G380" s="10">
        <v>44228</v>
      </c>
      <c r="H380" s="11">
        <v>7</v>
      </c>
      <c r="I380" s="20" t="s">
        <v>259</v>
      </c>
      <c r="J380" s="11" t="s">
        <v>261</v>
      </c>
      <c r="K380" s="11" t="s">
        <v>945</v>
      </c>
      <c r="L380" s="11">
        <v>2</v>
      </c>
    </row>
    <row r="381" spans="1:12">
      <c r="A381" s="11" t="s">
        <v>631</v>
      </c>
      <c r="D381" s="11" t="s">
        <v>260</v>
      </c>
      <c r="E381" s="19" t="s">
        <v>843</v>
      </c>
      <c r="F381" s="10">
        <v>42036</v>
      </c>
      <c r="G381" s="10">
        <v>44228</v>
      </c>
      <c r="H381" s="11">
        <v>7</v>
      </c>
      <c r="I381" s="20" t="s">
        <v>259</v>
      </c>
      <c r="J381" s="11" t="s">
        <v>261</v>
      </c>
      <c r="K381" s="11" t="s">
        <v>945</v>
      </c>
      <c r="L381" s="11">
        <v>2</v>
      </c>
    </row>
    <row r="382" spans="1:12">
      <c r="A382" s="11" t="s">
        <v>632</v>
      </c>
      <c r="D382" s="11" t="s">
        <v>260</v>
      </c>
      <c r="E382" s="19" t="s">
        <v>844</v>
      </c>
      <c r="F382" s="10">
        <v>42036</v>
      </c>
      <c r="G382" s="10">
        <v>44228</v>
      </c>
      <c r="H382" s="11">
        <v>7</v>
      </c>
      <c r="I382" s="20" t="s">
        <v>259</v>
      </c>
      <c r="J382" s="11" t="s">
        <v>261</v>
      </c>
      <c r="K382" s="11" t="s">
        <v>945</v>
      </c>
      <c r="L382" s="11">
        <v>2</v>
      </c>
    </row>
    <row r="383" spans="1:12">
      <c r="A383" s="11" t="s">
        <v>633</v>
      </c>
      <c r="D383" s="11" t="s">
        <v>260</v>
      </c>
      <c r="E383" s="19" t="s">
        <v>845</v>
      </c>
      <c r="F383" s="10">
        <v>42036</v>
      </c>
      <c r="G383" s="10">
        <v>44228</v>
      </c>
      <c r="H383" s="11">
        <v>7</v>
      </c>
      <c r="I383" s="20" t="s">
        <v>259</v>
      </c>
      <c r="J383" s="11" t="s">
        <v>261</v>
      </c>
      <c r="K383" s="11" t="s">
        <v>945</v>
      </c>
      <c r="L383" s="11">
        <v>2</v>
      </c>
    </row>
    <row r="384" spans="1:12">
      <c r="A384" s="11" t="s">
        <v>634</v>
      </c>
      <c r="D384" s="11" t="s">
        <v>260</v>
      </c>
      <c r="E384" s="19" t="s">
        <v>846</v>
      </c>
      <c r="F384" s="10">
        <v>42036</v>
      </c>
      <c r="G384" s="10">
        <v>44228</v>
      </c>
      <c r="H384" s="11">
        <v>7</v>
      </c>
      <c r="I384" s="20" t="s">
        <v>259</v>
      </c>
      <c r="J384" s="11" t="s">
        <v>261</v>
      </c>
      <c r="K384" s="11" t="s">
        <v>945</v>
      </c>
      <c r="L384" s="11">
        <v>2</v>
      </c>
    </row>
    <row r="385" spans="1:12">
      <c r="A385" s="11" t="s">
        <v>635</v>
      </c>
      <c r="D385" s="11" t="s">
        <v>260</v>
      </c>
      <c r="E385" s="19" t="s">
        <v>847</v>
      </c>
      <c r="F385" s="10">
        <v>42036</v>
      </c>
      <c r="G385" s="10">
        <v>44228</v>
      </c>
      <c r="H385" s="11">
        <v>7</v>
      </c>
      <c r="I385" s="20" t="s">
        <v>259</v>
      </c>
      <c r="J385" s="11" t="s">
        <v>261</v>
      </c>
      <c r="K385" s="11" t="s">
        <v>945</v>
      </c>
      <c r="L385" s="11">
        <v>2</v>
      </c>
    </row>
    <row r="386" spans="1:12">
      <c r="A386" s="11" t="s">
        <v>636</v>
      </c>
      <c r="D386" s="11" t="s">
        <v>260</v>
      </c>
      <c r="E386" s="19" t="s">
        <v>848</v>
      </c>
      <c r="F386" s="10">
        <v>42036</v>
      </c>
      <c r="G386" s="10">
        <v>44228</v>
      </c>
      <c r="H386" s="11">
        <v>7</v>
      </c>
      <c r="I386" s="20" t="s">
        <v>259</v>
      </c>
      <c r="J386" s="11" t="s">
        <v>261</v>
      </c>
      <c r="K386" s="11" t="s">
        <v>945</v>
      </c>
      <c r="L386" s="11">
        <v>2</v>
      </c>
    </row>
    <row r="387" spans="1:12">
      <c r="A387" s="11" t="s">
        <v>637</v>
      </c>
      <c r="D387" s="11" t="s">
        <v>260</v>
      </c>
      <c r="E387" s="19" t="s">
        <v>849</v>
      </c>
      <c r="F387" s="10">
        <v>42036</v>
      </c>
      <c r="G387" s="10">
        <v>44228</v>
      </c>
      <c r="H387" s="11">
        <v>7</v>
      </c>
      <c r="I387" s="20" t="s">
        <v>259</v>
      </c>
      <c r="J387" s="11" t="s">
        <v>261</v>
      </c>
      <c r="K387" s="11" t="s">
        <v>945</v>
      </c>
      <c r="L387" s="11">
        <v>2</v>
      </c>
    </row>
    <row r="388" spans="1:12">
      <c r="A388" s="11" t="s">
        <v>638</v>
      </c>
      <c r="D388" s="11" t="s">
        <v>260</v>
      </c>
      <c r="E388" s="19" t="s">
        <v>850</v>
      </c>
      <c r="F388" s="10">
        <v>42036</v>
      </c>
      <c r="G388" s="10">
        <v>44228</v>
      </c>
      <c r="H388" s="11">
        <v>7</v>
      </c>
      <c r="I388" s="20" t="s">
        <v>259</v>
      </c>
      <c r="J388" s="11" t="s">
        <v>261</v>
      </c>
      <c r="K388" s="11" t="s">
        <v>945</v>
      </c>
      <c r="L388" s="11">
        <v>2</v>
      </c>
    </row>
    <row r="389" spans="1:12">
      <c r="A389" s="11" t="s">
        <v>639</v>
      </c>
      <c r="D389" s="11" t="s">
        <v>260</v>
      </c>
      <c r="E389" s="19" t="s">
        <v>851</v>
      </c>
      <c r="F389" s="10">
        <v>42036</v>
      </c>
      <c r="G389" s="10">
        <v>44228</v>
      </c>
      <c r="H389" s="11">
        <v>7</v>
      </c>
      <c r="I389" s="20" t="s">
        <v>259</v>
      </c>
      <c r="J389" s="11" t="s">
        <v>261</v>
      </c>
      <c r="K389" s="11" t="s">
        <v>945</v>
      </c>
      <c r="L389" s="11">
        <v>2</v>
      </c>
    </row>
    <row r="390" spans="1:12">
      <c r="A390" s="11" t="s">
        <v>640</v>
      </c>
      <c r="D390" s="11" t="s">
        <v>260</v>
      </c>
      <c r="E390" s="19" t="s">
        <v>852</v>
      </c>
      <c r="F390" s="10">
        <v>42036</v>
      </c>
      <c r="G390" s="10">
        <v>44228</v>
      </c>
      <c r="H390" s="11">
        <v>7</v>
      </c>
      <c r="I390" s="20" t="s">
        <v>259</v>
      </c>
      <c r="J390" s="11" t="s">
        <v>261</v>
      </c>
      <c r="K390" s="11" t="s">
        <v>945</v>
      </c>
      <c r="L390" s="11">
        <v>2</v>
      </c>
    </row>
    <row r="391" spans="1:12">
      <c r="A391" s="11" t="s">
        <v>641</v>
      </c>
      <c r="D391" s="11" t="s">
        <v>260</v>
      </c>
      <c r="E391" s="19" t="s">
        <v>853</v>
      </c>
      <c r="F391" s="10">
        <v>42036</v>
      </c>
      <c r="G391" s="10">
        <v>44228</v>
      </c>
      <c r="H391" s="11">
        <v>7</v>
      </c>
      <c r="I391" s="20" t="s">
        <v>259</v>
      </c>
      <c r="J391" s="11" t="s">
        <v>261</v>
      </c>
      <c r="K391" s="11" t="s">
        <v>945</v>
      </c>
      <c r="L391" s="11">
        <v>2</v>
      </c>
    </row>
    <row r="392" spans="1:12">
      <c r="A392" s="11" t="s">
        <v>642</v>
      </c>
      <c r="D392" s="11" t="s">
        <v>260</v>
      </c>
      <c r="E392" s="19" t="s">
        <v>854</v>
      </c>
      <c r="F392" s="10">
        <v>42036</v>
      </c>
      <c r="G392" s="10">
        <v>44228</v>
      </c>
      <c r="H392" s="11">
        <v>7</v>
      </c>
      <c r="I392" s="20" t="s">
        <v>259</v>
      </c>
      <c r="J392" s="11" t="s">
        <v>261</v>
      </c>
      <c r="K392" s="11" t="s">
        <v>945</v>
      </c>
      <c r="L392" s="11">
        <v>2</v>
      </c>
    </row>
    <row r="393" spans="1:12">
      <c r="A393" s="11" t="s">
        <v>643</v>
      </c>
      <c r="D393" s="11" t="s">
        <v>260</v>
      </c>
      <c r="E393" s="19" t="s">
        <v>855</v>
      </c>
      <c r="F393" s="10">
        <v>42036</v>
      </c>
      <c r="G393" s="10">
        <v>44228</v>
      </c>
      <c r="H393" s="11">
        <v>7</v>
      </c>
      <c r="I393" s="20" t="s">
        <v>259</v>
      </c>
      <c r="J393" s="11" t="s">
        <v>261</v>
      </c>
      <c r="K393" s="11" t="s">
        <v>945</v>
      </c>
      <c r="L393" s="11">
        <v>2</v>
      </c>
    </row>
    <row r="394" spans="1:12">
      <c r="A394" s="11" t="s">
        <v>644</v>
      </c>
      <c r="D394" s="11" t="s">
        <v>260</v>
      </c>
      <c r="E394" s="19" t="s">
        <v>856</v>
      </c>
      <c r="F394" s="10">
        <v>42036</v>
      </c>
      <c r="G394" s="10">
        <v>44228</v>
      </c>
      <c r="H394" s="11">
        <v>7</v>
      </c>
      <c r="I394" s="20" t="s">
        <v>259</v>
      </c>
      <c r="J394" s="11" t="s">
        <v>261</v>
      </c>
      <c r="K394" s="11" t="s">
        <v>945</v>
      </c>
      <c r="L394" s="11">
        <v>2</v>
      </c>
    </row>
    <row r="395" spans="1:12">
      <c r="A395" s="11" t="s">
        <v>645</v>
      </c>
      <c r="D395" s="11" t="s">
        <v>260</v>
      </c>
      <c r="E395" s="19" t="s">
        <v>857</v>
      </c>
      <c r="F395" s="10">
        <v>42036</v>
      </c>
      <c r="G395" s="10">
        <v>44228</v>
      </c>
      <c r="H395" s="11">
        <v>7</v>
      </c>
      <c r="I395" s="20" t="s">
        <v>259</v>
      </c>
      <c r="J395" s="11" t="s">
        <v>261</v>
      </c>
      <c r="K395" s="11" t="s">
        <v>945</v>
      </c>
      <c r="L395" s="11">
        <v>2</v>
      </c>
    </row>
    <row r="396" spans="1:12">
      <c r="A396" s="11" t="s">
        <v>646</v>
      </c>
      <c r="D396" s="11" t="s">
        <v>260</v>
      </c>
      <c r="E396" s="19" t="s">
        <v>858</v>
      </c>
      <c r="F396" s="10">
        <v>42036</v>
      </c>
      <c r="G396" s="10">
        <v>44228</v>
      </c>
      <c r="H396" s="11">
        <v>7</v>
      </c>
      <c r="I396" s="20" t="s">
        <v>259</v>
      </c>
      <c r="J396" s="11" t="s">
        <v>261</v>
      </c>
      <c r="K396" s="11" t="s">
        <v>945</v>
      </c>
      <c r="L396" s="11">
        <v>2</v>
      </c>
    </row>
    <row r="397" spans="1:12">
      <c r="A397" s="11" t="s">
        <v>647</v>
      </c>
      <c r="D397" s="11" t="s">
        <v>260</v>
      </c>
      <c r="E397" s="19" t="s">
        <v>859</v>
      </c>
      <c r="F397" s="10">
        <v>42036</v>
      </c>
      <c r="G397" s="10">
        <v>44228</v>
      </c>
      <c r="H397" s="11">
        <v>7</v>
      </c>
      <c r="I397" s="20" t="s">
        <v>259</v>
      </c>
      <c r="J397" s="11" t="s">
        <v>261</v>
      </c>
      <c r="K397" s="11" t="s">
        <v>945</v>
      </c>
      <c r="L397" s="11">
        <v>2</v>
      </c>
    </row>
    <row r="398" spans="1:12">
      <c r="A398" s="11" t="s">
        <v>648</v>
      </c>
      <c r="D398" s="11" t="s">
        <v>260</v>
      </c>
      <c r="E398" s="19" t="s">
        <v>860</v>
      </c>
      <c r="F398" s="10">
        <v>42036</v>
      </c>
      <c r="G398" s="10">
        <v>44228</v>
      </c>
      <c r="H398" s="11">
        <v>7</v>
      </c>
      <c r="I398" s="20" t="s">
        <v>259</v>
      </c>
      <c r="J398" s="11" t="s">
        <v>261</v>
      </c>
      <c r="K398" s="11" t="s">
        <v>945</v>
      </c>
      <c r="L398" s="11">
        <v>2</v>
      </c>
    </row>
    <row r="399" spans="1:12">
      <c r="A399" s="11" t="s">
        <v>649</v>
      </c>
      <c r="D399" s="11" t="s">
        <v>260</v>
      </c>
      <c r="E399" s="19" t="s">
        <v>861</v>
      </c>
      <c r="F399" s="10">
        <v>42036</v>
      </c>
      <c r="G399" s="10">
        <v>44228</v>
      </c>
      <c r="H399" s="11">
        <v>7</v>
      </c>
      <c r="I399" s="20" t="s">
        <v>259</v>
      </c>
      <c r="J399" s="11" t="s">
        <v>261</v>
      </c>
      <c r="K399" s="11" t="s">
        <v>945</v>
      </c>
      <c r="L399" s="11">
        <v>2</v>
      </c>
    </row>
    <row r="400" spans="1:12">
      <c r="A400" s="11" t="s">
        <v>650</v>
      </c>
      <c r="D400" s="11" t="s">
        <v>260</v>
      </c>
      <c r="E400" s="19" t="s">
        <v>862</v>
      </c>
      <c r="F400" s="10">
        <v>42036</v>
      </c>
      <c r="G400" s="10">
        <v>44228</v>
      </c>
      <c r="H400" s="11">
        <v>7</v>
      </c>
      <c r="I400" s="20" t="s">
        <v>259</v>
      </c>
      <c r="J400" s="11" t="s">
        <v>261</v>
      </c>
      <c r="K400" s="11" t="s">
        <v>945</v>
      </c>
      <c r="L400" s="11">
        <v>2</v>
      </c>
    </row>
    <row r="401" spans="1:12">
      <c r="A401" s="11" t="s">
        <v>651</v>
      </c>
      <c r="D401" s="11" t="s">
        <v>260</v>
      </c>
      <c r="E401" s="19" t="s">
        <v>863</v>
      </c>
      <c r="F401" s="10">
        <v>42036</v>
      </c>
      <c r="G401" s="10">
        <v>44228</v>
      </c>
      <c r="H401" s="11">
        <v>7</v>
      </c>
      <c r="I401" s="20" t="s">
        <v>259</v>
      </c>
      <c r="J401" s="11" t="s">
        <v>261</v>
      </c>
      <c r="K401" s="11" t="s">
        <v>945</v>
      </c>
      <c r="L401" s="11">
        <v>2</v>
      </c>
    </row>
    <row r="402" spans="1:12">
      <c r="A402" s="11" t="s">
        <v>652</v>
      </c>
      <c r="D402" s="11" t="s">
        <v>260</v>
      </c>
      <c r="E402" s="19" t="s">
        <v>864</v>
      </c>
      <c r="F402" s="10">
        <v>42036</v>
      </c>
      <c r="G402" s="10">
        <v>44228</v>
      </c>
      <c r="H402" s="11">
        <v>7</v>
      </c>
      <c r="I402" s="20" t="s">
        <v>259</v>
      </c>
      <c r="J402" s="11" t="s">
        <v>261</v>
      </c>
      <c r="K402" s="11" t="s">
        <v>945</v>
      </c>
      <c r="L402" s="11">
        <v>2</v>
      </c>
    </row>
    <row r="403" spans="1:12">
      <c r="A403" s="11" t="s">
        <v>653</v>
      </c>
      <c r="D403" s="11" t="s">
        <v>260</v>
      </c>
      <c r="E403" s="19" t="s">
        <v>865</v>
      </c>
      <c r="F403" s="10">
        <v>42036</v>
      </c>
      <c r="G403" s="10">
        <v>44228</v>
      </c>
      <c r="H403" s="11">
        <v>7</v>
      </c>
      <c r="I403" s="20" t="s">
        <v>259</v>
      </c>
      <c r="J403" s="11" t="s">
        <v>261</v>
      </c>
      <c r="K403" s="11" t="s">
        <v>945</v>
      </c>
      <c r="L403" s="11">
        <v>2</v>
      </c>
    </row>
    <row r="404" spans="1:12">
      <c r="A404" s="11" t="s">
        <v>654</v>
      </c>
      <c r="D404" s="11" t="s">
        <v>260</v>
      </c>
      <c r="E404" s="19" t="s">
        <v>866</v>
      </c>
      <c r="F404" s="10">
        <v>42036</v>
      </c>
      <c r="G404" s="10">
        <v>44228</v>
      </c>
      <c r="H404" s="11">
        <v>7</v>
      </c>
      <c r="I404" s="20" t="s">
        <v>259</v>
      </c>
      <c r="J404" s="11" t="s">
        <v>261</v>
      </c>
      <c r="K404" s="11" t="s">
        <v>945</v>
      </c>
      <c r="L404" s="11">
        <v>2</v>
      </c>
    </row>
    <row r="405" spans="1:12">
      <c r="A405" s="11" t="s">
        <v>655</v>
      </c>
      <c r="D405" s="11" t="s">
        <v>260</v>
      </c>
      <c r="E405" s="19" t="s">
        <v>867</v>
      </c>
      <c r="F405" s="10">
        <v>42036</v>
      </c>
      <c r="G405" s="10">
        <v>44228</v>
      </c>
      <c r="H405" s="11">
        <v>7</v>
      </c>
      <c r="I405" s="20" t="s">
        <v>259</v>
      </c>
      <c r="J405" s="11" t="s">
        <v>261</v>
      </c>
      <c r="K405" s="11" t="s">
        <v>945</v>
      </c>
      <c r="L405" s="11">
        <v>2</v>
      </c>
    </row>
    <row r="406" spans="1:12">
      <c r="A406" s="11" t="s">
        <v>656</v>
      </c>
      <c r="D406" s="11" t="s">
        <v>260</v>
      </c>
      <c r="E406" s="19" t="s">
        <v>868</v>
      </c>
      <c r="F406" s="10">
        <v>42036</v>
      </c>
      <c r="G406" s="10">
        <v>44228</v>
      </c>
      <c r="H406" s="11">
        <v>7</v>
      </c>
      <c r="I406" s="20" t="s">
        <v>259</v>
      </c>
      <c r="J406" s="11" t="s">
        <v>261</v>
      </c>
      <c r="K406" s="11" t="s">
        <v>945</v>
      </c>
      <c r="L406" s="11">
        <v>2</v>
      </c>
    </row>
    <row r="407" spans="1:12">
      <c r="A407" s="11" t="s">
        <v>657</v>
      </c>
      <c r="D407" s="11" t="s">
        <v>260</v>
      </c>
      <c r="E407" s="19" t="s">
        <v>869</v>
      </c>
      <c r="F407" s="10">
        <v>42036</v>
      </c>
      <c r="G407" s="10">
        <v>44228</v>
      </c>
      <c r="H407" s="11">
        <v>7</v>
      </c>
      <c r="I407" s="20" t="s">
        <v>259</v>
      </c>
      <c r="J407" s="11" t="s">
        <v>261</v>
      </c>
      <c r="K407" s="11" t="s">
        <v>945</v>
      </c>
      <c r="L407" s="11">
        <v>2</v>
      </c>
    </row>
    <row r="408" spans="1:12">
      <c r="A408" s="11" t="s">
        <v>658</v>
      </c>
      <c r="D408" s="11" t="s">
        <v>260</v>
      </c>
      <c r="E408" s="19" t="s">
        <v>870</v>
      </c>
      <c r="F408" s="10">
        <v>42036</v>
      </c>
      <c r="G408" s="10">
        <v>44228</v>
      </c>
      <c r="H408" s="11">
        <v>7</v>
      </c>
      <c r="I408" s="20" t="s">
        <v>259</v>
      </c>
      <c r="J408" s="11" t="s">
        <v>261</v>
      </c>
      <c r="K408" s="11" t="s">
        <v>945</v>
      </c>
      <c r="L408" s="11">
        <v>2</v>
      </c>
    </row>
    <row r="409" spans="1:12">
      <c r="A409" s="11" t="s">
        <v>659</v>
      </c>
      <c r="D409" s="11" t="s">
        <v>260</v>
      </c>
      <c r="E409" s="19" t="s">
        <v>871</v>
      </c>
      <c r="F409" s="10">
        <v>42036</v>
      </c>
      <c r="G409" s="10">
        <v>44228</v>
      </c>
      <c r="H409" s="11">
        <v>7</v>
      </c>
      <c r="I409" s="20" t="s">
        <v>259</v>
      </c>
      <c r="J409" s="11" t="s">
        <v>261</v>
      </c>
      <c r="K409" s="11" t="s">
        <v>945</v>
      </c>
      <c r="L409" s="11">
        <v>2</v>
      </c>
    </row>
    <row r="410" spans="1:12">
      <c r="A410" s="11" t="s">
        <v>660</v>
      </c>
      <c r="D410" s="11" t="s">
        <v>260</v>
      </c>
      <c r="E410" s="19" t="s">
        <v>872</v>
      </c>
      <c r="F410" s="10">
        <v>42036</v>
      </c>
      <c r="G410" s="10">
        <v>44228</v>
      </c>
      <c r="H410" s="11">
        <v>7</v>
      </c>
      <c r="I410" s="20" t="s">
        <v>259</v>
      </c>
      <c r="J410" s="11" t="s">
        <v>261</v>
      </c>
      <c r="K410" s="11" t="s">
        <v>945</v>
      </c>
      <c r="L410" s="11">
        <v>2</v>
      </c>
    </row>
    <row r="411" spans="1:12">
      <c r="A411" s="11" t="s">
        <v>661</v>
      </c>
      <c r="D411" s="11" t="s">
        <v>260</v>
      </c>
      <c r="E411" s="19" t="s">
        <v>873</v>
      </c>
      <c r="F411" s="10">
        <v>42036</v>
      </c>
      <c r="G411" s="10">
        <v>44228</v>
      </c>
      <c r="H411" s="11">
        <v>7</v>
      </c>
      <c r="I411" s="20" t="s">
        <v>259</v>
      </c>
      <c r="J411" s="11" t="s">
        <v>261</v>
      </c>
      <c r="K411" s="11" t="s">
        <v>945</v>
      </c>
      <c r="L411" s="11">
        <v>2</v>
      </c>
    </row>
    <row r="412" spans="1:12">
      <c r="A412" s="11" t="s">
        <v>662</v>
      </c>
      <c r="D412" s="11" t="s">
        <v>260</v>
      </c>
      <c r="E412" s="19" t="s">
        <v>874</v>
      </c>
      <c r="F412" s="10">
        <v>42036</v>
      </c>
      <c r="G412" s="10">
        <v>44228</v>
      </c>
      <c r="H412" s="11">
        <v>7</v>
      </c>
      <c r="I412" s="20" t="s">
        <v>259</v>
      </c>
      <c r="J412" s="11" t="s">
        <v>261</v>
      </c>
      <c r="K412" s="11" t="s">
        <v>945</v>
      </c>
      <c r="L412" s="11">
        <v>2</v>
      </c>
    </row>
    <row r="413" spans="1:12">
      <c r="A413" s="11" t="s">
        <v>663</v>
      </c>
      <c r="D413" s="11" t="s">
        <v>260</v>
      </c>
      <c r="E413" s="19" t="s">
        <v>875</v>
      </c>
      <c r="F413" s="10">
        <v>42036</v>
      </c>
      <c r="G413" s="10">
        <v>44228</v>
      </c>
      <c r="H413" s="11">
        <v>7</v>
      </c>
      <c r="I413" s="20" t="s">
        <v>259</v>
      </c>
      <c r="J413" s="11" t="s">
        <v>261</v>
      </c>
      <c r="K413" s="11" t="s">
        <v>945</v>
      </c>
      <c r="L413" s="11">
        <v>2</v>
      </c>
    </row>
    <row r="414" spans="1:12">
      <c r="A414" s="11" t="s">
        <v>664</v>
      </c>
      <c r="D414" s="11" t="s">
        <v>260</v>
      </c>
      <c r="E414" s="19" t="s">
        <v>876</v>
      </c>
      <c r="F414" s="10">
        <v>42036</v>
      </c>
      <c r="G414" s="10">
        <v>44228</v>
      </c>
      <c r="H414" s="11">
        <v>7</v>
      </c>
      <c r="I414" s="20" t="s">
        <v>259</v>
      </c>
      <c r="J414" s="11" t="s">
        <v>261</v>
      </c>
      <c r="K414" s="11" t="s">
        <v>945</v>
      </c>
      <c r="L414" s="11">
        <v>2</v>
      </c>
    </row>
    <row r="415" spans="1:12">
      <c r="A415" s="11" t="s">
        <v>665</v>
      </c>
      <c r="D415" s="11" t="s">
        <v>260</v>
      </c>
      <c r="E415" s="19" t="s">
        <v>877</v>
      </c>
      <c r="F415" s="10">
        <v>42036</v>
      </c>
      <c r="G415" s="10">
        <v>44228</v>
      </c>
      <c r="H415" s="11">
        <v>7</v>
      </c>
      <c r="I415" s="20" t="s">
        <v>259</v>
      </c>
      <c r="J415" s="11" t="s">
        <v>261</v>
      </c>
      <c r="K415" s="11" t="s">
        <v>945</v>
      </c>
      <c r="L415" s="11">
        <v>2</v>
      </c>
    </row>
    <row r="416" spans="1:12">
      <c r="A416" s="11" t="s">
        <v>666</v>
      </c>
      <c r="D416" s="11" t="s">
        <v>260</v>
      </c>
      <c r="E416" s="19" t="s">
        <v>878</v>
      </c>
      <c r="F416" s="10">
        <v>42036</v>
      </c>
      <c r="G416" s="10">
        <v>44228</v>
      </c>
      <c r="H416" s="11">
        <v>7</v>
      </c>
      <c r="I416" s="20" t="s">
        <v>259</v>
      </c>
      <c r="J416" s="11" t="s">
        <v>261</v>
      </c>
      <c r="K416" s="11" t="s">
        <v>945</v>
      </c>
      <c r="L416" s="11">
        <v>2</v>
      </c>
    </row>
    <row r="417" spans="1:12">
      <c r="A417" s="11" t="s">
        <v>667</v>
      </c>
      <c r="D417" s="11" t="s">
        <v>260</v>
      </c>
      <c r="E417" s="19" t="s">
        <v>879</v>
      </c>
      <c r="F417" s="10">
        <v>42036</v>
      </c>
      <c r="G417" s="10">
        <v>44228</v>
      </c>
      <c r="H417" s="11">
        <v>7</v>
      </c>
      <c r="I417" s="20" t="s">
        <v>259</v>
      </c>
      <c r="J417" s="11" t="s">
        <v>261</v>
      </c>
      <c r="K417" s="11" t="s">
        <v>945</v>
      </c>
      <c r="L417" s="11">
        <v>2</v>
      </c>
    </row>
    <row r="418" spans="1:12">
      <c r="A418" s="11" t="s">
        <v>668</v>
      </c>
      <c r="D418" s="11" t="s">
        <v>260</v>
      </c>
      <c r="E418" s="19" t="s">
        <v>880</v>
      </c>
      <c r="F418" s="10">
        <v>42036</v>
      </c>
      <c r="G418" s="10">
        <v>44228</v>
      </c>
      <c r="H418" s="11">
        <v>7</v>
      </c>
      <c r="I418" s="20" t="s">
        <v>259</v>
      </c>
      <c r="J418" s="11" t="s">
        <v>261</v>
      </c>
      <c r="K418" s="11" t="s">
        <v>945</v>
      </c>
      <c r="L418" s="11">
        <v>2</v>
      </c>
    </row>
    <row r="419" spans="1:12">
      <c r="A419" s="11" t="s">
        <v>669</v>
      </c>
      <c r="D419" s="11" t="s">
        <v>260</v>
      </c>
      <c r="E419" s="19" t="s">
        <v>881</v>
      </c>
      <c r="F419" s="10">
        <v>42036</v>
      </c>
      <c r="G419" s="10">
        <v>44228</v>
      </c>
      <c r="H419" s="11">
        <v>7</v>
      </c>
      <c r="I419" s="20" t="s">
        <v>259</v>
      </c>
      <c r="J419" s="11" t="s">
        <v>261</v>
      </c>
      <c r="K419" s="11" t="s">
        <v>945</v>
      </c>
      <c r="L419" s="11">
        <v>2</v>
      </c>
    </row>
    <row r="420" spans="1:12">
      <c r="A420" s="11" t="s">
        <v>670</v>
      </c>
      <c r="D420" s="11" t="s">
        <v>260</v>
      </c>
      <c r="E420" s="19" t="s">
        <v>882</v>
      </c>
      <c r="F420" s="10">
        <v>42036</v>
      </c>
      <c r="G420" s="10">
        <v>44228</v>
      </c>
      <c r="H420" s="11">
        <v>7</v>
      </c>
      <c r="I420" s="20" t="s">
        <v>259</v>
      </c>
      <c r="J420" s="11" t="s">
        <v>261</v>
      </c>
      <c r="K420" s="11" t="s">
        <v>945</v>
      </c>
      <c r="L420" s="11">
        <v>2</v>
      </c>
    </row>
    <row r="421" spans="1:12">
      <c r="A421" s="11" t="s">
        <v>671</v>
      </c>
      <c r="D421" s="11" t="s">
        <v>260</v>
      </c>
      <c r="E421" s="19" t="s">
        <v>883</v>
      </c>
      <c r="F421" s="10">
        <v>42036</v>
      </c>
      <c r="G421" s="10">
        <v>44228</v>
      </c>
      <c r="H421" s="11">
        <v>7</v>
      </c>
      <c r="I421" s="20" t="s">
        <v>259</v>
      </c>
      <c r="J421" s="11" t="s">
        <v>261</v>
      </c>
      <c r="K421" s="11" t="s">
        <v>945</v>
      </c>
      <c r="L421" s="11">
        <v>2</v>
      </c>
    </row>
    <row r="422" spans="1:12">
      <c r="A422" s="11" t="s">
        <v>672</v>
      </c>
      <c r="D422" s="11" t="s">
        <v>260</v>
      </c>
      <c r="E422" s="19" t="s">
        <v>884</v>
      </c>
      <c r="F422" s="10">
        <v>42036</v>
      </c>
      <c r="G422" s="10">
        <v>44228</v>
      </c>
      <c r="H422" s="11">
        <v>7</v>
      </c>
      <c r="I422" s="20" t="s">
        <v>259</v>
      </c>
      <c r="J422" s="11" t="s">
        <v>261</v>
      </c>
      <c r="K422" s="11" t="s">
        <v>945</v>
      </c>
      <c r="L422" s="11">
        <v>2</v>
      </c>
    </row>
    <row r="423" spans="1:12">
      <c r="A423" s="11" t="s">
        <v>673</v>
      </c>
      <c r="D423" s="11" t="s">
        <v>260</v>
      </c>
      <c r="E423" s="19" t="s">
        <v>885</v>
      </c>
      <c r="F423" s="10">
        <v>42036</v>
      </c>
      <c r="G423" s="10">
        <v>44228</v>
      </c>
      <c r="H423" s="11">
        <v>7</v>
      </c>
      <c r="I423" s="20" t="s">
        <v>259</v>
      </c>
      <c r="J423" s="11" t="s">
        <v>261</v>
      </c>
      <c r="K423" s="11" t="s">
        <v>945</v>
      </c>
      <c r="L423" s="11">
        <v>2</v>
      </c>
    </row>
    <row r="424" spans="1:12">
      <c r="A424" s="11" t="s">
        <v>674</v>
      </c>
      <c r="D424" s="11" t="s">
        <v>260</v>
      </c>
      <c r="E424" s="19" t="s">
        <v>886</v>
      </c>
      <c r="F424" s="10">
        <v>42036</v>
      </c>
      <c r="G424" s="10">
        <v>44228</v>
      </c>
      <c r="H424" s="11">
        <v>7</v>
      </c>
      <c r="I424" s="20" t="s">
        <v>259</v>
      </c>
      <c r="J424" s="11" t="s">
        <v>261</v>
      </c>
      <c r="K424" s="11" t="s">
        <v>945</v>
      </c>
      <c r="L424" s="11">
        <v>2</v>
      </c>
    </row>
    <row r="425" spans="1:12">
      <c r="A425" s="11" t="s">
        <v>675</v>
      </c>
      <c r="D425" s="11" t="s">
        <v>260</v>
      </c>
      <c r="E425" s="19" t="s">
        <v>887</v>
      </c>
      <c r="F425" s="10">
        <v>42036</v>
      </c>
      <c r="G425" s="10">
        <v>44228</v>
      </c>
      <c r="H425" s="11">
        <v>7</v>
      </c>
      <c r="I425" s="20" t="s">
        <v>259</v>
      </c>
      <c r="J425" s="11" t="s">
        <v>261</v>
      </c>
      <c r="K425" s="11" t="s">
        <v>945</v>
      </c>
      <c r="L425" s="11">
        <v>2</v>
      </c>
    </row>
    <row r="426" spans="1:12">
      <c r="A426" s="11" t="s">
        <v>676</v>
      </c>
      <c r="D426" s="11" t="s">
        <v>260</v>
      </c>
      <c r="E426" s="19" t="s">
        <v>888</v>
      </c>
      <c r="F426" s="10">
        <v>42036</v>
      </c>
      <c r="G426" s="10">
        <v>44228</v>
      </c>
      <c r="H426" s="11">
        <v>7</v>
      </c>
      <c r="I426" s="20" t="s">
        <v>259</v>
      </c>
      <c r="J426" s="11" t="s">
        <v>261</v>
      </c>
      <c r="K426" s="11" t="s">
        <v>945</v>
      </c>
      <c r="L426" s="11">
        <v>2</v>
      </c>
    </row>
    <row r="427" spans="1:12">
      <c r="A427" s="11" t="s">
        <v>677</v>
      </c>
      <c r="D427" s="11" t="s">
        <v>260</v>
      </c>
      <c r="E427" s="19" t="s">
        <v>889</v>
      </c>
      <c r="F427" s="10">
        <v>42036</v>
      </c>
      <c r="G427" s="10">
        <v>44228</v>
      </c>
      <c r="H427" s="11">
        <v>7</v>
      </c>
      <c r="I427" s="20" t="s">
        <v>259</v>
      </c>
      <c r="J427" s="11" t="s">
        <v>261</v>
      </c>
      <c r="K427" s="11" t="s">
        <v>945</v>
      </c>
      <c r="L427" s="11">
        <v>2</v>
      </c>
    </row>
    <row r="428" spans="1:12">
      <c r="A428" s="11" t="s">
        <v>678</v>
      </c>
      <c r="D428" s="11" t="s">
        <v>260</v>
      </c>
      <c r="E428" s="19" t="s">
        <v>890</v>
      </c>
      <c r="F428" s="10">
        <v>42036</v>
      </c>
      <c r="G428" s="10">
        <v>44228</v>
      </c>
      <c r="H428" s="11">
        <v>7</v>
      </c>
      <c r="I428" s="20" t="s">
        <v>259</v>
      </c>
      <c r="J428" s="11" t="s">
        <v>261</v>
      </c>
      <c r="K428" s="11" t="s">
        <v>945</v>
      </c>
      <c r="L428" s="11">
        <v>2</v>
      </c>
    </row>
    <row r="429" spans="1:12">
      <c r="A429" s="11" t="s">
        <v>679</v>
      </c>
      <c r="D429" s="11" t="s">
        <v>260</v>
      </c>
      <c r="E429" s="19" t="s">
        <v>891</v>
      </c>
      <c r="F429" s="10">
        <v>42036</v>
      </c>
      <c r="G429" s="10">
        <v>44228</v>
      </c>
      <c r="H429" s="11">
        <v>7</v>
      </c>
      <c r="I429" s="20" t="s">
        <v>259</v>
      </c>
      <c r="J429" s="11" t="s">
        <v>261</v>
      </c>
      <c r="K429" s="11" t="s">
        <v>945</v>
      </c>
      <c r="L429" s="11">
        <v>2</v>
      </c>
    </row>
    <row r="430" spans="1:12">
      <c r="A430" s="11" t="s">
        <v>680</v>
      </c>
      <c r="D430" s="11" t="s">
        <v>260</v>
      </c>
      <c r="E430" s="19" t="s">
        <v>892</v>
      </c>
      <c r="F430" s="10">
        <v>42036</v>
      </c>
      <c r="G430" s="10">
        <v>44228</v>
      </c>
      <c r="H430" s="11">
        <v>7</v>
      </c>
      <c r="I430" s="20" t="s">
        <v>259</v>
      </c>
      <c r="J430" s="11" t="s">
        <v>261</v>
      </c>
      <c r="K430" s="11" t="s">
        <v>945</v>
      </c>
      <c r="L430" s="11">
        <v>2</v>
      </c>
    </row>
    <row r="431" spans="1:12">
      <c r="A431" s="11" t="s">
        <v>681</v>
      </c>
      <c r="D431" s="11" t="s">
        <v>260</v>
      </c>
      <c r="E431" s="19" t="s">
        <v>893</v>
      </c>
      <c r="F431" s="10">
        <v>42036</v>
      </c>
      <c r="G431" s="10">
        <v>44228</v>
      </c>
      <c r="H431" s="11">
        <v>7</v>
      </c>
      <c r="I431" s="20" t="s">
        <v>259</v>
      </c>
      <c r="J431" s="11" t="s">
        <v>261</v>
      </c>
      <c r="K431" s="11" t="s">
        <v>945</v>
      </c>
      <c r="L431" s="11">
        <v>2</v>
      </c>
    </row>
    <row r="432" spans="1:12">
      <c r="A432" s="11" t="s">
        <v>682</v>
      </c>
      <c r="D432" s="11" t="s">
        <v>260</v>
      </c>
      <c r="E432" s="19" t="s">
        <v>894</v>
      </c>
      <c r="F432" s="10">
        <v>42036</v>
      </c>
      <c r="G432" s="10">
        <v>44228</v>
      </c>
      <c r="H432" s="11">
        <v>7</v>
      </c>
      <c r="I432" s="20" t="s">
        <v>259</v>
      </c>
      <c r="J432" s="11" t="s">
        <v>261</v>
      </c>
      <c r="K432" s="11" t="s">
        <v>945</v>
      </c>
      <c r="L432" s="11">
        <v>2</v>
      </c>
    </row>
    <row r="433" spans="1:12">
      <c r="A433" s="11" t="s">
        <v>683</v>
      </c>
      <c r="D433" s="11" t="s">
        <v>260</v>
      </c>
      <c r="E433" s="19" t="s">
        <v>895</v>
      </c>
      <c r="F433" s="10">
        <v>42036</v>
      </c>
      <c r="G433" s="10">
        <v>44228</v>
      </c>
      <c r="H433" s="11">
        <v>7</v>
      </c>
      <c r="I433" s="20" t="s">
        <v>259</v>
      </c>
      <c r="J433" s="11" t="s">
        <v>261</v>
      </c>
      <c r="K433" s="11" t="s">
        <v>945</v>
      </c>
      <c r="L433" s="11">
        <v>2</v>
      </c>
    </row>
    <row r="434" spans="1:12">
      <c r="A434" s="11" t="s">
        <v>684</v>
      </c>
      <c r="D434" s="11" t="s">
        <v>260</v>
      </c>
      <c r="E434" s="19" t="s">
        <v>896</v>
      </c>
      <c r="F434" s="10">
        <v>42036</v>
      </c>
      <c r="G434" s="10">
        <v>44228</v>
      </c>
      <c r="H434" s="11">
        <v>7</v>
      </c>
      <c r="I434" s="20" t="s">
        <v>259</v>
      </c>
      <c r="J434" s="11" t="s">
        <v>261</v>
      </c>
      <c r="K434" s="11" t="s">
        <v>945</v>
      </c>
      <c r="L434" s="11">
        <v>2</v>
      </c>
    </row>
    <row r="435" spans="1:12">
      <c r="A435" s="11" t="s">
        <v>685</v>
      </c>
      <c r="D435" s="11" t="s">
        <v>260</v>
      </c>
      <c r="E435" s="19" t="s">
        <v>897</v>
      </c>
      <c r="F435" s="10">
        <v>42036</v>
      </c>
      <c r="G435" s="10">
        <v>44228</v>
      </c>
      <c r="H435" s="11">
        <v>7</v>
      </c>
      <c r="I435" s="20" t="s">
        <v>259</v>
      </c>
      <c r="J435" s="11" t="s">
        <v>261</v>
      </c>
      <c r="K435" s="11" t="s">
        <v>945</v>
      </c>
      <c r="L435" s="11">
        <v>2</v>
      </c>
    </row>
    <row r="436" spans="1:12">
      <c r="A436" s="11" t="s">
        <v>686</v>
      </c>
      <c r="D436" s="11" t="s">
        <v>260</v>
      </c>
      <c r="E436" s="19" t="s">
        <v>898</v>
      </c>
      <c r="F436" s="10">
        <v>42036</v>
      </c>
      <c r="G436" s="10">
        <v>44228</v>
      </c>
      <c r="H436" s="11">
        <v>7</v>
      </c>
      <c r="I436" s="20" t="s">
        <v>259</v>
      </c>
      <c r="J436" s="11" t="s">
        <v>261</v>
      </c>
      <c r="K436" s="11" t="s">
        <v>945</v>
      </c>
      <c r="L436" s="11">
        <v>2</v>
      </c>
    </row>
    <row r="437" spans="1:12">
      <c r="A437" s="11" t="s">
        <v>687</v>
      </c>
      <c r="D437" s="11" t="s">
        <v>260</v>
      </c>
      <c r="E437" s="19" t="s">
        <v>899</v>
      </c>
      <c r="F437" s="10">
        <v>42036</v>
      </c>
      <c r="G437" s="10">
        <v>44228</v>
      </c>
      <c r="H437" s="11">
        <v>7</v>
      </c>
      <c r="I437" s="20" t="s">
        <v>259</v>
      </c>
      <c r="J437" s="11" t="s">
        <v>261</v>
      </c>
      <c r="K437" s="11" t="s">
        <v>945</v>
      </c>
      <c r="L437" s="11">
        <v>2</v>
      </c>
    </row>
    <row r="438" spans="1:12">
      <c r="A438" s="11" t="s">
        <v>688</v>
      </c>
      <c r="D438" s="11" t="s">
        <v>260</v>
      </c>
      <c r="E438" s="19" t="s">
        <v>900</v>
      </c>
      <c r="F438" s="10">
        <v>42036</v>
      </c>
      <c r="G438" s="10">
        <v>44228</v>
      </c>
      <c r="H438" s="11">
        <v>7</v>
      </c>
      <c r="I438" s="20" t="s">
        <v>259</v>
      </c>
      <c r="J438" s="11" t="s">
        <v>261</v>
      </c>
      <c r="K438" s="11" t="s">
        <v>945</v>
      </c>
      <c r="L438" s="11">
        <v>2</v>
      </c>
    </row>
    <row r="439" spans="1:12">
      <c r="A439" s="11" t="s">
        <v>689</v>
      </c>
      <c r="D439" s="11" t="s">
        <v>260</v>
      </c>
      <c r="E439" s="19" t="s">
        <v>901</v>
      </c>
      <c r="F439" s="10">
        <v>42036</v>
      </c>
      <c r="G439" s="10">
        <v>44228</v>
      </c>
      <c r="H439" s="11">
        <v>7</v>
      </c>
      <c r="I439" s="20" t="s">
        <v>259</v>
      </c>
      <c r="J439" s="11" t="s">
        <v>261</v>
      </c>
      <c r="K439" s="11" t="s">
        <v>945</v>
      </c>
      <c r="L439" s="11">
        <v>2</v>
      </c>
    </row>
    <row r="440" spans="1:12">
      <c r="A440" s="11" t="s">
        <v>690</v>
      </c>
      <c r="D440" s="11" t="s">
        <v>260</v>
      </c>
      <c r="E440" s="19" t="s">
        <v>902</v>
      </c>
      <c r="F440" s="10">
        <v>42036</v>
      </c>
      <c r="G440" s="10">
        <v>44228</v>
      </c>
      <c r="H440" s="11">
        <v>7</v>
      </c>
      <c r="I440" s="20" t="s">
        <v>259</v>
      </c>
      <c r="J440" s="11" t="s">
        <v>261</v>
      </c>
      <c r="K440" s="11" t="s">
        <v>945</v>
      </c>
      <c r="L440" s="11">
        <v>2</v>
      </c>
    </row>
    <row r="441" spans="1:12">
      <c r="A441" s="11" t="s">
        <v>691</v>
      </c>
      <c r="D441" s="11" t="s">
        <v>260</v>
      </c>
      <c r="E441" s="19" t="s">
        <v>903</v>
      </c>
      <c r="F441" s="10">
        <v>42036</v>
      </c>
      <c r="G441" s="10">
        <v>44228</v>
      </c>
      <c r="H441" s="11">
        <v>7</v>
      </c>
      <c r="I441" s="20" t="s">
        <v>259</v>
      </c>
      <c r="J441" s="11" t="s">
        <v>261</v>
      </c>
      <c r="K441" s="11" t="s">
        <v>945</v>
      </c>
      <c r="L441" s="11">
        <v>2</v>
      </c>
    </row>
    <row r="442" spans="1:12">
      <c r="A442" s="11" t="s">
        <v>692</v>
      </c>
      <c r="D442" s="11" t="s">
        <v>260</v>
      </c>
      <c r="E442" s="19" t="s">
        <v>904</v>
      </c>
      <c r="F442" s="10">
        <v>42036</v>
      </c>
      <c r="G442" s="10">
        <v>44228</v>
      </c>
      <c r="H442" s="11">
        <v>7</v>
      </c>
      <c r="I442" s="20" t="s">
        <v>259</v>
      </c>
      <c r="J442" s="11" t="s">
        <v>261</v>
      </c>
      <c r="K442" s="11" t="s">
        <v>945</v>
      </c>
      <c r="L442" s="11">
        <v>2</v>
      </c>
    </row>
    <row r="443" spans="1:12">
      <c r="A443" s="11" t="s">
        <v>693</v>
      </c>
      <c r="D443" s="11" t="s">
        <v>260</v>
      </c>
      <c r="E443" s="19" t="s">
        <v>905</v>
      </c>
      <c r="F443" s="10">
        <v>42036</v>
      </c>
      <c r="G443" s="10">
        <v>44228</v>
      </c>
      <c r="H443" s="11">
        <v>7</v>
      </c>
      <c r="I443" s="20" t="s">
        <v>259</v>
      </c>
      <c r="J443" s="11" t="s">
        <v>261</v>
      </c>
      <c r="K443" s="11" t="s">
        <v>945</v>
      </c>
      <c r="L443" s="11">
        <v>2</v>
      </c>
    </row>
    <row r="444" spans="1:12">
      <c r="A444" s="11" t="s">
        <v>694</v>
      </c>
      <c r="D444" s="11" t="s">
        <v>260</v>
      </c>
      <c r="E444" s="19" t="s">
        <v>906</v>
      </c>
      <c r="F444" s="10">
        <v>42036</v>
      </c>
      <c r="G444" s="10">
        <v>44228</v>
      </c>
      <c r="H444" s="11">
        <v>7</v>
      </c>
      <c r="I444" s="20" t="s">
        <v>259</v>
      </c>
      <c r="J444" s="11" t="s">
        <v>261</v>
      </c>
      <c r="K444" s="11" t="s">
        <v>945</v>
      </c>
      <c r="L444" s="11">
        <v>2</v>
      </c>
    </row>
    <row r="445" spans="1:12">
      <c r="A445" s="11" t="s">
        <v>695</v>
      </c>
      <c r="D445" s="11" t="s">
        <v>260</v>
      </c>
      <c r="E445" s="19" t="s">
        <v>907</v>
      </c>
      <c r="F445" s="10">
        <v>42036</v>
      </c>
      <c r="G445" s="10">
        <v>44228</v>
      </c>
      <c r="H445" s="11">
        <v>7</v>
      </c>
      <c r="I445" s="20" t="s">
        <v>259</v>
      </c>
      <c r="J445" s="11" t="s">
        <v>261</v>
      </c>
      <c r="K445" s="11" t="s">
        <v>945</v>
      </c>
      <c r="L445" s="11">
        <v>2</v>
      </c>
    </row>
    <row r="446" spans="1:12">
      <c r="A446" s="11" t="s">
        <v>696</v>
      </c>
      <c r="D446" s="11" t="s">
        <v>260</v>
      </c>
      <c r="E446" s="19" t="s">
        <v>908</v>
      </c>
      <c r="F446" s="10">
        <v>42036</v>
      </c>
      <c r="G446" s="10">
        <v>44228</v>
      </c>
      <c r="H446" s="11">
        <v>7</v>
      </c>
      <c r="I446" s="20" t="s">
        <v>259</v>
      </c>
      <c r="J446" s="11" t="s">
        <v>261</v>
      </c>
      <c r="K446" s="11" t="s">
        <v>945</v>
      </c>
      <c r="L446" s="11">
        <v>2</v>
      </c>
    </row>
    <row r="447" spans="1:12">
      <c r="A447" s="11" t="s">
        <v>697</v>
      </c>
      <c r="D447" s="11" t="s">
        <v>260</v>
      </c>
      <c r="E447" s="19" t="s">
        <v>909</v>
      </c>
      <c r="F447" s="10">
        <v>42036</v>
      </c>
      <c r="G447" s="10">
        <v>44228</v>
      </c>
      <c r="H447" s="11">
        <v>7</v>
      </c>
      <c r="I447" s="20" t="s">
        <v>259</v>
      </c>
      <c r="J447" s="11" t="s">
        <v>261</v>
      </c>
      <c r="K447" s="11" t="s">
        <v>945</v>
      </c>
      <c r="L447" s="11">
        <v>2</v>
      </c>
    </row>
    <row r="448" spans="1:12">
      <c r="A448" s="11" t="s">
        <v>698</v>
      </c>
      <c r="D448" s="11" t="s">
        <v>260</v>
      </c>
      <c r="E448" s="19" t="s">
        <v>910</v>
      </c>
      <c r="F448" s="10">
        <v>42036</v>
      </c>
      <c r="G448" s="10">
        <v>44228</v>
      </c>
      <c r="H448" s="11">
        <v>7</v>
      </c>
      <c r="I448" s="20" t="s">
        <v>259</v>
      </c>
      <c r="J448" s="11" t="s">
        <v>261</v>
      </c>
      <c r="K448" s="11" t="s">
        <v>945</v>
      </c>
      <c r="L448" s="11">
        <v>2</v>
      </c>
    </row>
    <row r="449" spans="1:12">
      <c r="A449" s="11" t="s">
        <v>699</v>
      </c>
      <c r="D449" s="11" t="s">
        <v>260</v>
      </c>
      <c r="E449" s="19" t="s">
        <v>911</v>
      </c>
      <c r="F449" s="10">
        <v>42036</v>
      </c>
      <c r="G449" s="10">
        <v>44228</v>
      </c>
      <c r="H449" s="11">
        <v>7</v>
      </c>
      <c r="I449" s="20" t="s">
        <v>259</v>
      </c>
      <c r="J449" s="11" t="s">
        <v>261</v>
      </c>
      <c r="K449" s="11" t="s">
        <v>945</v>
      </c>
      <c r="L449" s="11">
        <v>2</v>
      </c>
    </row>
    <row r="450" spans="1:12">
      <c r="A450" s="11" t="s">
        <v>700</v>
      </c>
      <c r="D450" s="11" t="s">
        <v>260</v>
      </c>
      <c r="E450" s="19" t="s">
        <v>912</v>
      </c>
      <c r="F450" s="10">
        <v>42036</v>
      </c>
      <c r="G450" s="10">
        <v>44228</v>
      </c>
      <c r="H450" s="11">
        <v>7</v>
      </c>
      <c r="I450" s="20" t="s">
        <v>259</v>
      </c>
      <c r="J450" s="11" t="s">
        <v>261</v>
      </c>
      <c r="K450" s="11" t="s">
        <v>945</v>
      </c>
      <c r="L450" s="11">
        <v>2</v>
      </c>
    </row>
    <row r="451" spans="1:12">
      <c r="A451" s="11" t="s">
        <v>701</v>
      </c>
      <c r="D451" s="11" t="s">
        <v>260</v>
      </c>
      <c r="E451" s="19" t="s">
        <v>913</v>
      </c>
      <c r="F451" s="10">
        <v>42036</v>
      </c>
      <c r="G451" s="10">
        <v>44228</v>
      </c>
      <c r="H451" s="11">
        <v>7</v>
      </c>
      <c r="I451" s="20" t="s">
        <v>259</v>
      </c>
      <c r="J451" s="11" t="s">
        <v>261</v>
      </c>
      <c r="K451" s="11" t="s">
        <v>945</v>
      </c>
      <c r="L451" s="11">
        <v>2</v>
      </c>
    </row>
    <row r="452" spans="1:12">
      <c r="A452" s="11" t="s">
        <v>702</v>
      </c>
      <c r="D452" s="11" t="s">
        <v>260</v>
      </c>
      <c r="E452" s="19" t="s">
        <v>914</v>
      </c>
      <c r="F452" s="10">
        <v>42036</v>
      </c>
      <c r="G452" s="10">
        <v>44228</v>
      </c>
      <c r="H452" s="11">
        <v>7</v>
      </c>
      <c r="I452" s="20" t="s">
        <v>259</v>
      </c>
      <c r="J452" s="11" t="s">
        <v>261</v>
      </c>
      <c r="K452" s="11" t="s">
        <v>945</v>
      </c>
      <c r="L452" s="11">
        <v>2</v>
      </c>
    </row>
    <row r="453" spans="1:12">
      <c r="A453" s="11" t="s">
        <v>703</v>
      </c>
      <c r="D453" s="11" t="s">
        <v>260</v>
      </c>
      <c r="E453" s="19" t="s">
        <v>915</v>
      </c>
      <c r="F453" s="10">
        <v>42036</v>
      </c>
      <c r="G453" s="10">
        <v>44228</v>
      </c>
      <c r="H453" s="11">
        <v>7</v>
      </c>
      <c r="I453" s="20" t="s">
        <v>259</v>
      </c>
      <c r="J453" s="11" t="s">
        <v>261</v>
      </c>
      <c r="K453" s="11" t="s">
        <v>945</v>
      </c>
      <c r="L453" s="11">
        <v>2</v>
      </c>
    </row>
    <row r="454" spans="1:12">
      <c r="A454" s="11" t="s">
        <v>704</v>
      </c>
      <c r="D454" s="11" t="s">
        <v>260</v>
      </c>
      <c r="E454" s="19" t="s">
        <v>916</v>
      </c>
      <c r="F454" s="10">
        <v>42036</v>
      </c>
      <c r="G454" s="10">
        <v>44228</v>
      </c>
      <c r="H454" s="11">
        <v>7</v>
      </c>
      <c r="I454" s="20" t="s">
        <v>259</v>
      </c>
      <c r="J454" s="11" t="s">
        <v>261</v>
      </c>
      <c r="K454" s="11" t="s">
        <v>945</v>
      </c>
      <c r="L454" s="11">
        <v>2</v>
      </c>
    </row>
    <row r="455" spans="1:12">
      <c r="A455" s="11" t="s">
        <v>705</v>
      </c>
      <c r="D455" s="11" t="s">
        <v>260</v>
      </c>
      <c r="E455" s="19" t="s">
        <v>917</v>
      </c>
      <c r="F455" s="10">
        <v>42036</v>
      </c>
      <c r="G455" s="10">
        <v>44228</v>
      </c>
      <c r="H455" s="11">
        <v>7</v>
      </c>
      <c r="I455" s="20" t="s">
        <v>259</v>
      </c>
      <c r="J455" s="11" t="s">
        <v>261</v>
      </c>
      <c r="K455" s="11" t="s">
        <v>945</v>
      </c>
      <c r="L455" s="11">
        <v>2</v>
      </c>
    </row>
    <row r="456" spans="1:12">
      <c r="A456" s="11" t="s">
        <v>706</v>
      </c>
      <c r="D456" s="11" t="s">
        <v>260</v>
      </c>
      <c r="E456" s="19" t="s">
        <v>918</v>
      </c>
      <c r="F456" s="10">
        <v>42036</v>
      </c>
      <c r="G456" s="10">
        <v>44228</v>
      </c>
      <c r="H456" s="11">
        <v>7</v>
      </c>
      <c r="I456" s="20" t="s">
        <v>259</v>
      </c>
      <c r="J456" s="11" t="s">
        <v>261</v>
      </c>
      <c r="K456" s="11" t="s">
        <v>945</v>
      </c>
      <c r="L456" s="11">
        <v>2</v>
      </c>
    </row>
    <row r="457" spans="1:12">
      <c r="A457" s="11" t="s">
        <v>707</v>
      </c>
      <c r="D457" s="11" t="s">
        <v>260</v>
      </c>
      <c r="E457" s="19" t="s">
        <v>919</v>
      </c>
      <c r="F457" s="10">
        <v>42036</v>
      </c>
      <c r="G457" s="10">
        <v>44228</v>
      </c>
      <c r="H457" s="11">
        <v>7</v>
      </c>
      <c r="I457" s="20" t="s">
        <v>259</v>
      </c>
      <c r="J457" s="11" t="s">
        <v>261</v>
      </c>
      <c r="K457" s="11" t="s">
        <v>945</v>
      </c>
      <c r="L457" s="11">
        <v>2</v>
      </c>
    </row>
    <row r="458" spans="1:12">
      <c r="A458" s="11" t="s">
        <v>708</v>
      </c>
      <c r="D458" s="11" t="s">
        <v>260</v>
      </c>
      <c r="E458" s="19" t="s">
        <v>920</v>
      </c>
      <c r="F458" s="10">
        <v>42036</v>
      </c>
      <c r="G458" s="10">
        <v>44228</v>
      </c>
      <c r="H458" s="11">
        <v>7</v>
      </c>
      <c r="I458" s="20" t="s">
        <v>259</v>
      </c>
      <c r="J458" s="11" t="s">
        <v>261</v>
      </c>
      <c r="K458" s="11" t="s">
        <v>945</v>
      </c>
      <c r="L458" s="11">
        <v>2</v>
      </c>
    </row>
    <row r="459" spans="1:12">
      <c r="A459" s="11" t="s">
        <v>709</v>
      </c>
      <c r="D459" s="11" t="s">
        <v>260</v>
      </c>
      <c r="E459" s="19" t="s">
        <v>921</v>
      </c>
      <c r="F459" s="10">
        <v>42036</v>
      </c>
      <c r="G459" s="10">
        <v>44228</v>
      </c>
      <c r="H459" s="11">
        <v>7</v>
      </c>
      <c r="I459" s="20" t="s">
        <v>259</v>
      </c>
      <c r="J459" s="11" t="s">
        <v>261</v>
      </c>
      <c r="K459" s="11" t="s">
        <v>945</v>
      </c>
      <c r="L459" s="11">
        <v>2</v>
      </c>
    </row>
    <row r="460" spans="1:12">
      <c r="A460" s="11" t="s">
        <v>710</v>
      </c>
      <c r="D460" s="11" t="s">
        <v>260</v>
      </c>
      <c r="E460" s="19" t="s">
        <v>922</v>
      </c>
      <c r="F460" s="10">
        <v>42036</v>
      </c>
      <c r="G460" s="10">
        <v>44228</v>
      </c>
      <c r="H460" s="11">
        <v>7</v>
      </c>
      <c r="I460" s="20" t="s">
        <v>259</v>
      </c>
      <c r="J460" s="11" t="s">
        <v>261</v>
      </c>
      <c r="K460" s="11" t="s">
        <v>945</v>
      </c>
      <c r="L460" s="11">
        <v>2</v>
      </c>
    </row>
    <row r="461" spans="1:12">
      <c r="A461" s="11" t="s">
        <v>711</v>
      </c>
      <c r="D461" s="11" t="s">
        <v>260</v>
      </c>
      <c r="E461" s="19" t="s">
        <v>923</v>
      </c>
      <c r="F461" s="10">
        <v>42036</v>
      </c>
      <c r="G461" s="10">
        <v>44228</v>
      </c>
      <c r="H461" s="11">
        <v>7</v>
      </c>
      <c r="I461" s="20" t="s">
        <v>259</v>
      </c>
      <c r="J461" s="11" t="s">
        <v>261</v>
      </c>
      <c r="K461" s="11" t="s">
        <v>945</v>
      </c>
      <c r="L461" s="11">
        <v>2</v>
      </c>
    </row>
    <row r="462" spans="1:12">
      <c r="A462" s="11" t="s">
        <v>712</v>
      </c>
      <c r="D462" s="11" t="s">
        <v>260</v>
      </c>
      <c r="E462" s="19" t="s">
        <v>924</v>
      </c>
      <c r="F462" s="10">
        <v>42036</v>
      </c>
      <c r="G462" s="10">
        <v>44228</v>
      </c>
      <c r="H462" s="11">
        <v>7</v>
      </c>
      <c r="I462" s="20" t="s">
        <v>259</v>
      </c>
      <c r="J462" s="11" t="s">
        <v>261</v>
      </c>
      <c r="K462" s="11" t="s">
        <v>945</v>
      </c>
      <c r="L462" s="11">
        <v>2</v>
      </c>
    </row>
    <row r="463" spans="1:12">
      <c r="A463" s="11" t="s">
        <v>713</v>
      </c>
      <c r="D463" s="11" t="s">
        <v>260</v>
      </c>
      <c r="E463" s="19" t="s">
        <v>925</v>
      </c>
      <c r="F463" s="10">
        <v>42036</v>
      </c>
      <c r="G463" s="10">
        <v>44228</v>
      </c>
      <c r="H463" s="11">
        <v>7</v>
      </c>
      <c r="I463" s="20" t="s">
        <v>259</v>
      </c>
      <c r="J463" s="11" t="s">
        <v>261</v>
      </c>
      <c r="K463" s="11" t="s">
        <v>945</v>
      </c>
      <c r="L463" s="11">
        <v>2</v>
      </c>
    </row>
    <row r="464" spans="1:12">
      <c r="A464" s="11" t="s">
        <v>714</v>
      </c>
      <c r="D464" s="11" t="s">
        <v>260</v>
      </c>
      <c r="E464" s="19" t="s">
        <v>926</v>
      </c>
      <c r="F464" s="10">
        <v>42036</v>
      </c>
      <c r="G464" s="10">
        <v>44228</v>
      </c>
      <c r="H464" s="11">
        <v>7</v>
      </c>
      <c r="I464" s="20" t="s">
        <v>259</v>
      </c>
      <c r="J464" s="11" t="s">
        <v>261</v>
      </c>
      <c r="K464" s="11" t="s">
        <v>945</v>
      </c>
      <c r="L464" s="11">
        <v>2</v>
      </c>
    </row>
    <row r="465" spans="1:12">
      <c r="A465" s="11" t="s">
        <v>715</v>
      </c>
      <c r="D465" s="11" t="s">
        <v>260</v>
      </c>
      <c r="E465" s="19" t="s">
        <v>927</v>
      </c>
      <c r="F465" s="10">
        <v>42036</v>
      </c>
      <c r="G465" s="10">
        <v>44228</v>
      </c>
      <c r="H465" s="11">
        <v>7</v>
      </c>
      <c r="I465" s="20" t="s">
        <v>259</v>
      </c>
      <c r="J465" s="11" t="s">
        <v>261</v>
      </c>
      <c r="K465" s="11" t="s">
        <v>945</v>
      </c>
      <c r="L465" s="11">
        <v>2</v>
      </c>
    </row>
    <row r="466" spans="1:12">
      <c r="A466" s="11" t="s">
        <v>716</v>
      </c>
      <c r="D466" s="11" t="s">
        <v>260</v>
      </c>
      <c r="E466" s="19" t="s">
        <v>928</v>
      </c>
      <c r="F466" s="10">
        <v>42036</v>
      </c>
      <c r="G466" s="10">
        <v>44228</v>
      </c>
      <c r="H466" s="11">
        <v>7</v>
      </c>
      <c r="I466" s="20" t="s">
        <v>259</v>
      </c>
      <c r="J466" s="11" t="s">
        <v>261</v>
      </c>
      <c r="K466" s="11" t="s">
        <v>945</v>
      </c>
      <c r="L466" s="11">
        <v>2</v>
      </c>
    </row>
    <row r="467" spans="1:12">
      <c r="A467" s="11" t="s">
        <v>717</v>
      </c>
      <c r="D467" s="11" t="s">
        <v>260</v>
      </c>
      <c r="E467" s="19" t="s">
        <v>929</v>
      </c>
      <c r="F467" s="10">
        <v>42036</v>
      </c>
      <c r="G467" s="10">
        <v>44228</v>
      </c>
      <c r="H467" s="11">
        <v>7</v>
      </c>
      <c r="I467" s="20" t="s">
        <v>259</v>
      </c>
      <c r="J467" s="11" t="s">
        <v>261</v>
      </c>
      <c r="K467" s="11" t="s">
        <v>945</v>
      </c>
      <c r="L467" s="11">
        <v>2</v>
      </c>
    </row>
    <row r="468" spans="1:12">
      <c r="A468" s="11" t="s">
        <v>718</v>
      </c>
      <c r="D468" s="11" t="s">
        <v>260</v>
      </c>
      <c r="E468" s="19" t="s">
        <v>930</v>
      </c>
      <c r="F468" s="10">
        <v>42036</v>
      </c>
      <c r="G468" s="10">
        <v>44228</v>
      </c>
      <c r="H468" s="11">
        <v>7</v>
      </c>
      <c r="I468" s="20" t="s">
        <v>259</v>
      </c>
      <c r="J468" s="11" t="s">
        <v>261</v>
      </c>
      <c r="K468" s="11" t="s">
        <v>945</v>
      </c>
      <c r="L468" s="11">
        <v>2</v>
      </c>
    </row>
    <row r="469" spans="1:12">
      <c r="A469" s="11" t="s">
        <v>719</v>
      </c>
      <c r="D469" s="11" t="s">
        <v>260</v>
      </c>
      <c r="E469" s="19" t="s">
        <v>931</v>
      </c>
      <c r="F469" s="10">
        <v>42036</v>
      </c>
      <c r="G469" s="10">
        <v>44228</v>
      </c>
      <c r="H469" s="11">
        <v>7</v>
      </c>
      <c r="I469" s="20" t="s">
        <v>259</v>
      </c>
      <c r="J469" s="11" t="s">
        <v>261</v>
      </c>
      <c r="K469" s="11" t="s">
        <v>945</v>
      </c>
      <c r="L469" s="11">
        <v>2</v>
      </c>
    </row>
    <row r="470" spans="1:12">
      <c r="A470" s="11" t="s">
        <v>720</v>
      </c>
      <c r="D470" s="11" t="s">
        <v>260</v>
      </c>
      <c r="E470" s="19" t="s">
        <v>932</v>
      </c>
      <c r="F470" s="10">
        <v>42036</v>
      </c>
      <c r="G470" s="10">
        <v>44228</v>
      </c>
      <c r="H470" s="11">
        <v>7</v>
      </c>
      <c r="I470" s="20" t="s">
        <v>259</v>
      </c>
      <c r="J470" s="11" t="s">
        <v>261</v>
      </c>
      <c r="K470" s="11" t="s">
        <v>945</v>
      </c>
      <c r="L470" s="11">
        <v>2</v>
      </c>
    </row>
    <row r="471" spans="1:12">
      <c r="A471" s="11" t="s">
        <v>721</v>
      </c>
      <c r="D471" s="11" t="s">
        <v>260</v>
      </c>
      <c r="E471" s="19" t="s">
        <v>933</v>
      </c>
      <c r="F471" s="10">
        <v>42036</v>
      </c>
      <c r="G471" s="10">
        <v>44228</v>
      </c>
      <c r="H471" s="11">
        <v>7</v>
      </c>
      <c r="I471" s="20" t="s">
        <v>259</v>
      </c>
      <c r="J471" s="11" t="s">
        <v>261</v>
      </c>
      <c r="K471" s="11" t="s">
        <v>945</v>
      </c>
      <c r="L471" s="11">
        <v>2</v>
      </c>
    </row>
    <row r="472" spans="1:12">
      <c r="A472" s="11" t="s">
        <v>722</v>
      </c>
      <c r="D472" s="11" t="s">
        <v>260</v>
      </c>
      <c r="E472" s="19" t="s">
        <v>934</v>
      </c>
      <c r="F472" s="10">
        <v>42036</v>
      </c>
      <c r="G472" s="10">
        <v>44228</v>
      </c>
      <c r="H472" s="11">
        <v>7</v>
      </c>
      <c r="I472" s="20" t="s">
        <v>259</v>
      </c>
      <c r="J472" s="11" t="s">
        <v>261</v>
      </c>
      <c r="K472" s="11" t="s">
        <v>945</v>
      </c>
      <c r="L472" s="11">
        <v>2</v>
      </c>
    </row>
    <row r="473" spans="1:12">
      <c r="A473" s="11" t="s">
        <v>723</v>
      </c>
      <c r="D473" s="11" t="s">
        <v>260</v>
      </c>
      <c r="E473" s="19" t="s">
        <v>935</v>
      </c>
      <c r="F473" s="10">
        <v>42036</v>
      </c>
      <c r="G473" s="10">
        <v>44228</v>
      </c>
      <c r="H473" s="11">
        <v>7</v>
      </c>
      <c r="I473" s="20" t="s">
        <v>259</v>
      </c>
      <c r="J473" s="11" t="s">
        <v>261</v>
      </c>
      <c r="K473" s="11" t="s">
        <v>945</v>
      </c>
      <c r="L473" s="11">
        <v>2</v>
      </c>
    </row>
    <row r="475" spans="1:12">
      <c r="A475" s="11" t="s">
        <v>944</v>
      </c>
    </row>
  </sheetData>
  <mergeCells count="1">
    <mergeCell ref="B6:L6"/>
  </mergeCells>
  <hyperlinks>
    <hyperlink ref="D8" location="Contents!B22" display="Inquiries" xr:uid="{00000000-0004-0000-0000-000000000000}"/>
    <hyperlink ref="E12" location="A124800718R" display="A124800718R" xr:uid="{00000000-0004-0000-0000-000001000000}"/>
    <hyperlink ref="E13" location="A124800694J" display="A124800694J" xr:uid="{00000000-0004-0000-0000-000002000000}"/>
    <hyperlink ref="E14" location="A124800650F" display="A124800650F" xr:uid="{00000000-0004-0000-0000-000003000000}"/>
    <hyperlink ref="E15" location="A124800698T" display="A124800698T" xr:uid="{00000000-0004-0000-0000-000004000000}"/>
    <hyperlink ref="E16" location="A124800702W" display="A124800702W" xr:uid="{00000000-0004-0000-0000-000005000000}"/>
    <hyperlink ref="E17" location="A124800654R" display="A124800654R" xr:uid="{00000000-0004-0000-0000-000006000000}"/>
    <hyperlink ref="E18" location="A124800658X" display="A124800658X" xr:uid="{00000000-0004-0000-0000-000007000000}"/>
    <hyperlink ref="E19" location="A124800678J" display="A124800678J" xr:uid="{00000000-0004-0000-0000-000008000000}"/>
    <hyperlink ref="E20" location="A124800634F" display="A124800634F" xr:uid="{00000000-0004-0000-0000-000009000000}"/>
    <hyperlink ref="E21" location="A124800706F" display="A124800706F" xr:uid="{00000000-0004-0000-0000-00000A000000}"/>
    <hyperlink ref="E22" location="A124800682X" display="A124800682X" xr:uid="{00000000-0004-0000-0000-00000B000000}"/>
    <hyperlink ref="E23" location="A124800714F" display="A124800714F" xr:uid="{00000000-0004-0000-0000-00000C000000}"/>
    <hyperlink ref="E24" location="A124800638R" display="A124800638R" xr:uid="{00000000-0004-0000-0000-00000D000000}"/>
    <hyperlink ref="E25" location="A124800598J" display="A124800598J" xr:uid="{00000000-0004-0000-0000-00000E000000}"/>
    <hyperlink ref="E26" location="A124800618F" display="A124800618F" xr:uid="{00000000-0004-0000-0000-00000F000000}"/>
    <hyperlink ref="E27" location="A124800662R" display="A124800662R" xr:uid="{00000000-0004-0000-0000-000010000000}"/>
    <hyperlink ref="E28" location="A124800622W" display="A124800622W" xr:uid="{00000000-0004-0000-0000-000011000000}"/>
    <hyperlink ref="E29" location="A124800666X" display="A124800666X" xr:uid="{00000000-0004-0000-0000-000012000000}"/>
    <hyperlink ref="E30" location="A124800670R" display="A124800670R" xr:uid="{00000000-0004-0000-0000-000013000000}"/>
    <hyperlink ref="E31" location="A124800722F" display="A124800722F" xr:uid="{00000000-0004-0000-0000-000014000000}"/>
    <hyperlink ref="E32" location="A124800602L" display="A124800602L" xr:uid="{00000000-0004-0000-0000-000015000000}"/>
    <hyperlink ref="E33" location="A124800710W" display="A124800710W" xr:uid="{00000000-0004-0000-0000-000016000000}"/>
    <hyperlink ref="E34" location="A124800626F" display="A124800626F" xr:uid="{00000000-0004-0000-0000-000017000000}"/>
    <hyperlink ref="E35" location="A124800606W" display="A124800606W" xr:uid="{00000000-0004-0000-0000-000018000000}"/>
    <hyperlink ref="E36" location="A124800642F" display="A124800642F" xr:uid="{00000000-0004-0000-0000-000019000000}"/>
    <hyperlink ref="E37" location="A124800674X" display="A124800674X" xr:uid="{00000000-0004-0000-0000-00001A000000}"/>
    <hyperlink ref="E38" location="A124800726R" display="A124800726R" xr:uid="{00000000-0004-0000-0000-00001B000000}"/>
    <hyperlink ref="E39" location="A124800610L" display="A124800610L" xr:uid="{00000000-0004-0000-0000-00001C000000}"/>
    <hyperlink ref="E40" location="A124800686J" display="A124800686J" xr:uid="{00000000-0004-0000-0000-00001D000000}"/>
    <hyperlink ref="E41" location="A124800690X" display="A124800690X" xr:uid="{00000000-0004-0000-0000-00001E000000}"/>
    <hyperlink ref="E42" location="A124800630W" display="A124800630W" xr:uid="{00000000-0004-0000-0000-00001F000000}"/>
    <hyperlink ref="E43" location="A124800614W" display="A124800614W" xr:uid="{00000000-0004-0000-0000-000020000000}"/>
    <hyperlink ref="E44" location="A124800646R" display="A124800646R" xr:uid="{00000000-0004-0000-0000-000021000000}"/>
    <hyperlink ref="E45" location="A124800586X" display="A124800586X" xr:uid="{00000000-0004-0000-0000-000022000000}"/>
    <hyperlink ref="E46" location="A124800562F" display="A124800562F" xr:uid="{00000000-0004-0000-0000-000023000000}"/>
    <hyperlink ref="E47" location="A124800518W" display="A124800518W" xr:uid="{00000000-0004-0000-0000-000024000000}"/>
    <hyperlink ref="E48" location="A124800566R" display="A124800566R" xr:uid="{00000000-0004-0000-0000-000025000000}"/>
    <hyperlink ref="E49" location="A124800570F" display="A124800570F" xr:uid="{00000000-0004-0000-0000-000026000000}"/>
    <hyperlink ref="E50" location="A124800522L" display="A124800522L" xr:uid="{00000000-0004-0000-0000-000027000000}"/>
    <hyperlink ref="E51" location="A124800526W" display="A124800526W" xr:uid="{00000000-0004-0000-0000-000028000000}"/>
    <hyperlink ref="E52" location="A124800546F" display="A124800546F" xr:uid="{00000000-0004-0000-0000-000029000000}"/>
    <hyperlink ref="E53" location="A124800502C" display="A124800502C" xr:uid="{00000000-0004-0000-0000-00002A000000}"/>
    <hyperlink ref="E54" location="A124800574R" display="A124800574R" xr:uid="{00000000-0004-0000-0000-00002B000000}"/>
    <hyperlink ref="E55" location="A124800550W" display="A124800550W" xr:uid="{00000000-0004-0000-0000-00002C000000}"/>
    <hyperlink ref="E56" location="A124800582R" display="A124800582R" xr:uid="{00000000-0004-0000-0000-00002D000000}"/>
    <hyperlink ref="E57" location="A124800506L" display="A124800506L" xr:uid="{00000000-0004-0000-0000-00002E000000}"/>
    <hyperlink ref="E58" location="A124800466F" display="A124800466F" xr:uid="{00000000-0004-0000-0000-00002F000000}"/>
    <hyperlink ref="E59" location="A124800486R" display="A124800486R" xr:uid="{00000000-0004-0000-0000-000030000000}"/>
    <hyperlink ref="E60" location="A124800530L" display="A124800530L" xr:uid="{00000000-0004-0000-0000-000031000000}"/>
    <hyperlink ref="E61" location="A124800490F" display="A124800490F" xr:uid="{00000000-0004-0000-0000-000032000000}"/>
    <hyperlink ref="E62" location="A124800534W" display="A124800534W" xr:uid="{00000000-0004-0000-0000-000033000000}"/>
    <hyperlink ref="E63" location="A124800538F" display="A124800538F" xr:uid="{00000000-0004-0000-0000-000034000000}"/>
    <hyperlink ref="E64" location="A124800590R" display="A124800590R" xr:uid="{00000000-0004-0000-0000-000035000000}"/>
    <hyperlink ref="E65" location="A124800470W" display="A124800470W" xr:uid="{00000000-0004-0000-0000-000036000000}"/>
    <hyperlink ref="E66" location="A124800578X" display="A124800578X" xr:uid="{00000000-0004-0000-0000-000037000000}"/>
    <hyperlink ref="E67" location="A124800494R" display="A124800494R" xr:uid="{00000000-0004-0000-0000-000038000000}"/>
    <hyperlink ref="E68" location="A124800474F" display="A124800474F" xr:uid="{00000000-0004-0000-0000-000039000000}"/>
    <hyperlink ref="E69" location="A124800510C" display="A124800510C" xr:uid="{00000000-0004-0000-0000-00003A000000}"/>
    <hyperlink ref="E70" location="A124800542W" display="A124800542W" xr:uid="{00000000-0004-0000-0000-00003B000000}"/>
    <hyperlink ref="E71" location="A124800594X" display="A124800594X" xr:uid="{00000000-0004-0000-0000-00003C000000}"/>
    <hyperlink ref="E72" location="A124800478R" display="A124800478R" xr:uid="{00000000-0004-0000-0000-00003D000000}"/>
    <hyperlink ref="E73" location="A124800554F" display="A124800554F" xr:uid="{00000000-0004-0000-0000-00003E000000}"/>
    <hyperlink ref="E74" location="A124800558R" display="A124800558R" xr:uid="{00000000-0004-0000-0000-00003F000000}"/>
    <hyperlink ref="E75" location="A124800498X" display="A124800498X" xr:uid="{00000000-0004-0000-0000-000040000000}"/>
    <hyperlink ref="E76" location="A124800482F" display="A124800482F" xr:uid="{00000000-0004-0000-0000-000041000000}"/>
    <hyperlink ref="E77" location="A124800514L" display="A124800514L" xr:uid="{00000000-0004-0000-0000-000042000000}"/>
    <hyperlink ref="E78" location="A124802170F" display="A124802170F" xr:uid="{00000000-0004-0000-0000-000043000000}"/>
    <hyperlink ref="E79" location="A124802146F" display="A124802146F" xr:uid="{00000000-0004-0000-0000-000044000000}"/>
    <hyperlink ref="E80" location="A124802102C" display="A124802102C" xr:uid="{00000000-0004-0000-0000-000045000000}"/>
    <hyperlink ref="E81" location="A124802150W" display="A124802150W" xr:uid="{00000000-0004-0000-0000-000046000000}"/>
    <hyperlink ref="E82" location="A124802154F" display="A124802154F" xr:uid="{00000000-0004-0000-0000-000047000000}"/>
    <hyperlink ref="E83" location="A124802106L" display="A124802106L" xr:uid="{00000000-0004-0000-0000-000048000000}"/>
    <hyperlink ref="E84" location="A124802110C" display="A124802110C" xr:uid="{00000000-0004-0000-0000-000049000000}"/>
    <hyperlink ref="E85" location="A124802130L" display="A124802130L" xr:uid="{00000000-0004-0000-0000-00004A000000}"/>
    <hyperlink ref="E86" location="A124802086R" display="A124802086R" xr:uid="{00000000-0004-0000-0000-00004B000000}"/>
    <hyperlink ref="E87" location="A124802158R" display="A124802158R" xr:uid="{00000000-0004-0000-0000-00004C000000}"/>
    <hyperlink ref="E88" location="A124802134W" display="A124802134W" xr:uid="{00000000-0004-0000-0000-00004D000000}"/>
    <hyperlink ref="E89" location="A124802166R" display="A124802166R" xr:uid="{00000000-0004-0000-0000-00004E000000}"/>
    <hyperlink ref="E90" location="A124802090F" display="A124802090F" xr:uid="{00000000-0004-0000-0000-00004F000000}"/>
    <hyperlink ref="E91" location="A124802050L" display="A124802050L" xr:uid="{00000000-0004-0000-0000-000050000000}"/>
    <hyperlink ref="E92" location="A124802070W" display="A124802070W" xr:uid="{00000000-0004-0000-0000-000051000000}"/>
    <hyperlink ref="E93" location="A124802114L" display="A124802114L" xr:uid="{00000000-0004-0000-0000-000052000000}"/>
    <hyperlink ref="E94" location="A124802074F" display="A124802074F" xr:uid="{00000000-0004-0000-0000-000053000000}"/>
    <hyperlink ref="E95" location="A124802118W" display="A124802118W" xr:uid="{00000000-0004-0000-0000-000054000000}"/>
    <hyperlink ref="E96" location="A124802122L" display="A124802122L" xr:uid="{00000000-0004-0000-0000-000055000000}"/>
    <hyperlink ref="E97" location="A124802174R" display="A124802174R" xr:uid="{00000000-0004-0000-0000-000056000000}"/>
    <hyperlink ref="E98" location="A124802054W" display="A124802054W" xr:uid="{00000000-0004-0000-0000-000057000000}"/>
    <hyperlink ref="E99" location="A124802162F" display="A124802162F" xr:uid="{00000000-0004-0000-0000-000058000000}"/>
    <hyperlink ref="E100" location="A124802078R" display="A124802078R" xr:uid="{00000000-0004-0000-0000-000059000000}"/>
    <hyperlink ref="E101" location="A124802058F" display="A124802058F" xr:uid="{00000000-0004-0000-0000-00005A000000}"/>
    <hyperlink ref="E102" location="A124802094R" display="A124802094R" xr:uid="{00000000-0004-0000-0000-00005B000000}"/>
    <hyperlink ref="E103" location="A124802126W" display="A124802126W" xr:uid="{00000000-0004-0000-0000-00005C000000}"/>
    <hyperlink ref="E104" location="A124802178X" display="A124802178X" xr:uid="{00000000-0004-0000-0000-00005D000000}"/>
    <hyperlink ref="E105" location="A124802062W" display="A124802062W" xr:uid="{00000000-0004-0000-0000-00005E000000}"/>
    <hyperlink ref="E106" location="A124802138F" display="A124802138F" xr:uid="{00000000-0004-0000-0000-00005F000000}"/>
    <hyperlink ref="E107" location="A124802142W" display="A124802142W" xr:uid="{00000000-0004-0000-0000-000060000000}"/>
    <hyperlink ref="E108" location="A124802082F" display="A124802082F" xr:uid="{00000000-0004-0000-0000-000061000000}"/>
    <hyperlink ref="E109" location="A124802066F" display="A124802066F" xr:uid="{00000000-0004-0000-0000-000062000000}"/>
    <hyperlink ref="E110" location="A124802098X" display="A124802098X" xr:uid="{00000000-0004-0000-0000-000063000000}"/>
    <hyperlink ref="E111" location="A124801642X" display="A124801642X" xr:uid="{00000000-0004-0000-0000-000064000000}"/>
    <hyperlink ref="E112" location="A124801618X" display="A124801618X" xr:uid="{00000000-0004-0000-0000-000065000000}"/>
    <hyperlink ref="E113" location="A124801574J" display="A124801574J" xr:uid="{00000000-0004-0000-0000-000066000000}"/>
    <hyperlink ref="E114" location="A124801622R" display="A124801622R" xr:uid="{00000000-0004-0000-0000-000067000000}"/>
    <hyperlink ref="E115" location="A124801626X" display="A124801626X" xr:uid="{00000000-0004-0000-0000-000068000000}"/>
    <hyperlink ref="E116" location="A124801578T" display="A124801578T" xr:uid="{00000000-0004-0000-0000-000069000000}"/>
    <hyperlink ref="E117" location="A124801582J" display="A124801582J" xr:uid="{00000000-0004-0000-0000-00006A000000}"/>
    <hyperlink ref="E118" location="A124801602F" display="A124801602F" xr:uid="{00000000-0004-0000-0000-00006B000000}"/>
    <hyperlink ref="E119" location="A124801558J" display="A124801558J" xr:uid="{00000000-0004-0000-0000-00006C000000}"/>
    <hyperlink ref="E120" location="A124801630R" display="A124801630R" xr:uid="{00000000-0004-0000-0000-00006D000000}"/>
    <hyperlink ref="E121" location="A124801606R" display="A124801606R" xr:uid="{00000000-0004-0000-0000-00006E000000}"/>
    <hyperlink ref="E122" location="A124801638J" display="A124801638J" xr:uid="{00000000-0004-0000-0000-00006F000000}"/>
    <hyperlink ref="E123" location="A124801562X" display="A124801562X" xr:uid="{00000000-0004-0000-0000-000070000000}"/>
    <hyperlink ref="E124" location="A124801522F" display="A124801522F" xr:uid="{00000000-0004-0000-0000-000071000000}"/>
    <hyperlink ref="E125" location="A124801542R" display="A124801542R" xr:uid="{00000000-0004-0000-0000-000072000000}"/>
    <hyperlink ref="E126" location="A124801586T" display="A124801586T" xr:uid="{00000000-0004-0000-0000-000073000000}"/>
    <hyperlink ref="E127" location="A124801546X" display="A124801546X" xr:uid="{00000000-0004-0000-0000-000074000000}"/>
    <hyperlink ref="E128" location="A124801590J" display="A124801590J" xr:uid="{00000000-0004-0000-0000-000075000000}"/>
    <hyperlink ref="E129" location="A124801594T" display="A124801594T" xr:uid="{00000000-0004-0000-0000-000076000000}"/>
    <hyperlink ref="E130" location="A124801646J" display="A124801646J" xr:uid="{00000000-0004-0000-0000-000077000000}"/>
    <hyperlink ref="E131" location="A124801526R" display="A124801526R" xr:uid="{00000000-0004-0000-0000-000078000000}"/>
    <hyperlink ref="E132" location="A124801634X" display="A124801634X" xr:uid="{00000000-0004-0000-0000-000079000000}"/>
    <hyperlink ref="E133" location="A124801550R" display="A124801550R" xr:uid="{00000000-0004-0000-0000-00007A000000}"/>
    <hyperlink ref="E134" location="A124801530F" display="A124801530F" xr:uid="{00000000-0004-0000-0000-00007B000000}"/>
    <hyperlink ref="E135" location="A124801566J" display="A124801566J" xr:uid="{00000000-0004-0000-0000-00007C000000}"/>
    <hyperlink ref="E136" location="A124801598A" display="A124801598A" xr:uid="{00000000-0004-0000-0000-00007D000000}"/>
    <hyperlink ref="E137" location="A124801650X" display="A124801650X" xr:uid="{00000000-0004-0000-0000-00007E000000}"/>
    <hyperlink ref="E138" location="A124801534R" display="A124801534R" xr:uid="{00000000-0004-0000-0000-00007F000000}"/>
    <hyperlink ref="E139" location="A124801610F" display="A124801610F" xr:uid="{00000000-0004-0000-0000-000080000000}"/>
    <hyperlink ref="E140" location="A124801614R" display="A124801614R" xr:uid="{00000000-0004-0000-0000-000081000000}"/>
    <hyperlink ref="E141" location="A124801554X" display="A124801554X" xr:uid="{00000000-0004-0000-0000-000082000000}"/>
    <hyperlink ref="E142" location="A124801538X" display="A124801538X" xr:uid="{00000000-0004-0000-0000-000083000000}"/>
    <hyperlink ref="E143" location="A124801570X" display="A124801570X" xr:uid="{00000000-0004-0000-0000-000084000000}"/>
    <hyperlink ref="E144" location="A124802302W" display="A124802302W" xr:uid="{00000000-0004-0000-0000-000085000000}"/>
    <hyperlink ref="E145" location="A124802278J" display="A124802278J" xr:uid="{00000000-0004-0000-0000-000086000000}"/>
    <hyperlink ref="E146" location="A124802234F" display="A124802234F" xr:uid="{00000000-0004-0000-0000-000087000000}"/>
    <hyperlink ref="E147" location="A124802282X" display="A124802282X" xr:uid="{00000000-0004-0000-0000-000088000000}"/>
    <hyperlink ref="E148" location="A124802286J" display="A124802286J" xr:uid="{00000000-0004-0000-0000-000089000000}"/>
    <hyperlink ref="E149" location="A124802238R" display="A124802238R" xr:uid="{00000000-0004-0000-0000-00008A000000}"/>
    <hyperlink ref="E150" location="A124802242F" display="A124802242F" xr:uid="{00000000-0004-0000-0000-00008B000000}"/>
    <hyperlink ref="E151" location="A124802262R" display="A124802262R" xr:uid="{00000000-0004-0000-0000-00008C000000}"/>
    <hyperlink ref="E152" location="A124802218F" display="A124802218F" xr:uid="{00000000-0004-0000-0000-00008D000000}"/>
    <hyperlink ref="E153" location="A124802290X" display="A124802290X" xr:uid="{00000000-0004-0000-0000-00008E000000}"/>
    <hyperlink ref="E154" location="A124802266X" display="A124802266X" xr:uid="{00000000-0004-0000-0000-00008F000000}"/>
    <hyperlink ref="E155" location="A124802298T" display="A124802298T" xr:uid="{00000000-0004-0000-0000-000090000000}"/>
    <hyperlink ref="E156" location="A124802222W" display="A124802222W" xr:uid="{00000000-0004-0000-0000-000091000000}"/>
    <hyperlink ref="E157" location="A124802182R" display="A124802182R" xr:uid="{00000000-0004-0000-0000-000092000000}"/>
    <hyperlink ref="E158" location="A124802202L" display="A124802202L" xr:uid="{00000000-0004-0000-0000-000093000000}"/>
    <hyperlink ref="E159" location="A124802246R" display="A124802246R" xr:uid="{00000000-0004-0000-0000-000094000000}"/>
    <hyperlink ref="E160" location="A124802206W" display="A124802206W" xr:uid="{00000000-0004-0000-0000-000095000000}"/>
    <hyperlink ref="E161" location="A124802250F" display="A124802250F" xr:uid="{00000000-0004-0000-0000-000096000000}"/>
    <hyperlink ref="E162" location="A124802254R" display="A124802254R" xr:uid="{00000000-0004-0000-0000-000097000000}"/>
    <hyperlink ref="E163" location="A124802306F" display="A124802306F" xr:uid="{00000000-0004-0000-0000-000098000000}"/>
    <hyperlink ref="E164" location="A124802186X" display="A124802186X" xr:uid="{00000000-0004-0000-0000-000099000000}"/>
    <hyperlink ref="E165" location="A124802294J" display="A124802294J" xr:uid="{00000000-0004-0000-0000-00009A000000}"/>
    <hyperlink ref="E166" location="A124802210L" display="A124802210L" xr:uid="{00000000-0004-0000-0000-00009B000000}"/>
    <hyperlink ref="E167" location="A124802190R" display="A124802190R" xr:uid="{00000000-0004-0000-0000-00009C000000}"/>
    <hyperlink ref="E168" location="A124802226F" display="A124802226F" xr:uid="{00000000-0004-0000-0000-00009D000000}"/>
    <hyperlink ref="E169" location="A124802258X" display="A124802258X" xr:uid="{00000000-0004-0000-0000-00009E000000}"/>
    <hyperlink ref="E170" location="A124802310W" display="A124802310W" xr:uid="{00000000-0004-0000-0000-00009F000000}"/>
    <hyperlink ref="E171" location="A124802194X" display="A124802194X" xr:uid="{00000000-0004-0000-0000-0000A0000000}"/>
    <hyperlink ref="E172" location="A124802270R" display="A124802270R" xr:uid="{00000000-0004-0000-0000-0000A1000000}"/>
    <hyperlink ref="E173" location="A124802274X" display="A124802274X" xr:uid="{00000000-0004-0000-0000-0000A2000000}"/>
    <hyperlink ref="E174" location="A124802214W" display="A124802214W" xr:uid="{00000000-0004-0000-0000-0000A3000000}"/>
    <hyperlink ref="E175" location="A124802198J" display="A124802198J" xr:uid="{00000000-0004-0000-0000-0000A4000000}"/>
    <hyperlink ref="E176" location="A124802230W" display="A124802230W" xr:uid="{00000000-0004-0000-0000-0000A5000000}"/>
    <hyperlink ref="E177" location="A124800982A" display="A124800982A" xr:uid="{00000000-0004-0000-0000-0000A6000000}"/>
    <hyperlink ref="E178" location="A124800958A" display="A124800958A" xr:uid="{00000000-0004-0000-0000-0000A7000000}"/>
    <hyperlink ref="E179" location="A124800914X" display="A124800914X" xr:uid="{00000000-0004-0000-0000-0000A8000000}"/>
    <hyperlink ref="E180" location="A124800962T" display="A124800962T" xr:uid="{00000000-0004-0000-0000-0000A9000000}"/>
    <hyperlink ref="E181" location="A124800966A" display="A124800966A" xr:uid="{00000000-0004-0000-0000-0000AA000000}"/>
    <hyperlink ref="E182" location="A124800918J" display="A124800918J" xr:uid="{00000000-0004-0000-0000-0000AB000000}"/>
    <hyperlink ref="E183" location="A124800922X" display="A124800922X" xr:uid="{00000000-0004-0000-0000-0000AC000000}"/>
    <hyperlink ref="E184" location="A124800942J" display="A124800942J" xr:uid="{00000000-0004-0000-0000-0000AD000000}"/>
    <hyperlink ref="E185" location="A124800898K" display="A124800898K" xr:uid="{00000000-0004-0000-0000-0000AE000000}"/>
    <hyperlink ref="E186" location="A124800970T" display="A124800970T" xr:uid="{00000000-0004-0000-0000-0000AF000000}"/>
    <hyperlink ref="E187" location="A124800946T" display="A124800946T" xr:uid="{00000000-0004-0000-0000-0000B0000000}"/>
    <hyperlink ref="E188" location="A124800978K" display="A124800978K" xr:uid="{00000000-0004-0000-0000-0000B1000000}"/>
    <hyperlink ref="E189" location="A124800902R" display="A124800902R" xr:uid="{00000000-0004-0000-0000-0000B2000000}"/>
    <hyperlink ref="E190" location="A124800862J" display="A124800862J" xr:uid="{00000000-0004-0000-0000-0000B3000000}"/>
    <hyperlink ref="E191" location="A124800882T" display="A124800882T" xr:uid="{00000000-0004-0000-0000-0000B4000000}"/>
    <hyperlink ref="E192" location="A124800926J" display="A124800926J" xr:uid="{00000000-0004-0000-0000-0000B5000000}"/>
    <hyperlink ref="E193" location="A124800886A" display="A124800886A" xr:uid="{00000000-0004-0000-0000-0000B6000000}"/>
    <hyperlink ref="E194" location="A124800930X" display="A124800930X" xr:uid="{00000000-0004-0000-0000-0000B7000000}"/>
    <hyperlink ref="E195" location="A124800934J" display="A124800934J" xr:uid="{00000000-0004-0000-0000-0000B8000000}"/>
    <hyperlink ref="E196" location="A124800986K" display="A124800986K" xr:uid="{00000000-0004-0000-0000-0000B9000000}"/>
    <hyperlink ref="E197" location="A124800866T" display="A124800866T" xr:uid="{00000000-0004-0000-0000-0000BA000000}"/>
    <hyperlink ref="E198" location="A124800974A" display="A124800974A" xr:uid="{00000000-0004-0000-0000-0000BB000000}"/>
    <hyperlink ref="E199" location="A124800890T" display="A124800890T" xr:uid="{00000000-0004-0000-0000-0000BC000000}"/>
    <hyperlink ref="E200" location="A124800870J" display="A124800870J" xr:uid="{00000000-0004-0000-0000-0000BD000000}"/>
    <hyperlink ref="E201" location="A124800906X" display="A124800906X" xr:uid="{00000000-0004-0000-0000-0000BE000000}"/>
    <hyperlink ref="E202" location="A124800938T" display="A124800938T" xr:uid="{00000000-0004-0000-0000-0000BF000000}"/>
    <hyperlink ref="E203" location="A124800990A" display="A124800990A" xr:uid="{00000000-0004-0000-0000-0000C0000000}"/>
    <hyperlink ref="E204" location="A124800874T" display="A124800874T" xr:uid="{00000000-0004-0000-0000-0000C1000000}"/>
    <hyperlink ref="E205" location="A124800950J" display="A124800950J" xr:uid="{00000000-0004-0000-0000-0000C2000000}"/>
    <hyperlink ref="E206" location="A124800954T" display="A124800954T" xr:uid="{00000000-0004-0000-0000-0000C3000000}"/>
    <hyperlink ref="E207" location="A124800894A" display="A124800894A" xr:uid="{00000000-0004-0000-0000-0000C4000000}"/>
    <hyperlink ref="E208" location="A124800878A" display="A124800878A" xr:uid="{00000000-0004-0000-0000-0000C5000000}"/>
    <hyperlink ref="E209" location="A124800910R" display="A124800910R" xr:uid="{00000000-0004-0000-0000-0000C6000000}"/>
    <hyperlink ref="E210" location="A124800850X" display="A124800850X" xr:uid="{00000000-0004-0000-0000-0000C7000000}"/>
    <hyperlink ref="E211" location="A124800826X" display="A124800826X" xr:uid="{00000000-0004-0000-0000-0000C8000000}"/>
    <hyperlink ref="E212" location="A124800782J" display="A124800782J" xr:uid="{00000000-0004-0000-0000-0000C9000000}"/>
    <hyperlink ref="E213" location="A124800830R" display="A124800830R" xr:uid="{00000000-0004-0000-0000-0000CA000000}"/>
    <hyperlink ref="E214" location="A124800834X" display="A124800834X" xr:uid="{00000000-0004-0000-0000-0000CB000000}"/>
    <hyperlink ref="E215" location="A124800786T" display="A124800786T" xr:uid="{00000000-0004-0000-0000-0000CC000000}"/>
    <hyperlink ref="E216" location="A124800790J" display="A124800790J" xr:uid="{00000000-0004-0000-0000-0000CD000000}"/>
    <hyperlink ref="E217" location="A124800810F" display="A124800810F" xr:uid="{00000000-0004-0000-0000-0000CE000000}"/>
    <hyperlink ref="E218" location="A124800766J" display="A124800766J" xr:uid="{00000000-0004-0000-0000-0000CF000000}"/>
    <hyperlink ref="E219" location="A124800838J" display="A124800838J" xr:uid="{00000000-0004-0000-0000-0000D0000000}"/>
    <hyperlink ref="E220" location="A124800814R" display="A124800814R" xr:uid="{00000000-0004-0000-0000-0000D1000000}"/>
    <hyperlink ref="E221" location="A124800846J" display="A124800846J" xr:uid="{00000000-0004-0000-0000-0000D2000000}"/>
    <hyperlink ref="E222" location="A124800770X" display="A124800770X" xr:uid="{00000000-0004-0000-0000-0000D3000000}"/>
    <hyperlink ref="E223" location="A124800730F" display="A124800730F" xr:uid="{00000000-0004-0000-0000-0000D4000000}"/>
    <hyperlink ref="E224" location="A124800750R" display="A124800750R" xr:uid="{00000000-0004-0000-0000-0000D5000000}"/>
    <hyperlink ref="E225" location="A124800794T" display="A124800794T" xr:uid="{00000000-0004-0000-0000-0000D6000000}"/>
    <hyperlink ref="E226" location="A124800754X" display="A124800754X" xr:uid="{00000000-0004-0000-0000-0000D7000000}"/>
    <hyperlink ref="E227" location="A124800798A" display="A124800798A" xr:uid="{00000000-0004-0000-0000-0000D8000000}"/>
    <hyperlink ref="E228" location="A124800802F" display="A124800802F" xr:uid="{00000000-0004-0000-0000-0000D9000000}"/>
    <hyperlink ref="E229" location="A124800854J" display="A124800854J" xr:uid="{00000000-0004-0000-0000-0000DA000000}"/>
    <hyperlink ref="E230" location="A124800734R" display="A124800734R" xr:uid="{00000000-0004-0000-0000-0000DB000000}"/>
    <hyperlink ref="E231" location="A124800842X" display="A124800842X" xr:uid="{00000000-0004-0000-0000-0000DC000000}"/>
    <hyperlink ref="E232" location="A124800758J" display="A124800758J" xr:uid="{00000000-0004-0000-0000-0000DD000000}"/>
    <hyperlink ref="E233" location="A124800738X" display="A124800738X" xr:uid="{00000000-0004-0000-0000-0000DE000000}"/>
    <hyperlink ref="E234" location="A124800774J" display="A124800774J" xr:uid="{00000000-0004-0000-0000-0000DF000000}"/>
    <hyperlink ref="E235" location="A124800806R" display="A124800806R" xr:uid="{00000000-0004-0000-0000-0000E0000000}"/>
    <hyperlink ref="E236" location="A124800858T" display="A124800858T" xr:uid="{00000000-0004-0000-0000-0000E1000000}"/>
    <hyperlink ref="E237" location="A124800742R" display="A124800742R" xr:uid="{00000000-0004-0000-0000-0000E2000000}"/>
    <hyperlink ref="E238" location="A124800818X" display="A124800818X" xr:uid="{00000000-0004-0000-0000-0000E3000000}"/>
    <hyperlink ref="E239" location="A124800822R" display="A124800822R" xr:uid="{00000000-0004-0000-0000-0000E4000000}"/>
    <hyperlink ref="E240" location="A124800762X" display="A124800762X" xr:uid="{00000000-0004-0000-0000-0000E5000000}"/>
    <hyperlink ref="E241" location="A124800746X" display="A124800746X" xr:uid="{00000000-0004-0000-0000-0000E6000000}"/>
    <hyperlink ref="E242" location="A124800778T" display="A124800778T" xr:uid="{00000000-0004-0000-0000-0000E7000000}"/>
    <hyperlink ref="E243" location="A124801774A" display="A124801774A" xr:uid="{00000000-0004-0000-0000-0000E8000000}"/>
    <hyperlink ref="E244" location="A124801750J" display="A124801750J" xr:uid="{00000000-0004-0000-0000-0000E9000000}"/>
    <hyperlink ref="E245" location="A124801706X" display="A124801706X" xr:uid="{00000000-0004-0000-0000-0000EA000000}"/>
    <hyperlink ref="E246" location="A124801754T" display="A124801754T" xr:uid="{00000000-0004-0000-0000-0000EB000000}"/>
    <hyperlink ref="E247" location="A124801758A" display="A124801758A" xr:uid="{00000000-0004-0000-0000-0000EC000000}"/>
    <hyperlink ref="E248" location="A124801710R" display="A124801710R" xr:uid="{00000000-0004-0000-0000-0000ED000000}"/>
    <hyperlink ref="E249" location="A124801714X" display="A124801714X" xr:uid="{00000000-0004-0000-0000-0000EE000000}"/>
    <hyperlink ref="E250" location="A124801734J" display="A124801734J" xr:uid="{00000000-0004-0000-0000-0000EF000000}"/>
    <hyperlink ref="E251" location="A124801690T" display="A124801690T" xr:uid="{00000000-0004-0000-0000-0000F0000000}"/>
    <hyperlink ref="E252" location="A124801762T" display="A124801762T" xr:uid="{00000000-0004-0000-0000-0000F1000000}"/>
    <hyperlink ref="E253" location="A124801738T" display="A124801738T" xr:uid="{00000000-0004-0000-0000-0000F2000000}"/>
    <hyperlink ref="E254" location="A124801770T" display="A124801770T" xr:uid="{00000000-0004-0000-0000-0000F3000000}"/>
    <hyperlink ref="E255" location="A124801694A" display="A124801694A" xr:uid="{00000000-0004-0000-0000-0000F4000000}"/>
    <hyperlink ref="E256" location="A124801654J" display="A124801654J" xr:uid="{00000000-0004-0000-0000-0000F5000000}"/>
    <hyperlink ref="E257" location="A124801674T" display="A124801674T" xr:uid="{00000000-0004-0000-0000-0000F6000000}"/>
    <hyperlink ref="E258" location="A124801718J" display="A124801718J" xr:uid="{00000000-0004-0000-0000-0000F7000000}"/>
    <hyperlink ref="E259" location="A124801678A" display="A124801678A" xr:uid="{00000000-0004-0000-0000-0000F8000000}"/>
    <hyperlink ref="E260" location="A124801722X" display="A124801722X" xr:uid="{00000000-0004-0000-0000-0000F9000000}"/>
    <hyperlink ref="E261" location="A124801726J" display="A124801726J" xr:uid="{00000000-0004-0000-0000-0000FA000000}"/>
    <hyperlink ref="E262" location="A124801778K" display="A124801778K" xr:uid="{00000000-0004-0000-0000-0000FB000000}"/>
    <hyperlink ref="E263" location="A124801658T" display="A124801658T" xr:uid="{00000000-0004-0000-0000-0000FC000000}"/>
    <hyperlink ref="E264" location="A124801766A" display="A124801766A" xr:uid="{00000000-0004-0000-0000-0000FD000000}"/>
    <hyperlink ref="E265" location="A124801682T" display="A124801682T" xr:uid="{00000000-0004-0000-0000-0000FE000000}"/>
    <hyperlink ref="E266" location="A124801662J" display="A124801662J" xr:uid="{00000000-0004-0000-0000-0000FF000000}"/>
    <hyperlink ref="E267" location="A124801698K" display="A124801698K" xr:uid="{00000000-0004-0000-0000-000000010000}"/>
    <hyperlink ref="E268" location="A124801730X" display="A124801730X" xr:uid="{00000000-0004-0000-0000-000001010000}"/>
    <hyperlink ref="E269" location="A124801782A" display="A124801782A" xr:uid="{00000000-0004-0000-0000-000002010000}"/>
    <hyperlink ref="E270" location="A124801666T" display="A124801666T" xr:uid="{00000000-0004-0000-0000-000003010000}"/>
    <hyperlink ref="E271" location="A124801742J" display="A124801742J" xr:uid="{00000000-0004-0000-0000-000004010000}"/>
    <hyperlink ref="E272" location="A124801746T" display="A124801746T" xr:uid="{00000000-0004-0000-0000-000005010000}"/>
    <hyperlink ref="E273" location="A124801686A" display="A124801686A" xr:uid="{00000000-0004-0000-0000-000006010000}"/>
    <hyperlink ref="E274" location="A124801670J" display="A124801670J" xr:uid="{00000000-0004-0000-0000-000007010000}"/>
    <hyperlink ref="E275" location="A124801702R" display="A124801702R" xr:uid="{00000000-0004-0000-0000-000008010000}"/>
    <hyperlink ref="E276" location="A124801114V" display="A124801114V" xr:uid="{00000000-0004-0000-0000-000009010000}"/>
    <hyperlink ref="E277" location="A124801090L" display="A124801090L" xr:uid="{00000000-0004-0000-0000-00000A010000}"/>
    <hyperlink ref="E278" location="A124801046C" display="A124801046C" xr:uid="{00000000-0004-0000-0000-00000B010000}"/>
    <hyperlink ref="E279" location="A124801094W" display="A124801094W" xr:uid="{00000000-0004-0000-0000-00000C010000}"/>
    <hyperlink ref="E280" location="A124801098F" display="A124801098F" xr:uid="{00000000-0004-0000-0000-00000D010000}"/>
    <hyperlink ref="E281" location="A124801050V" display="A124801050V" xr:uid="{00000000-0004-0000-0000-00000E010000}"/>
    <hyperlink ref="E282" location="A124801054C" display="A124801054C" xr:uid="{00000000-0004-0000-0000-00000F010000}"/>
    <hyperlink ref="E283" location="A124801074L" display="A124801074L" xr:uid="{00000000-0004-0000-0000-000010010000}"/>
    <hyperlink ref="E284" location="A124801030K" display="A124801030K" xr:uid="{00000000-0004-0000-0000-000011010000}"/>
    <hyperlink ref="E285" location="A124801102K" display="A124801102K" xr:uid="{00000000-0004-0000-0000-000012010000}"/>
    <hyperlink ref="E286" location="A124801078W" display="A124801078W" xr:uid="{00000000-0004-0000-0000-000013010000}"/>
    <hyperlink ref="E287" location="A124801110K" display="A124801110K" xr:uid="{00000000-0004-0000-0000-000014010000}"/>
    <hyperlink ref="E288" location="A124801034V" display="A124801034V" xr:uid="{00000000-0004-0000-0000-000015010000}"/>
    <hyperlink ref="E289" location="A124800994K" display="A124800994K" xr:uid="{00000000-0004-0000-0000-000016010000}"/>
    <hyperlink ref="E290" location="A124801014K" display="A124801014K" xr:uid="{00000000-0004-0000-0000-000017010000}"/>
    <hyperlink ref="E291" location="A124801058L" display="A124801058L" xr:uid="{00000000-0004-0000-0000-000018010000}"/>
    <hyperlink ref="E292" location="A124801018V" display="A124801018V" xr:uid="{00000000-0004-0000-0000-000019010000}"/>
    <hyperlink ref="E293" location="A124801062C" display="A124801062C" xr:uid="{00000000-0004-0000-0000-00001A010000}"/>
    <hyperlink ref="E294" location="A124801066L" display="A124801066L" xr:uid="{00000000-0004-0000-0000-00001B010000}"/>
    <hyperlink ref="E295" location="A124801118C" display="A124801118C" xr:uid="{00000000-0004-0000-0000-00001C010000}"/>
    <hyperlink ref="E296" location="A124800998V" display="A124800998V" xr:uid="{00000000-0004-0000-0000-00001D010000}"/>
    <hyperlink ref="E297" location="A124801106V" display="A124801106V" xr:uid="{00000000-0004-0000-0000-00001E010000}"/>
    <hyperlink ref="E298" location="A124801022K" display="A124801022K" xr:uid="{00000000-0004-0000-0000-00001F010000}"/>
    <hyperlink ref="E299" location="A124801002A" display="A124801002A" xr:uid="{00000000-0004-0000-0000-000020010000}"/>
    <hyperlink ref="E300" location="A124801038C" display="A124801038C" xr:uid="{00000000-0004-0000-0000-000021010000}"/>
    <hyperlink ref="E301" location="A124801070C" display="A124801070C" xr:uid="{00000000-0004-0000-0000-000022010000}"/>
    <hyperlink ref="E302" location="A124801122V" display="A124801122V" xr:uid="{00000000-0004-0000-0000-000023010000}"/>
    <hyperlink ref="E303" location="A124801006K" display="A124801006K" xr:uid="{00000000-0004-0000-0000-000024010000}"/>
    <hyperlink ref="E304" location="A124801082L" display="A124801082L" xr:uid="{00000000-0004-0000-0000-000025010000}"/>
    <hyperlink ref="E305" location="A124801086W" display="A124801086W" xr:uid="{00000000-0004-0000-0000-000026010000}"/>
    <hyperlink ref="E306" location="A124801026V" display="A124801026V" xr:uid="{00000000-0004-0000-0000-000027010000}"/>
    <hyperlink ref="E307" location="A124801010A" display="A124801010A" xr:uid="{00000000-0004-0000-0000-000028010000}"/>
    <hyperlink ref="E308" location="A124801042V" display="A124801042V" xr:uid="{00000000-0004-0000-0000-000029010000}"/>
    <hyperlink ref="E309" location="A124801906T" display="A124801906T" xr:uid="{00000000-0004-0000-0000-00002A010000}"/>
    <hyperlink ref="E310" location="A124801882K" display="A124801882K" xr:uid="{00000000-0004-0000-0000-00002B010000}"/>
    <hyperlink ref="E311" location="A124801838A" display="A124801838A" xr:uid="{00000000-0004-0000-0000-00002C010000}"/>
    <hyperlink ref="E312" location="A124801886V" display="A124801886V" xr:uid="{00000000-0004-0000-0000-00002D010000}"/>
    <hyperlink ref="E313" location="A124801890K" display="A124801890K" xr:uid="{00000000-0004-0000-0000-00002E010000}"/>
    <hyperlink ref="E314" location="A124801842T" display="A124801842T" xr:uid="{00000000-0004-0000-0000-00002F010000}"/>
    <hyperlink ref="E315" location="A124801846A" display="A124801846A" xr:uid="{00000000-0004-0000-0000-000030010000}"/>
    <hyperlink ref="E316" location="A124801866K" display="A124801866K" xr:uid="{00000000-0004-0000-0000-000031010000}"/>
    <hyperlink ref="E317" location="A124801822J" display="A124801822J" xr:uid="{00000000-0004-0000-0000-000032010000}"/>
    <hyperlink ref="E318" location="A124801894V" display="A124801894V" xr:uid="{00000000-0004-0000-0000-000033010000}"/>
    <hyperlink ref="E319" location="A124801870A" display="A124801870A" xr:uid="{00000000-0004-0000-0000-000034010000}"/>
    <hyperlink ref="E320" location="A124801902J" display="A124801902J" xr:uid="{00000000-0004-0000-0000-000035010000}"/>
    <hyperlink ref="E321" location="A124801826T" display="A124801826T" xr:uid="{00000000-0004-0000-0000-000036010000}"/>
    <hyperlink ref="E322" location="A124801786K" display="A124801786K" xr:uid="{00000000-0004-0000-0000-000037010000}"/>
    <hyperlink ref="E323" location="A124801806J" display="A124801806J" xr:uid="{00000000-0004-0000-0000-000038010000}"/>
    <hyperlink ref="E324" location="A124801850T" display="A124801850T" xr:uid="{00000000-0004-0000-0000-000039010000}"/>
    <hyperlink ref="E325" location="A124801810X" display="A124801810X" xr:uid="{00000000-0004-0000-0000-00003A010000}"/>
    <hyperlink ref="E326" location="A124801854A" display="A124801854A" xr:uid="{00000000-0004-0000-0000-00003B010000}"/>
    <hyperlink ref="E327" location="A124801858K" display="A124801858K" xr:uid="{00000000-0004-0000-0000-00003C010000}"/>
    <hyperlink ref="E328" location="A124801910J" display="A124801910J" xr:uid="{00000000-0004-0000-0000-00003D010000}"/>
    <hyperlink ref="E329" location="A124801790A" display="A124801790A" xr:uid="{00000000-0004-0000-0000-00003E010000}"/>
    <hyperlink ref="E330" location="A124801898C" display="A124801898C" xr:uid="{00000000-0004-0000-0000-00003F010000}"/>
    <hyperlink ref="E331" location="A124801814J" display="A124801814J" xr:uid="{00000000-0004-0000-0000-000040010000}"/>
    <hyperlink ref="E332" location="A124801794K" display="A124801794K" xr:uid="{00000000-0004-0000-0000-000041010000}"/>
    <hyperlink ref="E333" location="A124801830J" display="A124801830J" xr:uid="{00000000-0004-0000-0000-000042010000}"/>
    <hyperlink ref="E334" location="A124801862A" display="A124801862A" xr:uid="{00000000-0004-0000-0000-000043010000}"/>
    <hyperlink ref="E335" location="A124801914T" display="A124801914T" xr:uid="{00000000-0004-0000-0000-000044010000}"/>
    <hyperlink ref="E336" location="A124801798V" display="A124801798V" xr:uid="{00000000-0004-0000-0000-000045010000}"/>
    <hyperlink ref="E337" location="A124801874K" display="A124801874K" xr:uid="{00000000-0004-0000-0000-000046010000}"/>
    <hyperlink ref="E338" location="A124801878V" display="A124801878V" xr:uid="{00000000-0004-0000-0000-000047010000}"/>
    <hyperlink ref="E339" location="A124801818T" display="A124801818T" xr:uid="{00000000-0004-0000-0000-000048010000}"/>
    <hyperlink ref="E340" location="A124801802X" display="A124801802X" xr:uid="{00000000-0004-0000-0000-000049010000}"/>
    <hyperlink ref="E341" location="A124801834T" display="A124801834T" xr:uid="{00000000-0004-0000-0000-00004A010000}"/>
    <hyperlink ref="E342" location="A124802038W" display="A124802038W" xr:uid="{00000000-0004-0000-0000-00004B010000}"/>
    <hyperlink ref="E343" location="A124802014C" display="A124802014C" xr:uid="{00000000-0004-0000-0000-00004C010000}"/>
    <hyperlink ref="E344" location="A124801970K" display="A124801970K" xr:uid="{00000000-0004-0000-0000-00004D010000}"/>
    <hyperlink ref="E345" location="A124802018L" display="A124802018L" xr:uid="{00000000-0004-0000-0000-00004E010000}"/>
    <hyperlink ref="E346" location="A124802022C" display="A124802022C" xr:uid="{00000000-0004-0000-0000-00004F010000}"/>
    <hyperlink ref="E347" location="A124801974V" display="A124801974V" xr:uid="{00000000-0004-0000-0000-000050010000}"/>
    <hyperlink ref="E348" location="A124801978C" display="A124801978C" xr:uid="{00000000-0004-0000-0000-000051010000}"/>
    <hyperlink ref="E349" location="A124801998L" display="A124801998L" xr:uid="{00000000-0004-0000-0000-000052010000}"/>
    <hyperlink ref="E350" location="A124801954K" display="A124801954K" xr:uid="{00000000-0004-0000-0000-000053010000}"/>
    <hyperlink ref="E351" location="A124802026L" display="A124802026L" xr:uid="{00000000-0004-0000-0000-000054010000}"/>
    <hyperlink ref="E352" location="A124802002V" display="A124802002V" xr:uid="{00000000-0004-0000-0000-000055010000}"/>
    <hyperlink ref="E353" location="A124802034L" display="A124802034L" xr:uid="{00000000-0004-0000-0000-000056010000}"/>
    <hyperlink ref="E354" location="A124801958V" display="A124801958V" xr:uid="{00000000-0004-0000-0000-000057010000}"/>
    <hyperlink ref="E355" location="A124801918A" display="A124801918A" xr:uid="{00000000-0004-0000-0000-000058010000}"/>
    <hyperlink ref="E356" location="A124801938K" display="A124801938K" xr:uid="{00000000-0004-0000-0000-000059010000}"/>
    <hyperlink ref="E357" location="A124801982V" display="A124801982V" xr:uid="{00000000-0004-0000-0000-00005A010000}"/>
    <hyperlink ref="E358" location="A124801942A" display="A124801942A" xr:uid="{00000000-0004-0000-0000-00005B010000}"/>
    <hyperlink ref="E359" location="A124801986C" display="A124801986C" xr:uid="{00000000-0004-0000-0000-00005C010000}"/>
    <hyperlink ref="E360" location="A124801990V" display="A124801990V" xr:uid="{00000000-0004-0000-0000-00005D010000}"/>
    <hyperlink ref="E361" location="A124802042L" display="A124802042L" xr:uid="{00000000-0004-0000-0000-00005E010000}"/>
    <hyperlink ref="E362" location="A124801922T" display="A124801922T" xr:uid="{00000000-0004-0000-0000-00005F010000}"/>
    <hyperlink ref="E363" location="A124802030C" display="A124802030C" xr:uid="{00000000-0004-0000-0000-000060010000}"/>
    <hyperlink ref="E364" location="A124801946K" display="A124801946K" xr:uid="{00000000-0004-0000-0000-000061010000}"/>
    <hyperlink ref="E365" location="A124801926A" display="A124801926A" xr:uid="{00000000-0004-0000-0000-000062010000}"/>
    <hyperlink ref="E366" location="A124801962K" display="A124801962K" xr:uid="{00000000-0004-0000-0000-000063010000}"/>
    <hyperlink ref="E367" location="A124801994C" display="A124801994C" xr:uid="{00000000-0004-0000-0000-000064010000}"/>
    <hyperlink ref="E368" location="A124802046W" display="A124802046W" xr:uid="{00000000-0004-0000-0000-000065010000}"/>
    <hyperlink ref="E369" location="A124801930T" display="A124801930T" xr:uid="{00000000-0004-0000-0000-000066010000}"/>
    <hyperlink ref="E370" location="A124802006C" display="A124802006C" xr:uid="{00000000-0004-0000-0000-000067010000}"/>
    <hyperlink ref="E371" location="A124802010V" display="A124802010V" xr:uid="{00000000-0004-0000-0000-000068010000}"/>
    <hyperlink ref="E372" location="A124801950A" display="A124801950A" xr:uid="{00000000-0004-0000-0000-000069010000}"/>
    <hyperlink ref="E373" location="A124801934A" display="A124801934A" xr:uid="{00000000-0004-0000-0000-00006A010000}"/>
    <hyperlink ref="E374" location="A124801966V" display="A124801966V" xr:uid="{00000000-0004-0000-0000-00006B010000}"/>
    <hyperlink ref="E375" location="A124801246W" display="A124801246W" xr:uid="{00000000-0004-0000-0000-00006C010000}"/>
    <hyperlink ref="E376" location="A124801222C" display="A124801222C" xr:uid="{00000000-0004-0000-0000-00006D010000}"/>
    <hyperlink ref="E377" location="A124801178F" display="A124801178F" xr:uid="{00000000-0004-0000-0000-00006E010000}"/>
    <hyperlink ref="E378" location="A124801226L" display="A124801226L" xr:uid="{00000000-0004-0000-0000-00006F010000}"/>
    <hyperlink ref="E379" location="A124801230C" display="A124801230C" xr:uid="{00000000-0004-0000-0000-000070010000}"/>
    <hyperlink ref="E380" location="A124801182W" display="A124801182W" xr:uid="{00000000-0004-0000-0000-000071010000}"/>
    <hyperlink ref="E381" location="A124801186F" display="A124801186F" xr:uid="{00000000-0004-0000-0000-000072010000}"/>
    <hyperlink ref="E382" location="A124801206C" display="A124801206C" xr:uid="{00000000-0004-0000-0000-000073010000}"/>
    <hyperlink ref="E383" location="A124801162L" display="A124801162L" xr:uid="{00000000-0004-0000-0000-000074010000}"/>
    <hyperlink ref="E384" location="A124801234L" display="A124801234L" xr:uid="{00000000-0004-0000-0000-000075010000}"/>
    <hyperlink ref="E385" location="A124801210V" display="A124801210V" xr:uid="{00000000-0004-0000-0000-000076010000}"/>
    <hyperlink ref="E386" location="A124801242L" display="A124801242L" xr:uid="{00000000-0004-0000-0000-000077010000}"/>
    <hyperlink ref="E387" location="A124801166W" display="A124801166W" xr:uid="{00000000-0004-0000-0000-000078010000}"/>
    <hyperlink ref="E388" location="A124801126C" display="A124801126C" xr:uid="{00000000-0004-0000-0000-000079010000}"/>
    <hyperlink ref="E389" location="A124801146L" display="A124801146L" xr:uid="{00000000-0004-0000-0000-00007A010000}"/>
    <hyperlink ref="E390" location="A124801190W" display="A124801190W" xr:uid="{00000000-0004-0000-0000-00007B010000}"/>
    <hyperlink ref="E391" location="A124801150C" display="A124801150C" xr:uid="{00000000-0004-0000-0000-00007C010000}"/>
    <hyperlink ref="E392" location="A124801194F" display="A124801194F" xr:uid="{00000000-0004-0000-0000-00007D010000}"/>
    <hyperlink ref="E393" location="A124801198R" display="A124801198R" xr:uid="{00000000-0004-0000-0000-00007E010000}"/>
    <hyperlink ref="E394" location="A124801250L" display="A124801250L" xr:uid="{00000000-0004-0000-0000-00007F010000}"/>
    <hyperlink ref="E395" location="A124801130V" display="A124801130V" xr:uid="{00000000-0004-0000-0000-000080010000}"/>
    <hyperlink ref="E396" location="A124801238W" display="A124801238W" xr:uid="{00000000-0004-0000-0000-000081010000}"/>
    <hyperlink ref="E397" location="A124801154L" display="A124801154L" xr:uid="{00000000-0004-0000-0000-000082010000}"/>
    <hyperlink ref="E398" location="A124801134C" display="A124801134C" xr:uid="{00000000-0004-0000-0000-000083010000}"/>
    <hyperlink ref="E399" location="A124801170L" display="A124801170L" xr:uid="{00000000-0004-0000-0000-000084010000}"/>
    <hyperlink ref="E400" location="A124801202V" display="A124801202V" xr:uid="{00000000-0004-0000-0000-000085010000}"/>
    <hyperlink ref="E401" location="A124801254W" display="A124801254W" xr:uid="{00000000-0004-0000-0000-000086010000}"/>
    <hyperlink ref="E402" location="A124801138L" display="A124801138L" xr:uid="{00000000-0004-0000-0000-000087010000}"/>
    <hyperlink ref="E403" location="A124801214C" display="A124801214C" xr:uid="{00000000-0004-0000-0000-000088010000}"/>
    <hyperlink ref="E404" location="A124801218L" display="A124801218L" xr:uid="{00000000-0004-0000-0000-000089010000}"/>
    <hyperlink ref="E405" location="A124801158W" display="A124801158W" xr:uid="{00000000-0004-0000-0000-00008A010000}"/>
    <hyperlink ref="E406" location="A124801142C" display="A124801142C" xr:uid="{00000000-0004-0000-0000-00008B010000}"/>
    <hyperlink ref="E407" location="A124801174W" display="A124801174W" xr:uid="{00000000-0004-0000-0000-00008C010000}"/>
    <hyperlink ref="E408" location="A124801378X" display="A124801378X" xr:uid="{00000000-0004-0000-0000-00008D010000}"/>
    <hyperlink ref="E409" location="A124801354F" display="A124801354F" xr:uid="{00000000-0004-0000-0000-00008E010000}"/>
    <hyperlink ref="E410" location="A124801310C" display="A124801310C" xr:uid="{00000000-0004-0000-0000-00008F010000}"/>
    <hyperlink ref="E411" location="A124801358R" display="A124801358R" xr:uid="{00000000-0004-0000-0000-000090010000}"/>
    <hyperlink ref="E412" location="A124801362F" display="A124801362F" xr:uid="{00000000-0004-0000-0000-000091010000}"/>
    <hyperlink ref="E413" location="A124801314L" display="A124801314L" xr:uid="{00000000-0004-0000-0000-000092010000}"/>
    <hyperlink ref="E414" location="A124801318W" display="A124801318W" xr:uid="{00000000-0004-0000-0000-000093010000}"/>
    <hyperlink ref="E415" location="A124801338F" display="A124801338F" xr:uid="{00000000-0004-0000-0000-000094010000}"/>
    <hyperlink ref="E416" location="A124801294R" display="A124801294R" xr:uid="{00000000-0004-0000-0000-000095010000}"/>
    <hyperlink ref="E417" location="A124801366R" display="A124801366R" xr:uid="{00000000-0004-0000-0000-000096010000}"/>
    <hyperlink ref="E418" location="A124801342W" display="A124801342W" xr:uid="{00000000-0004-0000-0000-000097010000}"/>
    <hyperlink ref="E419" location="A124801374R" display="A124801374R" xr:uid="{00000000-0004-0000-0000-000098010000}"/>
    <hyperlink ref="E420" location="A124801298X" display="A124801298X" xr:uid="{00000000-0004-0000-0000-000099010000}"/>
    <hyperlink ref="E421" location="A124801258F" display="A124801258F" xr:uid="{00000000-0004-0000-0000-00009A010000}"/>
    <hyperlink ref="E422" location="A124801278R" display="A124801278R" xr:uid="{00000000-0004-0000-0000-00009B010000}"/>
    <hyperlink ref="E423" location="A124801322L" display="A124801322L" xr:uid="{00000000-0004-0000-0000-00009C010000}"/>
    <hyperlink ref="E424" location="A124801282F" display="A124801282F" xr:uid="{00000000-0004-0000-0000-00009D010000}"/>
    <hyperlink ref="E425" location="A124801326W" display="A124801326W" xr:uid="{00000000-0004-0000-0000-00009E010000}"/>
    <hyperlink ref="E426" location="A124801330L" display="A124801330L" xr:uid="{00000000-0004-0000-0000-00009F010000}"/>
    <hyperlink ref="E427" location="A124801382R" display="A124801382R" xr:uid="{00000000-0004-0000-0000-0000A0010000}"/>
    <hyperlink ref="E428" location="A124801262W" display="A124801262W" xr:uid="{00000000-0004-0000-0000-0000A1010000}"/>
    <hyperlink ref="E429" location="A124801370F" display="A124801370F" xr:uid="{00000000-0004-0000-0000-0000A2010000}"/>
    <hyperlink ref="E430" location="A124801286R" display="A124801286R" xr:uid="{00000000-0004-0000-0000-0000A3010000}"/>
    <hyperlink ref="E431" location="A124801266F" display="A124801266F" xr:uid="{00000000-0004-0000-0000-0000A4010000}"/>
    <hyperlink ref="E432" location="A124801302C" display="A124801302C" xr:uid="{00000000-0004-0000-0000-0000A5010000}"/>
    <hyperlink ref="E433" location="A124801334W" display="A124801334W" xr:uid="{00000000-0004-0000-0000-0000A6010000}"/>
    <hyperlink ref="E434" location="A124801386X" display="A124801386X" xr:uid="{00000000-0004-0000-0000-0000A7010000}"/>
    <hyperlink ref="E435" location="A124801270W" display="A124801270W" xr:uid="{00000000-0004-0000-0000-0000A8010000}"/>
    <hyperlink ref="E436" location="A124801346F" display="A124801346F" xr:uid="{00000000-0004-0000-0000-0000A9010000}"/>
    <hyperlink ref="E437" location="A124801350W" display="A124801350W" xr:uid="{00000000-0004-0000-0000-0000AA010000}"/>
    <hyperlink ref="E438" location="A124801290F" display="A124801290F" xr:uid="{00000000-0004-0000-0000-0000AB010000}"/>
    <hyperlink ref="E439" location="A124801274F" display="A124801274F" xr:uid="{00000000-0004-0000-0000-0000AC010000}"/>
    <hyperlink ref="E440" location="A124801306L" display="A124801306L" xr:uid="{00000000-0004-0000-0000-0000AD010000}"/>
    <hyperlink ref="E441" location="A124801510W" display="A124801510W" xr:uid="{00000000-0004-0000-0000-0000AE010000}"/>
    <hyperlink ref="E442" location="A124801486J" display="A124801486J" xr:uid="{00000000-0004-0000-0000-0000AF010000}"/>
    <hyperlink ref="E443" location="A124801442F" display="A124801442F" xr:uid="{00000000-0004-0000-0000-0000B0010000}"/>
    <hyperlink ref="E444" location="A124801490X" display="A124801490X" xr:uid="{00000000-0004-0000-0000-0000B1010000}"/>
    <hyperlink ref="E445" location="A124801494J" display="A124801494J" xr:uid="{00000000-0004-0000-0000-0000B2010000}"/>
    <hyperlink ref="E446" location="A124801446R" display="A124801446R" xr:uid="{00000000-0004-0000-0000-0000B3010000}"/>
    <hyperlink ref="E447" location="A124801450F" display="A124801450F" xr:uid="{00000000-0004-0000-0000-0000B4010000}"/>
    <hyperlink ref="E448" location="A124801470R" display="A124801470R" xr:uid="{00000000-0004-0000-0000-0000B5010000}"/>
    <hyperlink ref="E449" location="A124801426F" display="A124801426F" xr:uid="{00000000-0004-0000-0000-0000B6010000}"/>
    <hyperlink ref="E450" location="A124801498T" display="A124801498T" xr:uid="{00000000-0004-0000-0000-0000B7010000}"/>
    <hyperlink ref="E451" location="A124801474X" display="A124801474X" xr:uid="{00000000-0004-0000-0000-0000B8010000}"/>
    <hyperlink ref="E452" location="A124801506F" display="A124801506F" xr:uid="{00000000-0004-0000-0000-0000B9010000}"/>
    <hyperlink ref="E453" location="A124801430W" display="A124801430W" xr:uid="{00000000-0004-0000-0000-0000BA010000}"/>
    <hyperlink ref="E454" location="A124801390R" display="A124801390R" xr:uid="{00000000-0004-0000-0000-0000BB010000}"/>
    <hyperlink ref="E455" location="A124801410L" display="A124801410L" xr:uid="{00000000-0004-0000-0000-0000BC010000}"/>
    <hyperlink ref="E456" location="A124801454R" display="A124801454R" xr:uid="{00000000-0004-0000-0000-0000BD010000}"/>
    <hyperlink ref="E457" location="A124801414W" display="A124801414W" xr:uid="{00000000-0004-0000-0000-0000BE010000}"/>
    <hyperlink ref="E458" location="A124801458X" display="A124801458X" xr:uid="{00000000-0004-0000-0000-0000BF010000}"/>
    <hyperlink ref="E459" location="A124801462R" display="A124801462R" xr:uid="{00000000-0004-0000-0000-0000C0010000}"/>
    <hyperlink ref="E460" location="A124801514F" display="A124801514F" xr:uid="{00000000-0004-0000-0000-0000C1010000}"/>
    <hyperlink ref="E461" location="A124801394X" display="A124801394X" xr:uid="{00000000-0004-0000-0000-0000C2010000}"/>
    <hyperlink ref="E462" location="A124801502W" display="A124801502W" xr:uid="{00000000-0004-0000-0000-0000C3010000}"/>
    <hyperlink ref="E463" location="A124801418F" display="A124801418F" xr:uid="{00000000-0004-0000-0000-0000C4010000}"/>
    <hyperlink ref="E464" location="A124801398J" display="A124801398J" xr:uid="{00000000-0004-0000-0000-0000C5010000}"/>
    <hyperlink ref="E465" location="A124801434F" display="A124801434F" xr:uid="{00000000-0004-0000-0000-0000C6010000}"/>
    <hyperlink ref="E466" location="A124801466X" display="A124801466X" xr:uid="{00000000-0004-0000-0000-0000C7010000}"/>
    <hyperlink ref="E467" location="A124801518R" display="A124801518R" xr:uid="{00000000-0004-0000-0000-0000C8010000}"/>
    <hyperlink ref="E468" location="A124801402L" display="A124801402L" xr:uid="{00000000-0004-0000-0000-0000C9010000}"/>
    <hyperlink ref="E469" location="A124801478J" display="A124801478J" xr:uid="{00000000-0004-0000-0000-0000CA010000}"/>
    <hyperlink ref="E470" location="A124801482X" display="A124801482X" xr:uid="{00000000-0004-0000-0000-0000CB010000}"/>
    <hyperlink ref="E471" location="A124801422W" display="A124801422W" xr:uid="{00000000-0004-0000-0000-0000CC010000}"/>
    <hyperlink ref="E472" location="A124801406W" display="A124801406W" xr:uid="{00000000-0004-0000-0000-0000CD010000}"/>
    <hyperlink ref="E473" location="A124801438R" display="A124801438R" xr:uid="{00000000-0004-0000-0000-0000CE010000}"/>
  </hyperlinks>
  <pageMargins left="0.7" right="0.7" top="0.75" bottom="0.75" header="0.3" footer="0.3"/>
  <drawing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Q17"/>
  <sheetViews>
    <sheetView workbookViewId="0">
      <pane xSplit="1" ySplit="10" topLeftCell="B11" activePane="bottomRight" state="frozen"/>
      <selection pane="topRight" activeCell="B1" sqref="B1"/>
      <selection pane="bottomLeft" activeCell="A11" sqref="A11"/>
      <selection pane="bottomRight" activeCell="B11" sqref="B11"/>
    </sheetView>
  </sheetViews>
  <sheetFormatPr defaultColWidth="14.7109375" defaultRowHeight="11.25"/>
  <cols>
    <col min="1" max="16384" width="14.7109375" style="1"/>
  </cols>
  <sheetData>
    <row r="1" spans="1:251" s="2" customFormat="1" ht="99.95" customHeight="1">
      <c r="B1" s="3" t="s">
        <v>0</v>
      </c>
      <c r="C1" s="3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3" t="s">
        <v>6</v>
      </c>
      <c r="I1" s="3" t="s">
        <v>7</v>
      </c>
      <c r="J1" s="3" t="s">
        <v>8</v>
      </c>
      <c r="K1" s="3" t="s">
        <v>9</v>
      </c>
      <c r="L1" s="3" t="s">
        <v>10</v>
      </c>
      <c r="M1" s="3" t="s">
        <v>11</v>
      </c>
      <c r="N1" s="3" t="s">
        <v>12</v>
      </c>
      <c r="O1" s="3" t="s">
        <v>13</v>
      </c>
      <c r="P1" s="3" t="s">
        <v>14</v>
      </c>
      <c r="Q1" s="3" t="s">
        <v>15</v>
      </c>
      <c r="R1" s="3" t="s">
        <v>16</v>
      </c>
      <c r="S1" s="3" t="s">
        <v>17</v>
      </c>
      <c r="T1" s="3" t="s">
        <v>18</v>
      </c>
      <c r="U1" s="3" t="s">
        <v>19</v>
      </c>
      <c r="V1" s="3" t="s">
        <v>20</v>
      </c>
      <c r="W1" s="3" t="s">
        <v>21</v>
      </c>
      <c r="X1" s="3" t="s">
        <v>22</v>
      </c>
      <c r="Y1" s="3" t="s">
        <v>23</v>
      </c>
      <c r="Z1" s="3" t="s">
        <v>24</v>
      </c>
      <c r="AA1" s="3" t="s">
        <v>25</v>
      </c>
      <c r="AB1" s="3" t="s">
        <v>26</v>
      </c>
      <c r="AC1" s="3" t="s">
        <v>27</v>
      </c>
      <c r="AD1" s="3" t="s">
        <v>28</v>
      </c>
      <c r="AE1" s="3" t="s">
        <v>29</v>
      </c>
      <c r="AF1" s="3" t="s">
        <v>30</v>
      </c>
      <c r="AG1" s="3" t="s">
        <v>31</v>
      </c>
      <c r="AH1" s="3" t="s">
        <v>32</v>
      </c>
      <c r="AI1" s="3" t="s">
        <v>33</v>
      </c>
      <c r="AJ1" s="3" t="s">
        <v>34</v>
      </c>
      <c r="AK1" s="3" t="s">
        <v>35</v>
      </c>
      <c r="AL1" s="3" t="s">
        <v>36</v>
      </c>
      <c r="AM1" s="3" t="s">
        <v>37</v>
      </c>
      <c r="AN1" s="3" t="s">
        <v>38</v>
      </c>
      <c r="AO1" s="3" t="s">
        <v>39</v>
      </c>
      <c r="AP1" s="3" t="s">
        <v>40</v>
      </c>
      <c r="AQ1" s="3" t="s">
        <v>41</v>
      </c>
      <c r="AR1" s="3" t="s">
        <v>42</v>
      </c>
      <c r="AS1" s="3" t="s">
        <v>43</v>
      </c>
      <c r="AT1" s="3" t="s">
        <v>44</v>
      </c>
      <c r="AU1" s="3" t="s">
        <v>45</v>
      </c>
      <c r="AV1" s="3" t="s">
        <v>46</v>
      </c>
      <c r="AW1" s="3" t="s">
        <v>47</v>
      </c>
      <c r="AX1" s="3" t="s">
        <v>48</v>
      </c>
      <c r="AY1" s="3" t="s">
        <v>49</v>
      </c>
      <c r="AZ1" s="3" t="s">
        <v>50</v>
      </c>
      <c r="BA1" s="3" t="s">
        <v>51</v>
      </c>
      <c r="BB1" s="3" t="s">
        <v>52</v>
      </c>
      <c r="BC1" s="3" t="s">
        <v>53</v>
      </c>
      <c r="BD1" s="3" t="s">
        <v>54</v>
      </c>
      <c r="BE1" s="3" t="s">
        <v>55</v>
      </c>
      <c r="BF1" s="3" t="s">
        <v>56</v>
      </c>
      <c r="BG1" s="3" t="s">
        <v>57</v>
      </c>
      <c r="BH1" s="3" t="s">
        <v>58</v>
      </c>
      <c r="BI1" s="3" t="s">
        <v>59</v>
      </c>
      <c r="BJ1" s="3" t="s">
        <v>60</v>
      </c>
      <c r="BK1" s="3" t="s">
        <v>61</v>
      </c>
      <c r="BL1" s="3" t="s">
        <v>62</v>
      </c>
      <c r="BM1" s="3" t="s">
        <v>63</v>
      </c>
      <c r="BN1" s="3" t="s">
        <v>64</v>
      </c>
      <c r="BO1" s="3" t="s">
        <v>65</v>
      </c>
      <c r="BP1" s="3" t="s">
        <v>66</v>
      </c>
      <c r="BQ1" s="3" t="s">
        <v>67</v>
      </c>
      <c r="BR1" s="3" t="s">
        <v>68</v>
      </c>
      <c r="BS1" s="3" t="s">
        <v>69</v>
      </c>
      <c r="BT1" s="3" t="s">
        <v>70</v>
      </c>
      <c r="BU1" s="3" t="s">
        <v>71</v>
      </c>
      <c r="BV1" s="3" t="s">
        <v>72</v>
      </c>
      <c r="BW1" s="3" t="s">
        <v>73</v>
      </c>
      <c r="BX1" s="3" t="s">
        <v>74</v>
      </c>
      <c r="BY1" s="3" t="s">
        <v>75</v>
      </c>
      <c r="BZ1" s="3" t="s">
        <v>76</v>
      </c>
      <c r="CA1" s="3" t="s">
        <v>77</v>
      </c>
      <c r="CB1" s="3" t="s">
        <v>78</v>
      </c>
      <c r="CC1" s="3" t="s">
        <v>79</v>
      </c>
      <c r="CD1" s="3" t="s">
        <v>80</v>
      </c>
      <c r="CE1" s="3" t="s">
        <v>81</v>
      </c>
      <c r="CF1" s="3" t="s">
        <v>82</v>
      </c>
      <c r="CG1" s="3" t="s">
        <v>83</v>
      </c>
      <c r="CH1" s="3" t="s">
        <v>84</v>
      </c>
      <c r="CI1" s="3" t="s">
        <v>85</v>
      </c>
      <c r="CJ1" s="3" t="s">
        <v>86</v>
      </c>
      <c r="CK1" s="3" t="s">
        <v>87</v>
      </c>
      <c r="CL1" s="3" t="s">
        <v>88</v>
      </c>
      <c r="CM1" s="3" t="s">
        <v>89</v>
      </c>
      <c r="CN1" s="3" t="s">
        <v>90</v>
      </c>
      <c r="CO1" s="3" t="s">
        <v>91</v>
      </c>
      <c r="CP1" s="3" t="s">
        <v>92</v>
      </c>
      <c r="CQ1" s="3" t="s">
        <v>93</v>
      </c>
      <c r="CR1" s="3" t="s">
        <v>94</v>
      </c>
      <c r="CS1" s="3" t="s">
        <v>95</v>
      </c>
      <c r="CT1" s="3" t="s">
        <v>96</v>
      </c>
      <c r="CU1" s="3" t="s">
        <v>97</v>
      </c>
      <c r="CV1" s="3" t="s">
        <v>98</v>
      </c>
      <c r="CW1" s="3" t="s">
        <v>99</v>
      </c>
      <c r="CX1" s="3" t="s">
        <v>100</v>
      </c>
      <c r="CY1" s="3" t="s">
        <v>101</v>
      </c>
      <c r="CZ1" s="3" t="s">
        <v>102</v>
      </c>
      <c r="DA1" s="3" t="s">
        <v>103</v>
      </c>
      <c r="DB1" s="3" t="s">
        <v>104</v>
      </c>
      <c r="DC1" s="3" t="s">
        <v>105</v>
      </c>
      <c r="DD1" s="3" t="s">
        <v>106</v>
      </c>
      <c r="DE1" s="3" t="s">
        <v>107</v>
      </c>
      <c r="DF1" s="3" t="s">
        <v>108</v>
      </c>
      <c r="DG1" s="3" t="s">
        <v>109</v>
      </c>
      <c r="DH1" s="3" t="s">
        <v>110</v>
      </c>
      <c r="DI1" s="3" t="s">
        <v>111</v>
      </c>
      <c r="DJ1" s="3" t="s">
        <v>112</v>
      </c>
      <c r="DK1" s="3" t="s">
        <v>113</v>
      </c>
      <c r="DL1" s="3" t="s">
        <v>114</v>
      </c>
      <c r="DM1" s="3" t="s">
        <v>115</v>
      </c>
      <c r="DN1" s="3" t="s">
        <v>116</v>
      </c>
      <c r="DO1" s="3" t="s">
        <v>117</v>
      </c>
      <c r="DP1" s="3" t="s">
        <v>118</v>
      </c>
      <c r="DQ1" s="3" t="s">
        <v>119</v>
      </c>
      <c r="DR1" s="3" t="s">
        <v>120</v>
      </c>
      <c r="DS1" s="3" t="s">
        <v>121</v>
      </c>
      <c r="DT1" s="3" t="s">
        <v>122</v>
      </c>
      <c r="DU1" s="3" t="s">
        <v>123</v>
      </c>
      <c r="DV1" s="3" t="s">
        <v>124</v>
      </c>
      <c r="DW1" s="3" t="s">
        <v>125</v>
      </c>
      <c r="DX1" s="3" t="s">
        <v>126</v>
      </c>
      <c r="DY1" s="3" t="s">
        <v>127</v>
      </c>
      <c r="DZ1" s="3" t="s">
        <v>128</v>
      </c>
      <c r="EA1" s="3" t="s">
        <v>129</v>
      </c>
      <c r="EB1" s="3" t="s">
        <v>130</v>
      </c>
      <c r="EC1" s="3" t="s">
        <v>131</v>
      </c>
      <c r="ED1" s="3" t="s">
        <v>132</v>
      </c>
      <c r="EE1" s="3" t="s">
        <v>133</v>
      </c>
      <c r="EF1" s="3" t="s">
        <v>134</v>
      </c>
      <c r="EG1" s="3" t="s">
        <v>135</v>
      </c>
      <c r="EH1" s="3" t="s">
        <v>136</v>
      </c>
      <c r="EI1" s="3" t="s">
        <v>137</v>
      </c>
      <c r="EJ1" s="3" t="s">
        <v>138</v>
      </c>
      <c r="EK1" s="3" t="s">
        <v>139</v>
      </c>
      <c r="EL1" s="3" t="s">
        <v>140</v>
      </c>
      <c r="EM1" s="3" t="s">
        <v>141</v>
      </c>
      <c r="EN1" s="3" t="s">
        <v>142</v>
      </c>
      <c r="EO1" s="3" t="s">
        <v>143</v>
      </c>
      <c r="EP1" s="3" t="s">
        <v>144</v>
      </c>
      <c r="EQ1" s="3" t="s">
        <v>145</v>
      </c>
      <c r="ER1" s="3" t="s">
        <v>146</v>
      </c>
      <c r="ES1" s="3" t="s">
        <v>147</v>
      </c>
      <c r="ET1" s="3" t="s">
        <v>148</v>
      </c>
      <c r="EU1" s="3" t="s">
        <v>149</v>
      </c>
      <c r="EV1" s="3" t="s">
        <v>150</v>
      </c>
      <c r="EW1" s="3" t="s">
        <v>151</v>
      </c>
      <c r="EX1" s="3" t="s">
        <v>152</v>
      </c>
      <c r="EY1" s="3" t="s">
        <v>153</v>
      </c>
      <c r="EZ1" s="3" t="s">
        <v>154</v>
      </c>
      <c r="FA1" s="3" t="s">
        <v>155</v>
      </c>
      <c r="FB1" s="3" t="s">
        <v>156</v>
      </c>
      <c r="FC1" s="3" t="s">
        <v>157</v>
      </c>
      <c r="FD1" s="3" t="s">
        <v>158</v>
      </c>
      <c r="FE1" s="3" t="s">
        <v>159</v>
      </c>
      <c r="FF1" s="3" t="s">
        <v>160</v>
      </c>
      <c r="FG1" s="3" t="s">
        <v>161</v>
      </c>
      <c r="FH1" s="3" t="s">
        <v>162</v>
      </c>
      <c r="FI1" s="3" t="s">
        <v>163</v>
      </c>
      <c r="FJ1" s="3" t="s">
        <v>164</v>
      </c>
      <c r="FK1" s="3" t="s">
        <v>165</v>
      </c>
      <c r="FL1" s="3" t="s">
        <v>166</v>
      </c>
      <c r="FM1" s="3" t="s">
        <v>167</v>
      </c>
      <c r="FN1" s="3" t="s">
        <v>168</v>
      </c>
      <c r="FO1" s="3" t="s">
        <v>169</v>
      </c>
      <c r="FP1" s="3" t="s">
        <v>170</v>
      </c>
      <c r="FQ1" s="3" t="s">
        <v>171</v>
      </c>
      <c r="FR1" s="3" t="s">
        <v>172</v>
      </c>
      <c r="FS1" s="3" t="s">
        <v>173</v>
      </c>
      <c r="FT1" s="3" t="s">
        <v>174</v>
      </c>
      <c r="FU1" s="3" t="s">
        <v>175</v>
      </c>
      <c r="FV1" s="3" t="s">
        <v>176</v>
      </c>
      <c r="FW1" s="3" t="s">
        <v>177</v>
      </c>
      <c r="FX1" s="3" t="s">
        <v>178</v>
      </c>
      <c r="FY1" s="3" t="s">
        <v>179</v>
      </c>
      <c r="FZ1" s="3" t="s">
        <v>180</v>
      </c>
      <c r="GA1" s="3" t="s">
        <v>181</v>
      </c>
      <c r="GB1" s="3" t="s">
        <v>182</v>
      </c>
      <c r="GC1" s="3" t="s">
        <v>183</v>
      </c>
      <c r="GD1" s="3" t="s">
        <v>184</v>
      </c>
      <c r="GE1" s="3" t="s">
        <v>185</v>
      </c>
      <c r="GF1" s="3" t="s">
        <v>186</v>
      </c>
      <c r="GG1" s="3" t="s">
        <v>187</v>
      </c>
      <c r="GH1" s="3" t="s">
        <v>188</v>
      </c>
      <c r="GI1" s="3" t="s">
        <v>189</v>
      </c>
      <c r="GJ1" s="3" t="s">
        <v>190</v>
      </c>
      <c r="GK1" s="3" t="s">
        <v>191</v>
      </c>
      <c r="GL1" s="3" t="s">
        <v>192</v>
      </c>
      <c r="GM1" s="3" t="s">
        <v>193</v>
      </c>
      <c r="GN1" s="3" t="s">
        <v>194</v>
      </c>
      <c r="GO1" s="3" t="s">
        <v>195</v>
      </c>
      <c r="GP1" s="3" t="s">
        <v>196</v>
      </c>
      <c r="GQ1" s="3" t="s">
        <v>197</v>
      </c>
      <c r="GR1" s="3" t="s">
        <v>198</v>
      </c>
      <c r="GS1" s="3" t="s">
        <v>199</v>
      </c>
      <c r="GT1" s="3" t="s">
        <v>200</v>
      </c>
      <c r="GU1" s="3" t="s">
        <v>201</v>
      </c>
      <c r="GV1" s="3" t="s">
        <v>202</v>
      </c>
      <c r="GW1" s="3" t="s">
        <v>203</v>
      </c>
      <c r="GX1" s="3" t="s">
        <v>204</v>
      </c>
      <c r="GY1" s="3" t="s">
        <v>205</v>
      </c>
      <c r="GZ1" s="3" t="s">
        <v>206</v>
      </c>
      <c r="HA1" s="3" t="s">
        <v>207</v>
      </c>
      <c r="HB1" s="3" t="s">
        <v>208</v>
      </c>
      <c r="HC1" s="3" t="s">
        <v>209</v>
      </c>
      <c r="HD1" s="3" t="s">
        <v>210</v>
      </c>
      <c r="HE1" s="3" t="s">
        <v>211</v>
      </c>
      <c r="HF1" s="3" t="s">
        <v>212</v>
      </c>
      <c r="HG1" s="3" t="s">
        <v>213</v>
      </c>
      <c r="HH1" s="3" t="s">
        <v>214</v>
      </c>
      <c r="HI1" s="3" t="s">
        <v>215</v>
      </c>
      <c r="HJ1" s="3" t="s">
        <v>216</v>
      </c>
      <c r="HK1" s="3" t="s">
        <v>217</v>
      </c>
      <c r="HL1" s="3" t="s">
        <v>218</v>
      </c>
      <c r="HM1" s="3" t="s">
        <v>219</v>
      </c>
      <c r="HN1" s="3" t="s">
        <v>220</v>
      </c>
      <c r="HO1" s="3" t="s">
        <v>221</v>
      </c>
      <c r="HP1" s="3" t="s">
        <v>222</v>
      </c>
      <c r="HQ1" s="3" t="s">
        <v>223</v>
      </c>
      <c r="HR1" s="3" t="s">
        <v>224</v>
      </c>
      <c r="HS1" s="3" t="s">
        <v>225</v>
      </c>
      <c r="HT1" s="3" t="s">
        <v>226</v>
      </c>
      <c r="HU1" s="3" t="s">
        <v>227</v>
      </c>
      <c r="HV1" s="3" t="s">
        <v>228</v>
      </c>
      <c r="HW1" s="3" t="s">
        <v>229</v>
      </c>
      <c r="HX1" s="3" t="s">
        <v>230</v>
      </c>
      <c r="HY1" s="3" t="s">
        <v>231</v>
      </c>
      <c r="HZ1" s="3" t="s">
        <v>232</v>
      </c>
      <c r="IA1" s="3" t="s">
        <v>233</v>
      </c>
      <c r="IB1" s="3" t="s">
        <v>234</v>
      </c>
      <c r="IC1" s="3" t="s">
        <v>235</v>
      </c>
      <c r="ID1" s="3" t="s">
        <v>236</v>
      </c>
      <c r="IE1" s="3" t="s">
        <v>237</v>
      </c>
      <c r="IF1" s="3" t="s">
        <v>238</v>
      </c>
      <c r="IG1" s="3" t="s">
        <v>239</v>
      </c>
      <c r="IH1" s="3" t="s">
        <v>240</v>
      </c>
      <c r="II1" s="3" t="s">
        <v>241</v>
      </c>
      <c r="IJ1" s="3" t="s">
        <v>242</v>
      </c>
      <c r="IK1" s="3" t="s">
        <v>243</v>
      </c>
      <c r="IL1" s="3" t="s">
        <v>244</v>
      </c>
      <c r="IM1" s="3" t="s">
        <v>245</v>
      </c>
      <c r="IN1" s="3" t="s">
        <v>246</v>
      </c>
      <c r="IO1" s="3" t="s">
        <v>247</v>
      </c>
      <c r="IP1" s="3" t="s">
        <v>248</v>
      </c>
      <c r="IQ1" s="3" t="s">
        <v>249</v>
      </c>
    </row>
    <row r="2" spans="1:251">
      <c r="A2" s="4" t="s">
        <v>250</v>
      </c>
      <c r="B2" s="7" t="s">
        <v>259</v>
      </c>
      <c r="C2" s="7" t="s">
        <v>259</v>
      </c>
      <c r="D2" s="7" t="s">
        <v>259</v>
      </c>
      <c r="E2" s="7" t="s">
        <v>259</v>
      </c>
      <c r="F2" s="7" t="s">
        <v>259</v>
      </c>
      <c r="G2" s="7" t="s">
        <v>259</v>
      </c>
      <c r="H2" s="7" t="s">
        <v>259</v>
      </c>
      <c r="I2" s="7" t="s">
        <v>259</v>
      </c>
      <c r="J2" s="7" t="s">
        <v>259</v>
      </c>
      <c r="K2" s="7" t="s">
        <v>259</v>
      </c>
      <c r="L2" s="7" t="s">
        <v>259</v>
      </c>
      <c r="M2" s="7" t="s">
        <v>259</v>
      </c>
      <c r="N2" s="7" t="s">
        <v>259</v>
      </c>
      <c r="O2" s="7" t="s">
        <v>259</v>
      </c>
      <c r="P2" s="7" t="s">
        <v>259</v>
      </c>
      <c r="Q2" s="7" t="s">
        <v>259</v>
      </c>
      <c r="R2" s="7" t="s">
        <v>259</v>
      </c>
      <c r="S2" s="7" t="s">
        <v>259</v>
      </c>
      <c r="T2" s="7" t="s">
        <v>259</v>
      </c>
      <c r="U2" s="7" t="s">
        <v>259</v>
      </c>
      <c r="V2" s="7" t="s">
        <v>259</v>
      </c>
      <c r="W2" s="7" t="s">
        <v>259</v>
      </c>
      <c r="X2" s="7" t="s">
        <v>259</v>
      </c>
      <c r="Y2" s="7" t="s">
        <v>259</v>
      </c>
      <c r="Z2" s="7" t="s">
        <v>259</v>
      </c>
      <c r="AA2" s="7" t="s">
        <v>259</v>
      </c>
      <c r="AB2" s="7" t="s">
        <v>259</v>
      </c>
      <c r="AC2" s="7" t="s">
        <v>259</v>
      </c>
      <c r="AD2" s="7" t="s">
        <v>259</v>
      </c>
      <c r="AE2" s="7" t="s">
        <v>259</v>
      </c>
      <c r="AF2" s="7" t="s">
        <v>259</v>
      </c>
      <c r="AG2" s="7" t="s">
        <v>259</v>
      </c>
      <c r="AH2" s="7" t="s">
        <v>259</v>
      </c>
      <c r="AI2" s="7" t="s">
        <v>259</v>
      </c>
      <c r="AJ2" s="7" t="s">
        <v>259</v>
      </c>
      <c r="AK2" s="7" t="s">
        <v>259</v>
      </c>
      <c r="AL2" s="7" t="s">
        <v>259</v>
      </c>
      <c r="AM2" s="7" t="s">
        <v>259</v>
      </c>
      <c r="AN2" s="7" t="s">
        <v>259</v>
      </c>
      <c r="AO2" s="7" t="s">
        <v>259</v>
      </c>
      <c r="AP2" s="7" t="s">
        <v>259</v>
      </c>
      <c r="AQ2" s="7" t="s">
        <v>259</v>
      </c>
      <c r="AR2" s="7" t="s">
        <v>259</v>
      </c>
      <c r="AS2" s="7" t="s">
        <v>259</v>
      </c>
      <c r="AT2" s="7" t="s">
        <v>259</v>
      </c>
      <c r="AU2" s="7" t="s">
        <v>259</v>
      </c>
      <c r="AV2" s="7" t="s">
        <v>259</v>
      </c>
      <c r="AW2" s="7" t="s">
        <v>259</v>
      </c>
      <c r="AX2" s="7" t="s">
        <v>259</v>
      </c>
      <c r="AY2" s="7" t="s">
        <v>259</v>
      </c>
      <c r="AZ2" s="7" t="s">
        <v>259</v>
      </c>
      <c r="BA2" s="7" t="s">
        <v>259</v>
      </c>
      <c r="BB2" s="7" t="s">
        <v>259</v>
      </c>
      <c r="BC2" s="7" t="s">
        <v>259</v>
      </c>
      <c r="BD2" s="7" t="s">
        <v>259</v>
      </c>
      <c r="BE2" s="7" t="s">
        <v>259</v>
      </c>
      <c r="BF2" s="7" t="s">
        <v>259</v>
      </c>
      <c r="BG2" s="7" t="s">
        <v>259</v>
      </c>
      <c r="BH2" s="7" t="s">
        <v>259</v>
      </c>
      <c r="BI2" s="7" t="s">
        <v>259</v>
      </c>
      <c r="BJ2" s="7" t="s">
        <v>259</v>
      </c>
      <c r="BK2" s="7" t="s">
        <v>259</v>
      </c>
      <c r="BL2" s="7" t="s">
        <v>259</v>
      </c>
      <c r="BM2" s="7" t="s">
        <v>259</v>
      </c>
      <c r="BN2" s="7" t="s">
        <v>259</v>
      </c>
      <c r="BO2" s="7" t="s">
        <v>259</v>
      </c>
      <c r="BP2" s="7" t="s">
        <v>259</v>
      </c>
      <c r="BQ2" s="7" t="s">
        <v>259</v>
      </c>
      <c r="BR2" s="7" t="s">
        <v>259</v>
      </c>
      <c r="BS2" s="7" t="s">
        <v>259</v>
      </c>
      <c r="BT2" s="7" t="s">
        <v>259</v>
      </c>
      <c r="BU2" s="7" t="s">
        <v>259</v>
      </c>
      <c r="BV2" s="7" t="s">
        <v>259</v>
      </c>
      <c r="BW2" s="7" t="s">
        <v>259</v>
      </c>
      <c r="BX2" s="7" t="s">
        <v>259</v>
      </c>
      <c r="BY2" s="7" t="s">
        <v>259</v>
      </c>
      <c r="BZ2" s="7" t="s">
        <v>259</v>
      </c>
      <c r="CA2" s="7" t="s">
        <v>259</v>
      </c>
      <c r="CB2" s="7" t="s">
        <v>259</v>
      </c>
      <c r="CC2" s="7" t="s">
        <v>259</v>
      </c>
      <c r="CD2" s="7" t="s">
        <v>259</v>
      </c>
      <c r="CE2" s="7" t="s">
        <v>259</v>
      </c>
      <c r="CF2" s="7" t="s">
        <v>259</v>
      </c>
      <c r="CG2" s="7" t="s">
        <v>259</v>
      </c>
      <c r="CH2" s="7" t="s">
        <v>259</v>
      </c>
      <c r="CI2" s="7" t="s">
        <v>259</v>
      </c>
      <c r="CJ2" s="7" t="s">
        <v>259</v>
      </c>
      <c r="CK2" s="7" t="s">
        <v>259</v>
      </c>
      <c r="CL2" s="7" t="s">
        <v>259</v>
      </c>
      <c r="CM2" s="7" t="s">
        <v>259</v>
      </c>
      <c r="CN2" s="7" t="s">
        <v>259</v>
      </c>
      <c r="CO2" s="7" t="s">
        <v>259</v>
      </c>
      <c r="CP2" s="7" t="s">
        <v>259</v>
      </c>
      <c r="CQ2" s="7" t="s">
        <v>259</v>
      </c>
      <c r="CR2" s="7" t="s">
        <v>259</v>
      </c>
      <c r="CS2" s="7" t="s">
        <v>259</v>
      </c>
      <c r="CT2" s="7" t="s">
        <v>259</v>
      </c>
      <c r="CU2" s="7" t="s">
        <v>259</v>
      </c>
      <c r="CV2" s="7" t="s">
        <v>259</v>
      </c>
      <c r="CW2" s="7" t="s">
        <v>259</v>
      </c>
      <c r="CX2" s="7" t="s">
        <v>259</v>
      </c>
      <c r="CY2" s="7" t="s">
        <v>259</v>
      </c>
      <c r="CZ2" s="7" t="s">
        <v>259</v>
      </c>
      <c r="DA2" s="7" t="s">
        <v>259</v>
      </c>
      <c r="DB2" s="7" t="s">
        <v>259</v>
      </c>
      <c r="DC2" s="7" t="s">
        <v>259</v>
      </c>
      <c r="DD2" s="7" t="s">
        <v>259</v>
      </c>
      <c r="DE2" s="7" t="s">
        <v>259</v>
      </c>
      <c r="DF2" s="7" t="s">
        <v>259</v>
      </c>
      <c r="DG2" s="7" t="s">
        <v>259</v>
      </c>
      <c r="DH2" s="7" t="s">
        <v>259</v>
      </c>
      <c r="DI2" s="7" t="s">
        <v>259</v>
      </c>
      <c r="DJ2" s="7" t="s">
        <v>259</v>
      </c>
      <c r="DK2" s="7" t="s">
        <v>259</v>
      </c>
      <c r="DL2" s="7" t="s">
        <v>259</v>
      </c>
      <c r="DM2" s="7" t="s">
        <v>259</v>
      </c>
      <c r="DN2" s="7" t="s">
        <v>259</v>
      </c>
      <c r="DO2" s="7" t="s">
        <v>259</v>
      </c>
      <c r="DP2" s="7" t="s">
        <v>259</v>
      </c>
      <c r="DQ2" s="7" t="s">
        <v>259</v>
      </c>
      <c r="DR2" s="7" t="s">
        <v>259</v>
      </c>
      <c r="DS2" s="7" t="s">
        <v>259</v>
      </c>
      <c r="DT2" s="7" t="s">
        <v>259</v>
      </c>
      <c r="DU2" s="7" t="s">
        <v>259</v>
      </c>
      <c r="DV2" s="7" t="s">
        <v>259</v>
      </c>
      <c r="DW2" s="7" t="s">
        <v>259</v>
      </c>
      <c r="DX2" s="7" t="s">
        <v>259</v>
      </c>
      <c r="DY2" s="7" t="s">
        <v>259</v>
      </c>
      <c r="DZ2" s="7" t="s">
        <v>259</v>
      </c>
      <c r="EA2" s="7" t="s">
        <v>259</v>
      </c>
      <c r="EB2" s="7" t="s">
        <v>259</v>
      </c>
      <c r="EC2" s="7" t="s">
        <v>259</v>
      </c>
      <c r="ED2" s="7" t="s">
        <v>259</v>
      </c>
      <c r="EE2" s="7" t="s">
        <v>259</v>
      </c>
      <c r="EF2" s="7" t="s">
        <v>259</v>
      </c>
      <c r="EG2" s="7" t="s">
        <v>259</v>
      </c>
      <c r="EH2" s="7" t="s">
        <v>259</v>
      </c>
      <c r="EI2" s="7" t="s">
        <v>259</v>
      </c>
      <c r="EJ2" s="7" t="s">
        <v>259</v>
      </c>
      <c r="EK2" s="7" t="s">
        <v>259</v>
      </c>
      <c r="EL2" s="7" t="s">
        <v>259</v>
      </c>
      <c r="EM2" s="7" t="s">
        <v>259</v>
      </c>
      <c r="EN2" s="7" t="s">
        <v>259</v>
      </c>
      <c r="EO2" s="7" t="s">
        <v>259</v>
      </c>
      <c r="EP2" s="7" t="s">
        <v>259</v>
      </c>
      <c r="EQ2" s="7" t="s">
        <v>259</v>
      </c>
      <c r="ER2" s="7" t="s">
        <v>259</v>
      </c>
      <c r="ES2" s="7" t="s">
        <v>259</v>
      </c>
      <c r="ET2" s="7" t="s">
        <v>259</v>
      </c>
      <c r="EU2" s="7" t="s">
        <v>259</v>
      </c>
      <c r="EV2" s="7" t="s">
        <v>259</v>
      </c>
      <c r="EW2" s="7" t="s">
        <v>259</v>
      </c>
      <c r="EX2" s="7" t="s">
        <v>259</v>
      </c>
      <c r="EY2" s="7" t="s">
        <v>259</v>
      </c>
      <c r="EZ2" s="7" t="s">
        <v>259</v>
      </c>
      <c r="FA2" s="7" t="s">
        <v>259</v>
      </c>
      <c r="FB2" s="7" t="s">
        <v>259</v>
      </c>
      <c r="FC2" s="7" t="s">
        <v>259</v>
      </c>
      <c r="FD2" s="7" t="s">
        <v>259</v>
      </c>
      <c r="FE2" s="7" t="s">
        <v>259</v>
      </c>
      <c r="FF2" s="7" t="s">
        <v>259</v>
      </c>
      <c r="FG2" s="7" t="s">
        <v>259</v>
      </c>
      <c r="FH2" s="7" t="s">
        <v>259</v>
      </c>
      <c r="FI2" s="7" t="s">
        <v>259</v>
      </c>
      <c r="FJ2" s="7" t="s">
        <v>259</v>
      </c>
      <c r="FK2" s="7" t="s">
        <v>259</v>
      </c>
      <c r="FL2" s="7" t="s">
        <v>259</v>
      </c>
      <c r="FM2" s="7" t="s">
        <v>259</v>
      </c>
      <c r="FN2" s="7" t="s">
        <v>259</v>
      </c>
      <c r="FO2" s="7" t="s">
        <v>259</v>
      </c>
      <c r="FP2" s="7" t="s">
        <v>259</v>
      </c>
      <c r="FQ2" s="7" t="s">
        <v>259</v>
      </c>
      <c r="FR2" s="7" t="s">
        <v>259</v>
      </c>
      <c r="FS2" s="7" t="s">
        <v>259</v>
      </c>
      <c r="FT2" s="7" t="s">
        <v>259</v>
      </c>
      <c r="FU2" s="7" t="s">
        <v>259</v>
      </c>
      <c r="FV2" s="7" t="s">
        <v>259</v>
      </c>
      <c r="FW2" s="7" t="s">
        <v>259</v>
      </c>
      <c r="FX2" s="7" t="s">
        <v>259</v>
      </c>
      <c r="FY2" s="7" t="s">
        <v>259</v>
      </c>
      <c r="FZ2" s="7" t="s">
        <v>259</v>
      </c>
      <c r="GA2" s="7" t="s">
        <v>259</v>
      </c>
      <c r="GB2" s="7" t="s">
        <v>259</v>
      </c>
      <c r="GC2" s="7" t="s">
        <v>259</v>
      </c>
      <c r="GD2" s="7" t="s">
        <v>259</v>
      </c>
      <c r="GE2" s="7" t="s">
        <v>259</v>
      </c>
      <c r="GF2" s="7" t="s">
        <v>259</v>
      </c>
      <c r="GG2" s="7" t="s">
        <v>259</v>
      </c>
      <c r="GH2" s="7" t="s">
        <v>259</v>
      </c>
      <c r="GI2" s="7" t="s">
        <v>259</v>
      </c>
      <c r="GJ2" s="7" t="s">
        <v>259</v>
      </c>
      <c r="GK2" s="7" t="s">
        <v>259</v>
      </c>
      <c r="GL2" s="7" t="s">
        <v>259</v>
      </c>
      <c r="GM2" s="7" t="s">
        <v>259</v>
      </c>
      <c r="GN2" s="7" t="s">
        <v>259</v>
      </c>
      <c r="GO2" s="7" t="s">
        <v>259</v>
      </c>
      <c r="GP2" s="7" t="s">
        <v>259</v>
      </c>
      <c r="GQ2" s="7" t="s">
        <v>259</v>
      </c>
      <c r="GR2" s="7" t="s">
        <v>259</v>
      </c>
      <c r="GS2" s="7" t="s">
        <v>259</v>
      </c>
      <c r="GT2" s="7" t="s">
        <v>259</v>
      </c>
      <c r="GU2" s="7" t="s">
        <v>259</v>
      </c>
      <c r="GV2" s="7" t="s">
        <v>259</v>
      </c>
      <c r="GW2" s="7" t="s">
        <v>259</v>
      </c>
      <c r="GX2" s="7" t="s">
        <v>259</v>
      </c>
      <c r="GY2" s="7" t="s">
        <v>259</v>
      </c>
      <c r="GZ2" s="7" t="s">
        <v>259</v>
      </c>
      <c r="HA2" s="7" t="s">
        <v>259</v>
      </c>
      <c r="HB2" s="7" t="s">
        <v>259</v>
      </c>
      <c r="HC2" s="7" t="s">
        <v>259</v>
      </c>
      <c r="HD2" s="7" t="s">
        <v>259</v>
      </c>
      <c r="HE2" s="7" t="s">
        <v>259</v>
      </c>
      <c r="HF2" s="7" t="s">
        <v>259</v>
      </c>
      <c r="HG2" s="7" t="s">
        <v>259</v>
      </c>
      <c r="HH2" s="7" t="s">
        <v>259</v>
      </c>
      <c r="HI2" s="7" t="s">
        <v>259</v>
      </c>
      <c r="HJ2" s="7" t="s">
        <v>259</v>
      </c>
      <c r="HK2" s="7" t="s">
        <v>259</v>
      </c>
      <c r="HL2" s="7" t="s">
        <v>259</v>
      </c>
      <c r="HM2" s="7" t="s">
        <v>259</v>
      </c>
      <c r="HN2" s="7" t="s">
        <v>259</v>
      </c>
      <c r="HO2" s="7" t="s">
        <v>259</v>
      </c>
      <c r="HP2" s="7" t="s">
        <v>259</v>
      </c>
      <c r="HQ2" s="7" t="s">
        <v>259</v>
      </c>
      <c r="HR2" s="7" t="s">
        <v>259</v>
      </c>
      <c r="HS2" s="7" t="s">
        <v>259</v>
      </c>
      <c r="HT2" s="7" t="s">
        <v>259</v>
      </c>
      <c r="HU2" s="7" t="s">
        <v>259</v>
      </c>
      <c r="HV2" s="7" t="s">
        <v>259</v>
      </c>
      <c r="HW2" s="7" t="s">
        <v>259</v>
      </c>
      <c r="HX2" s="7" t="s">
        <v>259</v>
      </c>
      <c r="HY2" s="7" t="s">
        <v>259</v>
      </c>
      <c r="HZ2" s="7" t="s">
        <v>259</v>
      </c>
      <c r="IA2" s="7" t="s">
        <v>259</v>
      </c>
      <c r="IB2" s="7" t="s">
        <v>259</v>
      </c>
      <c r="IC2" s="7" t="s">
        <v>259</v>
      </c>
      <c r="ID2" s="7" t="s">
        <v>259</v>
      </c>
      <c r="IE2" s="7" t="s">
        <v>259</v>
      </c>
      <c r="IF2" s="7" t="s">
        <v>259</v>
      </c>
      <c r="IG2" s="7" t="s">
        <v>259</v>
      </c>
      <c r="IH2" s="7" t="s">
        <v>259</v>
      </c>
      <c r="II2" s="7" t="s">
        <v>259</v>
      </c>
      <c r="IJ2" s="7" t="s">
        <v>259</v>
      </c>
      <c r="IK2" s="7" t="s">
        <v>259</v>
      </c>
      <c r="IL2" s="7" t="s">
        <v>259</v>
      </c>
      <c r="IM2" s="7" t="s">
        <v>259</v>
      </c>
      <c r="IN2" s="7" t="s">
        <v>259</v>
      </c>
      <c r="IO2" s="7" t="s">
        <v>259</v>
      </c>
      <c r="IP2" s="7" t="s">
        <v>259</v>
      </c>
      <c r="IQ2" s="7" t="s">
        <v>259</v>
      </c>
    </row>
    <row r="3" spans="1:251">
      <c r="A3" s="4" t="s">
        <v>251</v>
      </c>
      <c r="B3" s="8" t="s">
        <v>260</v>
      </c>
      <c r="C3" s="8" t="s">
        <v>260</v>
      </c>
      <c r="D3" s="8" t="s">
        <v>260</v>
      </c>
      <c r="E3" s="8" t="s">
        <v>260</v>
      </c>
      <c r="F3" s="8" t="s">
        <v>260</v>
      </c>
      <c r="G3" s="8" t="s">
        <v>260</v>
      </c>
      <c r="H3" s="8" t="s">
        <v>260</v>
      </c>
      <c r="I3" s="8" t="s">
        <v>260</v>
      </c>
      <c r="J3" s="8" t="s">
        <v>260</v>
      </c>
      <c r="K3" s="8" t="s">
        <v>260</v>
      </c>
      <c r="L3" s="8" t="s">
        <v>260</v>
      </c>
      <c r="M3" s="8" t="s">
        <v>260</v>
      </c>
      <c r="N3" s="8" t="s">
        <v>260</v>
      </c>
      <c r="O3" s="8" t="s">
        <v>260</v>
      </c>
      <c r="P3" s="8" t="s">
        <v>260</v>
      </c>
      <c r="Q3" s="8" t="s">
        <v>260</v>
      </c>
      <c r="R3" s="8" t="s">
        <v>260</v>
      </c>
      <c r="S3" s="8" t="s">
        <v>260</v>
      </c>
      <c r="T3" s="8" t="s">
        <v>260</v>
      </c>
      <c r="U3" s="8" t="s">
        <v>260</v>
      </c>
      <c r="V3" s="8" t="s">
        <v>260</v>
      </c>
      <c r="W3" s="8" t="s">
        <v>260</v>
      </c>
      <c r="X3" s="8" t="s">
        <v>260</v>
      </c>
      <c r="Y3" s="8" t="s">
        <v>260</v>
      </c>
      <c r="Z3" s="8" t="s">
        <v>260</v>
      </c>
      <c r="AA3" s="8" t="s">
        <v>260</v>
      </c>
      <c r="AB3" s="8" t="s">
        <v>260</v>
      </c>
      <c r="AC3" s="8" t="s">
        <v>260</v>
      </c>
      <c r="AD3" s="8" t="s">
        <v>260</v>
      </c>
      <c r="AE3" s="8" t="s">
        <v>260</v>
      </c>
      <c r="AF3" s="8" t="s">
        <v>260</v>
      </c>
      <c r="AG3" s="8" t="s">
        <v>260</v>
      </c>
      <c r="AH3" s="8" t="s">
        <v>260</v>
      </c>
      <c r="AI3" s="8" t="s">
        <v>260</v>
      </c>
      <c r="AJ3" s="8" t="s">
        <v>260</v>
      </c>
      <c r="AK3" s="8" t="s">
        <v>260</v>
      </c>
      <c r="AL3" s="8" t="s">
        <v>260</v>
      </c>
      <c r="AM3" s="8" t="s">
        <v>260</v>
      </c>
      <c r="AN3" s="8" t="s">
        <v>260</v>
      </c>
      <c r="AO3" s="8" t="s">
        <v>260</v>
      </c>
      <c r="AP3" s="8" t="s">
        <v>260</v>
      </c>
      <c r="AQ3" s="8" t="s">
        <v>260</v>
      </c>
      <c r="AR3" s="8" t="s">
        <v>260</v>
      </c>
      <c r="AS3" s="8" t="s">
        <v>260</v>
      </c>
      <c r="AT3" s="8" t="s">
        <v>260</v>
      </c>
      <c r="AU3" s="8" t="s">
        <v>260</v>
      </c>
      <c r="AV3" s="8" t="s">
        <v>260</v>
      </c>
      <c r="AW3" s="8" t="s">
        <v>260</v>
      </c>
      <c r="AX3" s="8" t="s">
        <v>260</v>
      </c>
      <c r="AY3" s="8" t="s">
        <v>260</v>
      </c>
      <c r="AZ3" s="8" t="s">
        <v>260</v>
      </c>
      <c r="BA3" s="8" t="s">
        <v>260</v>
      </c>
      <c r="BB3" s="8" t="s">
        <v>260</v>
      </c>
      <c r="BC3" s="8" t="s">
        <v>260</v>
      </c>
      <c r="BD3" s="8" t="s">
        <v>260</v>
      </c>
      <c r="BE3" s="8" t="s">
        <v>260</v>
      </c>
      <c r="BF3" s="8" t="s">
        <v>260</v>
      </c>
      <c r="BG3" s="8" t="s">
        <v>260</v>
      </c>
      <c r="BH3" s="8" t="s">
        <v>260</v>
      </c>
      <c r="BI3" s="8" t="s">
        <v>260</v>
      </c>
      <c r="BJ3" s="8" t="s">
        <v>260</v>
      </c>
      <c r="BK3" s="8" t="s">
        <v>260</v>
      </c>
      <c r="BL3" s="8" t="s">
        <v>260</v>
      </c>
      <c r="BM3" s="8" t="s">
        <v>260</v>
      </c>
      <c r="BN3" s="8" t="s">
        <v>260</v>
      </c>
      <c r="BO3" s="8" t="s">
        <v>260</v>
      </c>
      <c r="BP3" s="8" t="s">
        <v>260</v>
      </c>
      <c r="BQ3" s="8" t="s">
        <v>260</v>
      </c>
      <c r="BR3" s="8" t="s">
        <v>260</v>
      </c>
      <c r="BS3" s="8" t="s">
        <v>260</v>
      </c>
      <c r="BT3" s="8" t="s">
        <v>260</v>
      </c>
      <c r="BU3" s="8" t="s">
        <v>260</v>
      </c>
      <c r="BV3" s="8" t="s">
        <v>260</v>
      </c>
      <c r="BW3" s="8" t="s">
        <v>260</v>
      </c>
      <c r="BX3" s="8" t="s">
        <v>260</v>
      </c>
      <c r="BY3" s="8" t="s">
        <v>260</v>
      </c>
      <c r="BZ3" s="8" t="s">
        <v>260</v>
      </c>
      <c r="CA3" s="8" t="s">
        <v>260</v>
      </c>
      <c r="CB3" s="8" t="s">
        <v>260</v>
      </c>
      <c r="CC3" s="8" t="s">
        <v>260</v>
      </c>
      <c r="CD3" s="8" t="s">
        <v>260</v>
      </c>
      <c r="CE3" s="8" t="s">
        <v>260</v>
      </c>
      <c r="CF3" s="8" t="s">
        <v>260</v>
      </c>
      <c r="CG3" s="8" t="s">
        <v>260</v>
      </c>
      <c r="CH3" s="8" t="s">
        <v>260</v>
      </c>
      <c r="CI3" s="8" t="s">
        <v>260</v>
      </c>
      <c r="CJ3" s="8" t="s">
        <v>260</v>
      </c>
      <c r="CK3" s="8" t="s">
        <v>260</v>
      </c>
      <c r="CL3" s="8" t="s">
        <v>260</v>
      </c>
      <c r="CM3" s="8" t="s">
        <v>260</v>
      </c>
      <c r="CN3" s="8" t="s">
        <v>260</v>
      </c>
      <c r="CO3" s="8" t="s">
        <v>260</v>
      </c>
      <c r="CP3" s="8" t="s">
        <v>260</v>
      </c>
      <c r="CQ3" s="8" t="s">
        <v>260</v>
      </c>
      <c r="CR3" s="8" t="s">
        <v>260</v>
      </c>
      <c r="CS3" s="8" t="s">
        <v>260</v>
      </c>
      <c r="CT3" s="8" t="s">
        <v>260</v>
      </c>
      <c r="CU3" s="8" t="s">
        <v>260</v>
      </c>
      <c r="CV3" s="8" t="s">
        <v>260</v>
      </c>
      <c r="CW3" s="8" t="s">
        <v>260</v>
      </c>
      <c r="CX3" s="8" t="s">
        <v>260</v>
      </c>
      <c r="CY3" s="8" t="s">
        <v>260</v>
      </c>
      <c r="CZ3" s="8" t="s">
        <v>260</v>
      </c>
      <c r="DA3" s="8" t="s">
        <v>260</v>
      </c>
      <c r="DB3" s="8" t="s">
        <v>260</v>
      </c>
      <c r="DC3" s="8" t="s">
        <v>260</v>
      </c>
      <c r="DD3" s="8" t="s">
        <v>260</v>
      </c>
      <c r="DE3" s="8" t="s">
        <v>260</v>
      </c>
      <c r="DF3" s="8" t="s">
        <v>260</v>
      </c>
      <c r="DG3" s="8" t="s">
        <v>260</v>
      </c>
      <c r="DH3" s="8" t="s">
        <v>260</v>
      </c>
      <c r="DI3" s="8" t="s">
        <v>260</v>
      </c>
      <c r="DJ3" s="8" t="s">
        <v>260</v>
      </c>
      <c r="DK3" s="8" t="s">
        <v>260</v>
      </c>
      <c r="DL3" s="8" t="s">
        <v>260</v>
      </c>
      <c r="DM3" s="8" t="s">
        <v>260</v>
      </c>
      <c r="DN3" s="8" t="s">
        <v>260</v>
      </c>
      <c r="DO3" s="8" t="s">
        <v>260</v>
      </c>
      <c r="DP3" s="8" t="s">
        <v>260</v>
      </c>
      <c r="DQ3" s="8" t="s">
        <v>260</v>
      </c>
      <c r="DR3" s="8" t="s">
        <v>260</v>
      </c>
      <c r="DS3" s="8" t="s">
        <v>260</v>
      </c>
      <c r="DT3" s="8" t="s">
        <v>260</v>
      </c>
      <c r="DU3" s="8" t="s">
        <v>260</v>
      </c>
      <c r="DV3" s="8" t="s">
        <v>260</v>
      </c>
      <c r="DW3" s="8" t="s">
        <v>260</v>
      </c>
      <c r="DX3" s="8" t="s">
        <v>260</v>
      </c>
      <c r="DY3" s="8" t="s">
        <v>260</v>
      </c>
      <c r="DZ3" s="8" t="s">
        <v>260</v>
      </c>
      <c r="EA3" s="8" t="s">
        <v>260</v>
      </c>
      <c r="EB3" s="8" t="s">
        <v>260</v>
      </c>
      <c r="EC3" s="8" t="s">
        <v>260</v>
      </c>
      <c r="ED3" s="8" t="s">
        <v>260</v>
      </c>
      <c r="EE3" s="8" t="s">
        <v>260</v>
      </c>
      <c r="EF3" s="8" t="s">
        <v>260</v>
      </c>
      <c r="EG3" s="8" t="s">
        <v>260</v>
      </c>
      <c r="EH3" s="8" t="s">
        <v>260</v>
      </c>
      <c r="EI3" s="8" t="s">
        <v>260</v>
      </c>
      <c r="EJ3" s="8" t="s">
        <v>260</v>
      </c>
      <c r="EK3" s="8" t="s">
        <v>260</v>
      </c>
      <c r="EL3" s="8" t="s">
        <v>260</v>
      </c>
      <c r="EM3" s="8" t="s">
        <v>260</v>
      </c>
      <c r="EN3" s="8" t="s">
        <v>260</v>
      </c>
      <c r="EO3" s="8" t="s">
        <v>260</v>
      </c>
      <c r="EP3" s="8" t="s">
        <v>260</v>
      </c>
      <c r="EQ3" s="8" t="s">
        <v>260</v>
      </c>
      <c r="ER3" s="8" t="s">
        <v>260</v>
      </c>
      <c r="ES3" s="8" t="s">
        <v>260</v>
      </c>
      <c r="ET3" s="8" t="s">
        <v>260</v>
      </c>
      <c r="EU3" s="8" t="s">
        <v>260</v>
      </c>
      <c r="EV3" s="8" t="s">
        <v>260</v>
      </c>
      <c r="EW3" s="8" t="s">
        <v>260</v>
      </c>
      <c r="EX3" s="8" t="s">
        <v>260</v>
      </c>
      <c r="EY3" s="8" t="s">
        <v>260</v>
      </c>
      <c r="EZ3" s="8" t="s">
        <v>260</v>
      </c>
      <c r="FA3" s="8" t="s">
        <v>260</v>
      </c>
      <c r="FB3" s="8" t="s">
        <v>260</v>
      </c>
      <c r="FC3" s="8" t="s">
        <v>260</v>
      </c>
      <c r="FD3" s="8" t="s">
        <v>260</v>
      </c>
      <c r="FE3" s="8" t="s">
        <v>260</v>
      </c>
      <c r="FF3" s="8" t="s">
        <v>260</v>
      </c>
      <c r="FG3" s="8" t="s">
        <v>260</v>
      </c>
      <c r="FH3" s="8" t="s">
        <v>260</v>
      </c>
      <c r="FI3" s="8" t="s">
        <v>260</v>
      </c>
      <c r="FJ3" s="8" t="s">
        <v>260</v>
      </c>
      <c r="FK3" s="8" t="s">
        <v>260</v>
      </c>
      <c r="FL3" s="8" t="s">
        <v>260</v>
      </c>
      <c r="FM3" s="8" t="s">
        <v>260</v>
      </c>
      <c r="FN3" s="8" t="s">
        <v>260</v>
      </c>
      <c r="FO3" s="8" t="s">
        <v>260</v>
      </c>
      <c r="FP3" s="8" t="s">
        <v>260</v>
      </c>
      <c r="FQ3" s="8" t="s">
        <v>260</v>
      </c>
      <c r="FR3" s="8" t="s">
        <v>260</v>
      </c>
      <c r="FS3" s="8" t="s">
        <v>260</v>
      </c>
      <c r="FT3" s="8" t="s">
        <v>260</v>
      </c>
      <c r="FU3" s="8" t="s">
        <v>260</v>
      </c>
      <c r="FV3" s="8" t="s">
        <v>260</v>
      </c>
      <c r="FW3" s="8" t="s">
        <v>260</v>
      </c>
      <c r="FX3" s="8" t="s">
        <v>260</v>
      </c>
      <c r="FY3" s="8" t="s">
        <v>260</v>
      </c>
      <c r="FZ3" s="8" t="s">
        <v>260</v>
      </c>
      <c r="GA3" s="8" t="s">
        <v>260</v>
      </c>
      <c r="GB3" s="8" t="s">
        <v>260</v>
      </c>
      <c r="GC3" s="8" t="s">
        <v>260</v>
      </c>
      <c r="GD3" s="8" t="s">
        <v>260</v>
      </c>
      <c r="GE3" s="8" t="s">
        <v>260</v>
      </c>
      <c r="GF3" s="8" t="s">
        <v>260</v>
      </c>
      <c r="GG3" s="8" t="s">
        <v>260</v>
      </c>
      <c r="GH3" s="8" t="s">
        <v>260</v>
      </c>
      <c r="GI3" s="8" t="s">
        <v>260</v>
      </c>
      <c r="GJ3" s="8" t="s">
        <v>260</v>
      </c>
      <c r="GK3" s="8" t="s">
        <v>260</v>
      </c>
      <c r="GL3" s="8" t="s">
        <v>260</v>
      </c>
      <c r="GM3" s="8" t="s">
        <v>260</v>
      </c>
      <c r="GN3" s="8" t="s">
        <v>260</v>
      </c>
      <c r="GO3" s="8" t="s">
        <v>260</v>
      </c>
      <c r="GP3" s="8" t="s">
        <v>260</v>
      </c>
      <c r="GQ3" s="8" t="s">
        <v>260</v>
      </c>
      <c r="GR3" s="8" t="s">
        <v>260</v>
      </c>
      <c r="GS3" s="8" t="s">
        <v>260</v>
      </c>
      <c r="GT3" s="8" t="s">
        <v>260</v>
      </c>
      <c r="GU3" s="8" t="s">
        <v>260</v>
      </c>
      <c r="GV3" s="8" t="s">
        <v>260</v>
      </c>
      <c r="GW3" s="8" t="s">
        <v>260</v>
      </c>
      <c r="GX3" s="8" t="s">
        <v>260</v>
      </c>
      <c r="GY3" s="8" t="s">
        <v>260</v>
      </c>
      <c r="GZ3" s="8" t="s">
        <v>260</v>
      </c>
      <c r="HA3" s="8" t="s">
        <v>260</v>
      </c>
      <c r="HB3" s="8" t="s">
        <v>260</v>
      </c>
      <c r="HC3" s="8" t="s">
        <v>260</v>
      </c>
      <c r="HD3" s="8" t="s">
        <v>260</v>
      </c>
      <c r="HE3" s="8" t="s">
        <v>260</v>
      </c>
      <c r="HF3" s="8" t="s">
        <v>260</v>
      </c>
      <c r="HG3" s="8" t="s">
        <v>260</v>
      </c>
      <c r="HH3" s="8" t="s">
        <v>260</v>
      </c>
      <c r="HI3" s="8" t="s">
        <v>260</v>
      </c>
      <c r="HJ3" s="8" t="s">
        <v>260</v>
      </c>
      <c r="HK3" s="8" t="s">
        <v>260</v>
      </c>
      <c r="HL3" s="8" t="s">
        <v>260</v>
      </c>
      <c r="HM3" s="8" t="s">
        <v>260</v>
      </c>
      <c r="HN3" s="8" t="s">
        <v>260</v>
      </c>
      <c r="HO3" s="8" t="s">
        <v>260</v>
      </c>
      <c r="HP3" s="8" t="s">
        <v>260</v>
      </c>
      <c r="HQ3" s="8" t="s">
        <v>260</v>
      </c>
      <c r="HR3" s="8" t="s">
        <v>260</v>
      </c>
      <c r="HS3" s="8" t="s">
        <v>260</v>
      </c>
      <c r="HT3" s="8" t="s">
        <v>260</v>
      </c>
      <c r="HU3" s="8" t="s">
        <v>260</v>
      </c>
      <c r="HV3" s="8" t="s">
        <v>260</v>
      </c>
      <c r="HW3" s="8" t="s">
        <v>260</v>
      </c>
      <c r="HX3" s="8" t="s">
        <v>260</v>
      </c>
      <c r="HY3" s="8" t="s">
        <v>260</v>
      </c>
      <c r="HZ3" s="8" t="s">
        <v>260</v>
      </c>
      <c r="IA3" s="8" t="s">
        <v>260</v>
      </c>
      <c r="IB3" s="8" t="s">
        <v>260</v>
      </c>
      <c r="IC3" s="8" t="s">
        <v>260</v>
      </c>
      <c r="ID3" s="8" t="s">
        <v>260</v>
      </c>
      <c r="IE3" s="8" t="s">
        <v>260</v>
      </c>
      <c r="IF3" s="8" t="s">
        <v>260</v>
      </c>
      <c r="IG3" s="8" t="s">
        <v>260</v>
      </c>
      <c r="IH3" s="8" t="s">
        <v>260</v>
      </c>
      <c r="II3" s="8" t="s">
        <v>260</v>
      </c>
      <c r="IJ3" s="8" t="s">
        <v>260</v>
      </c>
      <c r="IK3" s="8" t="s">
        <v>260</v>
      </c>
      <c r="IL3" s="8" t="s">
        <v>260</v>
      </c>
      <c r="IM3" s="8" t="s">
        <v>260</v>
      </c>
      <c r="IN3" s="8" t="s">
        <v>260</v>
      </c>
      <c r="IO3" s="8" t="s">
        <v>260</v>
      </c>
      <c r="IP3" s="8" t="s">
        <v>260</v>
      </c>
      <c r="IQ3" s="8" t="s">
        <v>260</v>
      </c>
    </row>
    <row r="4" spans="1:251">
      <c r="A4" s="4" t="s">
        <v>252</v>
      </c>
      <c r="B4" s="8" t="s">
        <v>261</v>
      </c>
      <c r="C4" s="8" t="s">
        <v>261</v>
      </c>
      <c r="D4" s="8" t="s">
        <v>261</v>
      </c>
      <c r="E4" s="8" t="s">
        <v>261</v>
      </c>
      <c r="F4" s="8" t="s">
        <v>261</v>
      </c>
      <c r="G4" s="8" t="s">
        <v>261</v>
      </c>
      <c r="H4" s="8" t="s">
        <v>261</v>
      </c>
      <c r="I4" s="8" t="s">
        <v>261</v>
      </c>
      <c r="J4" s="8" t="s">
        <v>261</v>
      </c>
      <c r="K4" s="8" t="s">
        <v>261</v>
      </c>
      <c r="L4" s="8" t="s">
        <v>261</v>
      </c>
      <c r="M4" s="8" t="s">
        <v>261</v>
      </c>
      <c r="N4" s="8" t="s">
        <v>261</v>
      </c>
      <c r="O4" s="8" t="s">
        <v>261</v>
      </c>
      <c r="P4" s="8" t="s">
        <v>261</v>
      </c>
      <c r="Q4" s="8" t="s">
        <v>261</v>
      </c>
      <c r="R4" s="8" t="s">
        <v>261</v>
      </c>
      <c r="S4" s="8" t="s">
        <v>261</v>
      </c>
      <c r="T4" s="8" t="s">
        <v>261</v>
      </c>
      <c r="U4" s="8" t="s">
        <v>261</v>
      </c>
      <c r="V4" s="8" t="s">
        <v>261</v>
      </c>
      <c r="W4" s="8" t="s">
        <v>261</v>
      </c>
      <c r="X4" s="8" t="s">
        <v>261</v>
      </c>
      <c r="Y4" s="8" t="s">
        <v>261</v>
      </c>
      <c r="Z4" s="8" t="s">
        <v>261</v>
      </c>
      <c r="AA4" s="8" t="s">
        <v>261</v>
      </c>
      <c r="AB4" s="8" t="s">
        <v>261</v>
      </c>
      <c r="AC4" s="8" t="s">
        <v>261</v>
      </c>
      <c r="AD4" s="8" t="s">
        <v>261</v>
      </c>
      <c r="AE4" s="8" t="s">
        <v>261</v>
      </c>
      <c r="AF4" s="8" t="s">
        <v>261</v>
      </c>
      <c r="AG4" s="8" t="s">
        <v>261</v>
      </c>
      <c r="AH4" s="8" t="s">
        <v>261</v>
      </c>
      <c r="AI4" s="8" t="s">
        <v>261</v>
      </c>
      <c r="AJ4" s="8" t="s">
        <v>261</v>
      </c>
      <c r="AK4" s="8" t="s">
        <v>261</v>
      </c>
      <c r="AL4" s="8" t="s">
        <v>261</v>
      </c>
      <c r="AM4" s="8" t="s">
        <v>261</v>
      </c>
      <c r="AN4" s="8" t="s">
        <v>261</v>
      </c>
      <c r="AO4" s="8" t="s">
        <v>261</v>
      </c>
      <c r="AP4" s="8" t="s">
        <v>261</v>
      </c>
      <c r="AQ4" s="8" t="s">
        <v>261</v>
      </c>
      <c r="AR4" s="8" t="s">
        <v>261</v>
      </c>
      <c r="AS4" s="8" t="s">
        <v>261</v>
      </c>
      <c r="AT4" s="8" t="s">
        <v>261</v>
      </c>
      <c r="AU4" s="8" t="s">
        <v>261</v>
      </c>
      <c r="AV4" s="8" t="s">
        <v>261</v>
      </c>
      <c r="AW4" s="8" t="s">
        <v>261</v>
      </c>
      <c r="AX4" s="8" t="s">
        <v>261</v>
      </c>
      <c r="AY4" s="8" t="s">
        <v>261</v>
      </c>
      <c r="AZ4" s="8" t="s">
        <v>261</v>
      </c>
      <c r="BA4" s="8" t="s">
        <v>261</v>
      </c>
      <c r="BB4" s="8" t="s">
        <v>261</v>
      </c>
      <c r="BC4" s="8" t="s">
        <v>261</v>
      </c>
      <c r="BD4" s="8" t="s">
        <v>261</v>
      </c>
      <c r="BE4" s="8" t="s">
        <v>261</v>
      </c>
      <c r="BF4" s="8" t="s">
        <v>261</v>
      </c>
      <c r="BG4" s="8" t="s">
        <v>261</v>
      </c>
      <c r="BH4" s="8" t="s">
        <v>261</v>
      </c>
      <c r="BI4" s="8" t="s">
        <v>261</v>
      </c>
      <c r="BJ4" s="8" t="s">
        <v>261</v>
      </c>
      <c r="BK4" s="8" t="s">
        <v>261</v>
      </c>
      <c r="BL4" s="8" t="s">
        <v>261</v>
      </c>
      <c r="BM4" s="8" t="s">
        <v>261</v>
      </c>
      <c r="BN4" s="8" t="s">
        <v>261</v>
      </c>
      <c r="BO4" s="8" t="s">
        <v>261</v>
      </c>
      <c r="BP4" s="8" t="s">
        <v>261</v>
      </c>
      <c r="BQ4" s="8" t="s">
        <v>261</v>
      </c>
      <c r="BR4" s="8" t="s">
        <v>261</v>
      </c>
      <c r="BS4" s="8" t="s">
        <v>261</v>
      </c>
      <c r="BT4" s="8" t="s">
        <v>261</v>
      </c>
      <c r="BU4" s="8" t="s">
        <v>261</v>
      </c>
      <c r="BV4" s="8" t="s">
        <v>261</v>
      </c>
      <c r="BW4" s="8" t="s">
        <v>261</v>
      </c>
      <c r="BX4" s="8" t="s">
        <v>261</v>
      </c>
      <c r="BY4" s="8" t="s">
        <v>261</v>
      </c>
      <c r="BZ4" s="8" t="s">
        <v>261</v>
      </c>
      <c r="CA4" s="8" t="s">
        <v>261</v>
      </c>
      <c r="CB4" s="8" t="s">
        <v>261</v>
      </c>
      <c r="CC4" s="8" t="s">
        <v>261</v>
      </c>
      <c r="CD4" s="8" t="s">
        <v>261</v>
      </c>
      <c r="CE4" s="8" t="s">
        <v>261</v>
      </c>
      <c r="CF4" s="8" t="s">
        <v>261</v>
      </c>
      <c r="CG4" s="8" t="s">
        <v>261</v>
      </c>
      <c r="CH4" s="8" t="s">
        <v>261</v>
      </c>
      <c r="CI4" s="8" t="s">
        <v>261</v>
      </c>
      <c r="CJ4" s="8" t="s">
        <v>261</v>
      </c>
      <c r="CK4" s="8" t="s">
        <v>261</v>
      </c>
      <c r="CL4" s="8" t="s">
        <v>261</v>
      </c>
      <c r="CM4" s="8" t="s">
        <v>261</v>
      </c>
      <c r="CN4" s="8" t="s">
        <v>261</v>
      </c>
      <c r="CO4" s="8" t="s">
        <v>261</v>
      </c>
      <c r="CP4" s="8" t="s">
        <v>261</v>
      </c>
      <c r="CQ4" s="8" t="s">
        <v>261</v>
      </c>
      <c r="CR4" s="8" t="s">
        <v>261</v>
      </c>
      <c r="CS4" s="8" t="s">
        <v>261</v>
      </c>
      <c r="CT4" s="8" t="s">
        <v>261</v>
      </c>
      <c r="CU4" s="8" t="s">
        <v>261</v>
      </c>
      <c r="CV4" s="8" t="s">
        <v>261</v>
      </c>
      <c r="CW4" s="8" t="s">
        <v>261</v>
      </c>
      <c r="CX4" s="8" t="s">
        <v>261</v>
      </c>
      <c r="CY4" s="8" t="s">
        <v>261</v>
      </c>
      <c r="CZ4" s="8" t="s">
        <v>261</v>
      </c>
      <c r="DA4" s="8" t="s">
        <v>261</v>
      </c>
      <c r="DB4" s="8" t="s">
        <v>261</v>
      </c>
      <c r="DC4" s="8" t="s">
        <v>261</v>
      </c>
      <c r="DD4" s="8" t="s">
        <v>261</v>
      </c>
      <c r="DE4" s="8" t="s">
        <v>261</v>
      </c>
      <c r="DF4" s="8" t="s">
        <v>261</v>
      </c>
      <c r="DG4" s="8" t="s">
        <v>261</v>
      </c>
      <c r="DH4" s="8" t="s">
        <v>261</v>
      </c>
      <c r="DI4" s="8" t="s">
        <v>261</v>
      </c>
      <c r="DJ4" s="8" t="s">
        <v>261</v>
      </c>
      <c r="DK4" s="8" t="s">
        <v>261</v>
      </c>
      <c r="DL4" s="8" t="s">
        <v>261</v>
      </c>
      <c r="DM4" s="8" t="s">
        <v>261</v>
      </c>
      <c r="DN4" s="8" t="s">
        <v>261</v>
      </c>
      <c r="DO4" s="8" t="s">
        <v>261</v>
      </c>
      <c r="DP4" s="8" t="s">
        <v>261</v>
      </c>
      <c r="DQ4" s="8" t="s">
        <v>261</v>
      </c>
      <c r="DR4" s="8" t="s">
        <v>261</v>
      </c>
      <c r="DS4" s="8" t="s">
        <v>261</v>
      </c>
      <c r="DT4" s="8" t="s">
        <v>261</v>
      </c>
      <c r="DU4" s="8" t="s">
        <v>261</v>
      </c>
      <c r="DV4" s="8" t="s">
        <v>261</v>
      </c>
      <c r="DW4" s="8" t="s">
        <v>261</v>
      </c>
      <c r="DX4" s="8" t="s">
        <v>261</v>
      </c>
      <c r="DY4" s="8" t="s">
        <v>261</v>
      </c>
      <c r="DZ4" s="8" t="s">
        <v>261</v>
      </c>
      <c r="EA4" s="8" t="s">
        <v>261</v>
      </c>
      <c r="EB4" s="8" t="s">
        <v>261</v>
      </c>
      <c r="EC4" s="8" t="s">
        <v>261</v>
      </c>
      <c r="ED4" s="8" t="s">
        <v>261</v>
      </c>
      <c r="EE4" s="8" t="s">
        <v>261</v>
      </c>
      <c r="EF4" s="8" t="s">
        <v>261</v>
      </c>
      <c r="EG4" s="8" t="s">
        <v>261</v>
      </c>
      <c r="EH4" s="8" t="s">
        <v>261</v>
      </c>
      <c r="EI4" s="8" t="s">
        <v>261</v>
      </c>
      <c r="EJ4" s="8" t="s">
        <v>261</v>
      </c>
      <c r="EK4" s="8" t="s">
        <v>261</v>
      </c>
      <c r="EL4" s="8" t="s">
        <v>261</v>
      </c>
      <c r="EM4" s="8" t="s">
        <v>261</v>
      </c>
      <c r="EN4" s="8" t="s">
        <v>261</v>
      </c>
      <c r="EO4" s="8" t="s">
        <v>261</v>
      </c>
      <c r="EP4" s="8" t="s">
        <v>261</v>
      </c>
      <c r="EQ4" s="8" t="s">
        <v>261</v>
      </c>
      <c r="ER4" s="8" t="s">
        <v>261</v>
      </c>
      <c r="ES4" s="8" t="s">
        <v>261</v>
      </c>
      <c r="ET4" s="8" t="s">
        <v>261</v>
      </c>
      <c r="EU4" s="8" t="s">
        <v>261</v>
      </c>
      <c r="EV4" s="8" t="s">
        <v>261</v>
      </c>
      <c r="EW4" s="8" t="s">
        <v>261</v>
      </c>
      <c r="EX4" s="8" t="s">
        <v>261</v>
      </c>
      <c r="EY4" s="8" t="s">
        <v>261</v>
      </c>
      <c r="EZ4" s="8" t="s">
        <v>261</v>
      </c>
      <c r="FA4" s="8" t="s">
        <v>261</v>
      </c>
      <c r="FB4" s="8" t="s">
        <v>261</v>
      </c>
      <c r="FC4" s="8" t="s">
        <v>261</v>
      </c>
      <c r="FD4" s="8" t="s">
        <v>261</v>
      </c>
      <c r="FE4" s="8" t="s">
        <v>261</v>
      </c>
      <c r="FF4" s="8" t="s">
        <v>261</v>
      </c>
      <c r="FG4" s="8" t="s">
        <v>261</v>
      </c>
      <c r="FH4" s="8" t="s">
        <v>261</v>
      </c>
      <c r="FI4" s="8" t="s">
        <v>261</v>
      </c>
      <c r="FJ4" s="8" t="s">
        <v>261</v>
      </c>
      <c r="FK4" s="8" t="s">
        <v>261</v>
      </c>
      <c r="FL4" s="8" t="s">
        <v>261</v>
      </c>
      <c r="FM4" s="8" t="s">
        <v>261</v>
      </c>
      <c r="FN4" s="8" t="s">
        <v>261</v>
      </c>
      <c r="FO4" s="8" t="s">
        <v>261</v>
      </c>
      <c r="FP4" s="8" t="s">
        <v>261</v>
      </c>
      <c r="FQ4" s="8" t="s">
        <v>261</v>
      </c>
      <c r="FR4" s="8" t="s">
        <v>261</v>
      </c>
      <c r="FS4" s="8" t="s">
        <v>261</v>
      </c>
      <c r="FT4" s="8" t="s">
        <v>261</v>
      </c>
      <c r="FU4" s="8" t="s">
        <v>261</v>
      </c>
      <c r="FV4" s="8" t="s">
        <v>261</v>
      </c>
      <c r="FW4" s="8" t="s">
        <v>261</v>
      </c>
      <c r="FX4" s="8" t="s">
        <v>261</v>
      </c>
      <c r="FY4" s="8" t="s">
        <v>261</v>
      </c>
      <c r="FZ4" s="8" t="s">
        <v>261</v>
      </c>
      <c r="GA4" s="8" t="s">
        <v>261</v>
      </c>
      <c r="GB4" s="8" t="s">
        <v>261</v>
      </c>
      <c r="GC4" s="8" t="s">
        <v>261</v>
      </c>
      <c r="GD4" s="8" t="s">
        <v>261</v>
      </c>
      <c r="GE4" s="8" t="s">
        <v>261</v>
      </c>
      <c r="GF4" s="8" t="s">
        <v>261</v>
      </c>
      <c r="GG4" s="8" t="s">
        <v>261</v>
      </c>
      <c r="GH4" s="8" t="s">
        <v>261</v>
      </c>
      <c r="GI4" s="8" t="s">
        <v>261</v>
      </c>
      <c r="GJ4" s="8" t="s">
        <v>261</v>
      </c>
      <c r="GK4" s="8" t="s">
        <v>261</v>
      </c>
      <c r="GL4" s="8" t="s">
        <v>261</v>
      </c>
      <c r="GM4" s="8" t="s">
        <v>261</v>
      </c>
      <c r="GN4" s="8" t="s">
        <v>261</v>
      </c>
      <c r="GO4" s="8" t="s">
        <v>261</v>
      </c>
      <c r="GP4" s="8" t="s">
        <v>261</v>
      </c>
      <c r="GQ4" s="8" t="s">
        <v>261</v>
      </c>
      <c r="GR4" s="8" t="s">
        <v>261</v>
      </c>
      <c r="GS4" s="8" t="s">
        <v>261</v>
      </c>
      <c r="GT4" s="8" t="s">
        <v>261</v>
      </c>
      <c r="GU4" s="8" t="s">
        <v>261</v>
      </c>
      <c r="GV4" s="8" t="s">
        <v>261</v>
      </c>
      <c r="GW4" s="8" t="s">
        <v>261</v>
      </c>
      <c r="GX4" s="8" t="s">
        <v>261</v>
      </c>
      <c r="GY4" s="8" t="s">
        <v>261</v>
      </c>
      <c r="GZ4" s="8" t="s">
        <v>261</v>
      </c>
      <c r="HA4" s="8" t="s">
        <v>261</v>
      </c>
      <c r="HB4" s="8" t="s">
        <v>261</v>
      </c>
      <c r="HC4" s="8" t="s">
        <v>261</v>
      </c>
      <c r="HD4" s="8" t="s">
        <v>261</v>
      </c>
      <c r="HE4" s="8" t="s">
        <v>261</v>
      </c>
      <c r="HF4" s="8" t="s">
        <v>261</v>
      </c>
      <c r="HG4" s="8" t="s">
        <v>261</v>
      </c>
      <c r="HH4" s="8" t="s">
        <v>261</v>
      </c>
      <c r="HI4" s="8" t="s">
        <v>261</v>
      </c>
      <c r="HJ4" s="8" t="s">
        <v>261</v>
      </c>
      <c r="HK4" s="8" t="s">
        <v>261</v>
      </c>
      <c r="HL4" s="8" t="s">
        <v>261</v>
      </c>
      <c r="HM4" s="8" t="s">
        <v>261</v>
      </c>
      <c r="HN4" s="8" t="s">
        <v>261</v>
      </c>
      <c r="HO4" s="8" t="s">
        <v>261</v>
      </c>
      <c r="HP4" s="8" t="s">
        <v>261</v>
      </c>
      <c r="HQ4" s="8" t="s">
        <v>261</v>
      </c>
      <c r="HR4" s="8" t="s">
        <v>261</v>
      </c>
      <c r="HS4" s="8" t="s">
        <v>261</v>
      </c>
      <c r="HT4" s="8" t="s">
        <v>261</v>
      </c>
      <c r="HU4" s="8" t="s">
        <v>261</v>
      </c>
      <c r="HV4" s="8" t="s">
        <v>261</v>
      </c>
      <c r="HW4" s="8" t="s">
        <v>261</v>
      </c>
      <c r="HX4" s="8" t="s">
        <v>261</v>
      </c>
      <c r="HY4" s="8" t="s">
        <v>261</v>
      </c>
      <c r="HZ4" s="8" t="s">
        <v>261</v>
      </c>
      <c r="IA4" s="8" t="s">
        <v>261</v>
      </c>
      <c r="IB4" s="8" t="s">
        <v>261</v>
      </c>
      <c r="IC4" s="8" t="s">
        <v>261</v>
      </c>
      <c r="ID4" s="8" t="s">
        <v>261</v>
      </c>
      <c r="IE4" s="8" t="s">
        <v>261</v>
      </c>
      <c r="IF4" s="8" t="s">
        <v>261</v>
      </c>
      <c r="IG4" s="8" t="s">
        <v>261</v>
      </c>
      <c r="IH4" s="8" t="s">
        <v>261</v>
      </c>
      <c r="II4" s="8" t="s">
        <v>261</v>
      </c>
      <c r="IJ4" s="8" t="s">
        <v>261</v>
      </c>
      <c r="IK4" s="8" t="s">
        <v>261</v>
      </c>
      <c r="IL4" s="8" t="s">
        <v>261</v>
      </c>
      <c r="IM4" s="8" t="s">
        <v>261</v>
      </c>
      <c r="IN4" s="8" t="s">
        <v>261</v>
      </c>
      <c r="IO4" s="8" t="s">
        <v>261</v>
      </c>
      <c r="IP4" s="8" t="s">
        <v>261</v>
      </c>
      <c r="IQ4" s="8" t="s">
        <v>261</v>
      </c>
    </row>
    <row r="5" spans="1:251">
      <c r="A5" s="4" t="s">
        <v>253</v>
      </c>
      <c r="B5" s="8" t="s">
        <v>945</v>
      </c>
      <c r="C5" s="8" t="s">
        <v>945</v>
      </c>
      <c r="D5" s="8" t="s">
        <v>945</v>
      </c>
      <c r="E5" s="8" t="s">
        <v>945</v>
      </c>
      <c r="F5" s="8" t="s">
        <v>945</v>
      </c>
      <c r="G5" s="8" t="s">
        <v>945</v>
      </c>
      <c r="H5" s="8" t="s">
        <v>945</v>
      </c>
      <c r="I5" s="8" t="s">
        <v>945</v>
      </c>
      <c r="J5" s="8" t="s">
        <v>945</v>
      </c>
      <c r="K5" s="8" t="s">
        <v>945</v>
      </c>
      <c r="L5" s="8" t="s">
        <v>945</v>
      </c>
      <c r="M5" s="8" t="s">
        <v>945</v>
      </c>
      <c r="N5" s="8" t="s">
        <v>945</v>
      </c>
      <c r="O5" s="8" t="s">
        <v>945</v>
      </c>
      <c r="P5" s="8" t="s">
        <v>945</v>
      </c>
      <c r="Q5" s="8" t="s">
        <v>945</v>
      </c>
      <c r="R5" s="8" t="s">
        <v>945</v>
      </c>
      <c r="S5" s="8" t="s">
        <v>945</v>
      </c>
      <c r="T5" s="8" t="s">
        <v>945</v>
      </c>
      <c r="U5" s="8" t="s">
        <v>945</v>
      </c>
      <c r="V5" s="8" t="s">
        <v>945</v>
      </c>
      <c r="W5" s="8" t="s">
        <v>945</v>
      </c>
      <c r="X5" s="8" t="s">
        <v>945</v>
      </c>
      <c r="Y5" s="8" t="s">
        <v>945</v>
      </c>
      <c r="Z5" s="8" t="s">
        <v>945</v>
      </c>
      <c r="AA5" s="8" t="s">
        <v>945</v>
      </c>
      <c r="AB5" s="8" t="s">
        <v>945</v>
      </c>
      <c r="AC5" s="8" t="s">
        <v>945</v>
      </c>
      <c r="AD5" s="8" t="s">
        <v>945</v>
      </c>
      <c r="AE5" s="8" t="s">
        <v>945</v>
      </c>
      <c r="AF5" s="8" t="s">
        <v>945</v>
      </c>
      <c r="AG5" s="8" t="s">
        <v>945</v>
      </c>
      <c r="AH5" s="8" t="s">
        <v>945</v>
      </c>
      <c r="AI5" s="8" t="s">
        <v>945</v>
      </c>
      <c r="AJ5" s="8" t="s">
        <v>945</v>
      </c>
      <c r="AK5" s="8" t="s">
        <v>945</v>
      </c>
      <c r="AL5" s="8" t="s">
        <v>945</v>
      </c>
      <c r="AM5" s="8" t="s">
        <v>945</v>
      </c>
      <c r="AN5" s="8" t="s">
        <v>945</v>
      </c>
      <c r="AO5" s="8" t="s">
        <v>945</v>
      </c>
      <c r="AP5" s="8" t="s">
        <v>945</v>
      </c>
      <c r="AQ5" s="8" t="s">
        <v>945</v>
      </c>
      <c r="AR5" s="8" t="s">
        <v>945</v>
      </c>
      <c r="AS5" s="8" t="s">
        <v>945</v>
      </c>
      <c r="AT5" s="8" t="s">
        <v>945</v>
      </c>
      <c r="AU5" s="8" t="s">
        <v>945</v>
      </c>
      <c r="AV5" s="8" t="s">
        <v>945</v>
      </c>
      <c r="AW5" s="8" t="s">
        <v>945</v>
      </c>
      <c r="AX5" s="8" t="s">
        <v>945</v>
      </c>
      <c r="AY5" s="8" t="s">
        <v>945</v>
      </c>
      <c r="AZ5" s="8" t="s">
        <v>945</v>
      </c>
      <c r="BA5" s="8" t="s">
        <v>945</v>
      </c>
      <c r="BB5" s="8" t="s">
        <v>945</v>
      </c>
      <c r="BC5" s="8" t="s">
        <v>945</v>
      </c>
      <c r="BD5" s="8" t="s">
        <v>945</v>
      </c>
      <c r="BE5" s="8" t="s">
        <v>945</v>
      </c>
      <c r="BF5" s="8" t="s">
        <v>945</v>
      </c>
      <c r="BG5" s="8" t="s">
        <v>945</v>
      </c>
      <c r="BH5" s="8" t="s">
        <v>945</v>
      </c>
      <c r="BI5" s="8" t="s">
        <v>945</v>
      </c>
      <c r="BJ5" s="8" t="s">
        <v>945</v>
      </c>
      <c r="BK5" s="8" t="s">
        <v>945</v>
      </c>
      <c r="BL5" s="8" t="s">
        <v>945</v>
      </c>
      <c r="BM5" s="8" t="s">
        <v>945</v>
      </c>
      <c r="BN5" s="8" t="s">
        <v>945</v>
      </c>
      <c r="BO5" s="8" t="s">
        <v>945</v>
      </c>
      <c r="BP5" s="8" t="s">
        <v>945</v>
      </c>
      <c r="BQ5" s="8" t="s">
        <v>945</v>
      </c>
      <c r="BR5" s="8" t="s">
        <v>945</v>
      </c>
      <c r="BS5" s="8" t="s">
        <v>945</v>
      </c>
      <c r="BT5" s="8" t="s">
        <v>945</v>
      </c>
      <c r="BU5" s="8" t="s">
        <v>945</v>
      </c>
      <c r="BV5" s="8" t="s">
        <v>945</v>
      </c>
      <c r="BW5" s="8" t="s">
        <v>945</v>
      </c>
      <c r="BX5" s="8" t="s">
        <v>945</v>
      </c>
      <c r="BY5" s="8" t="s">
        <v>945</v>
      </c>
      <c r="BZ5" s="8" t="s">
        <v>945</v>
      </c>
      <c r="CA5" s="8" t="s">
        <v>945</v>
      </c>
      <c r="CB5" s="8" t="s">
        <v>945</v>
      </c>
      <c r="CC5" s="8" t="s">
        <v>945</v>
      </c>
      <c r="CD5" s="8" t="s">
        <v>945</v>
      </c>
      <c r="CE5" s="8" t="s">
        <v>945</v>
      </c>
      <c r="CF5" s="8" t="s">
        <v>945</v>
      </c>
      <c r="CG5" s="8" t="s">
        <v>945</v>
      </c>
      <c r="CH5" s="8" t="s">
        <v>945</v>
      </c>
      <c r="CI5" s="8" t="s">
        <v>945</v>
      </c>
      <c r="CJ5" s="8" t="s">
        <v>945</v>
      </c>
      <c r="CK5" s="8" t="s">
        <v>945</v>
      </c>
      <c r="CL5" s="8" t="s">
        <v>945</v>
      </c>
      <c r="CM5" s="8" t="s">
        <v>945</v>
      </c>
      <c r="CN5" s="8" t="s">
        <v>945</v>
      </c>
      <c r="CO5" s="8" t="s">
        <v>945</v>
      </c>
      <c r="CP5" s="8" t="s">
        <v>945</v>
      </c>
      <c r="CQ5" s="8" t="s">
        <v>945</v>
      </c>
      <c r="CR5" s="8" t="s">
        <v>945</v>
      </c>
      <c r="CS5" s="8" t="s">
        <v>945</v>
      </c>
      <c r="CT5" s="8" t="s">
        <v>945</v>
      </c>
      <c r="CU5" s="8" t="s">
        <v>945</v>
      </c>
      <c r="CV5" s="8" t="s">
        <v>945</v>
      </c>
      <c r="CW5" s="8" t="s">
        <v>945</v>
      </c>
      <c r="CX5" s="8" t="s">
        <v>945</v>
      </c>
      <c r="CY5" s="8" t="s">
        <v>945</v>
      </c>
      <c r="CZ5" s="8" t="s">
        <v>945</v>
      </c>
      <c r="DA5" s="8" t="s">
        <v>945</v>
      </c>
      <c r="DB5" s="8" t="s">
        <v>945</v>
      </c>
      <c r="DC5" s="8" t="s">
        <v>945</v>
      </c>
      <c r="DD5" s="8" t="s">
        <v>945</v>
      </c>
      <c r="DE5" s="8" t="s">
        <v>945</v>
      </c>
      <c r="DF5" s="8" t="s">
        <v>945</v>
      </c>
      <c r="DG5" s="8" t="s">
        <v>945</v>
      </c>
      <c r="DH5" s="8" t="s">
        <v>945</v>
      </c>
      <c r="DI5" s="8" t="s">
        <v>945</v>
      </c>
      <c r="DJ5" s="8" t="s">
        <v>945</v>
      </c>
      <c r="DK5" s="8" t="s">
        <v>945</v>
      </c>
      <c r="DL5" s="8" t="s">
        <v>945</v>
      </c>
      <c r="DM5" s="8" t="s">
        <v>945</v>
      </c>
      <c r="DN5" s="8" t="s">
        <v>945</v>
      </c>
      <c r="DO5" s="8" t="s">
        <v>945</v>
      </c>
      <c r="DP5" s="8" t="s">
        <v>945</v>
      </c>
      <c r="DQ5" s="8" t="s">
        <v>945</v>
      </c>
      <c r="DR5" s="8" t="s">
        <v>945</v>
      </c>
      <c r="DS5" s="8" t="s">
        <v>945</v>
      </c>
      <c r="DT5" s="8" t="s">
        <v>945</v>
      </c>
      <c r="DU5" s="8" t="s">
        <v>945</v>
      </c>
      <c r="DV5" s="8" t="s">
        <v>945</v>
      </c>
      <c r="DW5" s="8" t="s">
        <v>945</v>
      </c>
      <c r="DX5" s="8" t="s">
        <v>945</v>
      </c>
      <c r="DY5" s="8" t="s">
        <v>945</v>
      </c>
      <c r="DZ5" s="8" t="s">
        <v>945</v>
      </c>
      <c r="EA5" s="8" t="s">
        <v>945</v>
      </c>
      <c r="EB5" s="8" t="s">
        <v>945</v>
      </c>
      <c r="EC5" s="8" t="s">
        <v>945</v>
      </c>
      <c r="ED5" s="8" t="s">
        <v>945</v>
      </c>
      <c r="EE5" s="8" t="s">
        <v>945</v>
      </c>
      <c r="EF5" s="8" t="s">
        <v>945</v>
      </c>
      <c r="EG5" s="8" t="s">
        <v>945</v>
      </c>
      <c r="EH5" s="8" t="s">
        <v>945</v>
      </c>
      <c r="EI5" s="8" t="s">
        <v>945</v>
      </c>
      <c r="EJ5" s="8" t="s">
        <v>945</v>
      </c>
      <c r="EK5" s="8" t="s">
        <v>945</v>
      </c>
      <c r="EL5" s="8" t="s">
        <v>945</v>
      </c>
      <c r="EM5" s="8" t="s">
        <v>945</v>
      </c>
      <c r="EN5" s="8" t="s">
        <v>945</v>
      </c>
      <c r="EO5" s="8" t="s">
        <v>945</v>
      </c>
      <c r="EP5" s="8" t="s">
        <v>945</v>
      </c>
      <c r="EQ5" s="8" t="s">
        <v>945</v>
      </c>
      <c r="ER5" s="8" t="s">
        <v>945</v>
      </c>
      <c r="ES5" s="8" t="s">
        <v>945</v>
      </c>
      <c r="ET5" s="8" t="s">
        <v>945</v>
      </c>
      <c r="EU5" s="8" t="s">
        <v>945</v>
      </c>
      <c r="EV5" s="8" t="s">
        <v>945</v>
      </c>
      <c r="EW5" s="8" t="s">
        <v>945</v>
      </c>
      <c r="EX5" s="8" t="s">
        <v>945</v>
      </c>
      <c r="EY5" s="8" t="s">
        <v>945</v>
      </c>
      <c r="EZ5" s="8" t="s">
        <v>945</v>
      </c>
      <c r="FA5" s="8" t="s">
        <v>945</v>
      </c>
      <c r="FB5" s="8" t="s">
        <v>945</v>
      </c>
      <c r="FC5" s="8" t="s">
        <v>945</v>
      </c>
      <c r="FD5" s="8" t="s">
        <v>945</v>
      </c>
      <c r="FE5" s="8" t="s">
        <v>945</v>
      </c>
      <c r="FF5" s="8" t="s">
        <v>945</v>
      </c>
      <c r="FG5" s="8" t="s">
        <v>945</v>
      </c>
      <c r="FH5" s="8" t="s">
        <v>945</v>
      </c>
      <c r="FI5" s="8" t="s">
        <v>945</v>
      </c>
      <c r="FJ5" s="8" t="s">
        <v>945</v>
      </c>
      <c r="FK5" s="8" t="s">
        <v>945</v>
      </c>
      <c r="FL5" s="8" t="s">
        <v>945</v>
      </c>
      <c r="FM5" s="8" t="s">
        <v>945</v>
      </c>
      <c r="FN5" s="8" t="s">
        <v>945</v>
      </c>
      <c r="FO5" s="8" t="s">
        <v>945</v>
      </c>
      <c r="FP5" s="8" t="s">
        <v>945</v>
      </c>
      <c r="FQ5" s="8" t="s">
        <v>945</v>
      </c>
      <c r="FR5" s="8" t="s">
        <v>945</v>
      </c>
      <c r="FS5" s="8" t="s">
        <v>945</v>
      </c>
      <c r="FT5" s="8" t="s">
        <v>945</v>
      </c>
      <c r="FU5" s="8" t="s">
        <v>945</v>
      </c>
      <c r="FV5" s="8" t="s">
        <v>945</v>
      </c>
      <c r="FW5" s="8" t="s">
        <v>945</v>
      </c>
      <c r="FX5" s="8" t="s">
        <v>945</v>
      </c>
      <c r="FY5" s="8" t="s">
        <v>945</v>
      </c>
      <c r="FZ5" s="8" t="s">
        <v>945</v>
      </c>
      <c r="GA5" s="8" t="s">
        <v>945</v>
      </c>
      <c r="GB5" s="8" t="s">
        <v>945</v>
      </c>
      <c r="GC5" s="8" t="s">
        <v>945</v>
      </c>
      <c r="GD5" s="8" t="s">
        <v>945</v>
      </c>
      <c r="GE5" s="8" t="s">
        <v>945</v>
      </c>
      <c r="GF5" s="8" t="s">
        <v>945</v>
      </c>
      <c r="GG5" s="8" t="s">
        <v>945</v>
      </c>
      <c r="GH5" s="8" t="s">
        <v>945</v>
      </c>
      <c r="GI5" s="8" t="s">
        <v>945</v>
      </c>
      <c r="GJ5" s="8" t="s">
        <v>945</v>
      </c>
      <c r="GK5" s="8" t="s">
        <v>945</v>
      </c>
      <c r="GL5" s="8" t="s">
        <v>945</v>
      </c>
      <c r="GM5" s="8" t="s">
        <v>945</v>
      </c>
      <c r="GN5" s="8" t="s">
        <v>945</v>
      </c>
      <c r="GO5" s="8" t="s">
        <v>945</v>
      </c>
      <c r="GP5" s="8" t="s">
        <v>945</v>
      </c>
      <c r="GQ5" s="8" t="s">
        <v>945</v>
      </c>
      <c r="GR5" s="8" t="s">
        <v>945</v>
      </c>
      <c r="GS5" s="8" t="s">
        <v>945</v>
      </c>
      <c r="GT5" s="8" t="s">
        <v>945</v>
      </c>
      <c r="GU5" s="8" t="s">
        <v>945</v>
      </c>
      <c r="GV5" s="8" t="s">
        <v>945</v>
      </c>
      <c r="GW5" s="8" t="s">
        <v>945</v>
      </c>
      <c r="GX5" s="8" t="s">
        <v>945</v>
      </c>
      <c r="GY5" s="8" t="s">
        <v>945</v>
      </c>
      <c r="GZ5" s="8" t="s">
        <v>945</v>
      </c>
      <c r="HA5" s="8" t="s">
        <v>945</v>
      </c>
      <c r="HB5" s="8" t="s">
        <v>945</v>
      </c>
      <c r="HC5" s="8" t="s">
        <v>945</v>
      </c>
      <c r="HD5" s="8" t="s">
        <v>945</v>
      </c>
      <c r="HE5" s="8" t="s">
        <v>945</v>
      </c>
      <c r="HF5" s="8" t="s">
        <v>945</v>
      </c>
      <c r="HG5" s="8" t="s">
        <v>945</v>
      </c>
      <c r="HH5" s="8" t="s">
        <v>945</v>
      </c>
      <c r="HI5" s="8" t="s">
        <v>945</v>
      </c>
      <c r="HJ5" s="8" t="s">
        <v>945</v>
      </c>
      <c r="HK5" s="8" t="s">
        <v>945</v>
      </c>
      <c r="HL5" s="8" t="s">
        <v>945</v>
      </c>
      <c r="HM5" s="8" t="s">
        <v>945</v>
      </c>
      <c r="HN5" s="8" t="s">
        <v>945</v>
      </c>
      <c r="HO5" s="8" t="s">
        <v>945</v>
      </c>
      <c r="HP5" s="8" t="s">
        <v>945</v>
      </c>
      <c r="HQ5" s="8" t="s">
        <v>945</v>
      </c>
      <c r="HR5" s="8" t="s">
        <v>945</v>
      </c>
      <c r="HS5" s="8" t="s">
        <v>945</v>
      </c>
      <c r="HT5" s="8" t="s">
        <v>945</v>
      </c>
      <c r="HU5" s="8" t="s">
        <v>945</v>
      </c>
      <c r="HV5" s="8" t="s">
        <v>945</v>
      </c>
      <c r="HW5" s="8" t="s">
        <v>945</v>
      </c>
      <c r="HX5" s="8" t="s">
        <v>945</v>
      </c>
      <c r="HY5" s="8" t="s">
        <v>945</v>
      </c>
      <c r="HZ5" s="8" t="s">
        <v>945</v>
      </c>
      <c r="IA5" s="8" t="s">
        <v>945</v>
      </c>
      <c r="IB5" s="8" t="s">
        <v>945</v>
      </c>
      <c r="IC5" s="8" t="s">
        <v>945</v>
      </c>
      <c r="ID5" s="8" t="s">
        <v>945</v>
      </c>
      <c r="IE5" s="8" t="s">
        <v>945</v>
      </c>
      <c r="IF5" s="8" t="s">
        <v>945</v>
      </c>
      <c r="IG5" s="8" t="s">
        <v>945</v>
      </c>
      <c r="IH5" s="8" t="s">
        <v>945</v>
      </c>
      <c r="II5" s="8" t="s">
        <v>945</v>
      </c>
      <c r="IJ5" s="8" t="s">
        <v>945</v>
      </c>
      <c r="IK5" s="8" t="s">
        <v>945</v>
      </c>
      <c r="IL5" s="8" t="s">
        <v>945</v>
      </c>
      <c r="IM5" s="8" t="s">
        <v>945</v>
      </c>
      <c r="IN5" s="8" t="s">
        <v>945</v>
      </c>
      <c r="IO5" s="8" t="s">
        <v>945</v>
      </c>
      <c r="IP5" s="8" t="s">
        <v>945</v>
      </c>
      <c r="IQ5" s="8" t="s">
        <v>945</v>
      </c>
    </row>
    <row r="6" spans="1:251">
      <c r="A6" s="4" t="s">
        <v>254</v>
      </c>
      <c r="B6" s="1">
        <v>2</v>
      </c>
      <c r="C6" s="1">
        <v>2</v>
      </c>
      <c r="D6" s="1">
        <v>2</v>
      </c>
      <c r="E6" s="1">
        <v>2</v>
      </c>
      <c r="F6" s="1">
        <v>2</v>
      </c>
      <c r="G6" s="1">
        <v>2</v>
      </c>
      <c r="H6" s="1">
        <v>2</v>
      </c>
      <c r="I6" s="1">
        <v>2</v>
      </c>
      <c r="J6" s="1">
        <v>2</v>
      </c>
      <c r="K6" s="1">
        <v>2</v>
      </c>
      <c r="L6" s="1">
        <v>2</v>
      </c>
      <c r="M6" s="1">
        <v>2</v>
      </c>
      <c r="N6" s="1">
        <v>2</v>
      </c>
      <c r="O6" s="1">
        <v>2</v>
      </c>
      <c r="P6" s="1">
        <v>2</v>
      </c>
      <c r="Q6" s="1">
        <v>2</v>
      </c>
      <c r="R6" s="1">
        <v>2</v>
      </c>
      <c r="S6" s="1">
        <v>2</v>
      </c>
      <c r="T6" s="1">
        <v>2</v>
      </c>
      <c r="U6" s="1">
        <v>2</v>
      </c>
      <c r="V6" s="1">
        <v>2</v>
      </c>
      <c r="W6" s="1">
        <v>2</v>
      </c>
      <c r="X6" s="1">
        <v>2</v>
      </c>
      <c r="Y6" s="1">
        <v>2</v>
      </c>
      <c r="Z6" s="1">
        <v>2</v>
      </c>
      <c r="AA6" s="1">
        <v>2</v>
      </c>
      <c r="AB6" s="1">
        <v>2</v>
      </c>
      <c r="AC6" s="1">
        <v>2</v>
      </c>
      <c r="AD6" s="1">
        <v>2</v>
      </c>
      <c r="AE6" s="1">
        <v>2</v>
      </c>
      <c r="AF6" s="1">
        <v>2</v>
      </c>
      <c r="AG6" s="1">
        <v>2</v>
      </c>
      <c r="AH6" s="1">
        <v>2</v>
      </c>
      <c r="AI6" s="1">
        <v>2</v>
      </c>
      <c r="AJ6" s="1">
        <v>2</v>
      </c>
      <c r="AK6" s="1">
        <v>2</v>
      </c>
      <c r="AL6" s="1">
        <v>2</v>
      </c>
      <c r="AM6" s="1">
        <v>2</v>
      </c>
      <c r="AN6" s="1">
        <v>2</v>
      </c>
      <c r="AO6" s="1">
        <v>2</v>
      </c>
      <c r="AP6" s="1">
        <v>2</v>
      </c>
      <c r="AQ6" s="1">
        <v>2</v>
      </c>
      <c r="AR6" s="1">
        <v>2</v>
      </c>
      <c r="AS6" s="1">
        <v>2</v>
      </c>
      <c r="AT6" s="1">
        <v>2</v>
      </c>
      <c r="AU6" s="1">
        <v>2</v>
      </c>
      <c r="AV6" s="1">
        <v>2</v>
      </c>
      <c r="AW6" s="1">
        <v>2</v>
      </c>
      <c r="AX6" s="1">
        <v>2</v>
      </c>
      <c r="AY6" s="1">
        <v>2</v>
      </c>
      <c r="AZ6" s="1">
        <v>2</v>
      </c>
      <c r="BA6" s="1">
        <v>2</v>
      </c>
      <c r="BB6" s="1">
        <v>2</v>
      </c>
      <c r="BC6" s="1">
        <v>2</v>
      </c>
      <c r="BD6" s="1">
        <v>2</v>
      </c>
      <c r="BE6" s="1">
        <v>2</v>
      </c>
      <c r="BF6" s="1">
        <v>2</v>
      </c>
      <c r="BG6" s="1">
        <v>2</v>
      </c>
      <c r="BH6" s="1">
        <v>2</v>
      </c>
      <c r="BI6" s="1">
        <v>2</v>
      </c>
      <c r="BJ6" s="1">
        <v>2</v>
      </c>
      <c r="BK6" s="1">
        <v>2</v>
      </c>
      <c r="BL6" s="1">
        <v>2</v>
      </c>
      <c r="BM6" s="1">
        <v>2</v>
      </c>
      <c r="BN6" s="1">
        <v>2</v>
      </c>
      <c r="BO6" s="1">
        <v>2</v>
      </c>
      <c r="BP6" s="1">
        <v>2</v>
      </c>
      <c r="BQ6" s="1">
        <v>2</v>
      </c>
      <c r="BR6" s="1">
        <v>2</v>
      </c>
      <c r="BS6" s="1">
        <v>2</v>
      </c>
      <c r="BT6" s="1">
        <v>2</v>
      </c>
      <c r="BU6" s="1">
        <v>2</v>
      </c>
      <c r="BV6" s="1">
        <v>2</v>
      </c>
      <c r="BW6" s="1">
        <v>2</v>
      </c>
      <c r="BX6" s="1">
        <v>2</v>
      </c>
      <c r="BY6" s="1">
        <v>2</v>
      </c>
      <c r="BZ6" s="1">
        <v>2</v>
      </c>
      <c r="CA6" s="1">
        <v>2</v>
      </c>
      <c r="CB6" s="1">
        <v>2</v>
      </c>
      <c r="CC6" s="1">
        <v>2</v>
      </c>
      <c r="CD6" s="1">
        <v>2</v>
      </c>
      <c r="CE6" s="1">
        <v>2</v>
      </c>
      <c r="CF6" s="1">
        <v>2</v>
      </c>
      <c r="CG6" s="1">
        <v>2</v>
      </c>
      <c r="CH6" s="1">
        <v>2</v>
      </c>
      <c r="CI6" s="1">
        <v>2</v>
      </c>
      <c r="CJ6" s="1">
        <v>2</v>
      </c>
      <c r="CK6" s="1">
        <v>2</v>
      </c>
      <c r="CL6" s="1">
        <v>2</v>
      </c>
      <c r="CM6" s="1">
        <v>2</v>
      </c>
      <c r="CN6" s="1">
        <v>2</v>
      </c>
      <c r="CO6" s="1">
        <v>2</v>
      </c>
      <c r="CP6" s="1">
        <v>2</v>
      </c>
      <c r="CQ6" s="1">
        <v>2</v>
      </c>
      <c r="CR6" s="1">
        <v>2</v>
      </c>
      <c r="CS6" s="1">
        <v>2</v>
      </c>
      <c r="CT6" s="1">
        <v>2</v>
      </c>
      <c r="CU6" s="1">
        <v>2</v>
      </c>
      <c r="CV6" s="1">
        <v>2</v>
      </c>
      <c r="CW6" s="1">
        <v>2</v>
      </c>
      <c r="CX6" s="1">
        <v>2</v>
      </c>
      <c r="CY6" s="1">
        <v>2</v>
      </c>
      <c r="CZ6" s="1">
        <v>2</v>
      </c>
      <c r="DA6" s="1">
        <v>2</v>
      </c>
      <c r="DB6" s="1">
        <v>2</v>
      </c>
      <c r="DC6" s="1">
        <v>2</v>
      </c>
      <c r="DD6" s="1">
        <v>2</v>
      </c>
      <c r="DE6" s="1">
        <v>2</v>
      </c>
      <c r="DF6" s="1">
        <v>2</v>
      </c>
      <c r="DG6" s="1">
        <v>2</v>
      </c>
      <c r="DH6" s="1">
        <v>2</v>
      </c>
      <c r="DI6" s="1">
        <v>2</v>
      </c>
      <c r="DJ6" s="1">
        <v>2</v>
      </c>
      <c r="DK6" s="1">
        <v>2</v>
      </c>
      <c r="DL6" s="1">
        <v>2</v>
      </c>
      <c r="DM6" s="1">
        <v>2</v>
      </c>
      <c r="DN6" s="1">
        <v>2</v>
      </c>
      <c r="DO6" s="1">
        <v>2</v>
      </c>
      <c r="DP6" s="1">
        <v>2</v>
      </c>
      <c r="DQ6" s="1">
        <v>2</v>
      </c>
      <c r="DR6" s="1">
        <v>2</v>
      </c>
      <c r="DS6" s="1">
        <v>2</v>
      </c>
      <c r="DT6" s="1">
        <v>2</v>
      </c>
      <c r="DU6" s="1">
        <v>2</v>
      </c>
      <c r="DV6" s="1">
        <v>2</v>
      </c>
      <c r="DW6" s="1">
        <v>2</v>
      </c>
      <c r="DX6" s="1">
        <v>2</v>
      </c>
      <c r="DY6" s="1">
        <v>2</v>
      </c>
      <c r="DZ6" s="1">
        <v>2</v>
      </c>
      <c r="EA6" s="1">
        <v>2</v>
      </c>
      <c r="EB6" s="1">
        <v>2</v>
      </c>
      <c r="EC6" s="1">
        <v>2</v>
      </c>
      <c r="ED6" s="1">
        <v>2</v>
      </c>
      <c r="EE6" s="1">
        <v>2</v>
      </c>
      <c r="EF6" s="1">
        <v>2</v>
      </c>
      <c r="EG6" s="1">
        <v>2</v>
      </c>
      <c r="EH6" s="1">
        <v>2</v>
      </c>
      <c r="EI6" s="1">
        <v>2</v>
      </c>
      <c r="EJ6" s="1">
        <v>2</v>
      </c>
      <c r="EK6" s="1">
        <v>2</v>
      </c>
      <c r="EL6" s="1">
        <v>2</v>
      </c>
      <c r="EM6" s="1">
        <v>2</v>
      </c>
      <c r="EN6" s="1">
        <v>2</v>
      </c>
      <c r="EO6" s="1">
        <v>2</v>
      </c>
      <c r="EP6" s="1">
        <v>2</v>
      </c>
      <c r="EQ6" s="1">
        <v>2</v>
      </c>
      <c r="ER6" s="1">
        <v>2</v>
      </c>
      <c r="ES6" s="1">
        <v>2</v>
      </c>
      <c r="ET6" s="1">
        <v>2</v>
      </c>
      <c r="EU6" s="1">
        <v>2</v>
      </c>
      <c r="EV6" s="1">
        <v>2</v>
      </c>
      <c r="EW6" s="1">
        <v>2</v>
      </c>
      <c r="EX6" s="1">
        <v>2</v>
      </c>
      <c r="EY6" s="1">
        <v>2</v>
      </c>
      <c r="EZ6" s="1">
        <v>2</v>
      </c>
      <c r="FA6" s="1">
        <v>2</v>
      </c>
      <c r="FB6" s="1">
        <v>2</v>
      </c>
      <c r="FC6" s="1">
        <v>2</v>
      </c>
      <c r="FD6" s="1">
        <v>2</v>
      </c>
      <c r="FE6" s="1">
        <v>2</v>
      </c>
      <c r="FF6" s="1">
        <v>2</v>
      </c>
      <c r="FG6" s="1">
        <v>2</v>
      </c>
      <c r="FH6" s="1">
        <v>2</v>
      </c>
      <c r="FI6" s="1">
        <v>2</v>
      </c>
      <c r="FJ6" s="1">
        <v>2</v>
      </c>
      <c r="FK6" s="1">
        <v>2</v>
      </c>
      <c r="FL6" s="1">
        <v>2</v>
      </c>
      <c r="FM6" s="1">
        <v>2</v>
      </c>
      <c r="FN6" s="1">
        <v>2</v>
      </c>
      <c r="FO6" s="1">
        <v>2</v>
      </c>
      <c r="FP6" s="1">
        <v>2</v>
      </c>
      <c r="FQ6" s="1">
        <v>2</v>
      </c>
      <c r="FR6" s="1">
        <v>2</v>
      </c>
      <c r="FS6" s="1">
        <v>2</v>
      </c>
      <c r="FT6" s="1">
        <v>2</v>
      </c>
      <c r="FU6" s="1">
        <v>2</v>
      </c>
      <c r="FV6" s="1">
        <v>2</v>
      </c>
      <c r="FW6" s="1">
        <v>2</v>
      </c>
      <c r="FX6" s="1">
        <v>2</v>
      </c>
      <c r="FY6" s="1">
        <v>2</v>
      </c>
      <c r="FZ6" s="1">
        <v>2</v>
      </c>
      <c r="GA6" s="1">
        <v>2</v>
      </c>
      <c r="GB6" s="1">
        <v>2</v>
      </c>
      <c r="GC6" s="1">
        <v>2</v>
      </c>
      <c r="GD6" s="1">
        <v>2</v>
      </c>
      <c r="GE6" s="1">
        <v>2</v>
      </c>
      <c r="GF6" s="1">
        <v>2</v>
      </c>
      <c r="GG6" s="1">
        <v>2</v>
      </c>
      <c r="GH6" s="1">
        <v>2</v>
      </c>
      <c r="GI6" s="1">
        <v>2</v>
      </c>
      <c r="GJ6" s="1">
        <v>2</v>
      </c>
      <c r="GK6" s="1">
        <v>2</v>
      </c>
      <c r="GL6" s="1">
        <v>2</v>
      </c>
      <c r="GM6" s="1">
        <v>2</v>
      </c>
      <c r="GN6" s="1">
        <v>2</v>
      </c>
      <c r="GO6" s="1">
        <v>2</v>
      </c>
      <c r="GP6" s="1">
        <v>2</v>
      </c>
      <c r="GQ6" s="1">
        <v>2</v>
      </c>
      <c r="GR6" s="1">
        <v>2</v>
      </c>
      <c r="GS6" s="1">
        <v>2</v>
      </c>
      <c r="GT6" s="1">
        <v>2</v>
      </c>
      <c r="GU6" s="1">
        <v>2</v>
      </c>
      <c r="GV6" s="1">
        <v>2</v>
      </c>
      <c r="GW6" s="1">
        <v>2</v>
      </c>
      <c r="GX6" s="1">
        <v>2</v>
      </c>
      <c r="GY6" s="1">
        <v>2</v>
      </c>
      <c r="GZ6" s="1">
        <v>2</v>
      </c>
      <c r="HA6" s="1">
        <v>2</v>
      </c>
      <c r="HB6" s="1">
        <v>2</v>
      </c>
      <c r="HC6" s="1">
        <v>2</v>
      </c>
      <c r="HD6" s="1">
        <v>2</v>
      </c>
      <c r="HE6" s="1">
        <v>2</v>
      </c>
      <c r="HF6" s="1">
        <v>2</v>
      </c>
      <c r="HG6" s="1">
        <v>2</v>
      </c>
      <c r="HH6" s="1">
        <v>2</v>
      </c>
      <c r="HI6" s="1">
        <v>2</v>
      </c>
      <c r="HJ6" s="1">
        <v>2</v>
      </c>
      <c r="HK6" s="1">
        <v>2</v>
      </c>
      <c r="HL6" s="1">
        <v>2</v>
      </c>
      <c r="HM6" s="1">
        <v>2</v>
      </c>
      <c r="HN6" s="1">
        <v>2</v>
      </c>
      <c r="HO6" s="1">
        <v>2</v>
      </c>
      <c r="HP6" s="1">
        <v>2</v>
      </c>
      <c r="HQ6" s="1">
        <v>2</v>
      </c>
      <c r="HR6" s="1">
        <v>2</v>
      </c>
      <c r="HS6" s="1">
        <v>2</v>
      </c>
      <c r="HT6" s="1">
        <v>2</v>
      </c>
      <c r="HU6" s="1">
        <v>2</v>
      </c>
      <c r="HV6" s="1">
        <v>2</v>
      </c>
      <c r="HW6" s="1">
        <v>2</v>
      </c>
      <c r="HX6" s="1">
        <v>2</v>
      </c>
      <c r="HY6" s="1">
        <v>2</v>
      </c>
      <c r="HZ6" s="1">
        <v>2</v>
      </c>
      <c r="IA6" s="1">
        <v>2</v>
      </c>
      <c r="IB6" s="1">
        <v>2</v>
      </c>
      <c r="IC6" s="1">
        <v>2</v>
      </c>
      <c r="ID6" s="1">
        <v>2</v>
      </c>
      <c r="IE6" s="1">
        <v>2</v>
      </c>
      <c r="IF6" s="1">
        <v>2</v>
      </c>
      <c r="IG6" s="1">
        <v>2</v>
      </c>
      <c r="IH6" s="1">
        <v>2</v>
      </c>
      <c r="II6" s="1">
        <v>2</v>
      </c>
      <c r="IJ6" s="1">
        <v>2</v>
      </c>
      <c r="IK6" s="1">
        <v>2</v>
      </c>
      <c r="IL6" s="1">
        <v>2</v>
      </c>
      <c r="IM6" s="1">
        <v>2</v>
      </c>
      <c r="IN6" s="1">
        <v>2</v>
      </c>
      <c r="IO6" s="1">
        <v>2</v>
      </c>
      <c r="IP6" s="1">
        <v>2</v>
      </c>
      <c r="IQ6" s="1">
        <v>2</v>
      </c>
    </row>
    <row r="7" spans="1:251" s="6" customFormat="1">
      <c r="A7" s="5" t="s">
        <v>255</v>
      </c>
      <c r="B7" s="6">
        <v>42036</v>
      </c>
      <c r="C7" s="6">
        <v>42036</v>
      </c>
      <c r="D7" s="6">
        <v>42036</v>
      </c>
      <c r="E7" s="6">
        <v>42036</v>
      </c>
      <c r="F7" s="6">
        <v>42036</v>
      </c>
      <c r="G7" s="6">
        <v>42036</v>
      </c>
      <c r="H7" s="6">
        <v>42036</v>
      </c>
      <c r="I7" s="6">
        <v>42036</v>
      </c>
      <c r="J7" s="6">
        <v>42036</v>
      </c>
      <c r="K7" s="6">
        <v>42036</v>
      </c>
      <c r="L7" s="6">
        <v>42036</v>
      </c>
      <c r="M7" s="6">
        <v>42036</v>
      </c>
      <c r="N7" s="6">
        <v>42036</v>
      </c>
      <c r="O7" s="6">
        <v>42036</v>
      </c>
      <c r="P7" s="6">
        <v>42036</v>
      </c>
      <c r="Q7" s="6">
        <v>42036</v>
      </c>
      <c r="R7" s="6">
        <v>42036</v>
      </c>
      <c r="S7" s="6">
        <v>42036</v>
      </c>
      <c r="T7" s="6">
        <v>42036</v>
      </c>
      <c r="U7" s="6">
        <v>42036</v>
      </c>
      <c r="V7" s="6">
        <v>42036</v>
      </c>
      <c r="W7" s="6">
        <v>42036</v>
      </c>
      <c r="X7" s="6">
        <v>42036</v>
      </c>
      <c r="Y7" s="6">
        <v>42036</v>
      </c>
      <c r="Z7" s="6">
        <v>42036</v>
      </c>
      <c r="AA7" s="6">
        <v>42036</v>
      </c>
      <c r="AB7" s="6">
        <v>42036</v>
      </c>
      <c r="AC7" s="6">
        <v>42036</v>
      </c>
      <c r="AD7" s="6">
        <v>42036</v>
      </c>
      <c r="AE7" s="6">
        <v>42036</v>
      </c>
      <c r="AF7" s="6">
        <v>42036</v>
      </c>
      <c r="AG7" s="6">
        <v>42036</v>
      </c>
      <c r="AH7" s="6">
        <v>42036</v>
      </c>
      <c r="AI7" s="6">
        <v>42036</v>
      </c>
      <c r="AJ7" s="6">
        <v>42036</v>
      </c>
      <c r="AK7" s="6">
        <v>42036</v>
      </c>
      <c r="AL7" s="6">
        <v>42036</v>
      </c>
      <c r="AM7" s="6">
        <v>42036</v>
      </c>
      <c r="AN7" s="6">
        <v>42036</v>
      </c>
      <c r="AO7" s="6">
        <v>42036</v>
      </c>
      <c r="AP7" s="6">
        <v>42036</v>
      </c>
      <c r="AQ7" s="6">
        <v>42036</v>
      </c>
      <c r="AR7" s="6">
        <v>42036</v>
      </c>
      <c r="AS7" s="6">
        <v>42036</v>
      </c>
      <c r="AT7" s="6">
        <v>42036</v>
      </c>
      <c r="AU7" s="6">
        <v>42036</v>
      </c>
      <c r="AV7" s="6">
        <v>42036</v>
      </c>
      <c r="AW7" s="6">
        <v>42036</v>
      </c>
      <c r="AX7" s="6">
        <v>42036</v>
      </c>
      <c r="AY7" s="6">
        <v>42036</v>
      </c>
      <c r="AZ7" s="6">
        <v>42036</v>
      </c>
      <c r="BA7" s="6">
        <v>42036</v>
      </c>
      <c r="BB7" s="6">
        <v>42036</v>
      </c>
      <c r="BC7" s="6">
        <v>42036</v>
      </c>
      <c r="BD7" s="6">
        <v>42036</v>
      </c>
      <c r="BE7" s="6">
        <v>42036</v>
      </c>
      <c r="BF7" s="6">
        <v>42036</v>
      </c>
      <c r="BG7" s="6">
        <v>42036</v>
      </c>
      <c r="BH7" s="6">
        <v>42036</v>
      </c>
      <c r="BI7" s="6">
        <v>42036</v>
      </c>
      <c r="BJ7" s="6">
        <v>42036</v>
      </c>
      <c r="BK7" s="6">
        <v>42036</v>
      </c>
      <c r="BL7" s="6">
        <v>42036</v>
      </c>
      <c r="BM7" s="6">
        <v>42036</v>
      </c>
      <c r="BN7" s="6">
        <v>42036</v>
      </c>
      <c r="BO7" s="6">
        <v>42036</v>
      </c>
      <c r="BP7" s="6">
        <v>42036</v>
      </c>
      <c r="BQ7" s="6">
        <v>42036</v>
      </c>
      <c r="BR7" s="6">
        <v>42036</v>
      </c>
      <c r="BS7" s="6">
        <v>42036</v>
      </c>
      <c r="BT7" s="6">
        <v>42036</v>
      </c>
      <c r="BU7" s="6">
        <v>42036</v>
      </c>
      <c r="BV7" s="6">
        <v>42036</v>
      </c>
      <c r="BW7" s="6">
        <v>42036</v>
      </c>
      <c r="BX7" s="6">
        <v>42036</v>
      </c>
      <c r="BY7" s="6">
        <v>42036</v>
      </c>
      <c r="BZ7" s="6">
        <v>42036</v>
      </c>
      <c r="CA7" s="6">
        <v>42036</v>
      </c>
      <c r="CB7" s="6">
        <v>42036</v>
      </c>
      <c r="CC7" s="6">
        <v>42036</v>
      </c>
      <c r="CD7" s="6">
        <v>42036</v>
      </c>
      <c r="CE7" s="6">
        <v>42036</v>
      </c>
      <c r="CF7" s="6">
        <v>42036</v>
      </c>
      <c r="CG7" s="6">
        <v>42036</v>
      </c>
      <c r="CH7" s="6">
        <v>42036</v>
      </c>
      <c r="CI7" s="6">
        <v>42036</v>
      </c>
      <c r="CJ7" s="6">
        <v>42036</v>
      </c>
      <c r="CK7" s="6">
        <v>42036</v>
      </c>
      <c r="CL7" s="6">
        <v>42036</v>
      </c>
      <c r="CM7" s="6">
        <v>42036</v>
      </c>
      <c r="CN7" s="6">
        <v>42036</v>
      </c>
      <c r="CO7" s="6">
        <v>42036</v>
      </c>
      <c r="CP7" s="6">
        <v>42036</v>
      </c>
      <c r="CQ7" s="6">
        <v>42036</v>
      </c>
      <c r="CR7" s="6">
        <v>42036</v>
      </c>
      <c r="CS7" s="6">
        <v>42036</v>
      </c>
      <c r="CT7" s="6">
        <v>42036</v>
      </c>
      <c r="CU7" s="6">
        <v>42036</v>
      </c>
      <c r="CV7" s="6">
        <v>42036</v>
      </c>
      <c r="CW7" s="6">
        <v>42036</v>
      </c>
      <c r="CX7" s="6">
        <v>42036</v>
      </c>
      <c r="CY7" s="6">
        <v>42036</v>
      </c>
      <c r="CZ7" s="6">
        <v>42036</v>
      </c>
      <c r="DA7" s="6">
        <v>42036</v>
      </c>
      <c r="DB7" s="6">
        <v>42036</v>
      </c>
      <c r="DC7" s="6">
        <v>42036</v>
      </c>
      <c r="DD7" s="6">
        <v>42036</v>
      </c>
      <c r="DE7" s="6">
        <v>42036</v>
      </c>
      <c r="DF7" s="6">
        <v>42036</v>
      </c>
      <c r="DG7" s="6">
        <v>42036</v>
      </c>
      <c r="DH7" s="6">
        <v>42036</v>
      </c>
      <c r="DI7" s="6">
        <v>42036</v>
      </c>
      <c r="DJ7" s="6">
        <v>42036</v>
      </c>
      <c r="DK7" s="6">
        <v>42036</v>
      </c>
      <c r="DL7" s="6">
        <v>42036</v>
      </c>
      <c r="DM7" s="6">
        <v>42036</v>
      </c>
      <c r="DN7" s="6">
        <v>42036</v>
      </c>
      <c r="DO7" s="6">
        <v>42036</v>
      </c>
      <c r="DP7" s="6">
        <v>42036</v>
      </c>
      <c r="DQ7" s="6">
        <v>42036</v>
      </c>
      <c r="DR7" s="6">
        <v>42036</v>
      </c>
      <c r="DS7" s="6">
        <v>42036</v>
      </c>
      <c r="DT7" s="6">
        <v>42036</v>
      </c>
      <c r="DU7" s="6">
        <v>42036</v>
      </c>
      <c r="DV7" s="6">
        <v>42036</v>
      </c>
      <c r="DW7" s="6">
        <v>42036</v>
      </c>
      <c r="DX7" s="6">
        <v>42036</v>
      </c>
      <c r="DY7" s="6">
        <v>42036</v>
      </c>
      <c r="DZ7" s="6">
        <v>42036</v>
      </c>
      <c r="EA7" s="6">
        <v>42036</v>
      </c>
      <c r="EB7" s="6">
        <v>42036</v>
      </c>
      <c r="EC7" s="6">
        <v>42036</v>
      </c>
      <c r="ED7" s="6">
        <v>42036</v>
      </c>
      <c r="EE7" s="6">
        <v>42036</v>
      </c>
      <c r="EF7" s="6">
        <v>42036</v>
      </c>
      <c r="EG7" s="6">
        <v>42036</v>
      </c>
      <c r="EH7" s="6">
        <v>42036</v>
      </c>
      <c r="EI7" s="6">
        <v>42036</v>
      </c>
      <c r="EJ7" s="6">
        <v>42036</v>
      </c>
      <c r="EK7" s="6">
        <v>42036</v>
      </c>
      <c r="EL7" s="6">
        <v>42036</v>
      </c>
      <c r="EM7" s="6">
        <v>42036</v>
      </c>
      <c r="EN7" s="6">
        <v>42036</v>
      </c>
      <c r="EO7" s="6">
        <v>42036</v>
      </c>
      <c r="EP7" s="6">
        <v>42036</v>
      </c>
      <c r="EQ7" s="6">
        <v>42036</v>
      </c>
      <c r="ER7" s="6">
        <v>42036</v>
      </c>
      <c r="ES7" s="6">
        <v>42036</v>
      </c>
      <c r="ET7" s="6">
        <v>42036</v>
      </c>
      <c r="EU7" s="6">
        <v>42036</v>
      </c>
      <c r="EV7" s="6">
        <v>42036</v>
      </c>
      <c r="EW7" s="6">
        <v>42036</v>
      </c>
      <c r="EX7" s="6">
        <v>42036</v>
      </c>
      <c r="EY7" s="6">
        <v>42036</v>
      </c>
      <c r="EZ7" s="6">
        <v>42036</v>
      </c>
      <c r="FA7" s="6">
        <v>42036</v>
      </c>
      <c r="FB7" s="6">
        <v>42036</v>
      </c>
      <c r="FC7" s="6">
        <v>42036</v>
      </c>
      <c r="FD7" s="6">
        <v>42036</v>
      </c>
      <c r="FE7" s="6">
        <v>42036</v>
      </c>
      <c r="FF7" s="6">
        <v>42036</v>
      </c>
      <c r="FG7" s="6">
        <v>42036</v>
      </c>
      <c r="FH7" s="6">
        <v>42036</v>
      </c>
      <c r="FI7" s="6">
        <v>42036</v>
      </c>
      <c r="FJ7" s="6">
        <v>42036</v>
      </c>
      <c r="FK7" s="6">
        <v>42036</v>
      </c>
      <c r="FL7" s="6">
        <v>42036</v>
      </c>
      <c r="FM7" s="6">
        <v>42036</v>
      </c>
      <c r="FN7" s="6">
        <v>42036</v>
      </c>
      <c r="FO7" s="6">
        <v>42036</v>
      </c>
      <c r="FP7" s="6">
        <v>42036</v>
      </c>
      <c r="FQ7" s="6">
        <v>42036</v>
      </c>
      <c r="FR7" s="6">
        <v>42036</v>
      </c>
      <c r="FS7" s="6">
        <v>42036</v>
      </c>
      <c r="FT7" s="6">
        <v>42036</v>
      </c>
      <c r="FU7" s="6">
        <v>42036</v>
      </c>
      <c r="FV7" s="6">
        <v>42036</v>
      </c>
      <c r="FW7" s="6">
        <v>42036</v>
      </c>
      <c r="FX7" s="6">
        <v>42036</v>
      </c>
      <c r="FY7" s="6">
        <v>42036</v>
      </c>
      <c r="FZ7" s="6">
        <v>42036</v>
      </c>
      <c r="GA7" s="6">
        <v>42036</v>
      </c>
      <c r="GB7" s="6">
        <v>42036</v>
      </c>
      <c r="GC7" s="6">
        <v>42036</v>
      </c>
      <c r="GD7" s="6">
        <v>42036</v>
      </c>
      <c r="GE7" s="6">
        <v>42036</v>
      </c>
      <c r="GF7" s="6">
        <v>42036</v>
      </c>
      <c r="GG7" s="6">
        <v>42036</v>
      </c>
      <c r="GH7" s="6">
        <v>42036</v>
      </c>
      <c r="GI7" s="6">
        <v>42036</v>
      </c>
      <c r="GJ7" s="6">
        <v>42036</v>
      </c>
      <c r="GK7" s="6">
        <v>42036</v>
      </c>
      <c r="GL7" s="6">
        <v>42036</v>
      </c>
      <c r="GM7" s="6">
        <v>42036</v>
      </c>
      <c r="GN7" s="6">
        <v>42036</v>
      </c>
      <c r="GO7" s="6">
        <v>42036</v>
      </c>
      <c r="GP7" s="6">
        <v>42036</v>
      </c>
      <c r="GQ7" s="6">
        <v>42036</v>
      </c>
      <c r="GR7" s="6">
        <v>42036</v>
      </c>
      <c r="GS7" s="6">
        <v>42036</v>
      </c>
      <c r="GT7" s="6">
        <v>42036</v>
      </c>
      <c r="GU7" s="6">
        <v>42036</v>
      </c>
      <c r="GV7" s="6">
        <v>42036</v>
      </c>
      <c r="GW7" s="6">
        <v>42036</v>
      </c>
      <c r="GX7" s="6">
        <v>42036</v>
      </c>
      <c r="GY7" s="6">
        <v>42036</v>
      </c>
      <c r="GZ7" s="6">
        <v>42036</v>
      </c>
      <c r="HA7" s="6">
        <v>42036</v>
      </c>
      <c r="HB7" s="6">
        <v>42036</v>
      </c>
      <c r="HC7" s="6">
        <v>42036</v>
      </c>
      <c r="HD7" s="6">
        <v>42036</v>
      </c>
      <c r="HE7" s="6">
        <v>42036</v>
      </c>
      <c r="HF7" s="6">
        <v>42036</v>
      </c>
      <c r="HG7" s="6">
        <v>42036</v>
      </c>
      <c r="HH7" s="6">
        <v>42036</v>
      </c>
      <c r="HI7" s="6">
        <v>42036</v>
      </c>
      <c r="HJ7" s="6">
        <v>42036</v>
      </c>
      <c r="HK7" s="6">
        <v>42036</v>
      </c>
      <c r="HL7" s="6">
        <v>42036</v>
      </c>
      <c r="HM7" s="6">
        <v>42036</v>
      </c>
      <c r="HN7" s="6">
        <v>42036</v>
      </c>
      <c r="HO7" s="6">
        <v>42036</v>
      </c>
      <c r="HP7" s="6">
        <v>42036</v>
      </c>
      <c r="HQ7" s="6">
        <v>42036</v>
      </c>
      <c r="HR7" s="6">
        <v>42036</v>
      </c>
      <c r="HS7" s="6">
        <v>42036</v>
      </c>
      <c r="HT7" s="6">
        <v>42036</v>
      </c>
      <c r="HU7" s="6">
        <v>42036</v>
      </c>
      <c r="HV7" s="6">
        <v>42036</v>
      </c>
      <c r="HW7" s="6">
        <v>42036</v>
      </c>
      <c r="HX7" s="6">
        <v>42036</v>
      </c>
      <c r="HY7" s="6">
        <v>42036</v>
      </c>
      <c r="HZ7" s="6">
        <v>42036</v>
      </c>
      <c r="IA7" s="6">
        <v>42036</v>
      </c>
      <c r="IB7" s="6">
        <v>42036</v>
      </c>
      <c r="IC7" s="6">
        <v>42036</v>
      </c>
      <c r="ID7" s="6">
        <v>42036</v>
      </c>
      <c r="IE7" s="6">
        <v>42036</v>
      </c>
      <c r="IF7" s="6">
        <v>42036</v>
      </c>
      <c r="IG7" s="6">
        <v>42036</v>
      </c>
      <c r="IH7" s="6">
        <v>42036</v>
      </c>
      <c r="II7" s="6">
        <v>42036</v>
      </c>
      <c r="IJ7" s="6">
        <v>42036</v>
      </c>
      <c r="IK7" s="6">
        <v>42036</v>
      </c>
      <c r="IL7" s="6">
        <v>42036</v>
      </c>
      <c r="IM7" s="6">
        <v>42036</v>
      </c>
      <c r="IN7" s="6">
        <v>42036</v>
      </c>
      <c r="IO7" s="6">
        <v>42036</v>
      </c>
      <c r="IP7" s="6">
        <v>42036</v>
      </c>
      <c r="IQ7" s="6">
        <v>42036</v>
      </c>
    </row>
    <row r="8" spans="1:251" s="6" customFormat="1">
      <c r="A8" s="5" t="s">
        <v>256</v>
      </c>
      <c r="B8" s="6">
        <v>44228</v>
      </c>
      <c r="C8" s="6">
        <v>44228</v>
      </c>
      <c r="D8" s="6">
        <v>44228</v>
      </c>
      <c r="E8" s="6">
        <v>44228</v>
      </c>
      <c r="F8" s="6">
        <v>44228</v>
      </c>
      <c r="G8" s="6">
        <v>44228</v>
      </c>
      <c r="H8" s="6">
        <v>44228</v>
      </c>
      <c r="I8" s="6">
        <v>44228</v>
      </c>
      <c r="J8" s="6">
        <v>44228</v>
      </c>
      <c r="K8" s="6">
        <v>44228</v>
      </c>
      <c r="L8" s="6">
        <v>44228</v>
      </c>
      <c r="M8" s="6">
        <v>44228</v>
      </c>
      <c r="N8" s="6">
        <v>44228</v>
      </c>
      <c r="O8" s="6">
        <v>44228</v>
      </c>
      <c r="P8" s="6">
        <v>44228</v>
      </c>
      <c r="Q8" s="6">
        <v>44228</v>
      </c>
      <c r="R8" s="6">
        <v>44228</v>
      </c>
      <c r="S8" s="6">
        <v>44228</v>
      </c>
      <c r="T8" s="6">
        <v>44228</v>
      </c>
      <c r="U8" s="6">
        <v>44228</v>
      </c>
      <c r="V8" s="6">
        <v>44228</v>
      </c>
      <c r="W8" s="6">
        <v>44228</v>
      </c>
      <c r="X8" s="6">
        <v>44228</v>
      </c>
      <c r="Y8" s="6">
        <v>44228</v>
      </c>
      <c r="Z8" s="6">
        <v>44228</v>
      </c>
      <c r="AA8" s="6">
        <v>44228</v>
      </c>
      <c r="AB8" s="6">
        <v>44228</v>
      </c>
      <c r="AC8" s="6">
        <v>44228</v>
      </c>
      <c r="AD8" s="6">
        <v>44228</v>
      </c>
      <c r="AE8" s="6">
        <v>44228</v>
      </c>
      <c r="AF8" s="6">
        <v>44228</v>
      </c>
      <c r="AG8" s="6">
        <v>44228</v>
      </c>
      <c r="AH8" s="6">
        <v>44228</v>
      </c>
      <c r="AI8" s="6">
        <v>44228</v>
      </c>
      <c r="AJ8" s="6">
        <v>44228</v>
      </c>
      <c r="AK8" s="6">
        <v>44228</v>
      </c>
      <c r="AL8" s="6">
        <v>44228</v>
      </c>
      <c r="AM8" s="6">
        <v>44228</v>
      </c>
      <c r="AN8" s="6">
        <v>44228</v>
      </c>
      <c r="AO8" s="6">
        <v>44228</v>
      </c>
      <c r="AP8" s="6">
        <v>44228</v>
      </c>
      <c r="AQ8" s="6">
        <v>44228</v>
      </c>
      <c r="AR8" s="6">
        <v>44228</v>
      </c>
      <c r="AS8" s="6">
        <v>44228</v>
      </c>
      <c r="AT8" s="6">
        <v>44228</v>
      </c>
      <c r="AU8" s="6">
        <v>44228</v>
      </c>
      <c r="AV8" s="6">
        <v>44228</v>
      </c>
      <c r="AW8" s="6">
        <v>44228</v>
      </c>
      <c r="AX8" s="6">
        <v>44228</v>
      </c>
      <c r="AY8" s="6">
        <v>44228</v>
      </c>
      <c r="AZ8" s="6">
        <v>44228</v>
      </c>
      <c r="BA8" s="6">
        <v>44228</v>
      </c>
      <c r="BB8" s="6">
        <v>44228</v>
      </c>
      <c r="BC8" s="6">
        <v>44228</v>
      </c>
      <c r="BD8" s="6">
        <v>44228</v>
      </c>
      <c r="BE8" s="6">
        <v>44228</v>
      </c>
      <c r="BF8" s="6">
        <v>44228</v>
      </c>
      <c r="BG8" s="6">
        <v>44228</v>
      </c>
      <c r="BH8" s="6">
        <v>44228</v>
      </c>
      <c r="BI8" s="6">
        <v>44228</v>
      </c>
      <c r="BJ8" s="6">
        <v>44228</v>
      </c>
      <c r="BK8" s="6">
        <v>44228</v>
      </c>
      <c r="BL8" s="6">
        <v>44228</v>
      </c>
      <c r="BM8" s="6">
        <v>44228</v>
      </c>
      <c r="BN8" s="6">
        <v>44228</v>
      </c>
      <c r="BO8" s="6">
        <v>44228</v>
      </c>
      <c r="BP8" s="6">
        <v>44228</v>
      </c>
      <c r="BQ8" s="6">
        <v>44228</v>
      </c>
      <c r="BR8" s="6">
        <v>44228</v>
      </c>
      <c r="BS8" s="6">
        <v>44228</v>
      </c>
      <c r="BT8" s="6">
        <v>44228</v>
      </c>
      <c r="BU8" s="6">
        <v>44228</v>
      </c>
      <c r="BV8" s="6">
        <v>44228</v>
      </c>
      <c r="BW8" s="6">
        <v>44228</v>
      </c>
      <c r="BX8" s="6">
        <v>44228</v>
      </c>
      <c r="BY8" s="6">
        <v>44228</v>
      </c>
      <c r="BZ8" s="6">
        <v>44228</v>
      </c>
      <c r="CA8" s="6">
        <v>44228</v>
      </c>
      <c r="CB8" s="6">
        <v>44228</v>
      </c>
      <c r="CC8" s="6">
        <v>44228</v>
      </c>
      <c r="CD8" s="6">
        <v>44228</v>
      </c>
      <c r="CE8" s="6">
        <v>44228</v>
      </c>
      <c r="CF8" s="6">
        <v>44228</v>
      </c>
      <c r="CG8" s="6">
        <v>44228</v>
      </c>
      <c r="CH8" s="6">
        <v>44228</v>
      </c>
      <c r="CI8" s="6">
        <v>44228</v>
      </c>
      <c r="CJ8" s="6">
        <v>44228</v>
      </c>
      <c r="CK8" s="6">
        <v>44228</v>
      </c>
      <c r="CL8" s="6">
        <v>44228</v>
      </c>
      <c r="CM8" s="6">
        <v>44228</v>
      </c>
      <c r="CN8" s="6">
        <v>44228</v>
      </c>
      <c r="CO8" s="6">
        <v>44228</v>
      </c>
      <c r="CP8" s="6">
        <v>44228</v>
      </c>
      <c r="CQ8" s="6">
        <v>44228</v>
      </c>
      <c r="CR8" s="6">
        <v>44228</v>
      </c>
      <c r="CS8" s="6">
        <v>44228</v>
      </c>
      <c r="CT8" s="6">
        <v>44228</v>
      </c>
      <c r="CU8" s="6">
        <v>44228</v>
      </c>
      <c r="CV8" s="6">
        <v>44228</v>
      </c>
      <c r="CW8" s="6">
        <v>44228</v>
      </c>
      <c r="CX8" s="6">
        <v>44228</v>
      </c>
      <c r="CY8" s="6">
        <v>44228</v>
      </c>
      <c r="CZ8" s="6">
        <v>44228</v>
      </c>
      <c r="DA8" s="6">
        <v>44228</v>
      </c>
      <c r="DB8" s="6">
        <v>44228</v>
      </c>
      <c r="DC8" s="6">
        <v>44228</v>
      </c>
      <c r="DD8" s="6">
        <v>44228</v>
      </c>
      <c r="DE8" s="6">
        <v>44228</v>
      </c>
      <c r="DF8" s="6">
        <v>44228</v>
      </c>
      <c r="DG8" s="6">
        <v>44228</v>
      </c>
      <c r="DH8" s="6">
        <v>44228</v>
      </c>
      <c r="DI8" s="6">
        <v>44228</v>
      </c>
      <c r="DJ8" s="6">
        <v>44228</v>
      </c>
      <c r="DK8" s="6">
        <v>44228</v>
      </c>
      <c r="DL8" s="6">
        <v>44228</v>
      </c>
      <c r="DM8" s="6">
        <v>44228</v>
      </c>
      <c r="DN8" s="6">
        <v>44228</v>
      </c>
      <c r="DO8" s="6">
        <v>44228</v>
      </c>
      <c r="DP8" s="6">
        <v>44228</v>
      </c>
      <c r="DQ8" s="6">
        <v>44228</v>
      </c>
      <c r="DR8" s="6">
        <v>44228</v>
      </c>
      <c r="DS8" s="6">
        <v>44228</v>
      </c>
      <c r="DT8" s="6">
        <v>44228</v>
      </c>
      <c r="DU8" s="6">
        <v>44228</v>
      </c>
      <c r="DV8" s="6">
        <v>44228</v>
      </c>
      <c r="DW8" s="6">
        <v>44228</v>
      </c>
      <c r="DX8" s="6">
        <v>44228</v>
      </c>
      <c r="DY8" s="6">
        <v>44228</v>
      </c>
      <c r="DZ8" s="6">
        <v>44228</v>
      </c>
      <c r="EA8" s="6">
        <v>44228</v>
      </c>
      <c r="EB8" s="6">
        <v>44228</v>
      </c>
      <c r="EC8" s="6">
        <v>44228</v>
      </c>
      <c r="ED8" s="6">
        <v>44228</v>
      </c>
      <c r="EE8" s="6">
        <v>44228</v>
      </c>
      <c r="EF8" s="6">
        <v>44228</v>
      </c>
      <c r="EG8" s="6">
        <v>44228</v>
      </c>
      <c r="EH8" s="6">
        <v>44228</v>
      </c>
      <c r="EI8" s="6">
        <v>44228</v>
      </c>
      <c r="EJ8" s="6">
        <v>44228</v>
      </c>
      <c r="EK8" s="6">
        <v>44228</v>
      </c>
      <c r="EL8" s="6">
        <v>44228</v>
      </c>
      <c r="EM8" s="6">
        <v>44228</v>
      </c>
      <c r="EN8" s="6">
        <v>44228</v>
      </c>
      <c r="EO8" s="6">
        <v>44228</v>
      </c>
      <c r="EP8" s="6">
        <v>44228</v>
      </c>
      <c r="EQ8" s="6">
        <v>44228</v>
      </c>
      <c r="ER8" s="6">
        <v>44228</v>
      </c>
      <c r="ES8" s="6">
        <v>44228</v>
      </c>
      <c r="ET8" s="6">
        <v>44228</v>
      </c>
      <c r="EU8" s="6">
        <v>44228</v>
      </c>
      <c r="EV8" s="6">
        <v>44228</v>
      </c>
      <c r="EW8" s="6">
        <v>44228</v>
      </c>
      <c r="EX8" s="6">
        <v>44228</v>
      </c>
      <c r="EY8" s="6">
        <v>44228</v>
      </c>
      <c r="EZ8" s="6">
        <v>44228</v>
      </c>
      <c r="FA8" s="6">
        <v>44228</v>
      </c>
      <c r="FB8" s="6">
        <v>44228</v>
      </c>
      <c r="FC8" s="6">
        <v>44228</v>
      </c>
      <c r="FD8" s="6">
        <v>44228</v>
      </c>
      <c r="FE8" s="6">
        <v>44228</v>
      </c>
      <c r="FF8" s="6">
        <v>44228</v>
      </c>
      <c r="FG8" s="6">
        <v>44228</v>
      </c>
      <c r="FH8" s="6">
        <v>44228</v>
      </c>
      <c r="FI8" s="6">
        <v>44228</v>
      </c>
      <c r="FJ8" s="6">
        <v>44228</v>
      </c>
      <c r="FK8" s="6">
        <v>44228</v>
      </c>
      <c r="FL8" s="6">
        <v>44228</v>
      </c>
      <c r="FM8" s="6">
        <v>44228</v>
      </c>
      <c r="FN8" s="6">
        <v>44228</v>
      </c>
      <c r="FO8" s="6">
        <v>44228</v>
      </c>
      <c r="FP8" s="6">
        <v>44228</v>
      </c>
      <c r="FQ8" s="6">
        <v>44228</v>
      </c>
      <c r="FR8" s="6">
        <v>44228</v>
      </c>
      <c r="FS8" s="6">
        <v>44228</v>
      </c>
      <c r="FT8" s="6">
        <v>44228</v>
      </c>
      <c r="FU8" s="6">
        <v>44228</v>
      </c>
      <c r="FV8" s="6">
        <v>44228</v>
      </c>
      <c r="FW8" s="6">
        <v>44228</v>
      </c>
      <c r="FX8" s="6">
        <v>44228</v>
      </c>
      <c r="FY8" s="6">
        <v>44228</v>
      </c>
      <c r="FZ8" s="6">
        <v>44228</v>
      </c>
      <c r="GA8" s="6">
        <v>44228</v>
      </c>
      <c r="GB8" s="6">
        <v>44228</v>
      </c>
      <c r="GC8" s="6">
        <v>44228</v>
      </c>
      <c r="GD8" s="6">
        <v>44228</v>
      </c>
      <c r="GE8" s="6">
        <v>44228</v>
      </c>
      <c r="GF8" s="6">
        <v>44228</v>
      </c>
      <c r="GG8" s="6">
        <v>44228</v>
      </c>
      <c r="GH8" s="6">
        <v>44228</v>
      </c>
      <c r="GI8" s="6">
        <v>44228</v>
      </c>
      <c r="GJ8" s="6">
        <v>44228</v>
      </c>
      <c r="GK8" s="6">
        <v>44228</v>
      </c>
      <c r="GL8" s="6">
        <v>44228</v>
      </c>
      <c r="GM8" s="6">
        <v>44228</v>
      </c>
      <c r="GN8" s="6">
        <v>44228</v>
      </c>
      <c r="GO8" s="6">
        <v>44228</v>
      </c>
      <c r="GP8" s="6">
        <v>44228</v>
      </c>
      <c r="GQ8" s="6">
        <v>44228</v>
      </c>
      <c r="GR8" s="6">
        <v>44228</v>
      </c>
      <c r="GS8" s="6">
        <v>44228</v>
      </c>
      <c r="GT8" s="6">
        <v>44228</v>
      </c>
      <c r="GU8" s="6">
        <v>44228</v>
      </c>
      <c r="GV8" s="6">
        <v>44228</v>
      </c>
      <c r="GW8" s="6">
        <v>44228</v>
      </c>
      <c r="GX8" s="6">
        <v>44228</v>
      </c>
      <c r="GY8" s="6">
        <v>44228</v>
      </c>
      <c r="GZ8" s="6">
        <v>44228</v>
      </c>
      <c r="HA8" s="6">
        <v>44228</v>
      </c>
      <c r="HB8" s="6">
        <v>44228</v>
      </c>
      <c r="HC8" s="6">
        <v>44228</v>
      </c>
      <c r="HD8" s="6">
        <v>44228</v>
      </c>
      <c r="HE8" s="6">
        <v>44228</v>
      </c>
      <c r="HF8" s="6">
        <v>44228</v>
      </c>
      <c r="HG8" s="6">
        <v>44228</v>
      </c>
      <c r="HH8" s="6">
        <v>44228</v>
      </c>
      <c r="HI8" s="6">
        <v>44228</v>
      </c>
      <c r="HJ8" s="6">
        <v>44228</v>
      </c>
      <c r="HK8" s="6">
        <v>44228</v>
      </c>
      <c r="HL8" s="6">
        <v>44228</v>
      </c>
      <c r="HM8" s="6">
        <v>44228</v>
      </c>
      <c r="HN8" s="6">
        <v>44228</v>
      </c>
      <c r="HO8" s="6">
        <v>44228</v>
      </c>
      <c r="HP8" s="6">
        <v>44228</v>
      </c>
      <c r="HQ8" s="6">
        <v>44228</v>
      </c>
      <c r="HR8" s="6">
        <v>44228</v>
      </c>
      <c r="HS8" s="6">
        <v>44228</v>
      </c>
      <c r="HT8" s="6">
        <v>44228</v>
      </c>
      <c r="HU8" s="6">
        <v>44228</v>
      </c>
      <c r="HV8" s="6">
        <v>44228</v>
      </c>
      <c r="HW8" s="6">
        <v>44228</v>
      </c>
      <c r="HX8" s="6">
        <v>44228</v>
      </c>
      <c r="HY8" s="6">
        <v>44228</v>
      </c>
      <c r="HZ8" s="6">
        <v>44228</v>
      </c>
      <c r="IA8" s="6">
        <v>44228</v>
      </c>
      <c r="IB8" s="6">
        <v>44228</v>
      </c>
      <c r="IC8" s="6">
        <v>44228</v>
      </c>
      <c r="ID8" s="6">
        <v>44228</v>
      </c>
      <c r="IE8" s="6">
        <v>44228</v>
      </c>
      <c r="IF8" s="6">
        <v>44228</v>
      </c>
      <c r="IG8" s="6">
        <v>44228</v>
      </c>
      <c r="IH8" s="6">
        <v>44228</v>
      </c>
      <c r="II8" s="6">
        <v>44228</v>
      </c>
      <c r="IJ8" s="6">
        <v>44228</v>
      </c>
      <c r="IK8" s="6">
        <v>44228</v>
      </c>
      <c r="IL8" s="6">
        <v>44228</v>
      </c>
      <c r="IM8" s="6">
        <v>44228</v>
      </c>
      <c r="IN8" s="6">
        <v>44228</v>
      </c>
      <c r="IO8" s="6">
        <v>44228</v>
      </c>
      <c r="IP8" s="6">
        <v>44228</v>
      </c>
      <c r="IQ8" s="6">
        <v>44228</v>
      </c>
    </row>
    <row r="9" spans="1:251">
      <c r="A9" s="4" t="s">
        <v>257</v>
      </c>
      <c r="B9" s="1">
        <v>7</v>
      </c>
      <c r="C9" s="1">
        <v>7</v>
      </c>
      <c r="D9" s="1">
        <v>7</v>
      </c>
      <c r="E9" s="1">
        <v>7</v>
      </c>
      <c r="F9" s="1">
        <v>7</v>
      </c>
      <c r="G9" s="1">
        <v>7</v>
      </c>
      <c r="H9" s="1">
        <v>7</v>
      </c>
      <c r="I9" s="1">
        <v>7</v>
      </c>
      <c r="J9" s="1">
        <v>7</v>
      </c>
      <c r="K9" s="1">
        <v>7</v>
      </c>
      <c r="L9" s="1">
        <v>7</v>
      </c>
      <c r="M9" s="1">
        <v>7</v>
      </c>
      <c r="N9" s="1">
        <v>7</v>
      </c>
      <c r="O9" s="1">
        <v>7</v>
      </c>
      <c r="P9" s="1">
        <v>7</v>
      </c>
      <c r="Q9" s="1">
        <v>7</v>
      </c>
      <c r="R9" s="1">
        <v>7</v>
      </c>
      <c r="S9" s="1">
        <v>7</v>
      </c>
      <c r="T9" s="1">
        <v>7</v>
      </c>
      <c r="U9" s="1">
        <v>7</v>
      </c>
      <c r="V9" s="1">
        <v>7</v>
      </c>
      <c r="W9" s="1">
        <v>7</v>
      </c>
      <c r="X9" s="1">
        <v>7</v>
      </c>
      <c r="Y9" s="1">
        <v>7</v>
      </c>
      <c r="Z9" s="1">
        <v>7</v>
      </c>
      <c r="AA9" s="1">
        <v>7</v>
      </c>
      <c r="AB9" s="1">
        <v>7</v>
      </c>
      <c r="AC9" s="1">
        <v>7</v>
      </c>
      <c r="AD9" s="1">
        <v>7</v>
      </c>
      <c r="AE9" s="1">
        <v>7</v>
      </c>
      <c r="AF9" s="1">
        <v>7</v>
      </c>
      <c r="AG9" s="1">
        <v>7</v>
      </c>
      <c r="AH9" s="1">
        <v>7</v>
      </c>
      <c r="AI9" s="1">
        <v>7</v>
      </c>
      <c r="AJ9" s="1">
        <v>7</v>
      </c>
      <c r="AK9" s="1">
        <v>7</v>
      </c>
      <c r="AL9" s="1">
        <v>7</v>
      </c>
      <c r="AM9" s="1">
        <v>7</v>
      </c>
      <c r="AN9" s="1">
        <v>7</v>
      </c>
      <c r="AO9" s="1">
        <v>7</v>
      </c>
      <c r="AP9" s="1">
        <v>7</v>
      </c>
      <c r="AQ9" s="1">
        <v>7</v>
      </c>
      <c r="AR9" s="1">
        <v>7</v>
      </c>
      <c r="AS9" s="1">
        <v>7</v>
      </c>
      <c r="AT9" s="1">
        <v>7</v>
      </c>
      <c r="AU9" s="1">
        <v>7</v>
      </c>
      <c r="AV9" s="1">
        <v>7</v>
      </c>
      <c r="AW9" s="1">
        <v>7</v>
      </c>
      <c r="AX9" s="1">
        <v>7</v>
      </c>
      <c r="AY9" s="1">
        <v>7</v>
      </c>
      <c r="AZ9" s="1">
        <v>7</v>
      </c>
      <c r="BA9" s="1">
        <v>7</v>
      </c>
      <c r="BB9" s="1">
        <v>7</v>
      </c>
      <c r="BC9" s="1">
        <v>7</v>
      </c>
      <c r="BD9" s="1">
        <v>7</v>
      </c>
      <c r="BE9" s="1">
        <v>7</v>
      </c>
      <c r="BF9" s="1">
        <v>7</v>
      </c>
      <c r="BG9" s="1">
        <v>7</v>
      </c>
      <c r="BH9" s="1">
        <v>7</v>
      </c>
      <c r="BI9" s="1">
        <v>7</v>
      </c>
      <c r="BJ9" s="1">
        <v>7</v>
      </c>
      <c r="BK9" s="1">
        <v>7</v>
      </c>
      <c r="BL9" s="1">
        <v>7</v>
      </c>
      <c r="BM9" s="1">
        <v>7</v>
      </c>
      <c r="BN9" s="1">
        <v>7</v>
      </c>
      <c r="BO9" s="1">
        <v>7</v>
      </c>
      <c r="BP9" s="1">
        <v>7</v>
      </c>
      <c r="BQ9" s="1">
        <v>7</v>
      </c>
      <c r="BR9" s="1">
        <v>7</v>
      </c>
      <c r="BS9" s="1">
        <v>7</v>
      </c>
      <c r="BT9" s="1">
        <v>7</v>
      </c>
      <c r="BU9" s="1">
        <v>7</v>
      </c>
      <c r="BV9" s="1">
        <v>7</v>
      </c>
      <c r="BW9" s="1">
        <v>7</v>
      </c>
      <c r="BX9" s="1">
        <v>7</v>
      </c>
      <c r="BY9" s="1">
        <v>7</v>
      </c>
      <c r="BZ9" s="1">
        <v>7</v>
      </c>
      <c r="CA9" s="1">
        <v>7</v>
      </c>
      <c r="CB9" s="1">
        <v>7</v>
      </c>
      <c r="CC9" s="1">
        <v>7</v>
      </c>
      <c r="CD9" s="1">
        <v>7</v>
      </c>
      <c r="CE9" s="1">
        <v>7</v>
      </c>
      <c r="CF9" s="1">
        <v>7</v>
      </c>
      <c r="CG9" s="1">
        <v>7</v>
      </c>
      <c r="CH9" s="1">
        <v>7</v>
      </c>
      <c r="CI9" s="1">
        <v>7</v>
      </c>
      <c r="CJ9" s="1">
        <v>7</v>
      </c>
      <c r="CK9" s="1">
        <v>7</v>
      </c>
      <c r="CL9" s="1">
        <v>7</v>
      </c>
      <c r="CM9" s="1">
        <v>7</v>
      </c>
      <c r="CN9" s="1">
        <v>7</v>
      </c>
      <c r="CO9" s="1">
        <v>7</v>
      </c>
      <c r="CP9" s="1">
        <v>7</v>
      </c>
      <c r="CQ9" s="1">
        <v>7</v>
      </c>
      <c r="CR9" s="1">
        <v>7</v>
      </c>
      <c r="CS9" s="1">
        <v>7</v>
      </c>
      <c r="CT9" s="1">
        <v>7</v>
      </c>
      <c r="CU9" s="1">
        <v>7</v>
      </c>
      <c r="CV9" s="1">
        <v>7</v>
      </c>
      <c r="CW9" s="1">
        <v>7</v>
      </c>
      <c r="CX9" s="1">
        <v>7</v>
      </c>
      <c r="CY9" s="1">
        <v>7</v>
      </c>
      <c r="CZ9" s="1">
        <v>7</v>
      </c>
      <c r="DA9" s="1">
        <v>7</v>
      </c>
      <c r="DB9" s="1">
        <v>7</v>
      </c>
      <c r="DC9" s="1">
        <v>7</v>
      </c>
      <c r="DD9" s="1">
        <v>7</v>
      </c>
      <c r="DE9" s="1">
        <v>7</v>
      </c>
      <c r="DF9" s="1">
        <v>7</v>
      </c>
      <c r="DG9" s="1">
        <v>7</v>
      </c>
      <c r="DH9" s="1">
        <v>7</v>
      </c>
      <c r="DI9" s="1">
        <v>7</v>
      </c>
      <c r="DJ9" s="1">
        <v>7</v>
      </c>
      <c r="DK9" s="1">
        <v>7</v>
      </c>
      <c r="DL9" s="1">
        <v>7</v>
      </c>
      <c r="DM9" s="1">
        <v>7</v>
      </c>
      <c r="DN9" s="1">
        <v>7</v>
      </c>
      <c r="DO9" s="1">
        <v>7</v>
      </c>
      <c r="DP9" s="1">
        <v>7</v>
      </c>
      <c r="DQ9" s="1">
        <v>7</v>
      </c>
      <c r="DR9" s="1">
        <v>7</v>
      </c>
      <c r="DS9" s="1">
        <v>7</v>
      </c>
      <c r="DT9" s="1">
        <v>7</v>
      </c>
      <c r="DU9" s="1">
        <v>7</v>
      </c>
      <c r="DV9" s="1">
        <v>7</v>
      </c>
      <c r="DW9" s="1">
        <v>7</v>
      </c>
      <c r="DX9" s="1">
        <v>7</v>
      </c>
      <c r="DY9" s="1">
        <v>7</v>
      </c>
      <c r="DZ9" s="1">
        <v>7</v>
      </c>
      <c r="EA9" s="1">
        <v>7</v>
      </c>
      <c r="EB9" s="1">
        <v>7</v>
      </c>
      <c r="EC9" s="1">
        <v>7</v>
      </c>
      <c r="ED9" s="1">
        <v>7</v>
      </c>
      <c r="EE9" s="1">
        <v>7</v>
      </c>
      <c r="EF9" s="1">
        <v>7</v>
      </c>
      <c r="EG9" s="1">
        <v>7</v>
      </c>
      <c r="EH9" s="1">
        <v>7</v>
      </c>
      <c r="EI9" s="1">
        <v>7</v>
      </c>
      <c r="EJ9" s="1">
        <v>7</v>
      </c>
      <c r="EK9" s="1">
        <v>7</v>
      </c>
      <c r="EL9" s="1">
        <v>7</v>
      </c>
      <c r="EM9" s="1">
        <v>7</v>
      </c>
      <c r="EN9" s="1">
        <v>7</v>
      </c>
      <c r="EO9" s="1">
        <v>7</v>
      </c>
      <c r="EP9" s="1">
        <v>7</v>
      </c>
      <c r="EQ9" s="1">
        <v>7</v>
      </c>
      <c r="ER9" s="1">
        <v>7</v>
      </c>
      <c r="ES9" s="1">
        <v>7</v>
      </c>
      <c r="ET9" s="1">
        <v>7</v>
      </c>
      <c r="EU9" s="1">
        <v>7</v>
      </c>
      <c r="EV9" s="1">
        <v>7</v>
      </c>
      <c r="EW9" s="1">
        <v>7</v>
      </c>
      <c r="EX9" s="1">
        <v>7</v>
      </c>
      <c r="EY9" s="1">
        <v>7</v>
      </c>
      <c r="EZ9" s="1">
        <v>7</v>
      </c>
      <c r="FA9" s="1">
        <v>7</v>
      </c>
      <c r="FB9" s="1">
        <v>7</v>
      </c>
      <c r="FC9" s="1">
        <v>7</v>
      </c>
      <c r="FD9" s="1">
        <v>7</v>
      </c>
      <c r="FE9" s="1">
        <v>7</v>
      </c>
      <c r="FF9" s="1">
        <v>7</v>
      </c>
      <c r="FG9" s="1">
        <v>7</v>
      </c>
      <c r="FH9" s="1">
        <v>7</v>
      </c>
      <c r="FI9" s="1">
        <v>7</v>
      </c>
      <c r="FJ9" s="1">
        <v>7</v>
      </c>
      <c r="FK9" s="1">
        <v>7</v>
      </c>
      <c r="FL9" s="1">
        <v>7</v>
      </c>
      <c r="FM9" s="1">
        <v>7</v>
      </c>
      <c r="FN9" s="1">
        <v>7</v>
      </c>
      <c r="FO9" s="1">
        <v>7</v>
      </c>
      <c r="FP9" s="1">
        <v>7</v>
      </c>
      <c r="FQ9" s="1">
        <v>7</v>
      </c>
      <c r="FR9" s="1">
        <v>7</v>
      </c>
      <c r="FS9" s="1">
        <v>7</v>
      </c>
      <c r="FT9" s="1">
        <v>7</v>
      </c>
      <c r="FU9" s="1">
        <v>7</v>
      </c>
      <c r="FV9" s="1">
        <v>7</v>
      </c>
      <c r="FW9" s="1">
        <v>7</v>
      </c>
      <c r="FX9" s="1">
        <v>7</v>
      </c>
      <c r="FY9" s="1">
        <v>7</v>
      </c>
      <c r="FZ9" s="1">
        <v>7</v>
      </c>
      <c r="GA9" s="1">
        <v>7</v>
      </c>
      <c r="GB9" s="1">
        <v>7</v>
      </c>
      <c r="GC9" s="1">
        <v>7</v>
      </c>
      <c r="GD9" s="1">
        <v>7</v>
      </c>
      <c r="GE9" s="1">
        <v>7</v>
      </c>
      <c r="GF9" s="1">
        <v>7</v>
      </c>
      <c r="GG9" s="1">
        <v>7</v>
      </c>
      <c r="GH9" s="1">
        <v>7</v>
      </c>
      <c r="GI9" s="1">
        <v>7</v>
      </c>
      <c r="GJ9" s="1">
        <v>7</v>
      </c>
      <c r="GK9" s="1">
        <v>7</v>
      </c>
      <c r="GL9" s="1">
        <v>7</v>
      </c>
      <c r="GM9" s="1">
        <v>7</v>
      </c>
      <c r="GN9" s="1">
        <v>7</v>
      </c>
      <c r="GO9" s="1">
        <v>7</v>
      </c>
      <c r="GP9" s="1">
        <v>7</v>
      </c>
      <c r="GQ9" s="1">
        <v>7</v>
      </c>
      <c r="GR9" s="1">
        <v>7</v>
      </c>
      <c r="GS9" s="1">
        <v>7</v>
      </c>
      <c r="GT9" s="1">
        <v>7</v>
      </c>
      <c r="GU9" s="1">
        <v>7</v>
      </c>
      <c r="GV9" s="1">
        <v>7</v>
      </c>
      <c r="GW9" s="1">
        <v>7</v>
      </c>
      <c r="GX9" s="1">
        <v>7</v>
      </c>
      <c r="GY9" s="1">
        <v>7</v>
      </c>
      <c r="GZ9" s="1">
        <v>7</v>
      </c>
      <c r="HA9" s="1">
        <v>7</v>
      </c>
      <c r="HB9" s="1">
        <v>7</v>
      </c>
      <c r="HC9" s="1">
        <v>7</v>
      </c>
      <c r="HD9" s="1">
        <v>7</v>
      </c>
      <c r="HE9" s="1">
        <v>7</v>
      </c>
      <c r="HF9" s="1">
        <v>7</v>
      </c>
      <c r="HG9" s="1">
        <v>7</v>
      </c>
      <c r="HH9" s="1">
        <v>7</v>
      </c>
      <c r="HI9" s="1">
        <v>7</v>
      </c>
      <c r="HJ9" s="1">
        <v>7</v>
      </c>
      <c r="HK9" s="1">
        <v>7</v>
      </c>
      <c r="HL9" s="1">
        <v>7</v>
      </c>
      <c r="HM9" s="1">
        <v>7</v>
      </c>
      <c r="HN9" s="1">
        <v>7</v>
      </c>
      <c r="HO9" s="1">
        <v>7</v>
      </c>
      <c r="HP9" s="1">
        <v>7</v>
      </c>
      <c r="HQ9" s="1">
        <v>7</v>
      </c>
      <c r="HR9" s="1">
        <v>7</v>
      </c>
      <c r="HS9" s="1">
        <v>7</v>
      </c>
      <c r="HT9" s="1">
        <v>7</v>
      </c>
      <c r="HU9" s="1">
        <v>7</v>
      </c>
      <c r="HV9" s="1">
        <v>7</v>
      </c>
      <c r="HW9" s="1">
        <v>7</v>
      </c>
      <c r="HX9" s="1">
        <v>7</v>
      </c>
      <c r="HY9" s="1">
        <v>7</v>
      </c>
      <c r="HZ9" s="1">
        <v>7</v>
      </c>
      <c r="IA9" s="1">
        <v>7</v>
      </c>
      <c r="IB9" s="1">
        <v>7</v>
      </c>
      <c r="IC9" s="1">
        <v>7</v>
      </c>
      <c r="ID9" s="1">
        <v>7</v>
      </c>
      <c r="IE9" s="1">
        <v>7</v>
      </c>
      <c r="IF9" s="1">
        <v>7</v>
      </c>
      <c r="IG9" s="1">
        <v>7</v>
      </c>
      <c r="IH9" s="1">
        <v>7</v>
      </c>
      <c r="II9" s="1">
        <v>7</v>
      </c>
      <c r="IJ9" s="1">
        <v>7</v>
      </c>
      <c r="IK9" s="1">
        <v>7</v>
      </c>
      <c r="IL9" s="1">
        <v>7</v>
      </c>
      <c r="IM9" s="1">
        <v>7</v>
      </c>
      <c r="IN9" s="1">
        <v>7</v>
      </c>
      <c r="IO9" s="1">
        <v>7</v>
      </c>
      <c r="IP9" s="1">
        <v>7</v>
      </c>
      <c r="IQ9" s="1">
        <v>7</v>
      </c>
    </row>
    <row r="10" spans="1:251">
      <c r="A10" s="4" t="s">
        <v>258</v>
      </c>
      <c r="B10" s="8" t="s">
        <v>262</v>
      </c>
      <c r="C10" s="8" t="s">
        <v>263</v>
      </c>
      <c r="D10" s="8" t="s">
        <v>264</v>
      </c>
      <c r="E10" s="8" t="s">
        <v>265</v>
      </c>
      <c r="F10" s="8" t="s">
        <v>266</v>
      </c>
      <c r="G10" s="8" t="s">
        <v>267</v>
      </c>
      <c r="H10" s="8" t="s">
        <v>268</v>
      </c>
      <c r="I10" s="8" t="s">
        <v>269</v>
      </c>
      <c r="J10" s="8" t="s">
        <v>270</v>
      </c>
      <c r="K10" s="8" t="s">
        <v>271</v>
      </c>
      <c r="L10" s="8" t="s">
        <v>272</v>
      </c>
      <c r="M10" s="8" t="s">
        <v>273</v>
      </c>
      <c r="N10" s="8" t="s">
        <v>274</v>
      </c>
      <c r="O10" s="8" t="s">
        <v>275</v>
      </c>
      <c r="P10" s="8" t="s">
        <v>276</v>
      </c>
      <c r="Q10" s="8" t="s">
        <v>277</v>
      </c>
      <c r="R10" s="8" t="s">
        <v>278</v>
      </c>
      <c r="S10" s="8" t="s">
        <v>279</v>
      </c>
      <c r="T10" s="8" t="s">
        <v>280</v>
      </c>
      <c r="U10" s="8" t="s">
        <v>281</v>
      </c>
      <c r="V10" s="8" t="s">
        <v>282</v>
      </c>
      <c r="W10" s="8" t="s">
        <v>283</v>
      </c>
      <c r="X10" s="8" t="s">
        <v>284</v>
      </c>
      <c r="Y10" s="8" t="s">
        <v>285</v>
      </c>
      <c r="Z10" s="8" t="s">
        <v>286</v>
      </c>
      <c r="AA10" s="8" t="s">
        <v>287</v>
      </c>
      <c r="AB10" s="8" t="s">
        <v>288</v>
      </c>
      <c r="AC10" s="8" t="s">
        <v>289</v>
      </c>
      <c r="AD10" s="8" t="s">
        <v>290</v>
      </c>
      <c r="AE10" s="8" t="s">
        <v>291</v>
      </c>
      <c r="AF10" s="8" t="s">
        <v>292</v>
      </c>
      <c r="AG10" s="8" t="s">
        <v>293</v>
      </c>
      <c r="AH10" s="8" t="s">
        <v>294</v>
      </c>
      <c r="AI10" s="8" t="s">
        <v>295</v>
      </c>
      <c r="AJ10" s="8" t="s">
        <v>296</v>
      </c>
      <c r="AK10" s="8" t="s">
        <v>297</v>
      </c>
      <c r="AL10" s="8" t="s">
        <v>298</v>
      </c>
      <c r="AM10" s="8" t="s">
        <v>299</v>
      </c>
      <c r="AN10" s="8" t="s">
        <v>300</v>
      </c>
      <c r="AO10" s="8" t="s">
        <v>301</v>
      </c>
      <c r="AP10" s="8" t="s">
        <v>302</v>
      </c>
      <c r="AQ10" s="8" t="s">
        <v>303</v>
      </c>
      <c r="AR10" s="8" t="s">
        <v>304</v>
      </c>
      <c r="AS10" s="8" t="s">
        <v>305</v>
      </c>
      <c r="AT10" s="8" t="s">
        <v>306</v>
      </c>
      <c r="AU10" s="8" t="s">
        <v>307</v>
      </c>
      <c r="AV10" s="8" t="s">
        <v>308</v>
      </c>
      <c r="AW10" s="8" t="s">
        <v>309</v>
      </c>
      <c r="AX10" s="8" t="s">
        <v>310</v>
      </c>
      <c r="AY10" s="8" t="s">
        <v>311</v>
      </c>
      <c r="AZ10" s="8" t="s">
        <v>312</v>
      </c>
      <c r="BA10" s="8" t="s">
        <v>313</v>
      </c>
      <c r="BB10" s="8" t="s">
        <v>314</v>
      </c>
      <c r="BC10" s="8" t="s">
        <v>315</v>
      </c>
      <c r="BD10" s="8" t="s">
        <v>316</v>
      </c>
      <c r="BE10" s="8" t="s">
        <v>317</v>
      </c>
      <c r="BF10" s="8" t="s">
        <v>318</v>
      </c>
      <c r="BG10" s="8" t="s">
        <v>319</v>
      </c>
      <c r="BH10" s="8" t="s">
        <v>320</v>
      </c>
      <c r="BI10" s="8" t="s">
        <v>321</v>
      </c>
      <c r="BJ10" s="8" t="s">
        <v>322</v>
      </c>
      <c r="BK10" s="8" t="s">
        <v>323</v>
      </c>
      <c r="BL10" s="8" t="s">
        <v>324</v>
      </c>
      <c r="BM10" s="8" t="s">
        <v>325</v>
      </c>
      <c r="BN10" s="8" t="s">
        <v>326</v>
      </c>
      <c r="BO10" s="8" t="s">
        <v>327</v>
      </c>
      <c r="BP10" s="8" t="s">
        <v>328</v>
      </c>
      <c r="BQ10" s="8" t="s">
        <v>329</v>
      </c>
      <c r="BR10" s="8" t="s">
        <v>330</v>
      </c>
      <c r="BS10" s="8" t="s">
        <v>331</v>
      </c>
      <c r="BT10" s="8" t="s">
        <v>332</v>
      </c>
      <c r="BU10" s="8" t="s">
        <v>333</v>
      </c>
      <c r="BV10" s="8" t="s">
        <v>334</v>
      </c>
      <c r="BW10" s="8" t="s">
        <v>335</v>
      </c>
      <c r="BX10" s="8" t="s">
        <v>336</v>
      </c>
      <c r="BY10" s="8" t="s">
        <v>337</v>
      </c>
      <c r="BZ10" s="8" t="s">
        <v>338</v>
      </c>
      <c r="CA10" s="8" t="s">
        <v>339</v>
      </c>
      <c r="CB10" s="8" t="s">
        <v>340</v>
      </c>
      <c r="CC10" s="8" t="s">
        <v>341</v>
      </c>
      <c r="CD10" s="8" t="s">
        <v>342</v>
      </c>
      <c r="CE10" s="8" t="s">
        <v>343</v>
      </c>
      <c r="CF10" s="8" t="s">
        <v>344</v>
      </c>
      <c r="CG10" s="8" t="s">
        <v>345</v>
      </c>
      <c r="CH10" s="8" t="s">
        <v>346</v>
      </c>
      <c r="CI10" s="8" t="s">
        <v>347</v>
      </c>
      <c r="CJ10" s="8" t="s">
        <v>348</v>
      </c>
      <c r="CK10" s="8" t="s">
        <v>349</v>
      </c>
      <c r="CL10" s="8" t="s">
        <v>350</v>
      </c>
      <c r="CM10" s="8" t="s">
        <v>351</v>
      </c>
      <c r="CN10" s="8" t="s">
        <v>352</v>
      </c>
      <c r="CO10" s="8" t="s">
        <v>353</v>
      </c>
      <c r="CP10" s="8" t="s">
        <v>354</v>
      </c>
      <c r="CQ10" s="8" t="s">
        <v>355</v>
      </c>
      <c r="CR10" s="8" t="s">
        <v>356</v>
      </c>
      <c r="CS10" s="8" t="s">
        <v>357</v>
      </c>
      <c r="CT10" s="8" t="s">
        <v>358</v>
      </c>
      <c r="CU10" s="8" t="s">
        <v>359</v>
      </c>
      <c r="CV10" s="8" t="s">
        <v>360</v>
      </c>
      <c r="CW10" s="8" t="s">
        <v>361</v>
      </c>
      <c r="CX10" s="8" t="s">
        <v>362</v>
      </c>
      <c r="CY10" s="8" t="s">
        <v>363</v>
      </c>
      <c r="CZ10" s="8" t="s">
        <v>364</v>
      </c>
      <c r="DA10" s="8" t="s">
        <v>365</v>
      </c>
      <c r="DB10" s="8" t="s">
        <v>366</v>
      </c>
      <c r="DC10" s="8" t="s">
        <v>367</v>
      </c>
      <c r="DD10" s="8" t="s">
        <v>368</v>
      </c>
      <c r="DE10" s="8" t="s">
        <v>369</v>
      </c>
      <c r="DF10" s="8" t="s">
        <v>370</v>
      </c>
      <c r="DG10" s="8" t="s">
        <v>371</v>
      </c>
      <c r="DH10" s="8" t="s">
        <v>372</v>
      </c>
      <c r="DI10" s="8" t="s">
        <v>373</v>
      </c>
      <c r="DJ10" s="8" t="s">
        <v>374</v>
      </c>
      <c r="DK10" s="8" t="s">
        <v>375</v>
      </c>
      <c r="DL10" s="8" t="s">
        <v>376</v>
      </c>
      <c r="DM10" s="8" t="s">
        <v>377</v>
      </c>
      <c r="DN10" s="8" t="s">
        <v>378</v>
      </c>
      <c r="DO10" s="8" t="s">
        <v>379</v>
      </c>
      <c r="DP10" s="8" t="s">
        <v>380</v>
      </c>
      <c r="DQ10" s="8" t="s">
        <v>381</v>
      </c>
      <c r="DR10" s="8" t="s">
        <v>382</v>
      </c>
      <c r="DS10" s="8" t="s">
        <v>383</v>
      </c>
      <c r="DT10" s="8" t="s">
        <v>384</v>
      </c>
      <c r="DU10" s="8" t="s">
        <v>385</v>
      </c>
      <c r="DV10" s="8" t="s">
        <v>386</v>
      </c>
      <c r="DW10" s="8" t="s">
        <v>387</v>
      </c>
      <c r="DX10" s="8" t="s">
        <v>388</v>
      </c>
      <c r="DY10" s="8" t="s">
        <v>389</v>
      </c>
      <c r="DZ10" s="8" t="s">
        <v>390</v>
      </c>
      <c r="EA10" s="8" t="s">
        <v>391</v>
      </c>
      <c r="EB10" s="8" t="s">
        <v>392</v>
      </c>
      <c r="EC10" s="8" t="s">
        <v>393</v>
      </c>
      <c r="ED10" s="8" t="s">
        <v>394</v>
      </c>
      <c r="EE10" s="8" t="s">
        <v>395</v>
      </c>
      <c r="EF10" s="8" t="s">
        <v>396</v>
      </c>
      <c r="EG10" s="8" t="s">
        <v>397</v>
      </c>
      <c r="EH10" s="8" t="s">
        <v>398</v>
      </c>
      <c r="EI10" s="8" t="s">
        <v>399</v>
      </c>
      <c r="EJ10" s="8" t="s">
        <v>400</v>
      </c>
      <c r="EK10" s="8" t="s">
        <v>401</v>
      </c>
      <c r="EL10" s="8" t="s">
        <v>402</v>
      </c>
      <c r="EM10" s="8" t="s">
        <v>403</v>
      </c>
      <c r="EN10" s="8" t="s">
        <v>404</v>
      </c>
      <c r="EO10" s="8" t="s">
        <v>405</v>
      </c>
      <c r="EP10" s="8" t="s">
        <v>406</v>
      </c>
      <c r="EQ10" s="8" t="s">
        <v>407</v>
      </c>
      <c r="ER10" s="8" t="s">
        <v>408</v>
      </c>
      <c r="ES10" s="8" t="s">
        <v>409</v>
      </c>
      <c r="ET10" s="8" t="s">
        <v>410</v>
      </c>
      <c r="EU10" s="8" t="s">
        <v>411</v>
      </c>
      <c r="EV10" s="8" t="s">
        <v>412</v>
      </c>
      <c r="EW10" s="8" t="s">
        <v>413</v>
      </c>
      <c r="EX10" s="8" t="s">
        <v>414</v>
      </c>
      <c r="EY10" s="8" t="s">
        <v>415</v>
      </c>
      <c r="EZ10" s="8" t="s">
        <v>416</v>
      </c>
      <c r="FA10" s="8" t="s">
        <v>417</v>
      </c>
      <c r="FB10" s="8" t="s">
        <v>418</v>
      </c>
      <c r="FC10" s="8" t="s">
        <v>419</v>
      </c>
      <c r="FD10" s="8" t="s">
        <v>420</v>
      </c>
      <c r="FE10" s="8" t="s">
        <v>421</v>
      </c>
      <c r="FF10" s="8" t="s">
        <v>422</v>
      </c>
      <c r="FG10" s="8" t="s">
        <v>423</v>
      </c>
      <c r="FH10" s="8" t="s">
        <v>424</v>
      </c>
      <c r="FI10" s="8" t="s">
        <v>425</v>
      </c>
      <c r="FJ10" s="8" t="s">
        <v>426</v>
      </c>
      <c r="FK10" s="8" t="s">
        <v>427</v>
      </c>
      <c r="FL10" s="8" t="s">
        <v>428</v>
      </c>
      <c r="FM10" s="8" t="s">
        <v>429</v>
      </c>
      <c r="FN10" s="8" t="s">
        <v>430</v>
      </c>
      <c r="FO10" s="8" t="s">
        <v>431</v>
      </c>
      <c r="FP10" s="8" t="s">
        <v>432</v>
      </c>
      <c r="FQ10" s="8" t="s">
        <v>433</v>
      </c>
      <c r="FR10" s="8" t="s">
        <v>434</v>
      </c>
      <c r="FS10" s="8" t="s">
        <v>435</v>
      </c>
      <c r="FT10" s="8" t="s">
        <v>436</v>
      </c>
      <c r="FU10" s="8" t="s">
        <v>437</v>
      </c>
      <c r="FV10" s="8" t="s">
        <v>438</v>
      </c>
      <c r="FW10" s="8" t="s">
        <v>439</v>
      </c>
      <c r="FX10" s="8" t="s">
        <v>440</v>
      </c>
      <c r="FY10" s="8" t="s">
        <v>441</v>
      </c>
      <c r="FZ10" s="8" t="s">
        <v>442</v>
      </c>
      <c r="GA10" s="8" t="s">
        <v>443</v>
      </c>
      <c r="GB10" s="8" t="s">
        <v>444</v>
      </c>
      <c r="GC10" s="8" t="s">
        <v>445</v>
      </c>
      <c r="GD10" s="8" t="s">
        <v>446</v>
      </c>
      <c r="GE10" s="8" t="s">
        <v>447</v>
      </c>
      <c r="GF10" s="8" t="s">
        <v>448</v>
      </c>
      <c r="GG10" s="8" t="s">
        <v>449</v>
      </c>
      <c r="GH10" s="8" t="s">
        <v>450</v>
      </c>
      <c r="GI10" s="8" t="s">
        <v>451</v>
      </c>
      <c r="GJ10" s="8" t="s">
        <v>452</v>
      </c>
      <c r="GK10" s="8" t="s">
        <v>453</v>
      </c>
      <c r="GL10" s="8" t="s">
        <v>454</v>
      </c>
      <c r="GM10" s="8" t="s">
        <v>455</v>
      </c>
      <c r="GN10" s="8" t="s">
        <v>456</v>
      </c>
      <c r="GO10" s="8" t="s">
        <v>457</v>
      </c>
      <c r="GP10" s="8" t="s">
        <v>458</v>
      </c>
      <c r="GQ10" s="8" t="s">
        <v>459</v>
      </c>
      <c r="GR10" s="8" t="s">
        <v>460</v>
      </c>
      <c r="GS10" s="8" t="s">
        <v>461</v>
      </c>
      <c r="GT10" s="8" t="s">
        <v>462</v>
      </c>
      <c r="GU10" s="8" t="s">
        <v>463</v>
      </c>
      <c r="GV10" s="8" t="s">
        <v>464</v>
      </c>
      <c r="GW10" s="8" t="s">
        <v>465</v>
      </c>
      <c r="GX10" s="8" t="s">
        <v>466</v>
      </c>
      <c r="GY10" s="8" t="s">
        <v>467</v>
      </c>
      <c r="GZ10" s="8" t="s">
        <v>468</v>
      </c>
      <c r="HA10" s="8" t="s">
        <v>469</v>
      </c>
      <c r="HB10" s="8" t="s">
        <v>470</v>
      </c>
      <c r="HC10" s="8" t="s">
        <v>471</v>
      </c>
      <c r="HD10" s="8" t="s">
        <v>472</v>
      </c>
      <c r="HE10" s="8" t="s">
        <v>473</v>
      </c>
      <c r="HF10" s="8" t="s">
        <v>474</v>
      </c>
      <c r="HG10" s="8" t="s">
        <v>475</v>
      </c>
      <c r="HH10" s="8" t="s">
        <v>476</v>
      </c>
      <c r="HI10" s="8" t="s">
        <v>477</v>
      </c>
      <c r="HJ10" s="8" t="s">
        <v>478</v>
      </c>
      <c r="HK10" s="8" t="s">
        <v>479</v>
      </c>
      <c r="HL10" s="8" t="s">
        <v>480</v>
      </c>
      <c r="HM10" s="8" t="s">
        <v>481</v>
      </c>
      <c r="HN10" s="8" t="s">
        <v>482</v>
      </c>
      <c r="HO10" s="8" t="s">
        <v>483</v>
      </c>
      <c r="HP10" s="8" t="s">
        <v>484</v>
      </c>
      <c r="HQ10" s="8" t="s">
        <v>485</v>
      </c>
      <c r="HR10" s="8" t="s">
        <v>486</v>
      </c>
      <c r="HS10" s="8" t="s">
        <v>487</v>
      </c>
      <c r="HT10" s="8" t="s">
        <v>488</v>
      </c>
      <c r="HU10" s="8" t="s">
        <v>489</v>
      </c>
      <c r="HV10" s="8" t="s">
        <v>490</v>
      </c>
      <c r="HW10" s="8" t="s">
        <v>491</v>
      </c>
      <c r="HX10" s="8" t="s">
        <v>492</v>
      </c>
      <c r="HY10" s="8" t="s">
        <v>493</v>
      </c>
      <c r="HZ10" s="8" t="s">
        <v>494</v>
      </c>
      <c r="IA10" s="8" t="s">
        <v>495</v>
      </c>
      <c r="IB10" s="8" t="s">
        <v>496</v>
      </c>
      <c r="IC10" s="8" t="s">
        <v>497</v>
      </c>
      <c r="ID10" s="8" t="s">
        <v>498</v>
      </c>
      <c r="IE10" s="8" t="s">
        <v>499</v>
      </c>
      <c r="IF10" s="8" t="s">
        <v>500</v>
      </c>
      <c r="IG10" s="8" t="s">
        <v>501</v>
      </c>
      <c r="IH10" s="8" t="s">
        <v>502</v>
      </c>
      <c r="II10" s="8" t="s">
        <v>503</v>
      </c>
      <c r="IJ10" s="8" t="s">
        <v>504</v>
      </c>
      <c r="IK10" s="8" t="s">
        <v>505</v>
      </c>
      <c r="IL10" s="8" t="s">
        <v>506</v>
      </c>
      <c r="IM10" s="8" t="s">
        <v>507</v>
      </c>
      <c r="IN10" s="8" t="s">
        <v>508</v>
      </c>
      <c r="IO10" s="8" t="s">
        <v>509</v>
      </c>
      <c r="IP10" s="8" t="s">
        <v>510</v>
      </c>
      <c r="IQ10" s="8" t="s">
        <v>511</v>
      </c>
    </row>
    <row r="11" spans="1:251">
      <c r="A11" s="10">
        <v>42036</v>
      </c>
      <c r="B11" s="9">
        <v>1834.8979999999999</v>
      </c>
      <c r="C11" s="9">
        <v>674.69</v>
      </c>
      <c r="D11" s="9">
        <v>258.06</v>
      </c>
      <c r="E11" s="9">
        <v>177.16399999999999</v>
      </c>
      <c r="F11" s="9">
        <v>239.46600000000001</v>
      </c>
      <c r="G11" s="9">
        <v>1160.2080000000001</v>
      </c>
      <c r="H11" s="9">
        <v>522.15200000000004</v>
      </c>
      <c r="I11" s="9">
        <v>237.11799999999999</v>
      </c>
      <c r="J11" s="9">
        <v>207.77699999999999</v>
      </c>
      <c r="K11" s="9">
        <v>123.974</v>
      </c>
      <c r="L11" s="9">
        <v>69.186999999999998</v>
      </c>
      <c r="M11" s="9">
        <v>962.21199999999999</v>
      </c>
      <c r="N11" s="9">
        <v>368.48599999999999</v>
      </c>
      <c r="O11" s="9">
        <v>146.143</v>
      </c>
      <c r="P11" s="9">
        <v>95.850999999999999</v>
      </c>
      <c r="Q11" s="9">
        <v>126.492</v>
      </c>
      <c r="R11" s="9">
        <v>593.72500000000002</v>
      </c>
      <c r="S11" s="9">
        <v>273.71699999999998</v>
      </c>
      <c r="T11" s="9">
        <v>117.28700000000001</v>
      </c>
      <c r="U11" s="9">
        <v>99.912000000000006</v>
      </c>
      <c r="V11" s="9">
        <v>59.94</v>
      </c>
      <c r="W11" s="9">
        <v>42.869</v>
      </c>
      <c r="X11" s="9">
        <v>872.68700000000001</v>
      </c>
      <c r="Y11" s="9">
        <v>306.20400000000001</v>
      </c>
      <c r="Z11" s="9">
        <v>111.917</v>
      </c>
      <c r="AA11" s="9">
        <v>81.313999999999993</v>
      </c>
      <c r="AB11" s="9">
        <v>112.973</v>
      </c>
      <c r="AC11" s="9">
        <v>566.48299999999995</v>
      </c>
      <c r="AD11" s="9">
        <v>248.434</v>
      </c>
      <c r="AE11" s="9">
        <v>119.83</v>
      </c>
      <c r="AF11" s="9">
        <v>107.866</v>
      </c>
      <c r="AG11" s="9">
        <v>64.034000000000006</v>
      </c>
      <c r="AH11" s="9">
        <v>26.318000000000001</v>
      </c>
      <c r="AI11" s="9">
        <v>710.04100000000005</v>
      </c>
      <c r="AJ11" s="9">
        <v>334.66300000000001</v>
      </c>
      <c r="AK11" s="9">
        <v>150.87100000000001</v>
      </c>
      <c r="AL11" s="9">
        <v>85.331999999999994</v>
      </c>
      <c r="AM11" s="9">
        <v>98.46</v>
      </c>
      <c r="AN11" s="9">
        <v>375.37799999999999</v>
      </c>
      <c r="AO11" s="9">
        <v>169.93700000000001</v>
      </c>
      <c r="AP11" s="9">
        <v>69.135000000000005</v>
      </c>
      <c r="AQ11" s="9">
        <v>70.835999999999999</v>
      </c>
      <c r="AR11" s="9">
        <v>43.936</v>
      </c>
      <c r="AS11" s="9">
        <v>21.535</v>
      </c>
      <c r="AT11" s="9">
        <v>415.56299999999999</v>
      </c>
      <c r="AU11" s="9">
        <v>192.666</v>
      </c>
      <c r="AV11" s="9">
        <v>89.03</v>
      </c>
      <c r="AW11" s="9">
        <v>48.86</v>
      </c>
      <c r="AX11" s="9">
        <v>54.776000000000003</v>
      </c>
      <c r="AY11" s="9">
        <v>222.89699999999999</v>
      </c>
      <c r="AZ11" s="9">
        <v>100.126</v>
      </c>
      <c r="BA11" s="9">
        <v>42.076999999999998</v>
      </c>
      <c r="BB11" s="9">
        <v>39.529000000000003</v>
      </c>
      <c r="BC11" s="9">
        <v>24.734999999999999</v>
      </c>
      <c r="BD11" s="9">
        <v>16.43</v>
      </c>
      <c r="BE11" s="9">
        <v>294.47800000000001</v>
      </c>
      <c r="BF11" s="9">
        <v>141.99700000000001</v>
      </c>
      <c r="BG11" s="9">
        <v>61.841000000000001</v>
      </c>
      <c r="BH11" s="9">
        <v>36.472000000000001</v>
      </c>
      <c r="BI11" s="9">
        <v>43.683999999999997</v>
      </c>
      <c r="BJ11" s="9">
        <v>152.48099999999999</v>
      </c>
      <c r="BK11" s="9">
        <v>69.811000000000007</v>
      </c>
      <c r="BL11" s="9">
        <v>27.058</v>
      </c>
      <c r="BM11" s="9">
        <v>31.306999999999999</v>
      </c>
      <c r="BN11" s="9">
        <v>19.201000000000001</v>
      </c>
      <c r="BO11" s="9">
        <v>5.1050000000000004</v>
      </c>
      <c r="BP11" s="9">
        <v>334.202</v>
      </c>
      <c r="BQ11" s="9">
        <v>121.276</v>
      </c>
      <c r="BR11" s="9">
        <v>41.146999999999998</v>
      </c>
      <c r="BS11" s="9">
        <v>34.042999999999999</v>
      </c>
      <c r="BT11" s="9">
        <v>46.085999999999999</v>
      </c>
      <c r="BU11" s="9">
        <v>212.92599999999999</v>
      </c>
      <c r="BV11" s="9">
        <v>91.265000000000001</v>
      </c>
      <c r="BW11" s="9">
        <v>37.68</v>
      </c>
      <c r="BX11" s="9">
        <v>44.597000000000001</v>
      </c>
      <c r="BY11" s="9">
        <v>27.347999999999999</v>
      </c>
      <c r="BZ11" s="9">
        <v>12.035</v>
      </c>
      <c r="CA11" s="9">
        <v>215.34</v>
      </c>
      <c r="CB11" s="9">
        <v>75.363</v>
      </c>
      <c r="CC11" s="9">
        <v>27.279</v>
      </c>
      <c r="CD11" s="9">
        <v>20.541</v>
      </c>
      <c r="CE11" s="9">
        <v>27.544</v>
      </c>
      <c r="CF11" s="9">
        <v>139.977</v>
      </c>
      <c r="CG11" s="9">
        <v>62.113999999999997</v>
      </c>
      <c r="CH11" s="9">
        <v>26.396999999999998</v>
      </c>
      <c r="CI11" s="9">
        <v>24.63</v>
      </c>
      <c r="CJ11" s="9">
        <v>17.895</v>
      </c>
      <c r="CK11" s="9">
        <v>8.9410000000000007</v>
      </c>
      <c r="CL11" s="9">
        <v>118.861</v>
      </c>
      <c r="CM11" s="9">
        <v>45.912999999999997</v>
      </c>
      <c r="CN11" s="9">
        <v>13.869</v>
      </c>
      <c r="CO11" s="9">
        <v>13.502000000000001</v>
      </c>
      <c r="CP11" s="9">
        <v>18.542000000000002</v>
      </c>
      <c r="CQ11" s="9">
        <v>72.947999999999993</v>
      </c>
      <c r="CR11" s="9">
        <v>29.151</v>
      </c>
      <c r="CS11" s="9">
        <v>11.282</v>
      </c>
      <c r="CT11" s="9">
        <v>19.966999999999999</v>
      </c>
      <c r="CU11" s="9">
        <v>9.4540000000000006</v>
      </c>
      <c r="CV11" s="9">
        <v>3.0939999999999999</v>
      </c>
      <c r="CW11" s="9">
        <v>25.887</v>
      </c>
      <c r="CX11" s="9">
        <v>14.041</v>
      </c>
      <c r="CY11" s="9">
        <v>4.7549999999999999</v>
      </c>
      <c r="CZ11" s="9">
        <v>2.694</v>
      </c>
      <c r="DA11" s="9">
        <v>6.593</v>
      </c>
      <c r="DB11" s="9">
        <v>11.846</v>
      </c>
      <c r="DC11" s="9">
        <v>6.4969999999999999</v>
      </c>
      <c r="DD11" s="9">
        <v>3.14</v>
      </c>
      <c r="DE11" s="9">
        <v>1.276</v>
      </c>
      <c r="DF11" s="9">
        <v>0.48199999999999998</v>
      </c>
      <c r="DG11" s="9">
        <v>0.45100000000000001</v>
      </c>
      <c r="DH11" s="9">
        <v>13.37</v>
      </c>
      <c r="DI11" s="9">
        <v>6.9359999999999999</v>
      </c>
      <c r="DJ11" s="9">
        <v>2.556</v>
      </c>
      <c r="DK11" s="9">
        <v>0.60299999999999998</v>
      </c>
      <c r="DL11" s="9">
        <v>3.7770000000000001</v>
      </c>
      <c r="DM11" s="9">
        <v>6.4340000000000002</v>
      </c>
      <c r="DN11" s="9">
        <v>2.9470000000000001</v>
      </c>
      <c r="DO11" s="9">
        <v>1.3520000000000001</v>
      </c>
      <c r="DP11" s="9">
        <v>1.202</v>
      </c>
      <c r="DQ11" s="9">
        <v>0.48199999999999998</v>
      </c>
      <c r="DR11" s="9">
        <v>0.45100000000000001</v>
      </c>
      <c r="DS11" s="9">
        <v>12.516999999999999</v>
      </c>
      <c r="DT11" s="9">
        <v>7.1050000000000004</v>
      </c>
      <c r="DU11" s="9">
        <v>2.198</v>
      </c>
      <c r="DV11" s="9">
        <v>2.0910000000000002</v>
      </c>
      <c r="DW11" s="9">
        <v>2.8159999999999998</v>
      </c>
      <c r="DX11" s="9">
        <v>5.4119999999999999</v>
      </c>
      <c r="DY11" s="9">
        <v>3.55</v>
      </c>
      <c r="DZ11" s="9">
        <v>1.788</v>
      </c>
      <c r="EA11" s="9">
        <v>7.3999999999999996E-2</v>
      </c>
      <c r="EB11" s="9">
        <v>0</v>
      </c>
      <c r="EC11" s="9">
        <v>0</v>
      </c>
      <c r="ED11" s="9">
        <v>255.03200000000001</v>
      </c>
      <c r="EE11" s="9">
        <v>171.065</v>
      </c>
      <c r="EF11" s="9">
        <v>94.820999999999998</v>
      </c>
      <c r="EG11" s="9">
        <v>42</v>
      </c>
      <c r="EH11" s="9">
        <v>34.244</v>
      </c>
      <c r="EI11" s="9">
        <v>83.966999999999999</v>
      </c>
      <c r="EJ11" s="9">
        <v>51.064999999999998</v>
      </c>
      <c r="EK11" s="9">
        <v>16.846</v>
      </c>
      <c r="EL11" s="9">
        <v>10.420999999999999</v>
      </c>
      <c r="EM11" s="9">
        <v>3.9590000000000001</v>
      </c>
      <c r="EN11" s="9">
        <v>1.675</v>
      </c>
      <c r="EO11" s="9">
        <v>138.173</v>
      </c>
      <c r="EP11" s="9">
        <v>93.774000000000001</v>
      </c>
      <c r="EQ11" s="9">
        <v>52.033000000000001</v>
      </c>
      <c r="ER11" s="9">
        <v>24.387</v>
      </c>
      <c r="ES11" s="9">
        <v>17.353999999999999</v>
      </c>
      <c r="ET11" s="9">
        <v>44.399000000000001</v>
      </c>
      <c r="EU11" s="9">
        <v>26.347000000000001</v>
      </c>
      <c r="EV11" s="9">
        <v>8.9740000000000002</v>
      </c>
      <c r="EW11" s="9">
        <v>6.4039999999999999</v>
      </c>
      <c r="EX11" s="9">
        <v>1.222</v>
      </c>
      <c r="EY11" s="9">
        <v>1.452</v>
      </c>
      <c r="EZ11" s="9">
        <v>116.85899999999999</v>
      </c>
      <c r="FA11" s="9">
        <v>77.292000000000002</v>
      </c>
      <c r="FB11" s="9">
        <v>42.789000000000001</v>
      </c>
      <c r="FC11" s="9">
        <v>17.611999999999998</v>
      </c>
      <c r="FD11" s="9">
        <v>16.890999999999998</v>
      </c>
      <c r="FE11" s="9">
        <v>39.567</v>
      </c>
      <c r="FF11" s="9">
        <v>24.718</v>
      </c>
      <c r="FG11" s="9">
        <v>7.8719999999999999</v>
      </c>
      <c r="FH11" s="9">
        <v>4.0170000000000003</v>
      </c>
      <c r="FI11" s="9">
        <v>2.738</v>
      </c>
      <c r="FJ11" s="9">
        <v>0.223</v>
      </c>
      <c r="FK11" s="9">
        <v>94.92</v>
      </c>
      <c r="FL11" s="9">
        <v>28.28</v>
      </c>
      <c r="FM11" s="9">
        <v>10.148</v>
      </c>
      <c r="FN11" s="9">
        <v>6.5949999999999998</v>
      </c>
      <c r="FO11" s="9">
        <v>11.537000000000001</v>
      </c>
      <c r="FP11" s="9">
        <v>66.64</v>
      </c>
      <c r="FQ11" s="9">
        <v>21.109000000000002</v>
      </c>
      <c r="FR11" s="9">
        <v>11.468999999999999</v>
      </c>
      <c r="FS11" s="9">
        <v>14.541</v>
      </c>
      <c r="FT11" s="9">
        <v>12.147</v>
      </c>
      <c r="FU11" s="9">
        <v>7.3739999999999997</v>
      </c>
      <c r="FV11" s="9">
        <v>48.68</v>
      </c>
      <c r="FW11" s="9">
        <v>16.593</v>
      </c>
      <c r="FX11" s="9">
        <v>7.1619999999999999</v>
      </c>
      <c r="FY11" s="9">
        <v>3.3290000000000002</v>
      </c>
      <c r="FZ11" s="9">
        <v>6.1020000000000003</v>
      </c>
      <c r="GA11" s="9">
        <v>32.087000000000003</v>
      </c>
      <c r="GB11" s="9">
        <v>8.7170000000000005</v>
      </c>
      <c r="GC11" s="9">
        <v>5.3529999999999998</v>
      </c>
      <c r="GD11" s="9">
        <v>7.2930000000000001</v>
      </c>
      <c r="GE11" s="9">
        <v>5.1369999999999996</v>
      </c>
      <c r="GF11" s="9">
        <v>5.5860000000000003</v>
      </c>
      <c r="GG11" s="9">
        <v>46.24</v>
      </c>
      <c r="GH11" s="9">
        <v>11.686999999999999</v>
      </c>
      <c r="GI11" s="9">
        <v>2.9849999999999999</v>
      </c>
      <c r="GJ11" s="9">
        <v>3.2669999999999999</v>
      </c>
      <c r="GK11" s="9">
        <v>5.4349999999999996</v>
      </c>
      <c r="GL11" s="9">
        <v>34.552999999999997</v>
      </c>
      <c r="GM11" s="9">
        <v>12.391</v>
      </c>
      <c r="GN11" s="9">
        <v>6.1150000000000002</v>
      </c>
      <c r="GO11" s="9">
        <v>7.2480000000000002</v>
      </c>
      <c r="GP11" s="9">
        <v>7.01</v>
      </c>
      <c r="GQ11" s="9">
        <v>1.788</v>
      </c>
      <c r="GR11" s="9">
        <v>962.84</v>
      </c>
      <c r="GS11" s="9">
        <v>295.90699999999998</v>
      </c>
      <c r="GT11" s="9">
        <v>91.311000000000007</v>
      </c>
      <c r="GU11" s="9">
        <v>83.941999999999993</v>
      </c>
      <c r="GV11" s="9">
        <v>120.655</v>
      </c>
      <c r="GW11" s="9">
        <v>666.93299999999999</v>
      </c>
      <c r="GX11" s="9">
        <v>295.87299999999999</v>
      </c>
      <c r="GY11" s="9">
        <v>144.822</v>
      </c>
      <c r="GZ11" s="9">
        <v>119.974</v>
      </c>
      <c r="HA11" s="9">
        <v>66.155000000000001</v>
      </c>
      <c r="HB11" s="9">
        <v>40.109000000000002</v>
      </c>
      <c r="HC11" s="9">
        <v>469.57600000000002</v>
      </c>
      <c r="HD11" s="9">
        <v>152.18899999999999</v>
      </c>
      <c r="HE11" s="9">
        <v>48.57</v>
      </c>
      <c r="HF11" s="9">
        <v>42.973999999999997</v>
      </c>
      <c r="HG11" s="9">
        <v>60.645000000000003</v>
      </c>
      <c r="HH11" s="9">
        <v>317.387</v>
      </c>
      <c r="HI11" s="9">
        <v>147.66999999999999</v>
      </c>
      <c r="HJ11" s="9">
        <v>65.350999999999999</v>
      </c>
      <c r="HK11" s="9">
        <v>54.045999999999999</v>
      </c>
      <c r="HL11" s="9">
        <v>28.724</v>
      </c>
      <c r="HM11" s="9">
        <v>21.597000000000001</v>
      </c>
      <c r="HN11" s="9">
        <v>493.26499999999999</v>
      </c>
      <c r="HO11" s="9">
        <v>143.71899999999999</v>
      </c>
      <c r="HP11" s="9">
        <v>42.741</v>
      </c>
      <c r="HQ11" s="9">
        <v>40.968000000000004</v>
      </c>
      <c r="HR11" s="9">
        <v>60.01</v>
      </c>
      <c r="HS11" s="9">
        <v>349.54599999999999</v>
      </c>
      <c r="HT11" s="9">
        <v>148.20400000000001</v>
      </c>
      <c r="HU11" s="9">
        <v>79.471000000000004</v>
      </c>
      <c r="HV11" s="9">
        <v>65.927999999999997</v>
      </c>
      <c r="HW11" s="9">
        <v>37.430999999999997</v>
      </c>
      <c r="HX11" s="9">
        <v>18.512</v>
      </c>
      <c r="HY11" s="9">
        <v>202.94200000000001</v>
      </c>
      <c r="HZ11" s="9">
        <v>90.465000000000003</v>
      </c>
      <c r="IA11" s="9">
        <v>30.352</v>
      </c>
      <c r="IB11" s="9">
        <v>25.061</v>
      </c>
      <c r="IC11" s="9">
        <v>35.052</v>
      </c>
      <c r="ID11" s="9">
        <v>112.477</v>
      </c>
      <c r="IE11" s="9">
        <v>60.128999999999998</v>
      </c>
      <c r="IF11" s="9">
        <v>27.562999999999999</v>
      </c>
      <c r="IG11" s="9">
        <v>17.864999999999998</v>
      </c>
      <c r="IH11" s="9">
        <v>4.96</v>
      </c>
      <c r="II11" s="9">
        <v>1.9590000000000001</v>
      </c>
      <c r="IJ11" s="9">
        <v>109.502</v>
      </c>
      <c r="IK11" s="9">
        <v>51.067</v>
      </c>
      <c r="IL11" s="9">
        <v>17.454000000000001</v>
      </c>
      <c r="IM11" s="9">
        <v>16.257000000000001</v>
      </c>
      <c r="IN11" s="9">
        <v>17.356000000000002</v>
      </c>
      <c r="IO11" s="9">
        <v>58.435000000000002</v>
      </c>
      <c r="IP11" s="9">
        <v>32.975999999999999</v>
      </c>
      <c r="IQ11" s="9">
        <v>12.933999999999999</v>
      </c>
    </row>
    <row r="12" spans="1:251">
      <c r="A12" s="10">
        <v>42401</v>
      </c>
      <c r="B12" s="9">
        <v>1861.1890000000001</v>
      </c>
      <c r="C12" s="9">
        <v>662.19</v>
      </c>
      <c r="D12" s="9">
        <v>257.06599999999997</v>
      </c>
      <c r="E12" s="9">
        <v>165.61699999999999</v>
      </c>
      <c r="F12" s="9">
        <v>239.50800000000001</v>
      </c>
      <c r="G12" s="9">
        <v>1198.807</v>
      </c>
      <c r="H12" s="9">
        <v>494.976</v>
      </c>
      <c r="I12" s="9">
        <v>269.38900000000001</v>
      </c>
      <c r="J12" s="9">
        <v>226.654</v>
      </c>
      <c r="K12" s="9">
        <v>135.97800000000001</v>
      </c>
      <c r="L12" s="9">
        <v>71.81</v>
      </c>
      <c r="M12" s="9">
        <v>962.68200000000002</v>
      </c>
      <c r="N12" s="9">
        <v>362.66699999999997</v>
      </c>
      <c r="O12" s="9">
        <v>145.71199999999999</v>
      </c>
      <c r="P12" s="9">
        <v>86.147000000000006</v>
      </c>
      <c r="Q12" s="9">
        <v>130.80799999999999</v>
      </c>
      <c r="R12" s="9">
        <v>600.01499999999999</v>
      </c>
      <c r="S12" s="9">
        <v>244.46600000000001</v>
      </c>
      <c r="T12" s="9">
        <v>132.369</v>
      </c>
      <c r="U12" s="9">
        <v>113.178</v>
      </c>
      <c r="V12" s="9">
        <v>66.376999999999995</v>
      </c>
      <c r="W12" s="9">
        <v>43.625999999999998</v>
      </c>
      <c r="X12" s="9">
        <v>898.50699999999995</v>
      </c>
      <c r="Y12" s="9">
        <v>299.524</v>
      </c>
      <c r="Z12" s="9">
        <v>111.354</v>
      </c>
      <c r="AA12" s="9">
        <v>79.47</v>
      </c>
      <c r="AB12" s="9">
        <v>108.7</v>
      </c>
      <c r="AC12" s="9">
        <v>598.79200000000003</v>
      </c>
      <c r="AD12" s="9">
        <v>250.51</v>
      </c>
      <c r="AE12" s="9">
        <v>137.02000000000001</v>
      </c>
      <c r="AF12" s="9">
        <v>113.477</v>
      </c>
      <c r="AG12" s="9">
        <v>69.600999999999999</v>
      </c>
      <c r="AH12" s="9">
        <v>28.184000000000001</v>
      </c>
      <c r="AI12" s="9">
        <v>680.08</v>
      </c>
      <c r="AJ12" s="9">
        <v>292.63900000000001</v>
      </c>
      <c r="AK12" s="9">
        <v>139.63300000000001</v>
      </c>
      <c r="AL12" s="9">
        <v>67.600999999999999</v>
      </c>
      <c r="AM12" s="9">
        <v>85.405000000000001</v>
      </c>
      <c r="AN12" s="9">
        <v>387.44099999999997</v>
      </c>
      <c r="AO12" s="9">
        <v>148.85499999999999</v>
      </c>
      <c r="AP12" s="9">
        <v>81.287999999999997</v>
      </c>
      <c r="AQ12" s="9">
        <v>78.381</v>
      </c>
      <c r="AR12" s="9">
        <v>55.289000000000001</v>
      </c>
      <c r="AS12" s="9">
        <v>23.628</v>
      </c>
      <c r="AT12" s="9">
        <v>414.36</v>
      </c>
      <c r="AU12" s="9">
        <v>181.06399999999999</v>
      </c>
      <c r="AV12" s="9">
        <v>87.959000000000003</v>
      </c>
      <c r="AW12" s="9">
        <v>43.25</v>
      </c>
      <c r="AX12" s="9">
        <v>49.856000000000002</v>
      </c>
      <c r="AY12" s="9">
        <v>233.29499999999999</v>
      </c>
      <c r="AZ12" s="9">
        <v>90.296999999999997</v>
      </c>
      <c r="BA12" s="9">
        <v>49.350999999999999</v>
      </c>
      <c r="BB12" s="9">
        <v>49.343000000000004</v>
      </c>
      <c r="BC12" s="9">
        <v>30.18</v>
      </c>
      <c r="BD12" s="9">
        <v>14.124000000000001</v>
      </c>
      <c r="BE12" s="9">
        <v>265.72000000000003</v>
      </c>
      <c r="BF12" s="9">
        <v>111.574</v>
      </c>
      <c r="BG12" s="9">
        <v>51.673999999999999</v>
      </c>
      <c r="BH12" s="9">
        <v>24.350999999999999</v>
      </c>
      <c r="BI12" s="9">
        <v>35.548999999999999</v>
      </c>
      <c r="BJ12" s="9">
        <v>154.14599999999999</v>
      </c>
      <c r="BK12" s="9">
        <v>58.558</v>
      </c>
      <c r="BL12" s="9">
        <v>31.937000000000001</v>
      </c>
      <c r="BM12" s="9">
        <v>29.038</v>
      </c>
      <c r="BN12" s="9">
        <v>25.109000000000002</v>
      </c>
      <c r="BO12" s="9">
        <v>9.5039999999999996</v>
      </c>
      <c r="BP12" s="9">
        <v>320.38400000000001</v>
      </c>
      <c r="BQ12" s="9">
        <v>99.8</v>
      </c>
      <c r="BR12" s="9">
        <v>39.65</v>
      </c>
      <c r="BS12" s="9">
        <v>24.718</v>
      </c>
      <c r="BT12" s="9">
        <v>35.432000000000002</v>
      </c>
      <c r="BU12" s="9">
        <v>220.584</v>
      </c>
      <c r="BV12" s="9">
        <v>81.756</v>
      </c>
      <c r="BW12" s="9">
        <v>44.383000000000003</v>
      </c>
      <c r="BX12" s="9">
        <v>50.545999999999999</v>
      </c>
      <c r="BY12" s="9">
        <v>31.388999999999999</v>
      </c>
      <c r="BZ12" s="9">
        <v>12.510999999999999</v>
      </c>
      <c r="CA12" s="9">
        <v>197.524</v>
      </c>
      <c r="CB12" s="9">
        <v>58.563000000000002</v>
      </c>
      <c r="CC12" s="9">
        <v>25.074000000000002</v>
      </c>
      <c r="CD12" s="9">
        <v>15.472</v>
      </c>
      <c r="CE12" s="9">
        <v>18.016999999999999</v>
      </c>
      <c r="CF12" s="9">
        <v>138.96</v>
      </c>
      <c r="CG12" s="9">
        <v>52.262999999999998</v>
      </c>
      <c r="CH12" s="9">
        <v>29.695</v>
      </c>
      <c r="CI12" s="9">
        <v>32.472999999999999</v>
      </c>
      <c r="CJ12" s="9">
        <v>17.763000000000002</v>
      </c>
      <c r="CK12" s="9">
        <v>6.7670000000000003</v>
      </c>
      <c r="CL12" s="9">
        <v>122.861</v>
      </c>
      <c r="CM12" s="9">
        <v>41.237000000000002</v>
      </c>
      <c r="CN12" s="9">
        <v>14.576000000000001</v>
      </c>
      <c r="CO12" s="9">
        <v>9.2460000000000004</v>
      </c>
      <c r="CP12" s="9">
        <v>17.414999999999999</v>
      </c>
      <c r="CQ12" s="9">
        <v>81.623999999999995</v>
      </c>
      <c r="CR12" s="9">
        <v>29.492999999999999</v>
      </c>
      <c r="CS12" s="9">
        <v>14.686999999999999</v>
      </c>
      <c r="CT12" s="9">
        <v>18.073</v>
      </c>
      <c r="CU12" s="9">
        <v>13.627000000000001</v>
      </c>
      <c r="CV12" s="9">
        <v>5.7439999999999998</v>
      </c>
      <c r="CW12" s="9">
        <v>14.760999999999999</v>
      </c>
      <c r="CX12" s="9">
        <v>5.851</v>
      </c>
      <c r="CY12" s="9">
        <v>2.4649999999999999</v>
      </c>
      <c r="CZ12" s="9">
        <v>0.872</v>
      </c>
      <c r="DA12" s="9">
        <v>2.5129999999999999</v>
      </c>
      <c r="DB12" s="9">
        <v>8.91</v>
      </c>
      <c r="DC12" s="9">
        <v>3.5659999999999998</v>
      </c>
      <c r="DD12" s="9">
        <v>1.903</v>
      </c>
      <c r="DE12" s="9">
        <v>2.0249999999999999</v>
      </c>
      <c r="DF12" s="9">
        <v>1.415</v>
      </c>
      <c r="DG12" s="9">
        <v>0</v>
      </c>
      <c r="DH12" s="9">
        <v>10.404</v>
      </c>
      <c r="DI12" s="9">
        <v>4.3310000000000004</v>
      </c>
      <c r="DJ12" s="9">
        <v>2.157</v>
      </c>
      <c r="DK12" s="9">
        <v>0.872</v>
      </c>
      <c r="DL12" s="9">
        <v>1.302</v>
      </c>
      <c r="DM12" s="9">
        <v>6.0730000000000004</v>
      </c>
      <c r="DN12" s="9">
        <v>2.6880000000000002</v>
      </c>
      <c r="DO12" s="9">
        <v>0.67100000000000004</v>
      </c>
      <c r="DP12" s="9">
        <v>1.2989999999999999</v>
      </c>
      <c r="DQ12" s="9">
        <v>1.415</v>
      </c>
      <c r="DR12" s="9">
        <v>0</v>
      </c>
      <c r="DS12" s="9">
        <v>4.3559999999999999</v>
      </c>
      <c r="DT12" s="9">
        <v>1.52</v>
      </c>
      <c r="DU12" s="9">
        <v>0.308</v>
      </c>
      <c r="DV12" s="9">
        <v>0</v>
      </c>
      <c r="DW12" s="9">
        <v>1.212</v>
      </c>
      <c r="DX12" s="9">
        <v>2.8359999999999999</v>
      </c>
      <c r="DY12" s="9">
        <v>0.878</v>
      </c>
      <c r="DZ12" s="9">
        <v>1.2330000000000001</v>
      </c>
      <c r="EA12" s="9">
        <v>0.72499999999999998</v>
      </c>
      <c r="EB12" s="9">
        <v>0</v>
      </c>
      <c r="EC12" s="9">
        <v>0</v>
      </c>
      <c r="ED12" s="9">
        <v>247.21799999999999</v>
      </c>
      <c r="EE12" s="9">
        <v>159.78700000000001</v>
      </c>
      <c r="EF12" s="9">
        <v>86.210999999999999</v>
      </c>
      <c r="EG12" s="9">
        <v>33.645000000000003</v>
      </c>
      <c r="EH12" s="9">
        <v>39.930999999999997</v>
      </c>
      <c r="EI12" s="9">
        <v>87.430999999999997</v>
      </c>
      <c r="EJ12" s="9">
        <v>40.344999999999999</v>
      </c>
      <c r="EK12" s="9">
        <v>19.626999999999999</v>
      </c>
      <c r="EL12" s="9">
        <v>11.452999999999999</v>
      </c>
      <c r="EM12" s="9">
        <v>11.871</v>
      </c>
      <c r="EN12" s="9">
        <v>4.1340000000000003</v>
      </c>
      <c r="EO12" s="9">
        <v>149.499</v>
      </c>
      <c r="EP12" s="9">
        <v>101.503</v>
      </c>
      <c r="EQ12" s="9">
        <v>55.61</v>
      </c>
      <c r="ER12" s="9">
        <v>20.792999999999999</v>
      </c>
      <c r="ES12" s="9">
        <v>25.1</v>
      </c>
      <c r="ET12" s="9">
        <v>47.996000000000002</v>
      </c>
      <c r="EU12" s="9">
        <v>22.065999999999999</v>
      </c>
      <c r="EV12" s="9">
        <v>10.906000000000001</v>
      </c>
      <c r="EW12" s="9">
        <v>6.9470000000000001</v>
      </c>
      <c r="EX12" s="9">
        <v>5.5869999999999997</v>
      </c>
      <c r="EY12" s="9">
        <v>2.4910000000000001</v>
      </c>
      <c r="EZ12" s="9">
        <v>97.718999999999994</v>
      </c>
      <c r="FA12" s="9">
        <v>58.284999999999997</v>
      </c>
      <c r="FB12" s="9">
        <v>30.600999999999999</v>
      </c>
      <c r="FC12" s="9">
        <v>12.852</v>
      </c>
      <c r="FD12" s="9">
        <v>14.831</v>
      </c>
      <c r="FE12" s="9">
        <v>39.433999999999997</v>
      </c>
      <c r="FF12" s="9">
        <v>18.279</v>
      </c>
      <c r="FG12" s="9">
        <v>8.7210000000000001</v>
      </c>
      <c r="FH12" s="9">
        <v>4.5069999999999997</v>
      </c>
      <c r="FI12" s="9">
        <v>6.2839999999999998</v>
      </c>
      <c r="FJ12" s="9">
        <v>1.643</v>
      </c>
      <c r="FK12" s="9">
        <v>97.716999999999999</v>
      </c>
      <c r="FL12" s="9">
        <v>27.2</v>
      </c>
      <c r="FM12" s="9">
        <v>11.307</v>
      </c>
      <c r="FN12" s="9">
        <v>8.3650000000000002</v>
      </c>
      <c r="FO12" s="9">
        <v>7.5279999999999996</v>
      </c>
      <c r="FP12" s="9">
        <v>70.516999999999996</v>
      </c>
      <c r="FQ12" s="9">
        <v>23.187999999999999</v>
      </c>
      <c r="FR12" s="9">
        <v>15.375</v>
      </c>
      <c r="FS12" s="9">
        <v>14.358000000000001</v>
      </c>
      <c r="FT12" s="9">
        <v>10.613</v>
      </c>
      <c r="FU12" s="9">
        <v>6.9829999999999997</v>
      </c>
      <c r="FV12" s="9">
        <v>56.932000000000002</v>
      </c>
      <c r="FW12" s="9">
        <v>16.667000000000002</v>
      </c>
      <c r="FX12" s="9">
        <v>5.1180000000000003</v>
      </c>
      <c r="FY12" s="9">
        <v>6.1130000000000004</v>
      </c>
      <c r="FZ12" s="9">
        <v>5.4370000000000003</v>
      </c>
      <c r="GA12" s="9">
        <v>40.265000000000001</v>
      </c>
      <c r="GB12" s="9">
        <v>13.28</v>
      </c>
      <c r="GC12" s="9">
        <v>8.0790000000000006</v>
      </c>
      <c r="GD12" s="9">
        <v>8.625</v>
      </c>
      <c r="GE12" s="9">
        <v>5.415</v>
      </c>
      <c r="GF12" s="9">
        <v>4.8659999999999997</v>
      </c>
      <c r="GG12" s="9">
        <v>40.783999999999999</v>
      </c>
      <c r="GH12" s="9">
        <v>10.532999999999999</v>
      </c>
      <c r="GI12" s="9">
        <v>6.1890000000000001</v>
      </c>
      <c r="GJ12" s="9">
        <v>2.2530000000000001</v>
      </c>
      <c r="GK12" s="9">
        <v>2.0910000000000002</v>
      </c>
      <c r="GL12" s="9">
        <v>30.251999999999999</v>
      </c>
      <c r="GM12" s="9">
        <v>9.9079999999999995</v>
      </c>
      <c r="GN12" s="9">
        <v>7.2960000000000003</v>
      </c>
      <c r="GO12" s="9">
        <v>5.7329999999999997</v>
      </c>
      <c r="GP12" s="9">
        <v>5.1980000000000004</v>
      </c>
      <c r="GQ12" s="9">
        <v>2.117</v>
      </c>
      <c r="GR12" s="9">
        <v>1006.221</v>
      </c>
      <c r="GS12" s="9">
        <v>320.88099999999997</v>
      </c>
      <c r="GT12" s="9">
        <v>97.957999999999998</v>
      </c>
      <c r="GU12" s="9">
        <v>85.15</v>
      </c>
      <c r="GV12" s="9">
        <v>137.773</v>
      </c>
      <c r="GW12" s="9">
        <v>685.34</v>
      </c>
      <c r="GX12" s="9">
        <v>288.86</v>
      </c>
      <c r="GY12" s="9">
        <v>162.124</v>
      </c>
      <c r="GZ12" s="9">
        <v>125.777</v>
      </c>
      <c r="HA12" s="9">
        <v>67.522999999999996</v>
      </c>
      <c r="HB12" s="9">
        <v>41.057000000000002</v>
      </c>
      <c r="HC12" s="9">
        <v>473.41899999999998</v>
      </c>
      <c r="HD12" s="9">
        <v>159.59100000000001</v>
      </c>
      <c r="HE12" s="9">
        <v>49.593000000000004</v>
      </c>
      <c r="HF12" s="9">
        <v>37.109000000000002</v>
      </c>
      <c r="HG12" s="9">
        <v>72.888999999999996</v>
      </c>
      <c r="HH12" s="9">
        <v>313.827</v>
      </c>
      <c r="HI12" s="9">
        <v>130.39500000000001</v>
      </c>
      <c r="HJ12" s="9">
        <v>72.680000000000007</v>
      </c>
      <c r="HK12" s="9">
        <v>54.948999999999998</v>
      </c>
      <c r="HL12" s="9">
        <v>31.010999999999999</v>
      </c>
      <c r="HM12" s="9">
        <v>24.792000000000002</v>
      </c>
      <c r="HN12" s="9">
        <v>532.80200000000002</v>
      </c>
      <c r="HO12" s="9">
        <v>161.28899999999999</v>
      </c>
      <c r="HP12" s="9">
        <v>48.365000000000002</v>
      </c>
      <c r="HQ12" s="9">
        <v>48.04</v>
      </c>
      <c r="HR12" s="9">
        <v>64.884</v>
      </c>
      <c r="HS12" s="9">
        <v>371.51299999999998</v>
      </c>
      <c r="HT12" s="9">
        <v>158.464</v>
      </c>
      <c r="HU12" s="9">
        <v>89.444000000000003</v>
      </c>
      <c r="HV12" s="9">
        <v>70.828999999999994</v>
      </c>
      <c r="HW12" s="9">
        <v>36.512</v>
      </c>
      <c r="HX12" s="9">
        <v>16.265000000000001</v>
      </c>
      <c r="HY12" s="9">
        <v>211.202</v>
      </c>
      <c r="HZ12" s="9">
        <v>92.253</v>
      </c>
      <c r="IA12" s="9">
        <v>27.702999999999999</v>
      </c>
      <c r="IB12" s="9">
        <v>21.274000000000001</v>
      </c>
      <c r="IC12" s="9">
        <v>43.277000000000001</v>
      </c>
      <c r="ID12" s="9">
        <v>118.949</v>
      </c>
      <c r="IE12" s="9">
        <v>65.543999999999997</v>
      </c>
      <c r="IF12" s="9">
        <v>27.712</v>
      </c>
      <c r="IG12" s="9">
        <v>17.091000000000001</v>
      </c>
      <c r="IH12" s="9">
        <v>7.97</v>
      </c>
      <c r="II12" s="9">
        <v>0.63200000000000001</v>
      </c>
      <c r="IJ12" s="9">
        <v>96.56</v>
      </c>
      <c r="IK12" s="9">
        <v>42.651000000000003</v>
      </c>
      <c r="IL12" s="9">
        <v>12.137</v>
      </c>
      <c r="IM12" s="9">
        <v>7.4870000000000001</v>
      </c>
      <c r="IN12" s="9">
        <v>23.027000000000001</v>
      </c>
      <c r="IO12" s="9">
        <v>53.908999999999999</v>
      </c>
      <c r="IP12" s="9">
        <v>31.651</v>
      </c>
      <c r="IQ12" s="9">
        <v>11.648999999999999</v>
      </c>
    </row>
    <row r="13" spans="1:251">
      <c r="A13" s="10">
        <v>42767</v>
      </c>
      <c r="B13" s="9">
        <v>1920.7180000000001</v>
      </c>
      <c r="C13" s="9">
        <v>713.51800000000003</v>
      </c>
      <c r="D13" s="9">
        <v>281.02100000000002</v>
      </c>
      <c r="E13" s="9">
        <v>175.90299999999999</v>
      </c>
      <c r="F13" s="9">
        <v>256.59399999999999</v>
      </c>
      <c r="G13" s="9">
        <v>1207.2</v>
      </c>
      <c r="H13" s="9">
        <v>517.41899999999998</v>
      </c>
      <c r="I13" s="9">
        <v>255.85400000000001</v>
      </c>
      <c r="J13" s="9">
        <v>212.34100000000001</v>
      </c>
      <c r="K13" s="9">
        <v>142.65600000000001</v>
      </c>
      <c r="L13" s="9">
        <v>78.930999999999997</v>
      </c>
      <c r="M13" s="9">
        <v>982.53099999999995</v>
      </c>
      <c r="N13" s="9">
        <v>359.42</v>
      </c>
      <c r="O13" s="9">
        <v>149.595</v>
      </c>
      <c r="P13" s="9">
        <v>86.938000000000002</v>
      </c>
      <c r="Q13" s="9">
        <v>122.887</v>
      </c>
      <c r="R13" s="9">
        <v>623.11099999999999</v>
      </c>
      <c r="S13" s="9">
        <v>270.12099999999998</v>
      </c>
      <c r="T13" s="9">
        <v>124.831</v>
      </c>
      <c r="U13" s="9">
        <v>105.46899999999999</v>
      </c>
      <c r="V13" s="9">
        <v>76.518000000000001</v>
      </c>
      <c r="W13" s="9">
        <v>46.171999999999997</v>
      </c>
      <c r="X13" s="9">
        <v>938.18700000000001</v>
      </c>
      <c r="Y13" s="9">
        <v>354.09800000000001</v>
      </c>
      <c r="Z13" s="9">
        <v>131.42599999999999</v>
      </c>
      <c r="AA13" s="9">
        <v>88.965000000000003</v>
      </c>
      <c r="AB13" s="9">
        <v>133.70699999999999</v>
      </c>
      <c r="AC13" s="9">
        <v>584.08900000000006</v>
      </c>
      <c r="AD13" s="9">
        <v>247.298</v>
      </c>
      <c r="AE13" s="9">
        <v>131.02199999999999</v>
      </c>
      <c r="AF13" s="9">
        <v>106.872</v>
      </c>
      <c r="AG13" s="9">
        <v>66.138000000000005</v>
      </c>
      <c r="AH13" s="9">
        <v>32.759</v>
      </c>
      <c r="AI13" s="9">
        <v>721.4</v>
      </c>
      <c r="AJ13" s="9">
        <v>340.62200000000001</v>
      </c>
      <c r="AK13" s="9">
        <v>165.09</v>
      </c>
      <c r="AL13" s="9">
        <v>77.126000000000005</v>
      </c>
      <c r="AM13" s="9">
        <v>98.406999999999996</v>
      </c>
      <c r="AN13" s="9">
        <v>380.77699999999999</v>
      </c>
      <c r="AO13" s="9">
        <v>151.64699999999999</v>
      </c>
      <c r="AP13" s="9">
        <v>64.953999999999994</v>
      </c>
      <c r="AQ13" s="9">
        <v>71.444999999999993</v>
      </c>
      <c r="AR13" s="9">
        <v>54.942999999999998</v>
      </c>
      <c r="AS13" s="9">
        <v>37.786999999999999</v>
      </c>
      <c r="AT13" s="9">
        <v>404.5</v>
      </c>
      <c r="AU13" s="9">
        <v>178.50700000000001</v>
      </c>
      <c r="AV13" s="9">
        <v>90.653999999999996</v>
      </c>
      <c r="AW13" s="9">
        <v>36.393999999999998</v>
      </c>
      <c r="AX13" s="9">
        <v>51.46</v>
      </c>
      <c r="AY13" s="9">
        <v>225.99199999999999</v>
      </c>
      <c r="AZ13" s="9">
        <v>91.048000000000002</v>
      </c>
      <c r="BA13" s="9">
        <v>40.335999999999999</v>
      </c>
      <c r="BB13" s="9">
        <v>40.466000000000001</v>
      </c>
      <c r="BC13" s="9">
        <v>30.864000000000001</v>
      </c>
      <c r="BD13" s="9">
        <v>23.277999999999999</v>
      </c>
      <c r="BE13" s="9">
        <v>316.89999999999998</v>
      </c>
      <c r="BF13" s="9">
        <v>162.11500000000001</v>
      </c>
      <c r="BG13" s="9">
        <v>74.435000000000002</v>
      </c>
      <c r="BH13" s="9">
        <v>40.732999999999997</v>
      </c>
      <c r="BI13" s="9">
        <v>46.947000000000003</v>
      </c>
      <c r="BJ13" s="9">
        <v>154.785</v>
      </c>
      <c r="BK13" s="9">
        <v>60.598999999999997</v>
      </c>
      <c r="BL13" s="9">
        <v>24.617999999999999</v>
      </c>
      <c r="BM13" s="9">
        <v>30.978999999999999</v>
      </c>
      <c r="BN13" s="9">
        <v>24.079000000000001</v>
      </c>
      <c r="BO13" s="9">
        <v>14.51</v>
      </c>
      <c r="BP13" s="9">
        <v>306.91300000000001</v>
      </c>
      <c r="BQ13" s="9">
        <v>103.009</v>
      </c>
      <c r="BR13" s="9">
        <v>41.308</v>
      </c>
      <c r="BS13" s="9">
        <v>25.411000000000001</v>
      </c>
      <c r="BT13" s="9">
        <v>36.29</v>
      </c>
      <c r="BU13" s="9">
        <v>203.904</v>
      </c>
      <c r="BV13" s="9">
        <v>78.950999999999993</v>
      </c>
      <c r="BW13" s="9">
        <v>39.826999999999998</v>
      </c>
      <c r="BX13" s="9">
        <v>39.325000000000003</v>
      </c>
      <c r="BY13" s="9">
        <v>30.481000000000002</v>
      </c>
      <c r="BZ13" s="9">
        <v>15.32</v>
      </c>
      <c r="CA13" s="9">
        <v>182.79499999999999</v>
      </c>
      <c r="CB13" s="9">
        <v>54.280999999999999</v>
      </c>
      <c r="CC13" s="9">
        <v>20.463000000000001</v>
      </c>
      <c r="CD13" s="9">
        <v>13.728999999999999</v>
      </c>
      <c r="CE13" s="9">
        <v>20.09</v>
      </c>
      <c r="CF13" s="9">
        <v>128.51300000000001</v>
      </c>
      <c r="CG13" s="9">
        <v>49.250999999999998</v>
      </c>
      <c r="CH13" s="9">
        <v>25.898</v>
      </c>
      <c r="CI13" s="9">
        <v>26.145</v>
      </c>
      <c r="CJ13" s="9">
        <v>17.795000000000002</v>
      </c>
      <c r="CK13" s="9">
        <v>9.4239999999999995</v>
      </c>
      <c r="CL13" s="9">
        <v>124.11799999999999</v>
      </c>
      <c r="CM13" s="9">
        <v>48.728000000000002</v>
      </c>
      <c r="CN13" s="9">
        <v>20.844999999999999</v>
      </c>
      <c r="CO13" s="9">
        <v>11.682</v>
      </c>
      <c r="CP13" s="9">
        <v>16.2</v>
      </c>
      <c r="CQ13" s="9">
        <v>75.39</v>
      </c>
      <c r="CR13" s="9">
        <v>29.7</v>
      </c>
      <c r="CS13" s="9">
        <v>13.929</v>
      </c>
      <c r="CT13" s="9">
        <v>13.179</v>
      </c>
      <c r="CU13" s="9">
        <v>12.685</v>
      </c>
      <c r="CV13" s="9">
        <v>5.8959999999999999</v>
      </c>
      <c r="CW13" s="9">
        <v>17.553000000000001</v>
      </c>
      <c r="CX13" s="9">
        <v>12.297000000000001</v>
      </c>
      <c r="CY13" s="9">
        <v>3.0670000000000002</v>
      </c>
      <c r="CZ13" s="9">
        <v>3.2</v>
      </c>
      <c r="DA13" s="9">
        <v>6.03</v>
      </c>
      <c r="DB13" s="9">
        <v>5.2560000000000002</v>
      </c>
      <c r="DC13" s="9">
        <v>3.5950000000000002</v>
      </c>
      <c r="DD13" s="9">
        <v>0.80300000000000005</v>
      </c>
      <c r="DE13" s="9">
        <v>0.85799999999999998</v>
      </c>
      <c r="DF13" s="9">
        <v>0</v>
      </c>
      <c r="DG13" s="9">
        <v>0</v>
      </c>
      <c r="DH13" s="9">
        <v>8.9120000000000008</v>
      </c>
      <c r="DI13" s="9">
        <v>6.5069999999999997</v>
      </c>
      <c r="DJ13" s="9">
        <v>2.2730000000000001</v>
      </c>
      <c r="DK13" s="9">
        <v>1.522</v>
      </c>
      <c r="DL13" s="9">
        <v>2.7130000000000001</v>
      </c>
      <c r="DM13" s="9">
        <v>2.4049999999999998</v>
      </c>
      <c r="DN13" s="9">
        <v>1.139</v>
      </c>
      <c r="DO13" s="9">
        <v>0.40799999999999997</v>
      </c>
      <c r="DP13" s="9">
        <v>0.85799999999999998</v>
      </c>
      <c r="DQ13" s="9">
        <v>0</v>
      </c>
      <c r="DR13" s="9">
        <v>0</v>
      </c>
      <c r="DS13" s="9">
        <v>8.64</v>
      </c>
      <c r="DT13" s="9">
        <v>5.79</v>
      </c>
      <c r="DU13" s="9">
        <v>0.79400000000000004</v>
      </c>
      <c r="DV13" s="9">
        <v>1.679</v>
      </c>
      <c r="DW13" s="9">
        <v>3.3170000000000002</v>
      </c>
      <c r="DX13" s="9">
        <v>2.851</v>
      </c>
      <c r="DY13" s="9">
        <v>2.456</v>
      </c>
      <c r="DZ13" s="9">
        <v>0.39500000000000002</v>
      </c>
      <c r="EA13" s="9">
        <v>0</v>
      </c>
      <c r="EB13" s="9">
        <v>0</v>
      </c>
      <c r="EC13" s="9">
        <v>0</v>
      </c>
      <c r="ED13" s="9">
        <v>303.24599999999998</v>
      </c>
      <c r="EE13" s="9">
        <v>200.77600000000001</v>
      </c>
      <c r="EF13" s="9">
        <v>110.899</v>
      </c>
      <c r="EG13" s="9">
        <v>44.78</v>
      </c>
      <c r="EH13" s="9">
        <v>45.097000000000001</v>
      </c>
      <c r="EI13" s="9">
        <v>102.47</v>
      </c>
      <c r="EJ13" s="9">
        <v>49.353000000000002</v>
      </c>
      <c r="EK13" s="9">
        <v>15.031000000000001</v>
      </c>
      <c r="EL13" s="9">
        <v>16.849</v>
      </c>
      <c r="EM13" s="9">
        <v>10.914999999999999</v>
      </c>
      <c r="EN13" s="9">
        <v>10.321</v>
      </c>
      <c r="EO13" s="9">
        <v>165.256</v>
      </c>
      <c r="EP13" s="9">
        <v>104.629</v>
      </c>
      <c r="EQ13" s="9">
        <v>61.920999999999999</v>
      </c>
      <c r="ER13" s="9">
        <v>18.242999999999999</v>
      </c>
      <c r="ES13" s="9">
        <v>24.465</v>
      </c>
      <c r="ET13" s="9">
        <v>60.627000000000002</v>
      </c>
      <c r="EU13" s="9">
        <v>32.054000000000002</v>
      </c>
      <c r="EV13" s="9">
        <v>7.5410000000000004</v>
      </c>
      <c r="EW13" s="9">
        <v>8.1349999999999998</v>
      </c>
      <c r="EX13" s="9">
        <v>6.4880000000000004</v>
      </c>
      <c r="EY13" s="9">
        <v>6.4080000000000004</v>
      </c>
      <c r="EZ13" s="9">
        <v>137.989</v>
      </c>
      <c r="FA13" s="9">
        <v>96.146000000000001</v>
      </c>
      <c r="FB13" s="9">
        <v>48.978999999999999</v>
      </c>
      <c r="FC13" s="9">
        <v>26.536999999999999</v>
      </c>
      <c r="FD13" s="9">
        <v>20.631</v>
      </c>
      <c r="FE13" s="9">
        <v>41.843000000000004</v>
      </c>
      <c r="FF13" s="9">
        <v>17.3</v>
      </c>
      <c r="FG13" s="9">
        <v>7.49</v>
      </c>
      <c r="FH13" s="9">
        <v>8.7129999999999992</v>
      </c>
      <c r="FI13" s="9">
        <v>4.4269999999999996</v>
      </c>
      <c r="FJ13" s="9">
        <v>3.9129999999999998</v>
      </c>
      <c r="FK13" s="9">
        <v>93.688999999999993</v>
      </c>
      <c r="FL13" s="9">
        <v>24.541</v>
      </c>
      <c r="FM13" s="9">
        <v>9.8160000000000007</v>
      </c>
      <c r="FN13" s="9">
        <v>3.7349999999999999</v>
      </c>
      <c r="FO13" s="9">
        <v>10.99</v>
      </c>
      <c r="FP13" s="9">
        <v>69.147999999999996</v>
      </c>
      <c r="FQ13" s="9">
        <v>19.748000000000001</v>
      </c>
      <c r="FR13" s="9">
        <v>9.2919999999999998</v>
      </c>
      <c r="FS13" s="9">
        <v>14.414</v>
      </c>
      <c r="FT13" s="9">
        <v>13.547000000000001</v>
      </c>
      <c r="FU13" s="9">
        <v>12.146000000000001</v>
      </c>
      <c r="FV13" s="9">
        <v>47.536000000000001</v>
      </c>
      <c r="FW13" s="9">
        <v>13.09</v>
      </c>
      <c r="FX13" s="9">
        <v>5.9980000000000002</v>
      </c>
      <c r="FY13" s="9">
        <v>2.9</v>
      </c>
      <c r="FZ13" s="9">
        <v>4.1920000000000002</v>
      </c>
      <c r="GA13" s="9">
        <v>34.447000000000003</v>
      </c>
      <c r="GB13" s="9">
        <v>8.6039999999999992</v>
      </c>
      <c r="GC13" s="9">
        <v>6.4880000000000004</v>
      </c>
      <c r="GD13" s="9">
        <v>5.3280000000000003</v>
      </c>
      <c r="GE13" s="9">
        <v>6.5810000000000004</v>
      </c>
      <c r="GF13" s="9">
        <v>7.4459999999999997</v>
      </c>
      <c r="GG13" s="9">
        <v>46.152000000000001</v>
      </c>
      <c r="GH13" s="9">
        <v>11.451000000000001</v>
      </c>
      <c r="GI13" s="9">
        <v>3.8180000000000001</v>
      </c>
      <c r="GJ13" s="9">
        <v>0.83499999999999996</v>
      </c>
      <c r="GK13" s="9">
        <v>6.7990000000000004</v>
      </c>
      <c r="GL13" s="9">
        <v>34.701000000000001</v>
      </c>
      <c r="GM13" s="9">
        <v>11.143000000000001</v>
      </c>
      <c r="GN13" s="9">
        <v>2.8039999999999998</v>
      </c>
      <c r="GO13" s="9">
        <v>9.0860000000000003</v>
      </c>
      <c r="GP13" s="9">
        <v>6.9660000000000002</v>
      </c>
      <c r="GQ13" s="9">
        <v>4.7</v>
      </c>
      <c r="GR13" s="9">
        <v>1031.441</v>
      </c>
      <c r="GS13" s="9">
        <v>325.90600000000001</v>
      </c>
      <c r="GT13" s="9">
        <v>100.345</v>
      </c>
      <c r="GU13" s="9">
        <v>87.031000000000006</v>
      </c>
      <c r="GV13" s="9">
        <v>138.53</v>
      </c>
      <c r="GW13" s="9">
        <v>705.53499999999997</v>
      </c>
      <c r="GX13" s="9">
        <v>315.31</v>
      </c>
      <c r="GY13" s="9">
        <v>161.06800000000001</v>
      </c>
      <c r="GZ13" s="9">
        <v>114.39400000000001</v>
      </c>
      <c r="HA13" s="9">
        <v>76.918999999999997</v>
      </c>
      <c r="HB13" s="9">
        <v>37.844000000000001</v>
      </c>
      <c r="HC13" s="9">
        <v>498.63600000000002</v>
      </c>
      <c r="HD13" s="9">
        <v>157.45500000000001</v>
      </c>
      <c r="HE13" s="9">
        <v>48.978000000000002</v>
      </c>
      <c r="HF13" s="9">
        <v>44.857999999999997</v>
      </c>
      <c r="HG13" s="9">
        <v>63.619</v>
      </c>
      <c r="HH13" s="9">
        <v>341.18</v>
      </c>
      <c r="HI13" s="9">
        <v>154.54499999999999</v>
      </c>
      <c r="HJ13" s="9">
        <v>72.126999999999995</v>
      </c>
      <c r="HK13" s="9">
        <v>53.954000000000001</v>
      </c>
      <c r="HL13" s="9">
        <v>39.17</v>
      </c>
      <c r="HM13" s="9">
        <v>21.384</v>
      </c>
      <c r="HN13" s="9">
        <v>532.80600000000004</v>
      </c>
      <c r="HO13" s="9">
        <v>168.45099999999999</v>
      </c>
      <c r="HP13" s="9">
        <v>51.366999999999997</v>
      </c>
      <c r="HQ13" s="9">
        <v>42.173000000000002</v>
      </c>
      <c r="HR13" s="9">
        <v>74.911000000000001</v>
      </c>
      <c r="HS13" s="9">
        <v>364.35500000000002</v>
      </c>
      <c r="HT13" s="9">
        <v>160.76400000000001</v>
      </c>
      <c r="HU13" s="9">
        <v>88.941999999999993</v>
      </c>
      <c r="HV13" s="9">
        <v>60.44</v>
      </c>
      <c r="HW13" s="9">
        <v>37.749000000000002</v>
      </c>
      <c r="HX13" s="9">
        <v>16.46</v>
      </c>
      <c r="HY13" s="9">
        <v>218.398</v>
      </c>
      <c r="HZ13" s="9">
        <v>96.120999999999995</v>
      </c>
      <c r="IA13" s="9">
        <v>26.574999999999999</v>
      </c>
      <c r="IB13" s="9">
        <v>25.405999999999999</v>
      </c>
      <c r="IC13" s="9">
        <v>44.139000000000003</v>
      </c>
      <c r="ID13" s="9">
        <v>122.277</v>
      </c>
      <c r="IE13" s="9">
        <v>61.225000000000001</v>
      </c>
      <c r="IF13" s="9">
        <v>30.03</v>
      </c>
      <c r="IG13" s="9">
        <v>20.120999999999999</v>
      </c>
      <c r="IH13" s="9">
        <v>7.9290000000000003</v>
      </c>
      <c r="II13" s="9">
        <v>2.972</v>
      </c>
      <c r="IJ13" s="9">
        <v>109.48399999999999</v>
      </c>
      <c r="IK13" s="9">
        <v>49.433</v>
      </c>
      <c r="IL13" s="9">
        <v>12.303000000000001</v>
      </c>
      <c r="IM13" s="9">
        <v>12.108000000000001</v>
      </c>
      <c r="IN13" s="9">
        <v>25.023</v>
      </c>
      <c r="IO13" s="9">
        <v>60.05</v>
      </c>
      <c r="IP13" s="9">
        <v>29.283000000000001</v>
      </c>
      <c r="IQ13" s="9">
        <v>16.309999999999999</v>
      </c>
    </row>
    <row r="14" spans="1:251">
      <c r="A14" s="10">
        <v>43132</v>
      </c>
      <c r="B14" s="9">
        <v>1886.355</v>
      </c>
      <c r="C14" s="9">
        <v>742.01300000000003</v>
      </c>
      <c r="D14" s="9">
        <v>277.56700000000001</v>
      </c>
      <c r="E14" s="9">
        <v>197.25</v>
      </c>
      <c r="F14" s="9">
        <v>267.19600000000003</v>
      </c>
      <c r="G14" s="9">
        <v>1144.3420000000001</v>
      </c>
      <c r="H14" s="9">
        <v>515.03099999999995</v>
      </c>
      <c r="I14" s="9">
        <v>212.34100000000001</v>
      </c>
      <c r="J14" s="9">
        <v>223.52</v>
      </c>
      <c r="K14" s="9">
        <v>128.196</v>
      </c>
      <c r="L14" s="9">
        <v>65.254000000000005</v>
      </c>
      <c r="M14" s="9">
        <v>973.26800000000003</v>
      </c>
      <c r="N14" s="9">
        <v>391.22500000000002</v>
      </c>
      <c r="O14" s="9">
        <v>155.904</v>
      </c>
      <c r="P14" s="9">
        <v>112.02500000000001</v>
      </c>
      <c r="Q14" s="9">
        <v>123.29600000000001</v>
      </c>
      <c r="R14" s="9">
        <v>582.04300000000001</v>
      </c>
      <c r="S14" s="9">
        <v>271.29199999999997</v>
      </c>
      <c r="T14" s="9">
        <v>100.21</v>
      </c>
      <c r="U14" s="9">
        <v>113.051</v>
      </c>
      <c r="V14" s="9">
        <v>60.39</v>
      </c>
      <c r="W14" s="9">
        <v>37.1</v>
      </c>
      <c r="X14" s="9">
        <v>913.08699999999999</v>
      </c>
      <c r="Y14" s="9">
        <v>350.78800000000001</v>
      </c>
      <c r="Z14" s="9">
        <v>121.663</v>
      </c>
      <c r="AA14" s="9">
        <v>85.224999999999994</v>
      </c>
      <c r="AB14" s="9">
        <v>143.9</v>
      </c>
      <c r="AC14" s="9">
        <v>562.29899999999998</v>
      </c>
      <c r="AD14" s="9">
        <v>243.739</v>
      </c>
      <c r="AE14" s="9">
        <v>112.131</v>
      </c>
      <c r="AF14" s="9">
        <v>110.468</v>
      </c>
      <c r="AG14" s="9">
        <v>67.807000000000002</v>
      </c>
      <c r="AH14" s="9">
        <v>28.154</v>
      </c>
      <c r="AI14" s="9">
        <v>643.74199999999996</v>
      </c>
      <c r="AJ14" s="9">
        <v>333.214</v>
      </c>
      <c r="AK14" s="9">
        <v>161.227</v>
      </c>
      <c r="AL14" s="9">
        <v>78.22</v>
      </c>
      <c r="AM14" s="9">
        <v>93.766999999999996</v>
      </c>
      <c r="AN14" s="9">
        <v>310.52800000000002</v>
      </c>
      <c r="AO14" s="9">
        <v>140.76400000000001</v>
      </c>
      <c r="AP14" s="9">
        <v>51.566000000000003</v>
      </c>
      <c r="AQ14" s="9">
        <v>64.894999999999996</v>
      </c>
      <c r="AR14" s="9">
        <v>33.923000000000002</v>
      </c>
      <c r="AS14" s="9">
        <v>19.38</v>
      </c>
      <c r="AT14" s="9">
        <v>359.51799999999997</v>
      </c>
      <c r="AU14" s="9">
        <v>189.518</v>
      </c>
      <c r="AV14" s="9">
        <v>92.525000000000006</v>
      </c>
      <c r="AW14" s="9">
        <v>46.975000000000001</v>
      </c>
      <c r="AX14" s="9">
        <v>50.018000000000001</v>
      </c>
      <c r="AY14" s="9">
        <v>170</v>
      </c>
      <c r="AZ14" s="9">
        <v>80.948999999999998</v>
      </c>
      <c r="BA14" s="9">
        <v>26.936</v>
      </c>
      <c r="BB14" s="9">
        <v>35.521000000000001</v>
      </c>
      <c r="BC14" s="9">
        <v>14.603</v>
      </c>
      <c r="BD14" s="9">
        <v>11.99</v>
      </c>
      <c r="BE14" s="9">
        <v>284.22399999999999</v>
      </c>
      <c r="BF14" s="9">
        <v>143.696</v>
      </c>
      <c r="BG14" s="9">
        <v>68.701999999999998</v>
      </c>
      <c r="BH14" s="9">
        <v>31.245000000000001</v>
      </c>
      <c r="BI14" s="9">
        <v>43.749000000000002</v>
      </c>
      <c r="BJ14" s="9">
        <v>140.52799999999999</v>
      </c>
      <c r="BK14" s="9">
        <v>59.814999999999998</v>
      </c>
      <c r="BL14" s="9">
        <v>24.63</v>
      </c>
      <c r="BM14" s="9">
        <v>29.373000000000001</v>
      </c>
      <c r="BN14" s="9">
        <v>19.32</v>
      </c>
      <c r="BO14" s="9">
        <v>7.39</v>
      </c>
      <c r="BP14" s="9">
        <v>270.32</v>
      </c>
      <c r="BQ14" s="9">
        <v>104.785</v>
      </c>
      <c r="BR14" s="9">
        <v>38.976999999999997</v>
      </c>
      <c r="BS14" s="9">
        <v>25.099</v>
      </c>
      <c r="BT14" s="9">
        <v>40.709000000000003</v>
      </c>
      <c r="BU14" s="9">
        <v>165.535</v>
      </c>
      <c r="BV14" s="9">
        <v>74.596000000000004</v>
      </c>
      <c r="BW14" s="9">
        <v>24.92</v>
      </c>
      <c r="BX14" s="9">
        <v>35.878999999999998</v>
      </c>
      <c r="BY14" s="9">
        <v>21.411000000000001</v>
      </c>
      <c r="BZ14" s="9">
        <v>8.7289999999999992</v>
      </c>
      <c r="CA14" s="9">
        <v>152.37299999999999</v>
      </c>
      <c r="CB14" s="9">
        <v>60.854999999999997</v>
      </c>
      <c r="CC14" s="9">
        <v>23.053000000000001</v>
      </c>
      <c r="CD14" s="9">
        <v>14.409000000000001</v>
      </c>
      <c r="CE14" s="9">
        <v>23.393999999999998</v>
      </c>
      <c r="CF14" s="9">
        <v>91.516999999999996</v>
      </c>
      <c r="CG14" s="9">
        <v>42.893999999999998</v>
      </c>
      <c r="CH14" s="9">
        <v>13.755000000000001</v>
      </c>
      <c r="CI14" s="9">
        <v>20.693000000000001</v>
      </c>
      <c r="CJ14" s="9">
        <v>9.9030000000000005</v>
      </c>
      <c r="CK14" s="9">
        <v>4.2729999999999997</v>
      </c>
      <c r="CL14" s="9">
        <v>117.94799999999999</v>
      </c>
      <c r="CM14" s="9">
        <v>43.93</v>
      </c>
      <c r="CN14" s="9">
        <v>15.923999999999999</v>
      </c>
      <c r="CO14" s="9">
        <v>10.69</v>
      </c>
      <c r="CP14" s="9">
        <v>17.315999999999999</v>
      </c>
      <c r="CQ14" s="9">
        <v>74.018000000000001</v>
      </c>
      <c r="CR14" s="9">
        <v>31.702000000000002</v>
      </c>
      <c r="CS14" s="9">
        <v>11.164999999999999</v>
      </c>
      <c r="CT14" s="9">
        <v>15.186999999999999</v>
      </c>
      <c r="CU14" s="9">
        <v>11.507999999999999</v>
      </c>
      <c r="CV14" s="9">
        <v>4.4560000000000004</v>
      </c>
      <c r="CW14" s="9">
        <v>21.562999999999999</v>
      </c>
      <c r="CX14" s="9">
        <v>15.433999999999999</v>
      </c>
      <c r="CY14" s="9">
        <v>6.5060000000000002</v>
      </c>
      <c r="CZ14" s="9">
        <v>5.1740000000000004</v>
      </c>
      <c r="DA14" s="9">
        <v>3.754</v>
      </c>
      <c r="DB14" s="9">
        <v>6.1289999999999996</v>
      </c>
      <c r="DC14" s="9">
        <v>4.2859999999999996</v>
      </c>
      <c r="DD14" s="9">
        <v>0.69499999999999995</v>
      </c>
      <c r="DE14" s="9">
        <v>1.149</v>
      </c>
      <c r="DF14" s="9">
        <v>0</v>
      </c>
      <c r="DG14" s="9">
        <v>0</v>
      </c>
      <c r="DH14" s="9">
        <v>11.077999999999999</v>
      </c>
      <c r="DI14" s="9">
        <v>8.4580000000000002</v>
      </c>
      <c r="DJ14" s="9">
        <v>3.831</v>
      </c>
      <c r="DK14" s="9">
        <v>2.508</v>
      </c>
      <c r="DL14" s="9">
        <v>2.1179999999999999</v>
      </c>
      <c r="DM14" s="9">
        <v>2.62</v>
      </c>
      <c r="DN14" s="9">
        <v>1.385</v>
      </c>
      <c r="DO14" s="9">
        <v>0.69499999999999995</v>
      </c>
      <c r="DP14" s="9">
        <v>0.54</v>
      </c>
      <c r="DQ14" s="9">
        <v>0</v>
      </c>
      <c r="DR14" s="9">
        <v>0</v>
      </c>
      <c r="DS14" s="9">
        <v>10.484999999999999</v>
      </c>
      <c r="DT14" s="9">
        <v>6.976</v>
      </c>
      <c r="DU14" s="9">
        <v>2.6749999999999998</v>
      </c>
      <c r="DV14" s="9">
        <v>2.6659999999999999</v>
      </c>
      <c r="DW14" s="9">
        <v>1.635</v>
      </c>
      <c r="DX14" s="9">
        <v>3.5089999999999999</v>
      </c>
      <c r="DY14" s="9">
        <v>2.9</v>
      </c>
      <c r="DZ14" s="9">
        <v>0</v>
      </c>
      <c r="EA14" s="9">
        <v>0.60899999999999999</v>
      </c>
      <c r="EB14" s="9">
        <v>0</v>
      </c>
      <c r="EC14" s="9">
        <v>0</v>
      </c>
      <c r="ED14" s="9">
        <v>261.74</v>
      </c>
      <c r="EE14" s="9">
        <v>185.501</v>
      </c>
      <c r="EF14" s="9">
        <v>104.28100000000001</v>
      </c>
      <c r="EG14" s="9">
        <v>38.039000000000001</v>
      </c>
      <c r="EH14" s="9">
        <v>43.180999999999997</v>
      </c>
      <c r="EI14" s="9">
        <v>76.239000000000004</v>
      </c>
      <c r="EJ14" s="9">
        <v>43.481999999999999</v>
      </c>
      <c r="EK14" s="9">
        <v>14.635</v>
      </c>
      <c r="EL14" s="9">
        <v>10.62</v>
      </c>
      <c r="EM14" s="9">
        <v>5.1429999999999998</v>
      </c>
      <c r="EN14" s="9">
        <v>2.3580000000000001</v>
      </c>
      <c r="EO14" s="9">
        <v>146.191</v>
      </c>
      <c r="EP14" s="9">
        <v>102.206</v>
      </c>
      <c r="EQ14" s="9">
        <v>58.058999999999997</v>
      </c>
      <c r="ER14" s="9">
        <v>22.988</v>
      </c>
      <c r="ES14" s="9">
        <v>21.158000000000001</v>
      </c>
      <c r="ET14" s="9">
        <v>43.984999999999999</v>
      </c>
      <c r="EU14" s="9">
        <v>26.117999999999999</v>
      </c>
      <c r="EV14" s="9">
        <v>7.7549999999999999</v>
      </c>
      <c r="EW14" s="9">
        <v>5.8159999999999998</v>
      </c>
      <c r="EX14" s="9">
        <v>2.6440000000000001</v>
      </c>
      <c r="EY14" s="9">
        <v>1.6519999999999999</v>
      </c>
      <c r="EZ14" s="9">
        <v>115.54900000000001</v>
      </c>
      <c r="FA14" s="9">
        <v>83.295000000000002</v>
      </c>
      <c r="FB14" s="9">
        <v>46.222000000000001</v>
      </c>
      <c r="FC14" s="9">
        <v>15.051</v>
      </c>
      <c r="FD14" s="9">
        <v>22.021999999999998</v>
      </c>
      <c r="FE14" s="9">
        <v>32.253999999999998</v>
      </c>
      <c r="FF14" s="9">
        <v>17.364000000000001</v>
      </c>
      <c r="FG14" s="9">
        <v>6.8810000000000002</v>
      </c>
      <c r="FH14" s="9">
        <v>4.8040000000000003</v>
      </c>
      <c r="FI14" s="9">
        <v>2.4990000000000001</v>
      </c>
      <c r="FJ14" s="9">
        <v>0.70599999999999996</v>
      </c>
      <c r="FK14" s="9">
        <v>90.117999999999995</v>
      </c>
      <c r="FL14" s="9">
        <v>27.494</v>
      </c>
      <c r="FM14" s="9">
        <v>11.462</v>
      </c>
      <c r="FN14" s="9">
        <v>9.9079999999999995</v>
      </c>
      <c r="FO14" s="9">
        <v>6.1230000000000002</v>
      </c>
      <c r="FP14" s="9">
        <v>62.625</v>
      </c>
      <c r="FQ14" s="9">
        <v>18.399999999999999</v>
      </c>
      <c r="FR14" s="9">
        <v>11.317</v>
      </c>
      <c r="FS14" s="9">
        <v>17.245999999999999</v>
      </c>
      <c r="FT14" s="9">
        <v>7.3689999999999998</v>
      </c>
      <c r="FU14" s="9">
        <v>8.2940000000000005</v>
      </c>
      <c r="FV14" s="9">
        <v>49.877000000000002</v>
      </c>
      <c r="FW14" s="9">
        <v>17.998999999999999</v>
      </c>
      <c r="FX14" s="9">
        <v>7.5810000000000004</v>
      </c>
      <c r="FY14" s="9">
        <v>7.07</v>
      </c>
      <c r="FZ14" s="9">
        <v>3.3479999999999999</v>
      </c>
      <c r="GA14" s="9">
        <v>31.878</v>
      </c>
      <c r="GB14" s="9">
        <v>10.551</v>
      </c>
      <c r="GC14" s="9">
        <v>4.7320000000000002</v>
      </c>
      <c r="GD14" s="9">
        <v>8.4719999999999995</v>
      </c>
      <c r="GE14" s="9">
        <v>2.056</v>
      </c>
      <c r="GF14" s="9">
        <v>6.0659999999999998</v>
      </c>
      <c r="GG14" s="9">
        <v>40.241999999999997</v>
      </c>
      <c r="GH14" s="9">
        <v>9.4949999999999992</v>
      </c>
      <c r="GI14" s="9">
        <v>3.8809999999999998</v>
      </c>
      <c r="GJ14" s="9">
        <v>2.839</v>
      </c>
      <c r="GK14" s="9">
        <v>2.7749999999999999</v>
      </c>
      <c r="GL14" s="9">
        <v>30.747</v>
      </c>
      <c r="GM14" s="9">
        <v>7.8490000000000002</v>
      </c>
      <c r="GN14" s="9">
        <v>6.5839999999999996</v>
      </c>
      <c r="GO14" s="9">
        <v>8.7739999999999991</v>
      </c>
      <c r="GP14" s="9">
        <v>5.3129999999999997</v>
      </c>
      <c r="GQ14" s="9">
        <v>2.2280000000000002</v>
      </c>
      <c r="GR14" s="9">
        <v>1063.0319999999999</v>
      </c>
      <c r="GS14" s="9">
        <v>348.67200000000003</v>
      </c>
      <c r="GT14" s="9">
        <v>97.561000000000007</v>
      </c>
      <c r="GU14" s="9">
        <v>99.46</v>
      </c>
      <c r="GV14" s="9">
        <v>151.65100000000001</v>
      </c>
      <c r="GW14" s="9">
        <v>714.36</v>
      </c>
      <c r="GX14" s="9">
        <v>320.08</v>
      </c>
      <c r="GY14" s="9">
        <v>135.80500000000001</v>
      </c>
      <c r="GZ14" s="9">
        <v>138.50899999999999</v>
      </c>
      <c r="HA14" s="9">
        <v>79.031999999999996</v>
      </c>
      <c r="HB14" s="9">
        <v>40.933999999999997</v>
      </c>
      <c r="HC14" s="9">
        <v>521.41099999999994</v>
      </c>
      <c r="HD14" s="9">
        <v>168.94</v>
      </c>
      <c r="HE14" s="9">
        <v>52.125</v>
      </c>
      <c r="HF14" s="9">
        <v>53.389000000000003</v>
      </c>
      <c r="HG14" s="9">
        <v>63.426000000000002</v>
      </c>
      <c r="HH14" s="9">
        <v>352.471</v>
      </c>
      <c r="HI14" s="9">
        <v>162.68199999999999</v>
      </c>
      <c r="HJ14" s="9">
        <v>62.345999999999997</v>
      </c>
      <c r="HK14" s="9">
        <v>68.283000000000001</v>
      </c>
      <c r="HL14" s="9">
        <v>36.811999999999998</v>
      </c>
      <c r="HM14" s="9">
        <v>22.347999999999999</v>
      </c>
      <c r="HN14" s="9">
        <v>541.62099999999998</v>
      </c>
      <c r="HO14" s="9">
        <v>179.732</v>
      </c>
      <c r="HP14" s="9">
        <v>45.436</v>
      </c>
      <c r="HQ14" s="9">
        <v>46.07</v>
      </c>
      <c r="HR14" s="9">
        <v>88.224999999999994</v>
      </c>
      <c r="HS14" s="9">
        <v>361.88900000000001</v>
      </c>
      <c r="HT14" s="9">
        <v>157.398</v>
      </c>
      <c r="HU14" s="9">
        <v>73.459000000000003</v>
      </c>
      <c r="HV14" s="9">
        <v>70.224999999999994</v>
      </c>
      <c r="HW14" s="9">
        <v>42.22</v>
      </c>
      <c r="HX14" s="9">
        <v>18.585999999999999</v>
      </c>
      <c r="HY14" s="9">
        <v>238.41300000000001</v>
      </c>
      <c r="HZ14" s="9">
        <v>106.57599999999999</v>
      </c>
      <c r="IA14" s="9">
        <v>32.649000000000001</v>
      </c>
      <c r="IB14" s="9">
        <v>33.222000000000001</v>
      </c>
      <c r="IC14" s="9">
        <v>40.704999999999998</v>
      </c>
      <c r="ID14" s="9">
        <v>131.83600000000001</v>
      </c>
      <c r="IE14" s="9">
        <v>70.177999999999997</v>
      </c>
      <c r="IF14" s="9">
        <v>22.847000000000001</v>
      </c>
      <c r="IG14" s="9">
        <v>26.332999999999998</v>
      </c>
      <c r="IH14" s="9">
        <v>10.7</v>
      </c>
      <c r="II14" s="9">
        <v>1.7769999999999999</v>
      </c>
      <c r="IJ14" s="9">
        <v>122.51300000000001</v>
      </c>
      <c r="IK14" s="9">
        <v>56.223999999999997</v>
      </c>
      <c r="IL14" s="9">
        <v>19.088999999999999</v>
      </c>
      <c r="IM14" s="9">
        <v>17.068999999999999</v>
      </c>
      <c r="IN14" s="9">
        <v>20.065000000000001</v>
      </c>
      <c r="IO14" s="9">
        <v>66.289000000000001</v>
      </c>
      <c r="IP14" s="9">
        <v>35.304000000000002</v>
      </c>
      <c r="IQ14" s="9">
        <v>10.18</v>
      </c>
    </row>
    <row r="15" spans="1:251">
      <c r="A15" s="10">
        <v>43497</v>
      </c>
      <c r="B15" s="9">
        <v>1979.7909999999999</v>
      </c>
      <c r="C15" s="9">
        <v>747.16600000000005</v>
      </c>
      <c r="D15" s="9">
        <v>262.24400000000003</v>
      </c>
      <c r="E15" s="9">
        <v>183.55600000000001</v>
      </c>
      <c r="F15" s="9">
        <v>301.36599999999999</v>
      </c>
      <c r="G15" s="9">
        <v>1232.625</v>
      </c>
      <c r="H15" s="9">
        <v>582.73099999999999</v>
      </c>
      <c r="I15" s="9">
        <v>243.45099999999999</v>
      </c>
      <c r="J15" s="9">
        <v>198.50800000000001</v>
      </c>
      <c r="K15" s="9">
        <v>129.30000000000001</v>
      </c>
      <c r="L15" s="9">
        <v>78.635000000000005</v>
      </c>
      <c r="M15" s="9">
        <v>1001.426</v>
      </c>
      <c r="N15" s="9">
        <v>387.29899999999998</v>
      </c>
      <c r="O15" s="9">
        <v>141.22900000000001</v>
      </c>
      <c r="P15" s="9">
        <v>101.66200000000001</v>
      </c>
      <c r="Q15" s="9">
        <v>144.40799999999999</v>
      </c>
      <c r="R15" s="9">
        <v>614.12699999999995</v>
      </c>
      <c r="S15" s="9">
        <v>298.923</v>
      </c>
      <c r="T15" s="9">
        <v>106.35599999999999</v>
      </c>
      <c r="U15" s="9">
        <v>99.507999999999996</v>
      </c>
      <c r="V15" s="9">
        <v>62.877000000000002</v>
      </c>
      <c r="W15" s="9">
        <v>46.462000000000003</v>
      </c>
      <c r="X15" s="9">
        <v>978.36500000000001</v>
      </c>
      <c r="Y15" s="9">
        <v>359.86700000000002</v>
      </c>
      <c r="Z15" s="9">
        <v>121.015</v>
      </c>
      <c r="AA15" s="9">
        <v>81.894000000000005</v>
      </c>
      <c r="AB15" s="9">
        <v>156.958</v>
      </c>
      <c r="AC15" s="9">
        <v>618.49800000000005</v>
      </c>
      <c r="AD15" s="9">
        <v>283.80700000000002</v>
      </c>
      <c r="AE15" s="9">
        <v>137.095</v>
      </c>
      <c r="AF15" s="9">
        <v>99</v>
      </c>
      <c r="AG15" s="9">
        <v>66.423000000000002</v>
      </c>
      <c r="AH15" s="9">
        <v>32.173000000000002</v>
      </c>
      <c r="AI15" s="9">
        <v>628.56399999999996</v>
      </c>
      <c r="AJ15" s="9">
        <v>303.93299999999999</v>
      </c>
      <c r="AK15" s="9">
        <v>133.33600000000001</v>
      </c>
      <c r="AL15" s="9">
        <v>72.278000000000006</v>
      </c>
      <c r="AM15" s="9">
        <v>98.32</v>
      </c>
      <c r="AN15" s="9">
        <v>324.63099999999997</v>
      </c>
      <c r="AO15" s="9">
        <v>150.779</v>
      </c>
      <c r="AP15" s="9">
        <v>59.335000000000001</v>
      </c>
      <c r="AQ15" s="9">
        <v>49.856000000000002</v>
      </c>
      <c r="AR15" s="9">
        <v>39.683</v>
      </c>
      <c r="AS15" s="9">
        <v>24.978000000000002</v>
      </c>
      <c r="AT15" s="9">
        <v>369.97500000000002</v>
      </c>
      <c r="AU15" s="9">
        <v>174.148</v>
      </c>
      <c r="AV15" s="9">
        <v>77.031000000000006</v>
      </c>
      <c r="AW15" s="9">
        <v>43.948</v>
      </c>
      <c r="AX15" s="9">
        <v>53.17</v>
      </c>
      <c r="AY15" s="9">
        <v>195.82599999999999</v>
      </c>
      <c r="AZ15" s="9">
        <v>89.811999999999998</v>
      </c>
      <c r="BA15" s="9">
        <v>32.026000000000003</v>
      </c>
      <c r="BB15" s="9">
        <v>32.749000000000002</v>
      </c>
      <c r="BC15" s="9">
        <v>23.276</v>
      </c>
      <c r="BD15" s="9">
        <v>17.963999999999999</v>
      </c>
      <c r="BE15" s="9">
        <v>258.589</v>
      </c>
      <c r="BF15" s="9">
        <v>129.785</v>
      </c>
      <c r="BG15" s="9">
        <v>56.305</v>
      </c>
      <c r="BH15" s="9">
        <v>28.33</v>
      </c>
      <c r="BI15" s="9">
        <v>45.15</v>
      </c>
      <c r="BJ15" s="9">
        <v>128.804</v>
      </c>
      <c r="BK15" s="9">
        <v>60.966000000000001</v>
      </c>
      <c r="BL15" s="9">
        <v>27.309000000000001</v>
      </c>
      <c r="BM15" s="9">
        <v>17.106999999999999</v>
      </c>
      <c r="BN15" s="9">
        <v>16.408000000000001</v>
      </c>
      <c r="BO15" s="9">
        <v>7.0140000000000002</v>
      </c>
      <c r="BP15" s="9">
        <v>271.81400000000002</v>
      </c>
      <c r="BQ15" s="9">
        <v>103.07599999999999</v>
      </c>
      <c r="BR15" s="9">
        <v>39.515000000000001</v>
      </c>
      <c r="BS15" s="9">
        <v>24.395</v>
      </c>
      <c r="BT15" s="9">
        <v>39.167000000000002</v>
      </c>
      <c r="BU15" s="9">
        <v>168.738</v>
      </c>
      <c r="BV15" s="9">
        <v>72.497</v>
      </c>
      <c r="BW15" s="9">
        <v>32.340000000000003</v>
      </c>
      <c r="BX15" s="9">
        <v>31.003</v>
      </c>
      <c r="BY15" s="9">
        <v>19.736999999999998</v>
      </c>
      <c r="BZ15" s="9">
        <v>13.162000000000001</v>
      </c>
      <c r="CA15" s="9">
        <v>176.47800000000001</v>
      </c>
      <c r="CB15" s="9">
        <v>64.152000000000001</v>
      </c>
      <c r="CC15" s="9">
        <v>26.437999999999999</v>
      </c>
      <c r="CD15" s="9">
        <v>16.204999999999998</v>
      </c>
      <c r="CE15" s="9">
        <v>21.509</v>
      </c>
      <c r="CF15" s="9">
        <v>112.32599999999999</v>
      </c>
      <c r="CG15" s="9">
        <v>46.826999999999998</v>
      </c>
      <c r="CH15" s="9">
        <v>19.817</v>
      </c>
      <c r="CI15" s="9">
        <v>21.925999999999998</v>
      </c>
      <c r="CJ15" s="9">
        <v>12.48</v>
      </c>
      <c r="CK15" s="9">
        <v>11.276</v>
      </c>
      <c r="CL15" s="9">
        <v>95.335999999999999</v>
      </c>
      <c r="CM15" s="9">
        <v>38.923000000000002</v>
      </c>
      <c r="CN15" s="9">
        <v>13.076000000000001</v>
      </c>
      <c r="CO15" s="9">
        <v>8.19</v>
      </c>
      <c r="CP15" s="9">
        <v>17.657</v>
      </c>
      <c r="CQ15" s="9">
        <v>56.411999999999999</v>
      </c>
      <c r="CR15" s="9">
        <v>25.67</v>
      </c>
      <c r="CS15" s="9">
        <v>12.523</v>
      </c>
      <c r="CT15" s="9">
        <v>9.077</v>
      </c>
      <c r="CU15" s="9">
        <v>7.2569999999999997</v>
      </c>
      <c r="CV15" s="9">
        <v>1.8859999999999999</v>
      </c>
      <c r="CW15" s="9">
        <v>23.634</v>
      </c>
      <c r="CX15" s="9">
        <v>17.443000000000001</v>
      </c>
      <c r="CY15" s="9">
        <v>8.1379999999999999</v>
      </c>
      <c r="CZ15" s="9">
        <v>4.9770000000000003</v>
      </c>
      <c r="DA15" s="9">
        <v>4.3289999999999997</v>
      </c>
      <c r="DB15" s="9">
        <v>6.1909999999999998</v>
      </c>
      <c r="DC15" s="9">
        <v>3.4620000000000002</v>
      </c>
      <c r="DD15" s="9">
        <v>0</v>
      </c>
      <c r="DE15" s="9">
        <v>2.0089999999999999</v>
      </c>
      <c r="DF15" s="9">
        <v>0.28000000000000003</v>
      </c>
      <c r="DG15" s="9">
        <v>0.439</v>
      </c>
      <c r="DH15" s="9">
        <v>13.851000000000001</v>
      </c>
      <c r="DI15" s="9">
        <v>10.792</v>
      </c>
      <c r="DJ15" s="9">
        <v>3.6819999999999999</v>
      </c>
      <c r="DK15" s="9">
        <v>3.8570000000000002</v>
      </c>
      <c r="DL15" s="9">
        <v>3.2530000000000001</v>
      </c>
      <c r="DM15" s="9">
        <v>3.0590000000000002</v>
      </c>
      <c r="DN15" s="9">
        <v>0.85599999999999998</v>
      </c>
      <c r="DO15" s="9">
        <v>0</v>
      </c>
      <c r="DP15" s="9">
        <v>1.484</v>
      </c>
      <c r="DQ15" s="9">
        <v>0.28000000000000003</v>
      </c>
      <c r="DR15" s="9">
        <v>0.439</v>
      </c>
      <c r="DS15" s="9">
        <v>9.7840000000000007</v>
      </c>
      <c r="DT15" s="9">
        <v>6.6520000000000001</v>
      </c>
      <c r="DU15" s="9">
        <v>4.4560000000000004</v>
      </c>
      <c r="DV15" s="9">
        <v>1.1200000000000001</v>
      </c>
      <c r="DW15" s="9">
        <v>1.0760000000000001</v>
      </c>
      <c r="DX15" s="9">
        <v>3.1320000000000001</v>
      </c>
      <c r="DY15" s="9">
        <v>2.6059999999999999</v>
      </c>
      <c r="DZ15" s="9">
        <v>0</v>
      </c>
      <c r="EA15" s="9">
        <v>0.52600000000000002</v>
      </c>
      <c r="EB15" s="9">
        <v>0</v>
      </c>
      <c r="EC15" s="9">
        <v>0</v>
      </c>
      <c r="ED15" s="9">
        <v>230.11</v>
      </c>
      <c r="EE15" s="9">
        <v>150.648</v>
      </c>
      <c r="EF15" s="9">
        <v>75.89</v>
      </c>
      <c r="EG15" s="9">
        <v>33.819000000000003</v>
      </c>
      <c r="EH15" s="9">
        <v>40.939</v>
      </c>
      <c r="EI15" s="9">
        <v>79.462000000000003</v>
      </c>
      <c r="EJ15" s="9">
        <v>45.494999999999997</v>
      </c>
      <c r="EK15" s="9">
        <v>14.928000000000001</v>
      </c>
      <c r="EL15" s="9">
        <v>5.6660000000000004</v>
      </c>
      <c r="EM15" s="9">
        <v>7.7329999999999997</v>
      </c>
      <c r="EN15" s="9">
        <v>5.64</v>
      </c>
      <c r="EO15" s="9">
        <v>121.03400000000001</v>
      </c>
      <c r="EP15" s="9">
        <v>78.498000000000005</v>
      </c>
      <c r="EQ15" s="9">
        <v>40.072000000000003</v>
      </c>
      <c r="ER15" s="9">
        <v>18.57</v>
      </c>
      <c r="ES15" s="9">
        <v>19.856999999999999</v>
      </c>
      <c r="ET15" s="9">
        <v>42.534999999999997</v>
      </c>
      <c r="EU15" s="9">
        <v>24.414000000000001</v>
      </c>
      <c r="EV15" s="9">
        <v>7.5839999999999996</v>
      </c>
      <c r="EW15" s="9">
        <v>3.1379999999999999</v>
      </c>
      <c r="EX15" s="9">
        <v>4.05</v>
      </c>
      <c r="EY15" s="9">
        <v>3.3490000000000002</v>
      </c>
      <c r="EZ15" s="9">
        <v>109.07599999999999</v>
      </c>
      <c r="FA15" s="9">
        <v>72.149000000000001</v>
      </c>
      <c r="FB15" s="9">
        <v>35.817999999999998</v>
      </c>
      <c r="FC15" s="9">
        <v>15.249000000000001</v>
      </c>
      <c r="FD15" s="9">
        <v>21.082999999999998</v>
      </c>
      <c r="FE15" s="9">
        <v>36.927</v>
      </c>
      <c r="FF15" s="9">
        <v>21.081</v>
      </c>
      <c r="FG15" s="9">
        <v>7.3440000000000003</v>
      </c>
      <c r="FH15" s="9">
        <v>2.528</v>
      </c>
      <c r="FI15" s="9">
        <v>3.6829999999999998</v>
      </c>
      <c r="FJ15" s="9">
        <v>2.2909999999999999</v>
      </c>
      <c r="FK15" s="9">
        <v>103.006</v>
      </c>
      <c r="FL15" s="9">
        <v>32.765999999999998</v>
      </c>
      <c r="FM15" s="9">
        <v>9.7929999999999993</v>
      </c>
      <c r="FN15" s="9">
        <v>9.0879999999999992</v>
      </c>
      <c r="FO15" s="9">
        <v>13.885999999999999</v>
      </c>
      <c r="FP15" s="9">
        <v>70.239999999999995</v>
      </c>
      <c r="FQ15" s="9">
        <v>29.324999999999999</v>
      </c>
      <c r="FR15" s="9">
        <v>12.067</v>
      </c>
      <c r="FS15" s="9">
        <v>11.178000000000001</v>
      </c>
      <c r="FT15" s="9">
        <v>11.933</v>
      </c>
      <c r="FU15" s="9">
        <v>5.7359999999999998</v>
      </c>
      <c r="FV15" s="9">
        <v>58.612000000000002</v>
      </c>
      <c r="FW15" s="9">
        <v>20.706</v>
      </c>
      <c r="FX15" s="9">
        <v>6.8380000000000001</v>
      </c>
      <c r="FY15" s="9">
        <v>5.3159999999999998</v>
      </c>
      <c r="FZ15" s="9">
        <v>8.5519999999999996</v>
      </c>
      <c r="GA15" s="9">
        <v>37.905999999999999</v>
      </c>
      <c r="GB15" s="9">
        <v>17.715</v>
      </c>
      <c r="GC15" s="9">
        <v>4.625</v>
      </c>
      <c r="GD15" s="9">
        <v>6.202</v>
      </c>
      <c r="GE15" s="9">
        <v>6.4660000000000002</v>
      </c>
      <c r="GF15" s="9">
        <v>2.899</v>
      </c>
      <c r="GG15" s="9">
        <v>44.393000000000001</v>
      </c>
      <c r="GH15" s="9">
        <v>12.06</v>
      </c>
      <c r="GI15" s="9">
        <v>2.9550000000000001</v>
      </c>
      <c r="GJ15" s="9">
        <v>3.7709999999999999</v>
      </c>
      <c r="GK15" s="9">
        <v>5.3339999999999996</v>
      </c>
      <c r="GL15" s="9">
        <v>32.332999999999998</v>
      </c>
      <c r="GM15" s="9">
        <v>11.61</v>
      </c>
      <c r="GN15" s="9">
        <v>7.4420000000000002</v>
      </c>
      <c r="GO15" s="9">
        <v>4.9770000000000003</v>
      </c>
      <c r="GP15" s="9">
        <v>5.4669999999999996</v>
      </c>
      <c r="GQ15" s="9">
        <v>2.8370000000000002</v>
      </c>
      <c r="GR15" s="9">
        <v>1141.864</v>
      </c>
      <c r="GS15" s="9">
        <v>376.97899999999998</v>
      </c>
      <c r="GT15" s="9">
        <v>107.14700000000001</v>
      </c>
      <c r="GU15" s="9">
        <v>95.81</v>
      </c>
      <c r="GV15" s="9">
        <v>174.02199999999999</v>
      </c>
      <c r="GW15" s="9">
        <v>764.88599999999997</v>
      </c>
      <c r="GX15" s="9">
        <v>362.839</v>
      </c>
      <c r="GY15" s="9">
        <v>158.73699999999999</v>
      </c>
      <c r="GZ15" s="9">
        <v>122.941</v>
      </c>
      <c r="HA15" s="9">
        <v>73.712999999999994</v>
      </c>
      <c r="HB15" s="9">
        <v>46.655999999999999</v>
      </c>
      <c r="HC15" s="9">
        <v>532.69200000000001</v>
      </c>
      <c r="HD15" s="9">
        <v>181.69</v>
      </c>
      <c r="HE15" s="9">
        <v>55.545999999999999</v>
      </c>
      <c r="HF15" s="9">
        <v>51.982999999999997</v>
      </c>
      <c r="HG15" s="9">
        <v>74.161000000000001</v>
      </c>
      <c r="HH15" s="9">
        <v>351.00200000000001</v>
      </c>
      <c r="HI15" s="9">
        <v>175.07499999999999</v>
      </c>
      <c r="HJ15" s="9">
        <v>63.094000000000001</v>
      </c>
      <c r="HK15" s="9">
        <v>55.424999999999997</v>
      </c>
      <c r="HL15" s="9">
        <v>32.906999999999996</v>
      </c>
      <c r="HM15" s="9">
        <v>24.501999999999999</v>
      </c>
      <c r="HN15" s="9">
        <v>609.17200000000003</v>
      </c>
      <c r="HO15" s="9">
        <v>195.28899999999999</v>
      </c>
      <c r="HP15" s="9">
        <v>51.600999999999999</v>
      </c>
      <c r="HQ15" s="9">
        <v>43.826999999999998</v>
      </c>
      <c r="HR15" s="9">
        <v>99.861000000000004</v>
      </c>
      <c r="HS15" s="9">
        <v>413.88299999999998</v>
      </c>
      <c r="HT15" s="9">
        <v>187.76400000000001</v>
      </c>
      <c r="HU15" s="9">
        <v>95.643000000000001</v>
      </c>
      <c r="HV15" s="9">
        <v>67.516000000000005</v>
      </c>
      <c r="HW15" s="9">
        <v>40.805999999999997</v>
      </c>
      <c r="HX15" s="9">
        <v>22.155000000000001</v>
      </c>
      <c r="HY15" s="9">
        <v>258.40300000000002</v>
      </c>
      <c r="HZ15" s="9">
        <v>125.83199999999999</v>
      </c>
      <c r="IA15" s="9">
        <v>39.222000000000001</v>
      </c>
      <c r="IB15" s="9">
        <v>32.726999999999997</v>
      </c>
      <c r="IC15" s="9">
        <v>53.883000000000003</v>
      </c>
      <c r="ID15" s="9">
        <v>132.571</v>
      </c>
      <c r="IE15" s="9">
        <v>80.463999999999999</v>
      </c>
      <c r="IF15" s="9">
        <v>27.684000000000001</v>
      </c>
      <c r="IG15" s="9">
        <v>14.025</v>
      </c>
      <c r="IH15" s="9">
        <v>7.194</v>
      </c>
      <c r="II15" s="9">
        <v>3.2029999999999998</v>
      </c>
      <c r="IJ15" s="9">
        <v>140.72</v>
      </c>
      <c r="IK15" s="9">
        <v>67.564999999999998</v>
      </c>
      <c r="IL15" s="9">
        <v>20.983000000000001</v>
      </c>
      <c r="IM15" s="9">
        <v>20.99</v>
      </c>
      <c r="IN15" s="9">
        <v>25.593</v>
      </c>
      <c r="IO15" s="9">
        <v>73.153999999999996</v>
      </c>
      <c r="IP15" s="9">
        <v>48.850999999999999</v>
      </c>
      <c r="IQ15" s="9">
        <v>11.912000000000001</v>
      </c>
    </row>
    <row r="16" spans="1:251">
      <c r="A16" s="10">
        <v>43862</v>
      </c>
      <c r="B16" s="9">
        <v>1975.396</v>
      </c>
      <c r="C16" s="9">
        <v>738.79700000000003</v>
      </c>
      <c r="D16" s="9">
        <v>242.86799999999999</v>
      </c>
      <c r="E16" s="9">
        <v>186.26499999999999</v>
      </c>
      <c r="F16" s="9">
        <v>309.66399999999999</v>
      </c>
      <c r="G16" s="9">
        <v>1236.5989999999999</v>
      </c>
      <c r="H16" s="9">
        <v>540.67200000000003</v>
      </c>
      <c r="I16" s="9">
        <v>258.55200000000002</v>
      </c>
      <c r="J16" s="9">
        <v>210.70699999999999</v>
      </c>
      <c r="K16" s="9">
        <v>157.40199999999999</v>
      </c>
      <c r="L16" s="9">
        <v>69.266000000000005</v>
      </c>
      <c r="M16" s="9">
        <v>1005.734</v>
      </c>
      <c r="N16" s="9">
        <v>386.11700000000002</v>
      </c>
      <c r="O16" s="9">
        <v>137.827</v>
      </c>
      <c r="P16" s="9">
        <v>88.072999999999993</v>
      </c>
      <c r="Q16" s="9">
        <v>160.21700000000001</v>
      </c>
      <c r="R16" s="9">
        <v>619.61699999999996</v>
      </c>
      <c r="S16" s="9">
        <v>266.59199999999998</v>
      </c>
      <c r="T16" s="9">
        <v>123.95099999999999</v>
      </c>
      <c r="U16" s="9">
        <v>107.752</v>
      </c>
      <c r="V16" s="9">
        <v>82.450999999999993</v>
      </c>
      <c r="W16" s="9">
        <v>38.871000000000002</v>
      </c>
      <c r="X16" s="9">
        <v>969.66200000000003</v>
      </c>
      <c r="Y16" s="9">
        <v>352.68</v>
      </c>
      <c r="Z16" s="9">
        <v>105.041</v>
      </c>
      <c r="AA16" s="9">
        <v>98.191999999999993</v>
      </c>
      <c r="AB16" s="9">
        <v>149.447</v>
      </c>
      <c r="AC16" s="9">
        <v>616.98099999999999</v>
      </c>
      <c r="AD16" s="9">
        <v>274.08</v>
      </c>
      <c r="AE16" s="9">
        <v>134.601</v>
      </c>
      <c r="AF16" s="9">
        <v>102.955</v>
      </c>
      <c r="AG16" s="9">
        <v>74.950999999999993</v>
      </c>
      <c r="AH16" s="9">
        <v>30.395</v>
      </c>
      <c r="AI16" s="9">
        <v>670.476</v>
      </c>
      <c r="AJ16" s="9">
        <v>321.21100000000001</v>
      </c>
      <c r="AK16" s="9">
        <v>128.536</v>
      </c>
      <c r="AL16" s="9">
        <v>84.325000000000003</v>
      </c>
      <c r="AM16" s="9">
        <v>108.35</v>
      </c>
      <c r="AN16" s="9">
        <v>349.26499999999999</v>
      </c>
      <c r="AO16" s="9">
        <v>154.21100000000001</v>
      </c>
      <c r="AP16" s="9">
        <v>56.15</v>
      </c>
      <c r="AQ16" s="9">
        <v>60.79</v>
      </c>
      <c r="AR16" s="9">
        <v>54.04</v>
      </c>
      <c r="AS16" s="9">
        <v>24.073</v>
      </c>
      <c r="AT16" s="9">
        <v>384.98</v>
      </c>
      <c r="AU16" s="9">
        <v>183.03899999999999</v>
      </c>
      <c r="AV16" s="9">
        <v>75.95</v>
      </c>
      <c r="AW16" s="9">
        <v>44.393000000000001</v>
      </c>
      <c r="AX16" s="9">
        <v>62.695999999999998</v>
      </c>
      <c r="AY16" s="9">
        <v>201.941</v>
      </c>
      <c r="AZ16" s="9">
        <v>86.95</v>
      </c>
      <c r="BA16" s="9">
        <v>31.407</v>
      </c>
      <c r="BB16" s="9">
        <v>35.465000000000003</v>
      </c>
      <c r="BC16" s="9">
        <v>33.173999999999999</v>
      </c>
      <c r="BD16" s="9">
        <v>14.945</v>
      </c>
      <c r="BE16" s="9">
        <v>285.49599999999998</v>
      </c>
      <c r="BF16" s="9">
        <v>138.172</v>
      </c>
      <c r="BG16" s="9">
        <v>52.585999999999999</v>
      </c>
      <c r="BH16" s="9">
        <v>39.932000000000002</v>
      </c>
      <c r="BI16" s="9">
        <v>45.654000000000003</v>
      </c>
      <c r="BJ16" s="9">
        <v>147.32400000000001</v>
      </c>
      <c r="BK16" s="9">
        <v>67.260999999999996</v>
      </c>
      <c r="BL16" s="9">
        <v>24.742999999999999</v>
      </c>
      <c r="BM16" s="9">
        <v>25.324999999999999</v>
      </c>
      <c r="BN16" s="9">
        <v>20.866</v>
      </c>
      <c r="BO16" s="9">
        <v>9.1280000000000001</v>
      </c>
      <c r="BP16" s="9">
        <v>268.154</v>
      </c>
      <c r="BQ16" s="9">
        <v>99.087000000000003</v>
      </c>
      <c r="BR16" s="9">
        <v>25.606999999999999</v>
      </c>
      <c r="BS16" s="9">
        <v>25.111999999999998</v>
      </c>
      <c r="BT16" s="9">
        <v>48.368000000000002</v>
      </c>
      <c r="BU16" s="9">
        <v>169.066</v>
      </c>
      <c r="BV16" s="9">
        <v>65.739000000000004</v>
      </c>
      <c r="BW16" s="9">
        <v>31.873999999999999</v>
      </c>
      <c r="BX16" s="9">
        <v>33.076000000000001</v>
      </c>
      <c r="BY16" s="9">
        <v>28.896000000000001</v>
      </c>
      <c r="BZ16" s="9">
        <v>9.4819999999999993</v>
      </c>
      <c r="CA16" s="9">
        <v>174.29499999999999</v>
      </c>
      <c r="CB16" s="9">
        <v>70.62</v>
      </c>
      <c r="CC16" s="9">
        <v>18.331</v>
      </c>
      <c r="CD16" s="9">
        <v>19.062000000000001</v>
      </c>
      <c r="CE16" s="9">
        <v>33.226999999999997</v>
      </c>
      <c r="CF16" s="9">
        <v>103.676</v>
      </c>
      <c r="CG16" s="9">
        <v>39.497999999999998</v>
      </c>
      <c r="CH16" s="9">
        <v>19.841999999999999</v>
      </c>
      <c r="CI16" s="9">
        <v>21.018000000000001</v>
      </c>
      <c r="CJ16" s="9">
        <v>19.225000000000001</v>
      </c>
      <c r="CK16" s="9">
        <v>4.093</v>
      </c>
      <c r="CL16" s="9">
        <v>93.858000000000004</v>
      </c>
      <c r="CM16" s="9">
        <v>28.468</v>
      </c>
      <c r="CN16" s="9">
        <v>7.2759999999999998</v>
      </c>
      <c r="CO16" s="9">
        <v>6.05</v>
      </c>
      <c r="CP16" s="9">
        <v>15.141999999999999</v>
      </c>
      <c r="CQ16" s="9">
        <v>65.391000000000005</v>
      </c>
      <c r="CR16" s="9">
        <v>26.241</v>
      </c>
      <c r="CS16" s="9">
        <v>12.032</v>
      </c>
      <c r="CT16" s="9">
        <v>12.057</v>
      </c>
      <c r="CU16" s="9">
        <v>9.6720000000000006</v>
      </c>
      <c r="CV16" s="9">
        <v>5.3890000000000002</v>
      </c>
      <c r="CW16" s="9">
        <v>26.922999999999998</v>
      </c>
      <c r="CX16" s="9">
        <v>12.287000000000001</v>
      </c>
      <c r="CY16" s="9">
        <v>3.0310000000000001</v>
      </c>
      <c r="CZ16" s="9">
        <v>4.2140000000000004</v>
      </c>
      <c r="DA16" s="9">
        <v>5.0419999999999998</v>
      </c>
      <c r="DB16" s="9">
        <v>14.635</v>
      </c>
      <c r="DC16" s="9">
        <v>7.7060000000000004</v>
      </c>
      <c r="DD16" s="9">
        <v>1.9710000000000001</v>
      </c>
      <c r="DE16" s="9">
        <v>3.3250000000000002</v>
      </c>
      <c r="DF16" s="9">
        <v>1.633</v>
      </c>
      <c r="DG16" s="9">
        <v>0</v>
      </c>
      <c r="DH16" s="9">
        <v>18.376000000000001</v>
      </c>
      <c r="DI16" s="9">
        <v>7.6539999999999999</v>
      </c>
      <c r="DJ16" s="9">
        <v>1.6850000000000001</v>
      </c>
      <c r="DK16" s="9">
        <v>1.629</v>
      </c>
      <c r="DL16" s="9">
        <v>4.3390000000000004</v>
      </c>
      <c r="DM16" s="9">
        <v>10.723000000000001</v>
      </c>
      <c r="DN16" s="9">
        <v>6.13</v>
      </c>
      <c r="DO16" s="9">
        <v>0.83799999999999997</v>
      </c>
      <c r="DP16" s="9">
        <v>2.746</v>
      </c>
      <c r="DQ16" s="9">
        <v>1.0089999999999999</v>
      </c>
      <c r="DR16" s="9">
        <v>0</v>
      </c>
      <c r="DS16" s="9">
        <v>8.5470000000000006</v>
      </c>
      <c r="DT16" s="9">
        <v>4.6340000000000003</v>
      </c>
      <c r="DU16" s="9">
        <v>1.3460000000000001</v>
      </c>
      <c r="DV16" s="9">
        <v>2.585</v>
      </c>
      <c r="DW16" s="9">
        <v>0.70299999999999996</v>
      </c>
      <c r="DX16" s="9">
        <v>3.9129999999999998</v>
      </c>
      <c r="DY16" s="9">
        <v>1.5760000000000001</v>
      </c>
      <c r="DZ16" s="9">
        <v>1.133</v>
      </c>
      <c r="EA16" s="9">
        <v>0.57999999999999996</v>
      </c>
      <c r="EB16" s="9">
        <v>0.624</v>
      </c>
      <c r="EC16" s="9">
        <v>0</v>
      </c>
      <c r="ED16" s="9">
        <v>274.27999999999997</v>
      </c>
      <c r="EE16" s="9">
        <v>179.809</v>
      </c>
      <c r="EF16" s="9">
        <v>88.543000000000006</v>
      </c>
      <c r="EG16" s="9">
        <v>47.704000000000001</v>
      </c>
      <c r="EH16" s="9">
        <v>43.561999999999998</v>
      </c>
      <c r="EI16" s="9">
        <v>94.471000000000004</v>
      </c>
      <c r="EJ16" s="9">
        <v>57.031999999999996</v>
      </c>
      <c r="EK16" s="9">
        <v>13.967000000000001</v>
      </c>
      <c r="EL16" s="9">
        <v>13.622</v>
      </c>
      <c r="EM16" s="9">
        <v>6.4249999999999998</v>
      </c>
      <c r="EN16" s="9">
        <v>3.4239999999999999</v>
      </c>
      <c r="EO16" s="9">
        <v>135.21199999999999</v>
      </c>
      <c r="EP16" s="9">
        <v>87.088999999999999</v>
      </c>
      <c r="EQ16" s="9">
        <v>47.186999999999998</v>
      </c>
      <c r="ER16" s="9">
        <v>20.478000000000002</v>
      </c>
      <c r="ES16" s="9">
        <v>19.423999999999999</v>
      </c>
      <c r="ET16" s="9">
        <v>48.122999999999998</v>
      </c>
      <c r="EU16" s="9">
        <v>27.484000000000002</v>
      </c>
      <c r="EV16" s="9">
        <v>8.0050000000000008</v>
      </c>
      <c r="EW16" s="9">
        <v>6.7919999999999998</v>
      </c>
      <c r="EX16" s="9">
        <v>2.9860000000000002</v>
      </c>
      <c r="EY16" s="9">
        <v>2.8570000000000002</v>
      </c>
      <c r="EZ16" s="9">
        <v>139.06800000000001</v>
      </c>
      <c r="FA16" s="9">
        <v>92.72</v>
      </c>
      <c r="FB16" s="9">
        <v>41.356000000000002</v>
      </c>
      <c r="FC16" s="9">
        <v>27.225999999999999</v>
      </c>
      <c r="FD16" s="9">
        <v>24.138000000000002</v>
      </c>
      <c r="FE16" s="9">
        <v>46.347999999999999</v>
      </c>
      <c r="FF16" s="9">
        <v>29.547999999999998</v>
      </c>
      <c r="FG16" s="9">
        <v>5.9630000000000001</v>
      </c>
      <c r="FH16" s="9">
        <v>6.8310000000000004</v>
      </c>
      <c r="FI16" s="9">
        <v>3.4390000000000001</v>
      </c>
      <c r="FJ16" s="9">
        <v>0.56799999999999995</v>
      </c>
      <c r="FK16" s="9">
        <v>101.12</v>
      </c>
      <c r="FL16" s="9">
        <v>30.027000000000001</v>
      </c>
      <c r="FM16" s="9">
        <v>11.356</v>
      </c>
      <c r="FN16" s="9">
        <v>7.2949999999999999</v>
      </c>
      <c r="FO16" s="9">
        <v>11.377000000000001</v>
      </c>
      <c r="FP16" s="9">
        <v>71.091999999999999</v>
      </c>
      <c r="FQ16" s="9">
        <v>23.734000000000002</v>
      </c>
      <c r="FR16" s="9">
        <v>8.3379999999999992</v>
      </c>
      <c r="FS16" s="9">
        <v>10.766999999999999</v>
      </c>
      <c r="FT16" s="9">
        <v>17.085999999999999</v>
      </c>
      <c r="FU16" s="9">
        <v>11.167</v>
      </c>
      <c r="FV16" s="9">
        <v>57.097000000000001</v>
      </c>
      <c r="FW16" s="9">
        <v>17.677</v>
      </c>
      <c r="FX16" s="9">
        <v>8.7469999999999999</v>
      </c>
      <c r="FY16" s="9">
        <v>3.2240000000000002</v>
      </c>
      <c r="FZ16" s="9">
        <v>5.7060000000000004</v>
      </c>
      <c r="GA16" s="9">
        <v>39.42</v>
      </c>
      <c r="GB16" s="9">
        <v>13.837999999999999</v>
      </c>
      <c r="GC16" s="9">
        <v>2.722</v>
      </c>
      <c r="GD16" s="9">
        <v>4.91</v>
      </c>
      <c r="GE16" s="9">
        <v>9.9540000000000006</v>
      </c>
      <c r="GF16" s="9">
        <v>7.9960000000000004</v>
      </c>
      <c r="GG16" s="9">
        <v>44.023000000000003</v>
      </c>
      <c r="GH16" s="9">
        <v>12.35</v>
      </c>
      <c r="GI16" s="9">
        <v>2.6080000000000001</v>
      </c>
      <c r="GJ16" s="9">
        <v>4.0709999999999997</v>
      </c>
      <c r="GK16" s="9">
        <v>5.6710000000000003</v>
      </c>
      <c r="GL16" s="9">
        <v>31.672000000000001</v>
      </c>
      <c r="GM16" s="9">
        <v>9.8949999999999996</v>
      </c>
      <c r="GN16" s="9">
        <v>5.6150000000000002</v>
      </c>
      <c r="GO16" s="9">
        <v>5.8579999999999997</v>
      </c>
      <c r="GP16" s="9">
        <v>7.1319999999999997</v>
      </c>
      <c r="GQ16" s="9">
        <v>3.1709999999999998</v>
      </c>
      <c r="GR16" s="9">
        <v>1090.1969999999999</v>
      </c>
      <c r="GS16" s="9">
        <v>344.04500000000002</v>
      </c>
      <c r="GT16" s="9">
        <v>92.370999999999995</v>
      </c>
      <c r="GU16" s="9">
        <v>90.905000000000001</v>
      </c>
      <c r="GV16" s="9">
        <v>160.768</v>
      </c>
      <c r="GW16" s="9">
        <v>746.15200000000004</v>
      </c>
      <c r="GX16" s="9">
        <v>326.59199999999998</v>
      </c>
      <c r="GY16" s="9">
        <v>167.17400000000001</v>
      </c>
      <c r="GZ16" s="9">
        <v>130.87799999999999</v>
      </c>
      <c r="HA16" s="9">
        <v>82.643000000000001</v>
      </c>
      <c r="HB16" s="9">
        <v>38.863999999999997</v>
      </c>
      <c r="HC16" s="9">
        <v>525.60900000000004</v>
      </c>
      <c r="HD16" s="9">
        <v>169.97800000000001</v>
      </c>
      <c r="HE16" s="9">
        <v>48.744999999999997</v>
      </c>
      <c r="HF16" s="9">
        <v>39.28</v>
      </c>
      <c r="HG16" s="9">
        <v>81.953000000000003</v>
      </c>
      <c r="HH16" s="9">
        <v>355.63099999999997</v>
      </c>
      <c r="HI16" s="9">
        <v>155.28</v>
      </c>
      <c r="HJ16" s="9">
        <v>76.619</v>
      </c>
      <c r="HK16" s="9">
        <v>63.823</v>
      </c>
      <c r="HL16" s="9">
        <v>39.776000000000003</v>
      </c>
      <c r="HM16" s="9">
        <v>20.132999999999999</v>
      </c>
      <c r="HN16" s="9">
        <v>564.58799999999997</v>
      </c>
      <c r="HO16" s="9">
        <v>174.06700000000001</v>
      </c>
      <c r="HP16" s="9">
        <v>43.625999999999998</v>
      </c>
      <c r="HQ16" s="9">
        <v>51.625</v>
      </c>
      <c r="HR16" s="9">
        <v>78.814999999999998</v>
      </c>
      <c r="HS16" s="9">
        <v>390.52100000000002</v>
      </c>
      <c r="HT16" s="9">
        <v>171.31200000000001</v>
      </c>
      <c r="HU16" s="9">
        <v>90.555000000000007</v>
      </c>
      <c r="HV16" s="9">
        <v>67.055000000000007</v>
      </c>
      <c r="HW16" s="9">
        <v>42.866999999999997</v>
      </c>
      <c r="HX16" s="9">
        <v>18.731000000000002</v>
      </c>
      <c r="HY16" s="9">
        <v>201.22900000000001</v>
      </c>
      <c r="HZ16" s="9">
        <v>89.369</v>
      </c>
      <c r="IA16" s="9">
        <v>25.084</v>
      </c>
      <c r="IB16" s="9">
        <v>25.106999999999999</v>
      </c>
      <c r="IC16" s="9">
        <v>39.177999999999997</v>
      </c>
      <c r="ID16" s="9">
        <v>111.86</v>
      </c>
      <c r="IE16" s="9">
        <v>61.360999999999997</v>
      </c>
      <c r="IF16" s="9">
        <v>28.795999999999999</v>
      </c>
      <c r="IG16" s="9">
        <v>14.07</v>
      </c>
      <c r="IH16" s="9">
        <v>6.5819999999999999</v>
      </c>
      <c r="II16" s="9">
        <v>1.0509999999999999</v>
      </c>
      <c r="IJ16" s="9">
        <v>103.66800000000001</v>
      </c>
      <c r="IK16" s="9">
        <v>44.62</v>
      </c>
      <c r="IL16" s="9">
        <v>13.484999999999999</v>
      </c>
      <c r="IM16" s="9">
        <v>9.4920000000000009</v>
      </c>
      <c r="IN16" s="9">
        <v>21.643000000000001</v>
      </c>
      <c r="IO16" s="9">
        <v>59.048000000000002</v>
      </c>
      <c r="IP16" s="9">
        <v>32.707999999999998</v>
      </c>
      <c r="IQ16" s="9">
        <v>13.488</v>
      </c>
    </row>
    <row r="17" spans="1:251">
      <c r="A17" s="10">
        <v>44228</v>
      </c>
      <c r="B17" s="9">
        <v>1812.1279999999999</v>
      </c>
      <c r="C17" s="9">
        <v>639.32500000000005</v>
      </c>
      <c r="D17" s="9">
        <v>220.91800000000001</v>
      </c>
      <c r="E17" s="9">
        <v>184.15199999999999</v>
      </c>
      <c r="F17" s="9">
        <v>234.255</v>
      </c>
      <c r="G17" s="9">
        <v>1172.8040000000001</v>
      </c>
      <c r="H17" s="9">
        <v>520.60400000000004</v>
      </c>
      <c r="I17" s="9">
        <v>226.28800000000001</v>
      </c>
      <c r="J17" s="9">
        <v>225.56200000000001</v>
      </c>
      <c r="K17" s="9">
        <v>137.18199999999999</v>
      </c>
      <c r="L17" s="9">
        <v>63.167999999999999</v>
      </c>
      <c r="M17" s="9">
        <v>885.84799999999996</v>
      </c>
      <c r="N17" s="9">
        <v>330.87200000000001</v>
      </c>
      <c r="O17" s="9">
        <v>120.277</v>
      </c>
      <c r="P17" s="9">
        <v>95.418999999999997</v>
      </c>
      <c r="Q17" s="9">
        <v>115.175</v>
      </c>
      <c r="R17" s="9">
        <v>554.976</v>
      </c>
      <c r="S17" s="9">
        <v>243.50200000000001</v>
      </c>
      <c r="T17" s="9">
        <v>107.889</v>
      </c>
      <c r="U17" s="9">
        <v>110.114</v>
      </c>
      <c r="V17" s="9">
        <v>61.207000000000001</v>
      </c>
      <c r="W17" s="9">
        <v>32.264000000000003</v>
      </c>
      <c r="X17" s="9">
        <v>926.28</v>
      </c>
      <c r="Y17" s="9">
        <v>308.45299999999997</v>
      </c>
      <c r="Z17" s="9">
        <v>100.64100000000001</v>
      </c>
      <c r="AA17" s="9">
        <v>88.733000000000004</v>
      </c>
      <c r="AB17" s="9">
        <v>119.07899999999999</v>
      </c>
      <c r="AC17" s="9">
        <v>617.827</v>
      </c>
      <c r="AD17" s="9">
        <v>277.101</v>
      </c>
      <c r="AE17" s="9">
        <v>118.399</v>
      </c>
      <c r="AF17" s="9">
        <v>115.44799999999999</v>
      </c>
      <c r="AG17" s="9">
        <v>75.974999999999994</v>
      </c>
      <c r="AH17" s="9">
        <v>30.904</v>
      </c>
      <c r="AI17" s="9">
        <v>719.42200000000003</v>
      </c>
      <c r="AJ17" s="9">
        <v>310.33699999999999</v>
      </c>
      <c r="AK17" s="9">
        <v>119.527</v>
      </c>
      <c r="AL17" s="9">
        <v>90.23</v>
      </c>
      <c r="AM17" s="9">
        <v>100.58</v>
      </c>
      <c r="AN17" s="9">
        <v>409.08499999999998</v>
      </c>
      <c r="AO17" s="9">
        <v>190.83199999999999</v>
      </c>
      <c r="AP17" s="9">
        <v>67.542000000000002</v>
      </c>
      <c r="AQ17" s="9">
        <v>79.834000000000003</v>
      </c>
      <c r="AR17" s="9">
        <v>49.506</v>
      </c>
      <c r="AS17" s="9">
        <v>21.372</v>
      </c>
      <c r="AT17" s="9">
        <v>387.13099999999997</v>
      </c>
      <c r="AU17" s="9">
        <v>165.99799999999999</v>
      </c>
      <c r="AV17" s="9">
        <v>68.634</v>
      </c>
      <c r="AW17" s="9">
        <v>49.128</v>
      </c>
      <c r="AX17" s="9">
        <v>48.234999999999999</v>
      </c>
      <c r="AY17" s="9">
        <v>221.13300000000001</v>
      </c>
      <c r="AZ17" s="9">
        <v>100.16800000000001</v>
      </c>
      <c r="BA17" s="9">
        <v>37.758000000000003</v>
      </c>
      <c r="BB17" s="9">
        <v>47.186</v>
      </c>
      <c r="BC17" s="9">
        <v>26.388999999999999</v>
      </c>
      <c r="BD17" s="9">
        <v>9.6329999999999991</v>
      </c>
      <c r="BE17" s="9">
        <v>332.291</v>
      </c>
      <c r="BF17" s="9">
        <v>144.339</v>
      </c>
      <c r="BG17" s="9">
        <v>50.893000000000001</v>
      </c>
      <c r="BH17" s="9">
        <v>41.100999999999999</v>
      </c>
      <c r="BI17" s="9">
        <v>52.344000000000001</v>
      </c>
      <c r="BJ17" s="9">
        <v>187.952</v>
      </c>
      <c r="BK17" s="9">
        <v>90.664000000000001</v>
      </c>
      <c r="BL17" s="9">
        <v>29.783999999999999</v>
      </c>
      <c r="BM17" s="9">
        <v>32.646999999999998</v>
      </c>
      <c r="BN17" s="9">
        <v>23.117000000000001</v>
      </c>
      <c r="BO17" s="9">
        <v>11.739000000000001</v>
      </c>
      <c r="BP17" s="9">
        <v>393.12700000000001</v>
      </c>
      <c r="BQ17" s="9">
        <v>130.87299999999999</v>
      </c>
      <c r="BR17" s="9">
        <v>35.15</v>
      </c>
      <c r="BS17" s="9">
        <v>39.381</v>
      </c>
      <c r="BT17" s="9">
        <v>56.341000000000001</v>
      </c>
      <c r="BU17" s="9">
        <v>262.25400000000002</v>
      </c>
      <c r="BV17" s="9">
        <v>118.114</v>
      </c>
      <c r="BW17" s="9">
        <v>42.335999999999999</v>
      </c>
      <c r="BX17" s="9">
        <v>57.273000000000003</v>
      </c>
      <c r="BY17" s="9">
        <v>31.989000000000001</v>
      </c>
      <c r="BZ17" s="9">
        <v>12.542</v>
      </c>
      <c r="CA17" s="9">
        <v>217.69900000000001</v>
      </c>
      <c r="CB17" s="9">
        <v>70.022000000000006</v>
      </c>
      <c r="CC17" s="9">
        <v>19.331</v>
      </c>
      <c r="CD17" s="9">
        <v>19.027000000000001</v>
      </c>
      <c r="CE17" s="9">
        <v>31.664000000000001</v>
      </c>
      <c r="CF17" s="9">
        <v>147.67699999999999</v>
      </c>
      <c r="CG17" s="9">
        <v>68.569999999999993</v>
      </c>
      <c r="CH17" s="9">
        <v>22.401</v>
      </c>
      <c r="CI17" s="9">
        <v>33.991999999999997</v>
      </c>
      <c r="CJ17" s="9">
        <v>16.475999999999999</v>
      </c>
      <c r="CK17" s="9">
        <v>6.2389999999999999</v>
      </c>
      <c r="CL17" s="9">
        <v>175.428</v>
      </c>
      <c r="CM17" s="9">
        <v>60.850999999999999</v>
      </c>
      <c r="CN17" s="9">
        <v>15.819000000000001</v>
      </c>
      <c r="CO17" s="9">
        <v>20.353999999999999</v>
      </c>
      <c r="CP17" s="9">
        <v>24.678000000000001</v>
      </c>
      <c r="CQ17" s="9">
        <v>114.577</v>
      </c>
      <c r="CR17" s="9">
        <v>49.543999999999997</v>
      </c>
      <c r="CS17" s="9">
        <v>19.934999999999999</v>
      </c>
      <c r="CT17" s="9">
        <v>23.280999999999999</v>
      </c>
      <c r="CU17" s="9">
        <v>15.513</v>
      </c>
      <c r="CV17" s="9">
        <v>6.3040000000000003</v>
      </c>
      <c r="CW17" s="9">
        <v>18.533999999999999</v>
      </c>
      <c r="CX17" s="9">
        <v>11.499000000000001</v>
      </c>
      <c r="CY17" s="9">
        <v>3.246</v>
      </c>
      <c r="CZ17" s="9">
        <v>4.3490000000000002</v>
      </c>
      <c r="DA17" s="9">
        <v>3.903</v>
      </c>
      <c r="DB17" s="9">
        <v>7.0359999999999996</v>
      </c>
      <c r="DC17" s="9">
        <v>3.6629999999999998</v>
      </c>
      <c r="DD17" s="9">
        <v>2.1589999999999998</v>
      </c>
      <c r="DE17" s="9">
        <v>0</v>
      </c>
      <c r="DF17" s="9">
        <v>1.214</v>
      </c>
      <c r="DG17" s="9">
        <v>0</v>
      </c>
      <c r="DH17" s="9">
        <v>11.38</v>
      </c>
      <c r="DI17" s="9">
        <v>6.7859999999999996</v>
      </c>
      <c r="DJ17" s="9">
        <v>2.9169999999999998</v>
      </c>
      <c r="DK17" s="9">
        <v>3.11</v>
      </c>
      <c r="DL17" s="9">
        <v>0.75900000000000001</v>
      </c>
      <c r="DM17" s="9">
        <v>4.5940000000000003</v>
      </c>
      <c r="DN17" s="9">
        <v>2.4609999999999999</v>
      </c>
      <c r="DO17" s="9">
        <v>0.91900000000000004</v>
      </c>
      <c r="DP17" s="9">
        <v>0</v>
      </c>
      <c r="DQ17" s="9">
        <v>1.214</v>
      </c>
      <c r="DR17" s="9">
        <v>0</v>
      </c>
      <c r="DS17" s="9">
        <v>7.1550000000000002</v>
      </c>
      <c r="DT17" s="9">
        <v>4.7119999999999997</v>
      </c>
      <c r="DU17" s="9">
        <v>0.33</v>
      </c>
      <c r="DV17" s="9">
        <v>1.238</v>
      </c>
      <c r="DW17" s="9">
        <v>3.1440000000000001</v>
      </c>
      <c r="DX17" s="9">
        <v>2.4420000000000002</v>
      </c>
      <c r="DY17" s="9">
        <v>1.202</v>
      </c>
      <c r="DZ17" s="9">
        <v>1.24</v>
      </c>
      <c r="EA17" s="9">
        <v>0</v>
      </c>
      <c r="EB17" s="9">
        <v>0</v>
      </c>
      <c r="EC17" s="9">
        <v>0</v>
      </c>
      <c r="ED17" s="9">
        <v>230.93899999999999</v>
      </c>
      <c r="EE17" s="9">
        <v>143.47900000000001</v>
      </c>
      <c r="EF17" s="9">
        <v>73.856999999999999</v>
      </c>
      <c r="EG17" s="9">
        <v>39.156999999999996</v>
      </c>
      <c r="EH17" s="9">
        <v>30.465</v>
      </c>
      <c r="EI17" s="9">
        <v>87.46</v>
      </c>
      <c r="EJ17" s="9">
        <v>49.231000000000002</v>
      </c>
      <c r="EK17" s="9">
        <v>13.939</v>
      </c>
      <c r="EL17" s="9">
        <v>11.523999999999999</v>
      </c>
      <c r="EM17" s="9">
        <v>8.282</v>
      </c>
      <c r="EN17" s="9">
        <v>4.4850000000000003</v>
      </c>
      <c r="EO17" s="9">
        <v>121.592</v>
      </c>
      <c r="EP17" s="9">
        <v>80.900000000000006</v>
      </c>
      <c r="EQ17" s="9">
        <v>41.1</v>
      </c>
      <c r="ER17" s="9">
        <v>25.238</v>
      </c>
      <c r="ES17" s="9">
        <v>14.561</v>
      </c>
      <c r="ET17" s="9">
        <v>40.692</v>
      </c>
      <c r="EU17" s="9">
        <v>18.507000000000001</v>
      </c>
      <c r="EV17" s="9">
        <v>10.42</v>
      </c>
      <c r="EW17" s="9">
        <v>6.3959999999999999</v>
      </c>
      <c r="EX17" s="9">
        <v>3.85</v>
      </c>
      <c r="EY17" s="9">
        <v>1.5189999999999999</v>
      </c>
      <c r="EZ17" s="9">
        <v>109.34699999999999</v>
      </c>
      <c r="FA17" s="9">
        <v>62.579000000000001</v>
      </c>
      <c r="FB17" s="9">
        <v>32.756999999999998</v>
      </c>
      <c r="FC17" s="9">
        <v>13.917999999999999</v>
      </c>
      <c r="FD17" s="9">
        <v>15.904</v>
      </c>
      <c r="FE17" s="9">
        <v>46.768000000000001</v>
      </c>
      <c r="FF17" s="9">
        <v>30.725000000000001</v>
      </c>
      <c r="FG17" s="9">
        <v>3.5190000000000001</v>
      </c>
      <c r="FH17" s="9">
        <v>5.1280000000000001</v>
      </c>
      <c r="FI17" s="9">
        <v>4.431</v>
      </c>
      <c r="FJ17" s="9">
        <v>2.9649999999999999</v>
      </c>
      <c r="FK17" s="9">
        <v>76.822000000000003</v>
      </c>
      <c r="FL17" s="9">
        <v>24.486000000000001</v>
      </c>
      <c r="FM17" s="9">
        <v>7.274</v>
      </c>
      <c r="FN17" s="9">
        <v>7.343</v>
      </c>
      <c r="FO17" s="9">
        <v>9.8699999999999992</v>
      </c>
      <c r="FP17" s="9">
        <v>52.335000000000001</v>
      </c>
      <c r="FQ17" s="9">
        <v>19.824000000000002</v>
      </c>
      <c r="FR17" s="9">
        <v>9.1080000000000005</v>
      </c>
      <c r="FS17" s="9">
        <v>11.037000000000001</v>
      </c>
      <c r="FT17" s="9">
        <v>8.0220000000000002</v>
      </c>
      <c r="FU17" s="9">
        <v>4.3449999999999998</v>
      </c>
      <c r="FV17" s="9">
        <v>36.460999999999999</v>
      </c>
      <c r="FW17" s="9">
        <v>8.2899999999999991</v>
      </c>
      <c r="FX17" s="9">
        <v>5.2869999999999999</v>
      </c>
      <c r="FY17" s="9">
        <v>1.752</v>
      </c>
      <c r="FZ17" s="9">
        <v>1.2509999999999999</v>
      </c>
      <c r="GA17" s="9">
        <v>28.170999999999999</v>
      </c>
      <c r="GB17" s="9">
        <v>10.631</v>
      </c>
      <c r="GC17" s="9">
        <v>4.0190000000000001</v>
      </c>
      <c r="GD17" s="9">
        <v>6.798</v>
      </c>
      <c r="GE17" s="9">
        <v>4.8490000000000002</v>
      </c>
      <c r="GF17" s="9">
        <v>1.875</v>
      </c>
      <c r="GG17" s="9">
        <v>40.360999999999997</v>
      </c>
      <c r="GH17" s="9">
        <v>16.196000000000002</v>
      </c>
      <c r="GI17" s="9">
        <v>1.9870000000000001</v>
      </c>
      <c r="GJ17" s="9">
        <v>5.5910000000000002</v>
      </c>
      <c r="GK17" s="9">
        <v>8.6180000000000003</v>
      </c>
      <c r="GL17" s="9">
        <v>24.164999999999999</v>
      </c>
      <c r="GM17" s="9">
        <v>9.1929999999999996</v>
      </c>
      <c r="GN17" s="9">
        <v>5.09</v>
      </c>
      <c r="GO17" s="9">
        <v>4.2389999999999999</v>
      </c>
      <c r="GP17" s="9">
        <v>3.173</v>
      </c>
      <c r="GQ17" s="9">
        <v>2.4700000000000002</v>
      </c>
      <c r="GR17" s="9">
        <v>864.52099999999996</v>
      </c>
      <c r="GS17" s="9">
        <v>256.44099999999997</v>
      </c>
      <c r="GT17" s="9">
        <v>78.358000000000004</v>
      </c>
      <c r="GU17" s="9">
        <v>75.186000000000007</v>
      </c>
      <c r="GV17" s="9">
        <v>102.89700000000001</v>
      </c>
      <c r="GW17" s="9">
        <v>608.07899999999995</v>
      </c>
      <c r="GX17" s="9">
        <v>269.286</v>
      </c>
      <c r="GY17" s="9">
        <v>128.292</v>
      </c>
      <c r="GZ17" s="9">
        <v>114.79600000000001</v>
      </c>
      <c r="HA17" s="9">
        <v>61.963000000000001</v>
      </c>
      <c r="HB17" s="9">
        <v>33.741999999999997</v>
      </c>
      <c r="HC17" s="9">
        <v>410.81700000000001</v>
      </c>
      <c r="HD17" s="9">
        <v>130.262</v>
      </c>
      <c r="HE17" s="9">
        <v>42.781999999999996</v>
      </c>
      <c r="HF17" s="9">
        <v>35.969000000000001</v>
      </c>
      <c r="HG17" s="9">
        <v>51.511000000000003</v>
      </c>
      <c r="HH17" s="9">
        <v>280.55500000000001</v>
      </c>
      <c r="HI17" s="9">
        <v>126.32899999999999</v>
      </c>
      <c r="HJ17" s="9">
        <v>59.854999999999997</v>
      </c>
      <c r="HK17" s="9">
        <v>52.654000000000003</v>
      </c>
      <c r="HL17" s="9">
        <v>22.233000000000001</v>
      </c>
      <c r="HM17" s="9">
        <v>19.484000000000002</v>
      </c>
      <c r="HN17" s="9">
        <v>453.70400000000001</v>
      </c>
      <c r="HO17" s="9">
        <v>126.179</v>
      </c>
      <c r="HP17" s="9">
        <v>35.576000000000001</v>
      </c>
      <c r="HQ17" s="9">
        <v>39.216999999999999</v>
      </c>
      <c r="HR17" s="9">
        <v>51.386000000000003</v>
      </c>
      <c r="HS17" s="9">
        <v>327.52499999999998</v>
      </c>
      <c r="HT17" s="9">
        <v>142.95699999999999</v>
      </c>
      <c r="HU17" s="9">
        <v>68.436999999999998</v>
      </c>
      <c r="HV17" s="9">
        <v>62.142000000000003</v>
      </c>
      <c r="HW17" s="9">
        <v>39.729999999999997</v>
      </c>
      <c r="HX17" s="9">
        <v>14.259</v>
      </c>
      <c r="HY17" s="9">
        <v>190.83799999999999</v>
      </c>
      <c r="HZ17" s="9">
        <v>78.135000000000005</v>
      </c>
      <c r="IA17" s="9">
        <v>26.974</v>
      </c>
      <c r="IB17" s="9">
        <v>22.808</v>
      </c>
      <c r="IC17" s="9">
        <v>28.353000000000002</v>
      </c>
      <c r="ID17" s="9">
        <v>112.703</v>
      </c>
      <c r="IE17" s="9">
        <v>63.53</v>
      </c>
      <c r="IF17" s="9">
        <v>25.033000000000001</v>
      </c>
      <c r="IG17" s="9">
        <v>18.741</v>
      </c>
      <c r="IH17" s="9">
        <v>4.9000000000000004</v>
      </c>
      <c r="II17" s="9">
        <v>0.5</v>
      </c>
      <c r="IJ17" s="9">
        <v>98.343000000000004</v>
      </c>
      <c r="IK17" s="9">
        <v>39.177</v>
      </c>
      <c r="IL17" s="9">
        <v>14.606999999999999</v>
      </c>
      <c r="IM17" s="9">
        <v>9.9600000000000009</v>
      </c>
      <c r="IN17" s="9">
        <v>14.61</v>
      </c>
      <c r="IO17" s="9">
        <v>59.165999999999997</v>
      </c>
      <c r="IP17" s="9">
        <v>29.956</v>
      </c>
      <c r="IQ17" s="9">
        <v>16.893000000000001</v>
      </c>
    </row>
  </sheetData>
  <pageMargins left="0.7" right="0.7" top="0.75" bottom="0.75" header="0.3" footer="0.3"/>
  <pageSetup paperSize="0" orientation="portrait" horizontalDpi="0" verticalDpi="0" copies="0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E17"/>
  <sheetViews>
    <sheetView workbookViewId="0">
      <pane xSplit="1" ySplit="10" topLeftCell="B11" activePane="bottomRight" state="frozen"/>
      <selection pane="topRight" activeCell="B1" sqref="B1"/>
      <selection pane="bottomLeft" activeCell="A11" sqref="A11"/>
      <selection pane="bottomRight" activeCell="B11" sqref="B11"/>
    </sheetView>
  </sheetViews>
  <sheetFormatPr defaultColWidth="14.7109375" defaultRowHeight="11.25"/>
  <cols>
    <col min="1" max="16384" width="14.7109375" style="1"/>
  </cols>
  <sheetData>
    <row r="1" spans="1:213" s="2" customFormat="1" ht="99.95" customHeight="1">
      <c r="B1" s="3" t="s">
        <v>512</v>
      </c>
      <c r="C1" s="3" t="s">
        <v>513</v>
      </c>
      <c r="D1" s="3" t="s">
        <v>514</v>
      </c>
      <c r="E1" s="3" t="s">
        <v>515</v>
      </c>
      <c r="F1" s="3" t="s">
        <v>516</v>
      </c>
      <c r="G1" s="3" t="s">
        <v>517</v>
      </c>
      <c r="H1" s="3" t="s">
        <v>518</v>
      </c>
      <c r="I1" s="3" t="s">
        <v>519</v>
      </c>
      <c r="J1" s="3" t="s">
        <v>520</v>
      </c>
      <c r="K1" s="3" t="s">
        <v>521</v>
      </c>
      <c r="L1" s="3" t="s">
        <v>522</v>
      </c>
      <c r="M1" s="3" t="s">
        <v>523</v>
      </c>
      <c r="N1" s="3" t="s">
        <v>524</v>
      </c>
      <c r="O1" s="3" t="s">
        <v>525</v>
      </c>
      <c r="P1" s="3" t="s">
        <v>526</v>
      </c>
      <c r="Q1" s="3" t="s">
        <v>527</v>
      </c>
      <c r="R1" s="3" t="s">
        <v>528</v>
      </c>
      <c r="S1" s="3" t="s">
        <v>529</v>
      </c>
      <c r="T1" s="3" t="s">
        <v>530</v>
      </c>
      <c r="U1" s="3" t="s">
        <v>531</v>
      </c>
      <c r="V1" s="3" t="s">
        <v>532</v>
      </c>
      <c r="W1" s="3" t="s">
        <v>533</v>
      </c>
      <c r="X1" s="3" t="s">
        <v>534</v>
      </c>
      <c r="Y1" s="3" t="s">
        <v>535</v>
      </c>
      <c r="Z1" s="3" t="s">
        <v>536</v>
      </c>
      <c r="AA1" s="3" t="s">
        <v>537</v>
      </c>
      <c r="AB1" s="3" t="s">
        <v>538</v>
      </c>
      <c r="AC1" s="3" t="s">
        <v>539</v>
      </c>
      <c r="AD1" s="3" t="s">
        <v>540</v>
      </c>
      <c r="AE1" s="3" t="s">
        <v>541</v>
      </c>
      <c r="AF1" s="3" t="s">
        <v>542</v>
      </c>
      <c r="AG1" s="3" t="s">
        <v>543</v>
      </c>
      <c r="AH1" s="3" t="s">
        <v>544</v>
      </c>
      <c r="AI1" s="3" t="s">
        <v>545</v>
      </c>
      <c r="AJ1" s="3" t="s">
        <v>546</v>
      </c>
      <c r="AK1" s="3" t="s">
        <v>547</v>
      </c>
      <c r="AL1" s="3" t="s">
        <v>548</v>
      </c>
      <c r="AM1" s="3" t="s">
        <v>549</v>
      </c>
      <c r="AN1" s="3" t="s">
        <v>550</v>
      </c>
      <c r="AO1" s="3" t="s">
        <v>551</v>
      </c>
      <c r="AP1" s="3" t="s">
        <v>552</v>
      </c>
      <c r="AQ1" s="3" t="s">
        <v>553</v>
      </c>
      <c r="AR1" s="3" t="s">
        <v>554</v>
      </c>
      <c r="AS1" s="3" t="s">
        <v>555</v>
      </c>
      <c r="AT1" s="3" t="s">
        <v>556</v>
      </c>
      <c r="AU1" s="3" t="s">
        <v>557</v>
      </c>
      <c r="AV1" s="3" t="s">
        <v>558</v>
      </c>
      <c r="AW1" s="3" t="s">
        <v>559</v>
      </c>
      <c r="AX1" s="3" t="s">
        <v>560</v>
      </c>
      <c r="AY1" s="3" t="s">
        <v>561</v>
      </c>
      <c r="AZ1" s="3" t="s">
        <v>562</v>
      </c>
      <c r="BA1" s="3" t="s">
        <v>563</v>
      </c>
      <c r="BB1" s="3" t="s">
        <v>564</v>
      </c>
      <c r="BC1" s="3" t="s">
        <v>565</v>
      </c>
      <c r="BD1" s="3" t="s">
        <v>566</v>
      </c>
      <c r="BE1" s="3" t="s">
        <v>567</v>
      </c>
      <c r="BF1" s="3" t="s">
        <v>568</v>
      </c>
      <c r="BG1" s="3" t="s">
        <v>569</v>
      </c>
      <c r="BH1" s="3" t="s">
        <v>570</v>
      </c>
      <c r="BI1" s="3" t="s">
        <v>571</v>
      </c>
      <c r="BJ1" s="3" t="s">
        <v>572</v>
      </c>
      <c r="BK1" s="3" t="s">
        <v>573</v>
      </c>
      <c r="BL1" s="3" t="s">
        <v>574</v>
      </c>
      <c r="BM1" s="3" t="s">
        <v>575</v>
      </c>
      <c r="BN1" s="3" t="s">
        <v>576</v>
      </c>
      <c r="BO1" s="3" t="s">
        <v>577</v>
      </c>
      <c r="BP1" s="3" t="s">
        <v>578</v>
      </c>
      <c r="BQ1" s="3" t="s">
        <v>579</v>
      </c>
      <c r="BR1" s="3" t="s">
        <v>580</v>
      </c>
      <c r="BS1" s="3" t="s">
        <v>581</v>
      </c>
      <c r="BT1" s="3" t="s">
        <v>582</v>
      </c>
      <c r="BU1" s="3" t="s">
        <v>583</v>
      </c>
      <c r="BV1" s="3" t="s">
        <v>584</v>
      </c>
      <c r="BW1" s="3" t="s">
        <v>585</v>
      </c>
      <c r="BX1" s="3" t="s">
        <v>586</v>
      </c>
      <c r="BY1" s="3" t="s">
        <v>587</v>
      </c>
      <c r="BZ1" s="3" t="s">
        <v>588</v>
      </c>
      <c r="CA1" s="3" t="s">
        <v>589</v>
      </c>
      <c r="CB1" s="3" t="s">
        <v>590</v>
      </c>
      <c r="CC1" s="3" t="s">
        <v>591</v>
      </c>
      <c r="CD1" s="3" t="s">
        <v>592</v>
      </c>
      <c r="CE1" s="3" t="s">
        <v>593</v>
      </c>
      <c r="CF1" s="3" t="s">
        <v>594</v>
      </c>
      <c r="CG1" s="3" t="s">
        <v>595</v>
      </c>
      <c r="CH1" s="3" t="s">
        <v>596</v>
      </c>
      <c r="CI1" s="3" t="s">
        <v>597</v>
      </c>
      <c r="CJ1" s="3" t="s">
        <v>598</v>
      </c>
      <c r="CK1" s="3" t="s">
        <v>599</v>
      </c>
      <c r="CL1" s="3" t="s">
        <v>600</v>
      </c>
      <c r="CM1" s="3" t="s">
        <v>601</v>
      </c>
      <c r="CN1" s="3" t="s">
        <v>602</v>
      </c>
      <c r="CO1" s="3" t="s">
        <v>603</v>
      </c>
      <c r="CP1" s="3" t="s">
        <v>604</v>
      </c>
      <c r="CQ1" s="3" t="s">
        <v>605</v>
      </c>
      <c r="CR1" s="3" t="s">
        <v>606</v>
      </c>
      <c r="CS1" s="3" t="s">
        <v>607</v>
      </c>
      <c r="CT1" s="3" t="s">
        <v>608</v>
      </c>
      <c r="CU1" s="3" t="s">
        <v>609</v>
      </c>
      <c r="CV1" s="3" t="s">
        <v>610</v>
      </c>
      <c r="CW1" s="3" t="s">
        <v>611</v>
      </c>
      <c r="CX1" s="3" t="s">
        <v>612</v>
      </c>
      <c r="CY1" s="3" t="s">
        <v>613</v>
      </c>
      <c r="CZ1" s="3" t="s">
        <v>614</v>
      </c>
      <c r="DA1" s="3" t="s">
        <v>615</v>
      </c>
      <c r="DB1" s="3" t="s">
        <v>616</v>
      </c>
      <c r="DC1" s="3" t="s">
        <v>617</v>
      </c>
      <c r="DD1" s="3" t="s">
        <v>618</v>
      </c>
      <c r="DE1" s="3" t="s">
        <v>619</v>
      </c>
      <c r="DF1" s="3" t="s">
        <v>620</v>
      </c>
      <c r="DG1" s="3" t="s">
        <v>621</v>
      </c>
      <c r="DH1" s="3" t="s">
        <v>622</v>
      </c>
      <c r="DI1" s="3" t="s">
        <v>623</v>
      </c>
      <c r="DJ1" s="3" t="s">
        <v>624</v>
      </c>
      <c r="DK1" s="3" t="s">
        <v>625</v>
      </c>
      <c r="DL1" s="3" t="s">
        <v>626</v>
      </c>
      <c r="DM1" s="3" t="s">
        <v>627</v>
      </c>
      <c r="DN1" s="3" t="s">
        <v>628</v>
      </c>
      <c r="DO1" s="3" t="s">
        <v>629</v>
      </c>
      <c r="DP1" s="3" t="s">
        <v>630</v>
      </c>
      <c r="DQ1" s="3" t="s">
        <v>631</v>
      </c>
      <c r="DR1" s="3" t="s">
        <v>632</v>
      </c>
      <c r="DS1" s="3" t="s">
        <v>633</v>
      </c>
      <c r="DT1" s="3" t="s">
        <v>634</v>
      </c>
      <c r="DU1" s="3" t="s">
        <v>635</v>
      </c>
      <c r="DV1" s="3" t="s">
        <v>636</v>
      </c>
      <c r="DW1" s="3" t="s">
        <v>637</v>
      </c>
      <c r="DX1" s="3" t="s">
        <v>638</v>
      </c>
      <c r="DY1" s="3" t="s">
        <v>639</v>
      </c>
      <c r="DZ1" s="3" t="s">
        <v>640</v>
      </c>
      <c r="EA1" s="3" t="s">
        <v>641</v>
      </c>
      <c r="EB1" s="3" t="s">
        <v>642</v>
      </c>
      <c r="EC1" s="3" t="s">
        <v>643</v>
      </c>
      <c r="ED1" s="3" t="s">
        <v>644</v>
      </c>
      <c r="EE1" s="3" t="s">
        <v>645</v>
      </c>
      <c r="EF1" s="3" t="s">
        <v>646</v>
      </c>
      <c r="EG1" s="3" t="s">
        <v>647</v>
      </c>
      <c r="EH1" s="3" t="s">
        <v>648</v>
      </c>
      <c r="EI1" s="3" t="s">
        <v>649</v>
      </c>
      <c r="EJ1" s="3" t="s">
        <v>650</v>
      </c>
      <c r="EK1" s="3" t="s">
        <v>651</v>
      </c>
      <c r="EL1" s="3" t="s">
        <v>652</v>
      </c>
      <c r="EM1" s="3" t="s">
        <v>653</v>
      </c>
      <c r="EN1" s="3" t="s">
        <v>654</v>
      </c>
      <c r="EO1" s="3" t="s">
        <v>655</v>
      </c>
      <c r="EP1" s="3" t="s">
        <v>656</v>
      </c>
      <c r="EQ1" s="3" t="s">
        <v>657</v>
      </c>
      <c r="ER1" s="3" t="s">
        <v>658</v>
      </c>
      <c r="ES1" s="3" t="s">
        <v>659</v>
      </c>
      <c r="ET1" s="3" t="s">
        <v>660</v>
      </c>
      <c r="EU1" s="3" t="s">
        <v>661</v>
      </c>
      <c r="EV1" s="3" t="s">
        <v>662</v>
      </c>
      <c r="EW1" s="3" t="s">
        <v>663</v>
      </c>
      <c r="EX1" s="3" t="s">
        <v>664</v>
      </c>
      <c r="EY1" s="3" t="s">
        <v>665</v>
      </c>
      <c r="EZ1" s="3" t="s">
        <v>666</v>
      </c>
      <c r="FA1" s="3" t="s">
        <v>667</v>
      </c>
      <c r="FB1" s="3" t="s">
        <v>668</v>
      </c>
      <c r="FC1" s="3" t="s">
        <v>669</v>
      </c>
      <c r="FD1" s="3" t="s">
        <v>670</v>
      </c>
      <c r="FE1" s="3" t="s">
        <v>671</v>
      </c>
      <c r="FF1" s="3" t="s">
        <v>672</v>
      </c>
      <c r="FG1" s="3" t="s">
        <v>673</v>
      </c>
      <c r="FH1" s="3" t="s">
        <v>674</v>
      </c>
      <c r="FI1" s="3" t="s">
        <v>675</v>
      </c>
      <c r="FJ1" s="3" t="s">
        <v>676</v>
      </c>
      <c r="FK1" s="3" t="s">
        <v>677</v>
      </c>
      <c r="FL1" s="3" t="s">
        <v>678</v>
      </c>
      <c r="FM1" s="3" t="s">
        <v>679</v>
      </c>
      <c r="FN1" s="3" t="s">
        <v>680</v>
      </c>
      <c r="FO1" s="3" t="s">
        <v>681</v>
      </c>
      <c r="FP1" s="3" t="s">
        <v>682</v>
      </c>
      <c r="FQ1" s="3" t="s">
        <v>683</v>
      </c>
      <c r="FR1" s="3" t="s">
        <v>684</v>
      </c>
      <c r="FS1" s="3" t="s">
        <v>685</v>
      </c>
      <c r="FT1" s="3" t="s">
        <v>686</v>
      </c>
      <c r="FU1" s="3" t="s">
        <v>687</v>
      </c>
      <c r="FV1" s="3" t="s">
        <v>688</v>
      </c>
      <c r="FW1" s="3" t="s">
        <v>689</v>
      </c>
      <c r="FX1" s="3" t="s">
        <v>690</v>
      </c>
      <c r="FY1" s="3" t="s">
        <v>691</v>
      </c>
      <c r="FZ1" s="3" t="s">
        <v>692</v>
      </c>
      <c r="GA1" s="3" t="s">
        <v>693</v>
      </c>
      <c r="GB1" s="3" t="s">
        <v>694</v>
      </c>
      <c r="GC1" s="3" t="s">
        <v>695</v>
      </c>
      <c r="GD1" s="3" t="s">
        <v>696</v>
      </c>
      <c r="GE1" s="3" t="s">
        <v>697</v>
      </c>
      <c r="GF1" s="3" t="s">
        <v>698</v>
      </c>
      <c r="GG1" s="3" t="s">
        <v>699</v>
      </c>
      <c r="GH1" s="3" t="s">
        <v>700</v>
      </c>
      <c r="GI1" s="3" t="s">
        <v>701</v>
      </c>
      <c r="GJ1" s="3" t="s">
        <v>702</v>
      </c>
      <c r="GK1" s="3" t="s">
        <v>703</v>
      </c>
      <c r="GL1" s="3" t="s">
        <v>704</v>
      </c>
      <c r="GM1" s="3" t="s">
        <v>705</v>
      </c>
      <c r="GN1" s="3" t="s">
        <v>706</v>
      </c>
      <c r="GO1" s="3" t="s">
        <v>707</v>
      </c>
      <c r="GP1" s="3" t="s">
        <v>708</v>
      </c>
      <c r="GQ1" s="3" t="s">
        <v>709</v>
      </c>
      <c r="GR1" s="3" t="s">
        <v>710</v>
      </c>
      <c r="GS1" s="3" t="s">
        <v>711</v>
      </c>
      <c r="GT1" s="3" t="s">
        <v>712</v>
      </c>
      <c r="GU1" s="3" t="s">
        <v>713</v>
      </c>
      <c r="GV1" s="3" t="s">
        <v>714</v>
      </c>
      <c r="GW1" s="3" t="s">
        <v>715</v>
      </c>
      <c r="GX1" s="3" t="s">
        <v>716</v>
      </c>
      <c r="GY1" s="3" t="s">
        <v>717</v>
      </c>
      <c r="GZ1" s="3" t="s">
        <v>718</v>
      </c>
      <c r="HA1" s="3" t="s">
        <v>719</v>
      </c>
      <c r="HB1" s="3" t="s">
        <v>720</v>
      </c>
      <c r="HC1" s="3" t="s">
        <v>721</v>
      </c>
      <c r="HD1" s="3" t="s">
        <v>722</v>
      </c>
      <c r="HE1" s="3" t="s">
        <v>723</v>
      </c>
    </row>
    <row r="2" spans="1:213">
      <c r="A2" s="4" t="s">
        <v>250</v>
      </c>
      <c r="B2" s="7" t="s">
        <v>259</v>
      </c>
      <c r="C2" s="7" t="s">
        <v>259</v>
      </c>
      <c r="D2" s="7" t="s">
        <v>259</v>
      </c>
      <c r="E2" s="7" t="s">
        <v>259</v>
      </c>
      <c r="F2" s="7" t="s">
        <v>259</v>
      </c>
      <c r="G2" s="7" t="s">
        <v>259</v>
      </c>
      <c r="H2" s="7" t="s">
        <v>259</v>
      </c>
      <c r="I2" s="7" t="s">
        <v>259</v>
      </c>
      <c r="J2" s="7" t="s">
        <v>259</v>
      </c>
      <c r="K2" s="7" t="s">
        <v>259</v>
      </c>
      <c r="L2" s="7" t="s">
        <v>259</v>
      </c>
      <c r="M2" s="7" t="s">
        <v>259</v>
      </c>
      <c r="N2" s="7" t="s">
        <v>259</v>
      </c>
      <c r="O2" s="7" t="s">
        <v>259</v>
      </c>
      <c r="P2" s="7" t="s">
        <v>259</v>
      </c>
      <c r="Q2" s="7" t="s">
        <v>259</v>
      </c>
      <c r="R2" s="7" t="s">
        <v>259</v>
      </c>
      <c r="S2" s="7" t="s">
        <v>259</v>
      </c>
      <c r="T2" s="7" t="s">
        <v>259</v>
      </c>
      <c r="U2" s="7" t="s">
        <v>259</v>
      </c>
      <c r="V2" s="7" t="s">
        <v>259</v>
      </c>
      <c r="W2" s="7" t="s">
        <v>259</v>
      </c>
      <c r="X2" s="7" t="s">
        <v>259</v>
      </c>
      <c r="Y2" s="7" t="s">
        <v>259</v>
      </c>
      <c r="Z2" s="7" t="s">
        <v>259</v>
      </c>
      <c r="AA2" s="7" t="s">
        <v>259</v>
      </c>
      <c r="AB2" s="7" t="s">
        <v>259</v>
      </c>
      <c r="AC2" s="7" t="s">
        <v>259</v>
      </c>
      <c r="AD2" s="7" t="s">
        <v>259</v>
      </c>
      <c r="AE2" s="7" t="s">
        <v>259</v>
      </c>
      <c r="AF2" s="7" t="s">
        <v>259</v>
      </c>
      <c r="AG2" s="7" t="s">
        <v>259</v>
      </c>
      <c r="AH2" s="7" t="s">
        <v>259</v>
      </c>
      <c r="AI2" s="7" t="s">
        <v>259</v>
      </c>
      <c r="AJ2" s="7" t="s">
        <v>259</v>
      </c>
      <c r="AK2" s="7" t="s">
        <v>259</v>
      </c>
      <c r="AL2" s="7" t="s">
        <v>259</v>
      </c>
      <c r="AM2" s="7" t="s">
        <v>259</v>
      </c>
      <c r="AN2" s="7" t="s">
        <v>259</v>
      </c>
      <c r="AO2" s="7" t="s">
        <v>259</v>
      </c>
      <c r="AP2" s="7" t="s">
        <v>259</v>
      </c>
      <c r="AQ2" s="7" t="s">
        <v>259</v>
      </c>
      <c r="AR2" s="7" t="s">
        <v>259</v>
      </c>
      <c r="AS2" s="7" t="s">
        <v>259</v>
      </c>
      <c r="AT2" s="7" t="s">
        <v>259</v>
      </c>
      <c r="AU2" s="7" t="s">
        <v>259</v>
      </c>
      <c r="AV2" s="7" t="s">
        <v>259</v>
      </c>
      <c r="AW2" s="7" t="s">
        <v>259</v>
      </c>
      <c r="AX2" s="7" t="s">
        <v>259</v>
      </c>
      <c r="AY2" s="7" t="s">
        <v>259</v>
      </c>
      <c r="AZ2" s="7" t="s">
        <v>259</v>
      </c>
      <c r="BA2" s="7" t="s">
        <v>259</v>
      </c>
      <c r="BB2" s="7" t="s">
        <v>259</v>
      </c>
      <c r="BC2" s="7" t="s">
        <v>259</v>
      </c>
      <c r="BD2" s="7" t="s">
        <v>259</v>
      </c>
      <c r="BE2" s="7" t="s">
        <v>259</v>
      </c>
      <c r="BF2" s="7" t="s">
        <v>259</v>
      </c>
      <c r="BG2" s="7" t="s">
        <v>259</v>
      </c>
      <c r="BH2" s="7" t="s">
        <v>259</v>
      </c>
      <c r="BI2" s="7" t="s">
        <v>259</v>
      </c>
      <c r="BJ2" s="7" t="s">
        <v>259</v>
      </c>
      <c r="BK2" s="7" t="s">
        <v>259</v>
      </c>
      <c r="BL2" s="7" t="s">
        <v>259</v>
      </c>
      <c r="BM2" s="7" t="s">
        <v>259</v>
      </c>
      <c r="BN2" s="7" t="s">
        <v>259</v>
      </c>
      <c r="BO2" s="7" t="s">
        <v>259</v>
      </c>
      <c r="BP2" s="7" t="s">
        <v>259</v>
      </c>
      <c r="BQ2" s="7" t="s">
        <v>259</v>
      </c>
      <c r="BR2" s="7" t="s">
        <v>259</v>
      </c>
      <c r="BS2" s="7" t="s">
        <v>259</v>
      </c>
      <c r="BT2" s="7" t="s">
        <v>259</v>
      </c>
      <c r="BU2" s="7" t="s">
        <v>259</v>
      </c>
      <c r="BV2" s="7" t="s">
        <v>259</v>
      </c>
      <c r="BW2" s="7" t="s">
        <v>259</v>
      </c>
      <c r="BX2" s="7" t="s">
        <v>259</v>
      </c>
      <c r="BY2" s="7" t="s">
        <v>259</v>
      </c>
      <c r="BZ2" s="7" t="s">
        <v>259</v>
      </c>
      <c r="CA2" s="7" t="s">
        <v>259</v>
      </c>
      <c r="CB2" s="7" t="s">
        <v>259</v>
      </c>
      <c r="CC2" s="7" t="s">
        <v>259</v>
      </c>
      <c r="CD2" s="7" t="s">
        <v>259</v>
      </c>
      <c r="CE2" s="7" t="s">
        <v>259</v>
      </c>
      <c r="CF2" s="7" t="s">
        <v>259</v>
      </c>
      <c r="CG2" s="7" t="s">
        <v>259</v>
      </c>
      <c r="CH2" s="7" t="s">
        <v>259</v>
      </c>
      <c r="CI2" s="7" t="s">
        <v>259</v>
      </c>
      <c r="CJ2" s="7" t="s">
        <v>259</v>
      </c>
      <c r="CK2" s="7" t="s">
        <v>259</v>
      </c>
      <c r="CL2" s="7" t="s">
        <v>259</v>
      </c>
      <c r="CM2" s="7" t="s">
        <v>259</v>
      </c>
      <c r="CN2" s="7" t="s">
        <v>259</v>
      </c>
      <c r="CO2" s="7" t="s">
        <v>259</v>
      </c>
      <c r="CP2" s="7" t="s">
        <v>259</v>
      </c>
      <c r="CQ2" s="7" t="s">
        <v>259</v>
      </c>
      <c r="CR2" s="7" t="s">
        <v>259</v>
      </c>
      <c r="CS2" s="7" t="s">
        <v>259</v>
      </c>
      <c r="CT2" s="7" t="s">
        <v>259</v>
      </c>
      <c r="CU2" s="7" t="s">
        <v>259</v>
      </c>
      <c r="CV2" s="7" t="s">
        <v>259</v>
      </c>
      <c r="CW2" s="7" t="s">
        <v>259</v>
      </c>
      <c r="CX2" s="7" t="s">
        <v>259</v>
      </c>
      <c r="CY2" s="7" t="s">
        <v>259</v>
      </c>
      <c r="CZ2" s="7" t="s">
        <v>259</v>
      </c>
      <c r="DA2" s="7" t="s">
        <v>259</v>
      </c>
      <c r="DB2" s="7" t="s">
        <v>259</v>
      </c>
      <c r="DC2" s="7" t="s">
        <v>259</v>
      </c>
      <c r="DD2" s="7" t="s">
        <v>259</v>
      </c>
      <c r="DE2" s="7" t="s">
        <v>259</v>
      </c>
      <c r="DF2" s="7" t="s">
        <v>259</v>
      </c>
      <c r="DG2" s="7" t="s">
        <v>259</v>
      </c>
      <c r="DH2" s="7" t="s">
        <v>259</v>
      </c>
      <c r="DI2" s="7" t="s">
        <v>259</v>
      </c>
      <c r="DJ2" s="7" t="s">
        <v>259</v>
      </c>
      <c r="DK2" s="7" t="s">
        <v>259</v>
      </c>
      <c r="DL2" s="7" t="s">
        <v>259</v>
      </c>
      <c r="DM2" s="7" t="s">
        <v>259</v>
      </c>
      <c r="DN2" s="7" t="s">
        <v>259</v>
      </c>
      <c r="DO2" s="7" t="s">
        <v>259</v>
      </c>
      <c r="DP2" s="7" t="s">
        <v>259</v>
      </c>
      <c r="DQ2" s="7" t="s">
        <v>259</v>
      </c>
      <c r="DR2" s="7" t="s">
        <v>259</v>
      </c>
      <c r="DS2" s="7" t="s">
        <v>259</v>
      </c>
      <c r="DT2" s="7" t="s">
        <v>259</v>
      </c>
      <c r="DU2" s="7" t="s">
        <v>259</v>
      </c>
      <c r="DV2" s="7" t="s">
        <v>259</v>
      </c>
      <c r="DW2" s="7" t="s">
        <v>259</v>
      </c>
      <c r="DX2" s="7" t="s">
        <v>259</v>
      </c>
      <c r="DY2" s="7" t="s">
        <v>259</v>
      </c>
      <c r="DZ2" s="7" t="s">
        <v>259</v>
      </c>
      <c r="EA2" s="7" t="s">
        <v>259</v>
      </c>
      <c r="EB2" s="7" t="s">
        <v>259</v>
      </c>
      <c r="EC2" s="7" t="s">
        <v>259</v>
      </c>
      <c r="ED2" s="7" t="s">
        <v>259</v>
      </c>
      <c r="EE2" s="7" t="s">
        <v>259</v>
      </c>
      <c r="EF2" s="7" t="s">
        <v>259</v>
      </c>
      <c r="EG2" s="7" t="s">
        <v>259</v>
      </c>
      <c r="EH2" s="7" t="s">
        <v>259</v>
      </c>
      <c r="EI2" s="7" t="s">
        <v>259</v>
      </c>
      <c r="EJ2" s="7" t="s">
        <v>259</v>
      </c>
      <c r="EK2" s="7" t="s">
        <v>259</v>
      </c>
      <c r="EL2" s="7" t="s">
        <v>259</v>
      </c>
      <c r="EM2" s="7" t="s">
        <v>259</v>
      </c>
      <c r="EN2" s="7" t="s">
        <v>259</v>
      </c>
      <c r="EO2" s="7" t="s">
        <v>259</v>
      </c>
      <c r="EP2" s="7" t="s">
        <v>259</v>
      </c>
      <c r="EQ2" s="7" t="s">
        <v>259</v>
      </c>
      <c r="ER2" s="7" t="s">
        <v>259</v>
      </c>
      <c r="ES2" s="7" t="s">
        <v>259</v>
      </c>
      <c r="ET2" s="7" t="s">
        <v>259</v>
      </c>
      <c r="EU2" s="7" t="s">
        <v>259</v>
      </c>
      <c r="EV2" s="7" t="s">
        <v>259</v>
      </c>
      <c r="EW2" s="7" t="s">
        <v>259</v>
      </c>
      <c r="EX2" s="7" t="s">
        <v>259</v>
      </c>
      <c r="EY2" s="7" t="s">
        <v>259</v>
      </c>
      <c r="EZ2" s="7" t="s">
        <v>259</v>
      </c>
      <c r="FA2" s="7" t="s">
        <v>259</v>
      </c>
      <c r="FB2" s="7" t="s">
        <v>259</v>
      </c>
      <c r="FC2" s="7" t="s">
        <v>259</v>
      </c>
      <c r="FD2" s="7" t="s">
        <v>259</v>
      </c>
      <c r="FE2" s="7" t="s">
        <v>259</v>
      </c>
      <c r="FF2" s="7" t="s">
        <v>259</v>
      </c>
      <c r="FG2" s="7" t="s">
        <v>259</v>
      </c>
      <c r="FH2" s="7" t="s">
        <v>259</v>
      </c>
      <c r="FI2" s="7" t="s">
        <v>259</v>
      </c>
      <c r="FJ2" s="7" t="s">
        <v>259</v>
      </c>
      <c r="FK2" s="7" t="s">
        <v>259</v>
      </c>
      <c r="FL2" s="7" t="s">
        <v>259</v>
      </c>
      <c r="FM2" s="7" t="s">
        <v>259</v>
      </c>
      <c r="FN2" s="7" t="s">
        <v>259</v>
      </c>
      <c r="FO2" s="7" t="s">
        <v>259</v>
      </c>
      <c r="FP2" s="7" t="s">
        <v>259</v>
      </c>
      <c r="FQ2" s="7" t="s">
        <v>259</v>
      </c>
      <c r="FR2" s="7" t="s">
        <v>259</v>
      </c>
      <c r="FS2" s="7" t="s">
        <v>259</v>
      </c>
      <c r="FT2" s="7" t="s">
        <v>259</v>
      </c>
      <c r="FU2" s="7" t="s">
        <v>259</v>
      </c>
      <c r="FV2" s="7" t="s">
        <v>259</v>
      </c>
      <c r="FW2" s="7" t="s">
        <v>259</v>
      </c>
      <c r="FX2" s="7" t="s">
        <v>259</v>
      </c>
      <c r="FY2" s="7" t="s">
        <v>259</v>
      </c>
      <c r="FZ2" s="7" t="s">
        <v>259</v>
      </c>
      <c r="GA2" s="7" t="s">
        <v>259</v>
      </c>
      <c r="GB2" s="7" t="s">
        <v>259</v>
      </c>
      <c r="GC2" s="7" t="s">
        <v>259</v>
      </c>
      <c r="GD2" s="7" t="s">
        <v>259</v>
      </c>
      <c r="GE2" s="7" t="s">
        <v>259</v>
      </c>
      <c r="GF2" s="7" t="s">
        <v>259</v>
      </c>
      <c r="GG2" s="7" t="s">
        <v>259</v>
      </c>
      <c r="GH2" s="7" t="s">
        <v>259</v>
      </c>
      <c r="GI2" s="7" t="s">
        <v>259</v>
      </c>
      <c r="GJ2" s="7" t="s">
        <v>259</v>
      </c>
      <c r="GK2" s="7" t="s">
        <v>259</v>
      </c>
      <c r="GL2" s="7" t="s">
        <v>259</v>
      </c>
      <c r="GM2" s="7" t="s">
        <v>259</v>
      </c>
      <c r="GN2" s="7" t="s">
        <v>259</v>
      </c>
      <c r="GO2" s="7" t="s">
        <v>259</v>
      </c>
      <c r="GP2" s="7" t="s">
        <v>259</v>
      </c>
      <c r="GQ2" s="7" t="s">
        <v>259</v>
      </c>
      <c r="GR2" s="7" t="s">
        <v>259</v>
      </c>
      <c r="GS2" s="7" t="s">
        <v>259</v>
      </c>
      <c r="GT2" s="7" t="s">
        <v>259</v>
      </c>
      <c r="GU2" s="7" t="s">
        <v>259</v>
      </c>
      <c r="GV2" s="7" t="s">
        <v>259</v>
      </c>
      <c r="GW2" s="7" t="s">
        <v>259</v>
      </c>
      <c r="GX2" s="7" t="s">
        <v>259</v>
      </c>
      <c r="GY2" s="7" t="s">
        <v>259</v>
      </c>
      <c r="GZ2" s="7" t="s">
        <v>259</v>
      </c>
      <c r="HA2" s="7" t="s">
        <v>259</v>
      </c>
      <c r="HB2" s="7" t="s">
        <v>259</v>
      </c>
      <c r="HC2" s="7" t="s">
        <v>259</v>
      </c>
      <c r="HD2" s="7" t="s">
        <v>259</v>
      </c>
      <c r="HE2" s="7" t="s">
        <v>259</v>
      </c>
    </row>
    <row r="3" spans="1:213">
      <c r="A3" s="4" t="s">
        <v>251</v>
      </c>
      <c r="B3" s="8" t="s">
        <v>260</v>
      </c>
      <c r="C3" s="8" t="s">
        <v>260</v>
      </c>
      <c r="D3" s="8" t="s">
        <v>260</v>
      </c>
      <c r="E3" s="8" t="s">
        <v>260</v>
      </c>
      <c r="F3" s="8" t="s">
        <v>260</v>
      </c>
      <c r="G3" s="8" t="s">
        <v>260</v>
      </c>
      <c r="H3" s="8" t="s">
        <v>260</v>
      </c>
      <c r="I3" s="8" t="s">
        <v>260</v>
      </c>
      <c r="J3" s="8" t="s">
        <v>260</v>
      </c>
      <c r="K3" s="8" t="s">
        <v>260</v>
      </c>
      <c r="L3" s="8" t="s">
        <v>260</v>
      </c>
      <c r="M3" s="8" t="s">
        <v>260</v>
      </c>
      <c r="N3" s="8" t="s">
        <v>260</v>
      </c>
      <c r="O3" s="8" t="s">
        <v>260</v>
      </c>
      <c r="P3" s="8" t="s">
        <v>260</v>
      </c>
      <c r="Q3" s="8" t="s">
        <v>260</v>
      </c>
      <c r="R3" s="8" t="s">
        <v>260</v>
      </c>
      <c r="S3" s="8" t="s">
        <v>260</v>
      </c>
      <c r="T3" s="8" t="s">
        <v>260</v>
      </c>
      <c r="U3" s="8" t="s">
        <v>260</v>
      </c>
      <c r="V3" s="8" t="s">
        <v>260</v>
      </c>
      <c r="W3" s="8" t="s">
        <v>260</v>
      </c>
      <c r="X3" s="8" t="s">
        <v>260</v>
      </c>
      <c r="Y3" s="8" t="s">
        <v>260</v>
      </c>
      <c r="Z3" s="8" t="s">
        <v>260</v>
      </c>
      <c r="AA3" s="8" t="s">
        <v>260</v>
      </c>
      <c r="AB3" s="8" t="s">
        <v>260</v>
      </c>
      <c r="AC3" s="8" t="s">
        <v>260</v>
      </c>
      <c r="AD3" s="8" t="s">
        <v>260</v>
      </c>
      <c r="AE3" s="8" t="s">
        <v>260</v>
      </c>
      <c r="AF3" s="8" t="s">
        <v>260</v>
      </c>
      <c r="AG3" s="8" t="s">
        <v>260</v>
      </c>
      <c r="AH3" s="8" t="s">
        <v>260</v>
      </c>
      <c r="AI3" s="8" t="s">
        <v>260</v>
      </c>
      <c r="AJ3" s="8" t="s">
        <v>260</v>
      </c>
      <c r="AK3" s="8" t="s">
        <v>260</v>
      </c>
      <c r="AL3" s="8" t="s">
        <v>260</v>
      </c>
      <c r="AM3" s="8" t="s">
        <v>260</v>
      </c>
      <c r="AN3" s="8" t="s">
        <v>260</v>
      </c>
      <c r="AO3" s="8" t="s">
        <v>260</v>
      </c>
      <c r="AP3" s="8" t="s">
        <v>260</v>
      </c>
      <c r="AQ3" s="8" t="s">
        <v>260</v>
      </c>
      <c r="AR3" s="8" t="s">
        <v>260</v>
      </c>
      <c r="AS3" s="8" t="s">
        <v>260</v>
      </c>
      <c r="AT3" s="8" t="s">
        <v>260</v>
      </c>
      <c r="AU3" s="8" t="s">
        <v>260</v>
      </c>
      <c r="AV3" s="8" t="s">
        <v>260</v>
      </c>
      <c r="AW3" s="8" t="s">
        <v>260</v>
      </c>
      <c r="AX3" s="8" t="s">
        <v>260</v>
      </c>
      <c r="AY3" s="8" t="s">
        <v>260</v>
      </c>
      <c r="AZ3" s="8" t="s">
        <v>260</v>
      </c>
      <c r="BA3" s="8" t="s">
        <v>260</v>
      </c>
      <c r="BB3" s="8" t="s">
        <v>260</v>
      </c>
      <c r="BC3" s="8" t="s">
        <v>260</v>
      </c>
      <c r="BD3" s="8" t="s">
        <v>260</v>
      </c>
      <c r="BE3" s="8" t="s">
        <v>260</v>
      </c>
      <c r="BF3" s="8" t="s">
        <v>260</v>
      </c>
      <c r="BG3" s="8" t="s">
        <v>260</v>
      </c>
      <c r="BH3" s="8" t="s">
        <v>260</v>
      </c>
      <c r="BI3" s="8" t="s">
        <v>260</v>
      </c>
      <c r="BJ3" s="8" t="s">
        <v>260</v>
      </c>
      <c r="BK3" s="8" t="s">
        <v>260</v>
      </c>
      <c r="BL3" s="8" t="s">
        <v>260</v>
      </c>
      <c r="BM3" s="8" t="s">
        <v>260</v>
      </c>
      <c r="BN3" s="8" t="s">
        <v>260</v>
      </c>
      <c r="BO3" s="8" t="s">
        <v>260</v>
      </c>
      <c r="BP3" s="8" t="s">
        <v>260</v>
      </c>
      <c r="BQ3" s="8" t="s">
        <v>260</v>
      </c>
      <c r="BR3" s="8" t="s">
        <v>260</v>
      </c>
      <c r="BS3" s="8" t="s">
        <v>260</v>
      </c>
      <c r="BT3" s="8" t="s">
        <v>260</v>
      </c>
      <c r="BU3" s="8" t="s">
        <v>260</v>
      </c>
      <c r="BV3" s="8" t="s">
        <v>260</v>
      </c>
      <c r="BW3" s="8" t="s">
        <v>260</v>
      </c>
      <c r="BX3" s="8" t="s">
        <v>260</v>
      </c>
      <c r="BY3" s="8" t="s">
        <v>260</v>
      </c>
      <c r="BZ3" s="8" t="s">
        <v>260</v>
      </c>
      <c r="CA3" s="8" t="s">
        <v>260</v>
      </c>
      <c r="CB3" s="8" t="s">
        <v>260</v>
      </c>
      <c r="CC3" s="8" t="s">
        <v>260</v>
      </c>
      <c r="CD3" s="8" t="s">
        <v>260</v>
      </c>
      <c r="CE3" s="8" t="s">
        <v>260</v>
      </c>
      <c r="CF3" s="8" t="s">
        <v>260</v>
      </c>
      <c r="CG3" s="8" t="s">
        <v>260</v>
      </c>
      <c r="CH3" s="8" t="s">
        <v>260</v>
      </c>
      <c r="CI3" s="8" t="s">
        <v>260</v>
      </c>
      <c r="CJ3" s="8" t="s">
        <v>260</v>
      </c>
      <c r="CK3" s="8" t="s">
        <v>260</v>
      </c>
      <c r="CL3" s="8" t="s">
        <v>260</v>
      </c>
      <c r="CM3" s="8" t="s">
        <v>260</v>
      </c>
      <c r="CN3" s="8" t="s">
        <v>260</v>
      </c>
      <c r="CO3" s="8" t="s">
        <v>260</v>
      </c>
      <c r="CP3" s="8" t="s">
        <v>260</v>
      </c>
      <c r="CQ3" s="8" t="s">
        <v>260</v>
      </c>
      <c r="CR3" s="8" t="s">
        <v>260</v>
      </c>
      <c r="CS3" s="8" t="s">
        <v>260</v>
      </c>
      <c r="CT3" s="8" t="s">
        <v>260</v>
      </c>
      <c r="CU3" s="8" t="s">
        <v>260</v>
      </c>
      <c r="CV3" s="8" t="s">
        <v>260</v>
      </c>
      <c r="CW3" s="8" t="s">
        <v>260</v>
      </c>
      <c r="CX3" s="8" t="s">
        <v>260</v>
      </c>
      <c r="CY3" s="8" t="s">
        <v>260</v>
      </c>
      <c r="CZ3" s="8" t="s">
        <v>260</v>
      </c>
      <c r="DA3" s="8" t="s">
        <v>260</v>
      </c>
      <c r="DB3" s="8" t="s">
        <v>260</v>
      </c>
      <c r="DC3" s="8" t="s">
        <v>260</v>
      </c>
      <c r="DD3" s="8" t="s">
        <v>260</v>
      </c>
      <c r="DE3" s="8" t="s">
        <v>260</v>
      </c>
      <c r="DF3" s="8" t="s">
        <v>260</v>
      </c>
      <c r="DG3" s="8" t="s">
        <v>260</v>
      </c>
      <c r="DH3" s="8" t="s">
        <v>260</v>
      </c>
      <c r="DI3" s="8" t="s">
        <v>260</v>
      </c>
      <c r="DJ3" s="8" t="s">
        <v>260</v>
      </c>
      <c r="DK3" s="8" t="s">
        <v>260</v>
      </c>
      <c r="DL3" s="8" t="s">
        <v>260</v>
      </c>
      <c r="DM3" s="8" t="s">
        <v>260</v>
      </c>
      <c r="DN3" s="8" t="s">
        <v>260</v>
      </c>
      <c r="DO3" s="8" t="s">
        <v>260</v>
      </c>
      <c r="DP3" s="8" t="s">
        <v>260</v>
      </c>
      <c r="DQ3" s="8" t="s">
        <v>260</v>
      </c>
      <c r="DR3" s="8" t="s">
        <v>260</v>
      </c>
      <c r="DS3" s="8" t="s">
        <v>260</v>
      </c>
      <c r="DT3" s="8" t="s">
        <v>260</v>
      </c>
      <c r="DU3" s="8" t="s">
        <v>260</v>
      </c>
      <c r="DV3" s="8" t="s">
        <v>260</v>
      </c>
      <c r="DW3" s="8" t="s">
        <v>260</v>
      </c>
      <c r="DX3" s="8" t="s">
        <v>260</v>
      </c>
      <c r="DY3" s="8" t="s">
        <v>260</v>
      </c>
      <c r="DZ3" s="8" t="s">
        <v>260</v>
      </c>
      <c r="EA3" s="8" t="s">
        <v>260</v>
      </c>
      <c r="EB3" s="8" t="s">
        <v>260</v>
      </c>
      <c r="EC3" s="8" t="s">
        <v>260</v>
      </c>
      <c r="ED3" s="8" t="s">
        <v>260</v>
      </c>
      <c r="EE3" s="8" t="s">
        <v>260</v>
      </c>
      <c r="EF3" s="8" t="s">
        <v>260</v>
      </c>
      <c r="EG3" s="8" t="s">
        <v>260</v>
      </c>
      <c r="EH3" s="8" t="s">
        <v>260</v>
      </c>
      <c r="EI3" s="8" t="s">
        <v>260</v>
      </c>
      <c r="EJ3" s="8" t="s">
        <v>260</v>
      </c>
      <c r="EK3" s="8" t="s">
        <v>260</v>
      </c>
      <c r="EL3" s="8" t="s">
        <v>260</v>
      </c>
      <c r="EM3" s="8" t="s">
        <v>260</v>
      </c>
      <c r="EN3" s="8" t="s">
        <v>260</v>
      </c>
      <c r="EO3" s="8" t="s">
        <v>260</v>
      </c>
      <c r="EP3" s="8" t="s">
        <v>260</v>
      </c>
      <c r="EQ3" s="8" t="s">
        <v>260</v>
      </c>
      <c r="ER3" s="8" t="s">
        <v>260</v>
      </c>
      <c r="ES3" s="8" t="s">
        <v>260</v>
      </c>
      <c r="ET3" s="8" t="s">
        <v>260</v>
      </c>
      <c r="EU3" s="8" t="s">
        <v>260</v>
      </c>
      <c r="EV3" s="8" t="s">
        <v>260</v>
      </c>
      <c r="EW3" s="8" t="s">
        <v>260</v>
      </c>
      <c r="EX3" s="8" t="s">
        <v>260</v>
      </c>
      <c r="EY3" s="8" t="s">
        <v>260</v>
      </c>
      <c r="EZ3" s="8" t="s">
        <v>260</v>
      </c>
      <c r="FA3" s="8" t="s">
        <v>260</v>
      </c>
      <c r="FB3" s="8" t="s">
        <v>260</v>
      </c>
      <c r="FC3" s="8" t="s">
        <v>260</v>
      </c>
      <c r="FD3" s="8" t="s">
        <v>260</v>
      </c>
      <c r="FE3" s="8" t="s">
        <v>260</v>
      </c>
      <c r="FF3" s="8" t="s">
        <v>260</v>
      </c>
      <c r="FG3" s="8" t="s">
        <v>260</v>
      </c>
      <c r="FH3" s="8" t="s">
        <v>260</v>
      </c>
      <c r="FI3" s="8" t="s">
        <v>260</v>
      </c>
      <c r="FJ3" s="8" t="s">
        <v>260</v>
      </c>
      <c r="FK3" s="8" t="s">
        <v>260</v>
      </c>
      <c r="FL3" s="8" t="s">
        <v>260</v>
      </c>
      <c r="FM3" s="8" t="s">
        <v>260</v>
      </c>
      <c r="FN3" s="8" t="s">
        <v>260</v>
      </c>
      <c r="FO3" s="8" t="s">
        <v>260</v>
      </c>
      <c r="FP3" s="8" t="s">
        <v>260</v>
      </c>
      <c r="FQ3" s="8" t="s">
        <v>260</v>
      </c>
      <c r="FR3" s="8" t="s">
        <v>260</v>
      </c>
      <c r="FS3" s="8" t="s">
        <v>260</v>
      </c>
      <c r="FT3" s="8" t="s">
        <v>260</v>
      </c>
      <c r="FU3" s="8" t="s">
        <v>260</v>
      </c>
      <c r="FV3" s="8" t="s">
        <v>260</v>
      </c>
      <c r="FW3" s="8" t="s">
        <v>260</v>
      </c>
      <c r="FX3" s="8" t="s">
        <v>260</v>
      </c>
      <c r="FY3" s="8" t="s">
        <v>260</v>
      </c>
      <c r="FZ3" s="8" t="s">
        <v>260</v>
      </c>
      <c r="GA3" s="8" t="s">
        <v>260</v>
      </c>
      <c r="GB3" s="8" t="s">
        <v>260</v>
      </c>
      <c r="GC3" s="8" t="s">
        <v>260</v>
      </c>
      <c r="GD3" s="8" t="s">
        <v>260</v>
      </c>
      <c r="GE3" s="8" t="s">
        <v>260</v>
      </c>
      <c r="GF3" s="8" t="s">
        <v>260</v>
      </c>
      <c r="GG3" s="8" t="s">
        <v>260</v>
      </c>
      <c r="GH3" s="8" t="s">
        <v>260</v>
      </c>
      <c r="GI3" s="8" t="s">
        <v>260</v>
      </c>
      <c r="GJ3" s="8" t="s">
        <v>260</v>
      </c>
      <c r="GK3" s="8" t="s">
        <v>260</v>
      </c>
      <c r="GL3" s="8" t="s">
        <v>260</v>
      </c>
      <c r="GM3" s="8" t="s">
        <v>260</v>
      </c>
      <c r="GN3" s="8" t="s">
        <v>260</v>
      </c>
      <c r="GO3" s="8" t="s">
        <v>260</v>
      </c>
      <c r="GP3" s="8" t="s">
        <v>260</v>
      </c>
      <c r="GQ3" s="8" t="s">
        <v>260</v>
      </c>
      <c r="GR3" s="8" t="s">
        <v>260</v>
      </c>
      <c r="GS3" s="8" t="s">
        <v>260</v>
      </c>
      <c r="GT3" s="8" t="s">
        <v>260</v>
      </c>
      <c r="GU3" s="8" t="s">
        <v>260</v>
      </c>
      <c r="GV3" s="8" t="s">
        <v>260</v>
      </c>
      <c r="GW3" s="8" t="s">
        <v>260</v>
      </c>
      <c r="GX3" s="8" t="s">
        <v>260</v>
      </c>
      <c r="GY3" s="8" t="s">
        <v>260</v>
      </c>
      <c r="GZ3" s="8" t="s">
        <v>260</v>
      </c>
      <c r="HA3" s="8" t="s">
        <v>260</v>
      </c>
      <c r="HB3" s="8" t="s">
        <v>260</v>
      </c>
      <c r="HC3" s="8" t="s">
        <v>260</v>
      </c>
      <c r="HD3" s="8" t="s">
        <v>260</v>
      </c>
      <c r="HE3" s="8" t="s">
        <v>260</v>
      </c>
    </row>
    <row r="4" spans="1:213">
      <c r="A4" s="4" t="s">
        <v>252</v>
      </c>
      <c r="B4" s="8" t="s">
        <v>261</v>
      </c>
      <c r="C4" s="8" t="s">
        <v>261</v>
      </c>
      <c r="D4" s="8" t="s">
        <v>261</v>
      </c>
      <c r="E4" s="8" t="s">
        <v>261</v>
      </c>
      <c r="F4" s="8" t="s">
        <v>261</v>
      </c>
      <c r="G4" s="8" t="s">
        <v>261</v>
      </c>
      <c r="H4" s="8" t="s">
        <v>261</v>
      </c>
      <c r="I4" s="8" t="s">
        <v>261</v>
      </c>
      <c r="J4" s="8" t="s">
        <v>261</v>
      </c>
      <c r="K4" s="8" t="s">
        <v>261</v>
      </c>
      <c r="L4" s="8" t="s">
        <v>261</v>
      </c>
      <c r="M4" s="8" t="s">
        <v>261</v>
      </c>
      <c r="N4" s="8" t="s">
        <v>261</v>
      </c>
      <c r="O4" s="8" t="s">
        <v>261</v>
      </c>
      <c r="P4" s="8" t="s">
        <v>261</v>
      </c>
      <c r="Q4" s="8" t="s">
        <v>261</v>
      </c>
      <c r="R4" s="8" t="s">
        <v>261</v>
      </c>
      <c r="S4" s="8" t="s">
        <v>261</v>
      </c>
      <c r="T4" s="8" t="s">
        <v>261</v>
      </c>
      <c r="U4" s="8" t="s">
        <v>261</v>
      </c>
      <c r="V4" s="8" t="s">
        <v>261</v>
      </c>
      <c r="W4" s="8" t="s">
        <v>261</v>
      </c>
      <c r="X4" s="8" t="s">
        <v>261</v>
      </c>
      <c r="Y4" s="8" t="s">
        <v>261</v>
      </c>
      <c r="Z4" s="8" t="s">
        <v>261</v>
      </c>
      <c r="AA4" s="8" t="s">
        <v>261</v>
      </c>
      <c r="AB4" s="8" t="s">
        <v>261</v>
      </c>
      <c r="AC4" s="8" t="s">
        <v>261</v>
      </c>
      <c r="AD4" s="8" t="s">
        <v>261</v>
      </c>
      <c r="AE4" s="8" t="s">
        <v>261</v>
      </c>
      <c r="AF4" s="8" t="s">
        <v>261</v>
      </c>
      <c r="AG4" s="8" t="s">
        <v>261</v>
      </c>
      <c r="AH4" s="8" t="s">
        <v>261</v>
      </c>
      <c r="AI4" s="8" t="s">
        <v>261</v>
      </c>
      <c r="AJ4" s="8" t="s">
        <v>261</v>
      </c>
      <c r="AK4" s="8" t="s">
        <v>261</v>
      </c>
      <c r="AL4" s="8" t="s">
        <v>261</v>
      </c>
      <c r="AM4" s="8" t="s">
        <v>261</v>
      </c>
      <c r="AN4" s="8" t="s">
        <v>261</v>
      </c>
      <c r="AO4" s="8" t="s">
        <v>261</v>
      </c>
      <c r="AP4" s="8" t="s">
        <v>261</v>
      </c>
      <c r="AQ4" s="8" t="s">
        <v>261</v>
      </c>
      <c r="AR4" s="8" t="s">
        <v>261</v>
      </c>
      <c r="AS4" s="8" t="s">
        <v>261</v>
      </c>
      <c r="AT4" s="8" t="s">
        <v>261</v>
      </c>
      <c r="AU4" s="8" t="s">
        <v>261</v>
      </c>
      <c r="AV4" s="8" t="s">
        <v>261</v>
      </c>
      <c r="AW4" s="8" t="s">
        <v>261</v>
      </c>
      <c r="AX4" s="8" t="s">
        <v>261</v>
      </c>
      <c r="AY4" s="8" t="s">
        <v>261</v>
      </c>
      <c r="AZ4" s="8" t="s">
        <v>261</v>
      </c>
      <c r="BA4" s="8" t="s">
        <v>261</v>
      </c>
      <c r="BB4" s="8" t="s">
        <v>261</v>
      </c>
      <c r="BC4" s="8" t="s">
        <v>261</v>
      </c>
      <c r="BD4" s="8" t="s">
        <v>261</v>
      </c>
      <c r="BE4" s="8" t="s">
        <v>261</v>
      </c>
      <c r="BF4" s="8" t="s">
        <v>261</v>
      </c>
      <c r="BG4" s="8" t="s">
        <v>261</v>
      </c>
      <c r="BH4" s="8" t="s">
        <v>261</v>
      </c>
      <c r="BI4" s="8" t="s">
        <v>261</v>
      </c>
      <c r="BJ4" s="8" t="s">
        <v>261</v>
      </c>
      <c r="BK4" s="8" t="s">
        <v>261</v>
      </c>
      <c r="BL4" s="8" t="s">
        <v>261</v>
      </c>
      <c r="BM4" s="8" t="s">
        <v>261</v>
      </c>
      <c r="BN4" s="8" t="s">
        <v>261</v>
      </c>
      <c r="BO4" s="8" t="s">
        <v>261</v>
      </c>
      <c r="BP4" s="8" t="s">
        <v>261</v>
      </c>
      <c r="BQ4" s="8" t="s">
        <v>261</v>
      </c>
      <c r="BR4" s="8" t="s">
        <v>261</v>
      </c>
      <c r="BS4" s="8" t="s">
        <v>261</v>
      </c>
      <c r="BT4" s="8" t="s">
        <v>261</v>
      </c>
      <c r="BU4" s="8" t="s">
        <v>261</v>
      </c>
      <c r="BV4" s="8" t="s">
        <v>261</v>
      </c>
      <c r="BW4" s="8" t="s">
        <v>261</v>
      </c>
      <c r="BX4" s="8" t="s">
        <v>261</v>
      </c>
      <c r="BY4" s="8" t="s">
        <v>261</v>
      </c>
      <c r="BZ4" s="8" t="s">
        <v>261</v>
      </c>
      <c r="CA4" s="8" t="s">
        <v>261</v>
      </c>
      <c r="CB4" s="8" t="s">
        <v>261</v>
      </c>
      <c r="CC4" s="8" t="s">
        <v>261</v>
      </c>
      <c r="CD4" s="8" t="s">
        <v>261</v>
      </c>
      <c r="CE4" s="8" t="s">
        <v>261</v>
      </c>
      <c r="CF4" s="8" t="s">
        <v>261</v>
      </c>
      <c r="CG4" s="8" t="s">
        <v>261</v>
      </c>
      <c r="CH4" s="8" t="s">
        <v>261</v>
      </c>
      <c r="CI4" s="8" t="s">
        <v>261</v>
      </c>
      <c r="CJ4" s="8" t="s">
        <v>261</v>
      </c>
      <c r="CK4" s="8" t="s">
        <v>261</v>
      </c>
      <c r="CL4" s="8" t="s">
        <v>261</v>
      </c>
      <c r="CM4" s="8" t="s">
        <v>261</v>
      </c>
      <c r="CN4" s="8" t="s">
        <v>261</v>
      </c>
      <c r="CO4" s="8" t="s">
        <v>261</v>
      </c>
      <c r="CP4" s="8" t="s">
        <v>261</v>
      </c>
      <c r="CQ4" s="8" t="s">
        <v>261</v>
      </c>
      <c r="CR4" s="8" t="s">
        <v>261</v>
      </c>
      <c r="CS4" s="8" t="s">
        <v>261</v>
      </c>
      <c r="CT4" s="8" t="s">
        <v>261</v>
      </c>
      <c r="CU4" s="8" t="s">
        <v>261</v>
      </c>
      <c r="CV4" s="8" t="s">
        <v>261</v>
      </c>
      <c r="CW4" s="8" t="s">
        <v>261</v>
      </c>
      <c r="CX4" s="8" t="s">
        <v>261</v>
      </c>
      <c r="CY4" s="8" t="s">
        <v>261</v>
      </c>
      <c r="CZ4" s="8" t="s">
        <v>261</v>
      </c>
      <c r="DA4" s="8" t="s">
        <v>261</v>
      </c>
      <c r="DB4" s="8" t="s">
        <v>261</v>
      </c>
      <c r="DC4" s="8" t="s">
        <v>261</v>
      </c>
      <c r="DD4" s="8" t="s">
        <v>261</v>
      </c>
      <c r="DE4" s="8" t="s">
        <v>261</v>
      </c>
      <c r="DF4" s="8" t="s">
        <v>261</v>
      </c>
      <c r="DG4" s="8" t="s">
        <v>261</v>
      </c>
      <c r="DH4" s="8" t="s">
        <v>261</v>
      </c>
      <c r="DI4" s="8" t="s">
        <v>261</v>
      </c>
      <c r="DJ4" s="8" t="s">
        <v>261</v>
      </c>
      <c r="DK4" s="8" t="s">
        <v>261</v>
      </c>
      <c r="DL4" s="8" t="s">
        <v>261</v>
      </c>
      <c r="DM4" s="8" t="s">
        <v>261</v>
      </c>
      <c r="DN4" s="8" t="s">
        <v>261</v>
      </c>
      <c r="DO4" s="8" t="s">
        <v>261</v>
      </c>
      <c r="DP4" s="8" t="s">
        <v>261</v>
      </c>
      <c r="DQ4" s="8" t="s">
        <v>261</v>
      </c>
      <c r="DR4" s="8" t="s">
        <v>261</v>
      </c>
      <c r="DS4" s="8" t="s">
        <v>261</v>
      </c>
      <c r="DT4" s="8" t="s">
        <v>261</v>
      </c>
      <c r="DU4" s="8" t="s">
        <v>261</v>
      </c>
      <c r="DV4" s="8" t="s">
        <v>261</v>
      </c>
      <c r="DW4" s="8" t="s">
        <v>261</v>
      </c>
      <c r="DX4" s="8" t="s">
        <v>261</v>
      </c>
      <c r="DY4" s="8" t="s">
        <v>261</v>
      </c>
      <c r="DZ4" s="8" t="s">
        <v>261</v>
      </c>
      <c r="EA4" s="8" t="s">
        <v>261</v>
      </c>
      <c r="EB4" s="8" t="s">
        <v>261</v>
      </c>
      <c r="EC4" s="8" t="s">
        <v>261</v>
      </c>
      <c r="ED4" s="8" t="s">
        <v>261</v>
      </c>
      <c r="EE4" s="8" t="s">
        <v>261</v>
      </c>
      <c r="EF4" s="8" t="s">
        <v>261</v>
      </c>
      <c r="EG4" s="8" t="s">
        <v>261</v>
      </c>
      <c r="EH4" s="8" t="s">
        <v>261</v>
      </c>
      <c r="EI4" s="8" t="s">
        <v>261</v>
      </c>
      <c r="EJ4" s="8" t="s">
        <v>261</v>
      </c>
      <c r="EK4" s="8" t="s">
        <v>261</v>
      </c>
      <c r="EL4" s="8" t="s">
        <v>261</v>
      </c>
      <c r="EM4" s="8" t="s">
        <v>261</v>
      </c>
      <c r="EN4" s="8" t="s">
        <v>261</v>
      </c>
      <c r="EO4" s="8" t="s">
        <v>261</v>
      </c>
      <c r="EP4" s="8" t="s">
        <v>261</v>
      </c>
      <c r="EQ4" s="8" t="s">
        <v>261</v>
      </c>
      <c r="ER4" s="8" t="s">
        <v>261</v>
      </c>
      <c r="ES4" s="8" t="s">
        <v>261</v>
      </c>
      <c r="ET4" s="8" t="s">
        <v>261</v>
      </c>
      <c r="EU4" s="8" t="s">
        <v>261</v>
      </c>
      <c r="EV4" s="8" t="s">
        <v>261</v>
      </c>
      <c r="EW4" s="8" t="s">
        <v>261</v>
      </c>
      <c r="EX4" s="8" t="s">
        <v>261</v>
      </c>
      <c r="EY4" s="8" t="s">
        <v>261</v>
      </c>
      <c r="EZ4" s="8" t="s">
        <v>261</v>
      </c>
      <c r="FA4" s="8" t="s">
        <v>261</v>
      </c>
      <c r="FB4" s="8" t="s">
        <v>261</v>
      </c>
      <c r="FC4" s="8" t="s">
        <v>261</v>
      </c>
      <c r="FD4" s="8" t="s">
        <v>261</v>
      </c>
      <c r="FE4" s="8" t="s">
        <v>261</v>
      </c>
      <c r="FF4" s="8" t="s">
        <v>261</v>
      </c>
      <c r="FG4" s="8" t="s">
        <v>261</v>
      </c>
      <c r="FH4" s="8" t="s">
        <v>261</v>
      </c>
      <c r="FI4" s="8" t="s">
        <v>261</v>
      </c>
      <c r="FJ4" s="8" t="s">
        <v>261</v>
      </c>
      <c r="FK4" s="8" t="s">
        <v>261</v>
      </c>
      <c r="FL4" s="8" t="s">
        <v>261</v>
      </c>
      <c r="FM4" s="8" t="s">
        <v>261</v>
      </c>
      <c r="FN4" s="8" t="s">
        <v>261</v>
      </c>
      <c r="FO4" s="8" t="s">
        <v>261</v>
      </c>
      <c r="FP4" s="8" t="s">
        <v>261</v>
      </c>
      <c r="FQ4" s="8" t="s">
        <v>261</v>
      </c>
      <c r="FR4" s="8" t="s">
        <v>261</v>
      </c>
      <c r="FS4" s="8" t="s">
        <v>261</v>
      </c>
      <c r="FT4" s="8" t="s">
        <v>261</v>
      </c>
      <c r="FU4" s="8" t="s">
        <v>261</v>
      </c>
      <c r="FV4" s="8" t="s">
        <v>261</v>
      </c>
      <c r="FW4" s="8" t="s">
        <v>261</v>
      </c>
      <c r="FX4" s="8" t="s">
        <v>261</v>
      </c>
      <c r="FY4" s="8" t="s">
        <v>261</v>
      </c>
      <c r="FZ4" s="8" t="s">
        <v>261</v>
      </c>
      <c r="GA4" s="8" t="s">
        <v>261</v>
      </c>
      <c r="GB4" s="8" t="s">
        <v>261</v>
      </c>
      <c r="GC4" s="8" t="s">
        <v>261</v>
      </c>
      <c r="GD4" s="8" t="s">
        <v>261</v>
      </c>
      <c r="GE4" s="8" t="s">
        <v>261</v>
      </c>
      <c r="GF4" s="8" t="s">
        <v>261</v>
      </c>
      <c r="GG4" s="8" t="s">
        <v>261</v>
      </c>
      <c r="GH4" s="8" t="s">
        <v>261</v>
      </c>
      <c r="GI4" s="8" t="s">
        <v>261</v>
      </c>
      <c r="GJ4" s="8" t="s">
        <v>261</v>
      </c>
      <c r="GK4" s="8" t="s">
        <v>261</v>
      </c>
      <c r="GL4" s="8" t="s">
        <v>261</v>
      </c>
      <c r="GM4" s="8" t="s">
        <v>261</v>
      </c>
      <c r="GN4" s="8" t="s">
        <v>261</v>
      </c>
      <c r="GO4" s="8" t="s">
        <v>261</v>
      </c>
      <c r="GP4" s="8" t="s">
        <v>261</v>
      </c>
      <c r="GQ4" s="8" t="s">
        <v>261</v>
      </c>
      <c r="GR4" s="8" t="s">
        <v>261</v>
      </c>
      <c r="GS4" s="8" t="s">
        <v>261</v>
      </c>
      <c r="GT4" s="8" t="s">
        <v>261</v>
      </c>
      <c r="GU4" s="8" t="s">
        <v>261</v>
      </c>
      <c r="GV4" s="8" t="s">
        <v>261</v>
      </c>
      <c r="GW4" s="8" t="s">
        <v>261</v>
      </c>
      <c r="GX4" s="8" t="s">
        <v>261</v>
      </c>
      <c r="GY4" s="8" t="s">
        <v>261</v>
      </c>
      <c r="GZ4" s="8" t="s">
        <v>261</v>
      </c>
      <c r="HA4" s="8" t="s">
        <v>261</v>
      </c>
      <c r="HB4" s="8" t="s">
        <v>261</v>
      </c>
      <c r="HC4" s="8" t="s">
        <v>261</v>
      </c>
      <c r="HD4" s="8" t="s">
        <v>261</v>
      </c>
      <c r="HE4" s="8" t="s">
        <v>261</v>
      </c>
    </row>
    <row r="5" spans="1:213">
      <c r="A5" s="4" t="s">
        <v>253</v>
      </c>
      <c r="B5" s="8" t="s">
        <v>945</v>
      </c>
      <c r="C5" s="8" t="s">
        <v>945</v>
      </c>
      <c r="D5" s="8" t="s">
        <v>945</v>
      </c>
      <c r="E5" s="8" t="s">
        <v>945</v>
      </c>
      <c r="F5" s="8" t="s">
        <v>945</v>
      </c>
      <c r="G5" s="8" t="s">
        <v>945</v>
      </c>
      <c r="H5" s="8" t="s">
        <v>945</v>
      </c>
      <c r="I5" s="8" t="s">
        <v>945</v>
      </c>
      <c r="J5" s="8" t="s">
        <v>945</v>
      </c>
      <c r="K5" s="8" t="s">
        <v>945</v>
      </c>
      <c r="L5" s="8" t="s">
        <v>945</v>
      </c>
      <c r="M5" s="8" t="s">
        <v>945</v>
      </c>
      <c r="N5" s="8" t="s">
        <v>945</v>
      </c>
      <c r="O5" s="8" t="s">
        <v>945</v>
      </c>
      <c r="P5" s="8" t="s">
        <v>945</v>
      </c>
      <c r="Q5" s="8" t="s">
        <v>945</v>
      </c>
      <c r="R5" s="8" t="s">
        <v>945</v>
      </c>
      <c r="S5" s="8" t="s">
        <v>945</v>
      </c>
      <c r="T5" s="8" t="s">
        <v>945</v>
      </c>
      <c r="U5" s="8" t="s">
        <v>945</v>
      </c>
      <c r="V5" s="8" t="s">
        <v>945</v>
      </c>
      <c r="W5" s="8" t="s">
        <v>945</v>
      </c>
      <c r="X5" s="8" t="s">
        <v>945</v>
      </c>
      <c r="Y5" s="8" t="s">
        <v>945</v>
      </c>
      <c r="Z5" s="8" t="s">
        <v>945</v>
      </c>
      <c r="AA5" s="8" t="s">
        <v>945</v>
      </c>
      <c r="AB5" s="8" t="s">
        <v>945</v>
      </c>
      <c r="AC5" s="8" t="s">
        <v>945</v>
      </c>
      <c r="AD5" s="8" t="s">
        <v>945</v>
      </c>
      <c r="AE5" s="8" t="s">
        <v>945</v>
      </c>
      <c r="AF5" s="8" t="s">
        <v>945</v>
      </c>
      <c r="AG5" s="8" t="s">
        <v>945</v>
      </c>
      <c r="AH5" s="8" t="s">
        <v>945</v>
      </c>
      <c r="AI5" s="8" t="s">
        <v>945</v>
      </c>
      <c r="AJ5" s="8" t="s">
        <v>945</v>
      </c>
      <c r="AK5" s="8" t="s">
        <v>945</v>
      </c>
      <c r="AL5" s="8" t="s">
        <v>945</v>
      </c>
      <c r="AM5" s="8" t="s">
        <v>945</v>
      </c>
      <c r="AN5" s="8" t="s">
        <v>945</v>
      </c>
      <c r="AO5" s="8" t="s">
        <v>945</v>
      </c>
      <c r="AP5" s="8" t="s">
        <v>945</v>
      </c>
      <c r="AQ5" s="8" t="s">
        <v>945</v>
      </c>
      <c r="AR5" s="8" t="s">
        <v>945</v>
      </c>
      <c r="AS5" s="8" t="s">
        <v>945</v>
      </c>
      <c r="AT5" s="8" t="s">
        <v>945</v>
      </c>
      <c r="AU5" s="8" t="s">
        <v>945</v>
      </c>
      <c r="AV5" s="8" t="s">
        <v>945</v>
      </c>
      <c r="AW5" s="8" t="s">
        <v>945</v>
      </c>
      <c r="AX5" s="8" t="s">
        <v>945</v>
      </c>
      <c r="AY5" s="8" t="s">
        <v>945</v>
      </c>
      <c r="AZ5" s="8" t="s">
        <v>945</v>
      </c>
      <c r="BA5" s="8" t="s">
        <v>945</v>
      </c>
      <c r="BB5" s="8" t="s">
        <v>945</v>
      </c>
      <c r="BC5" s="8" t="s">
        <v>945</v>
      </c>
      <c r="BD5" s="8" t="s">
        <v>945</v>
      </c>
      <c r="BE5" s="8" t="s">
        <v>945</v>
      </c>
      <c r="BF5" s="8" t="s">
        <v>945</v>
      </c>
      <c r="BG5" s="8" t="s">
        <v>945</v>
      </c>
      <c r="BH5" s="8" t="s">
        <v>945</v>
      </c>
      <c r="BI5" s="8" t="s">
        <v>945</v>
      </c>
      <c r="BJ5" s="8" t="s">
        <v>945</v>
      </c>
      <c r="BK5" s="8" t="s">
        <v>945</v>
      </c>
      <c r="BL5" s="8" t="s">
        <v>945</v>
      </c>
      <c r="BM5" s="8" t="s">
        <v>945</v>
      </c>
      <c r="BN5" s="8" t="s">
        <v>945</v>
      </c>
      <c r="BO5" s="8" t="s">
        <v>945</v>
      </c>
      <c r="BP5" s="8" t="s">
        <v>945</v>
      </c>
      <c r="BQ5" s="8" t="s">
        <v>945</v>
      </c>
      <c r="BR5" s="8" t="s">
        <v>945</v>
      </c>
      <c r="BS5" s="8" t="s">
        <v>945</v>
      </c>
      <c r="BT5" s="8" t="s">
        <v>945</v>
      </c>
      <c r="BU5" s="8" t="s">
        <v>945</v>
      </c>
      <c r="BV5" s="8" t="s">
        <v>945</v>
      </c>
      <c r="BW5" s="8" t="s">
        <v>945</v>
      </c>
      <c r="BX5" s="8" t="s">
        <v>945</v>
      </c>
      <c r="BY5" s="8" t="s">
        <v>945</v>
      </c>
      <c r="BZ5" s="8" t="s">
        <v>945</v>
      </c>
      <c r="CA5" s="8" t="s">
        <v>945</v>
      </c>
      <c r="CB5" s="8" t="s">
        <v>945</v>
      </c>
      <c r="CC5" s="8" t="s">
        <v>945</v>
      </c>
      <c r="CD5" s="8" t="s">
        <v>945</v>
      </c>
      <c r="CE5" s="8" t="s">
        <v>945</v>
      </c>
      <c r="CF5" s="8" t="s">
        <v>945</v>
      </c>
      <c r="CG5" s="8" t="s">
        <v>945</v>
      </c>
      <c r="CH5" s="8" t="s">
        <v>945</v>
      </c>
      <c r="CI5" s="8" t="s">
        <v>945</v>
      </c>
      <c r="CJ5" s="8" t="s">
        <v>945</v>
      </c>
      <c r="CK5" s="8" t="s">
        <v>945</v>
      </c>
      <c r="CL5" s="8" t="s">
        <v>945</v>
      </c>
      <c r="CM5" s="8" t="s">
        <v>945</v>
      </c>
      <c r="CN5" s="8" t="s">
        <v>945</v>
      </c>
      <c r="CO5" s="8" t="s">
        <v>945</v>
      </c>
      <c r="CP5" s="8" t="s">
        <v>945</v>
      </c>
      <c r="CQ5" s="8" t="s">
        <v>945</v>
      </c>
      <c r="CR5" s="8" t="s">
        <v>945</v>
      </c>
      <c r="CS5" s="8" t="s">
        <v>945</v>
      </c>
      <c r="CT5" s="8" t="s">
        <v>945</v>
      </c>
      <c r="CU5" s="8" t="s">
        <v>945</v>
      </c>
      <c r="CV5" s="8" t="s">
        <v>945</v>
      </c>
      <c r="CW5" s="8" t="s">
        <v>945</v>
      </c>
      <c r="CX5" s="8" t="s">
        <v>945</v>
      </c>
      <c r="CY5" s="8" t="s">
        <v>945</v>
      </c>
      <c r="CZ5" s="8" t="s">
        <v>945</v>
      </c>
      <c r="DA5" s="8" t="s">
        <v>945</v>
      </c>
      <c r="DB5" s="8" t="s">
        <v>945</v>
      </c>
      <c r="DC5" s="8" t="s">
        <v>945</v>
      </c>
      <c r="DD5" s="8" t="s">
        <v>945</v>
      </c>
      <c r="DE5" s="8" t="s">
        <v>945</v>
      </c>
      <c r="DF5" s="8" t="s">
        <v>945</v>
      </c>
      <c r="DG5" s="8" t="s">
        <v>945</v>
      </c>
      <c r="DH5" s="8" t="s">
        <v>945</v>
      </c>
      <c r="DI5" s="8" t="s">
        <v>945</v>
      </c>
      <c r="DJ5" s="8" t="s">
        <v>945</v>
      </c>
      <c r="DK5" s="8" t="s">
        <v>945</v>
      </c>
      <c r="DL5" s="8" t="s">
        <v>945</v>
      </c>
      <c r="DM5" s="8" t="s">
        <v>945</v>
      </c>
      <c r="DN5" s="8" t="s">
        <v>945</v>
      </c>
      <c r="DO5" s="8" t="s">
        <v>945</v>
      </c>
      <c r="DP5" s="8" t="s">
        <v>945</v>
      </c>
      <c r="DQ5" s="8" t="s">
        <v>945</v>
      </c>
      <c r="DR5" s="8" t="s">
        <v>945</v>
      </c>
      <c r="DS5" s="8" t="s">
        <v>945</v>
      </c>
      <c r="DT5" s="8" t="s">
        <v>945</v>
      </c>
      <c r="DU5" s="8" t="s">
        <v>945</v>
      </c>
      <c r="DV5" s="8" t="s">
        <v>945</v>
      </c>
      <c r="DW5" s="8" t="s">
        <v>945</v>
      </c>
      <c r="DX5" s="8" t="s">
        <v>945</v>
      </c>
      <c r="DY5" s="8" t="s">
        <v>945</v>
      </c>
      <c r="DZ5" s="8" t="s">
        <v>945</v>
      </c>
      <c r="EA5" s="8" t="s">
        <v>945</v>
      </c>
      <c r="EB5" s="8" t="s">
        <v>945</v>
      </c>
      <c r="EC5" s="8" t="s">
        <v>945</v>
      </c>
      <c r="ED5" s="8" t="s">
        <v>945</v>
      </c>
      <c r="EE5" s="8" t="s">
        <v>945</v>
      </c>
      <c r="EF5" s="8" t="s">
        <v>945</v>
      </c>
      <c r="EG5" s="8" t="s">
        <v>945</v>
      </c>
      <c r="EH5" s="8" t="s">
        <v>945</v>
      </c>
      <c r="EI5" s="8" t="s">
        <v>945</v>
      </c>
      <c r="EJ5" s="8" t="s">
        <v>945</v>
      </c>
      <c r="EK5" s="8" t="s">
        <v>945</v>
      </c>
      <c r="EL5" s="8" t="s">
        <v>945</v>
      </c>
      <c r="EM5" s="8" t="s">
        <v>945</v>
      </c>
      <c r="EN5" s="8" t="s">
        <v>945</v>
      </c>
      <c r="EO5" s="8" t="s">
        <v>945</v>
      </c>
      <c r="EP5" s="8" t="s">
        <v>945</v>
      </c>
      <c r="EQ5" s="8" t="s">
        <v>945</v>
      </c>
      <c r="ER5" s="8" t="s">
        <v>945</v>
      </c>
      <c r="ES5" s="8" t="s">
        <v>945</v>
      </c>
      <c r="ET5" s="8" t="s">
        <v>945</v>
      </c>
      <c r="EU5" s="8" t="s">
        <v>945</v>
      </c>
      <c r="EV5" s="8" t="s">
        <v>945</v>
      </c>
      <c r="EW5" s="8" t="s">
        <v>945</v>
      </c>
      <c r="EX5" s="8" t="s">
        <v>945</v>
      </c>
      <c r="EY5" s="8" t="s">
        <v>945</v>
      </c>
      <c r="EZ5" s="8" t="s">
        <v>945</v>
      </c>
      <c r="FA5" s="8" t="s">
        <v>945</v>
      </c>
      <c r="FB5" s="8" t="s">
        <v>945</v>
      </c>
      <c r="FC5" s="8" t="s">
        <v>945</v>
      </c>
      <c r="FD5" s="8" t="s">
        <v>945</v>
      </c>
      <c r="FE5" s="8" t="s">
        <v>945</v>
      </c>
      <c r="FF5" s="8" t="s">
        <v>945</v>
      </c>
      <c r="FG5" s="8" t="s">
        <v>945</v>
      </c>
      <c r="FH5" s="8" t="s">
        <v>945</v>
      </c>
      <c r="FI5" s="8" t="s">
        <v>945</v>
      </c>
      <c r="FJ5" s="8" t="s">
        <v>945</v>
      </c>
      <c r="FK5" s="8" t="s">
        <v>945</v>
      </c>
      <c r="FL5" s="8" t="s">
        <v>945</v>
      </c>
      <c r="FM5" s="8" t="s">
        <v>945</v>
      </c>
      <c r="FN5" s="8" t="s">
        <v>945</v>
      </c>
      <c r="FO5" s="8" t="s">
        <v>945</v>
      </c>
      <c r="FP5" s="8" t="s">
        <v>945</v>
      </c>
      <c r="FQ5" s="8" t="s">
        <v>945</v>
      </c>
      <c r="FR5" s="8" t="s">
        <v>945</v>
      </c>
      <c r="FS5" s="8" t="s">
        <v>945</v>
      </c>
      <c r="FT5" s="8" t="s">
        <v>945</v>
      </c>
      <c r="FU5" s="8" t="s">
        <v>945</v>
      </c>
      <c r="FV5" s="8" t="s">
        <v>945</v>
      </c>
      <c r="FW5" s="8" t="s">
        <v>945</v>
      </c>
      <c r="FX5" s="8" t="s">
        <v>945</v>
      </c>
      <c r="FY5" s="8" t="s">
        <v>945</v>
      </c>
      <c r="FZ5" s="8" t="s">
        <v>945</v>
      </c>
      <c r="GA5" s="8" t="s">
        <v>945</v>
      </c>
      <c r="GB5" s="8" t="s">
        <v>945</v>
      </c>
      <c r="GC5" s="8" t="s">
        <v>945</v>
      </c>
      <c r="GD5" s="8" t="s">
        <v>945</v>
      </c>
      <c r="GE5" s="8" t="s">
        <v>945</v>
      </c>
      <c r="GF5" s="8" t="s">
        <v>945</v>
      </c>
      <c r="GG5" s="8" t="s">
        <v>945</v>
      </c>
      <c r="GH5" s="8" t="s">
        <v>945</v>
      </c>
      <c r="GI5" s="8" t="s">
        <v>945</v>
      </c>
      <c r="GJ5" s="8" t="s">
        <v>945</v>
      </c>
      <c r="GK5" s="8" t="s">
        <v>945</v>
      </c>
      <c r="GL5" s="8" t="s">
        <v>945</v>
      </c>
      <c r="GM5" s="8" t="s">
        <v>945</v>
      </c>
      <c r="GN5" s="8" t="s">
        <v>945</v>
      </c>
      <c r="GO5" s="8" t="s">
        <v>945</v>
      </c>
      <c r="GP5" s="8" t="s">
        <v>945</v>
      </c>
      <c r="GQ5" s="8" t="s">
        <v>945</v>
      </c>
      <c r="GR5" s="8" t="s">
        <v>945</v>
      </c>
      <c r="GS5" s="8" t="s">
        <v>945</v>
      </c>
      <c r="GT5" s="8" t="s">
        <v>945</v>
      </c>
      <c r="GU5" s="8" t="s">
        <v>945</v>
      </c>
      <c r="GV5" s="8" t="s">
        <v>945</v>
      </c>
      <c r="GW5" s="8" t="s">
        <v>945</v>
      </c>
      <c r="GX5" s="8" t="s">
        <v>945</v>
      </c>
      <c r="GY5" s="8" t="s">
        <v>945</v>
      </c>
      <c r="GZ5" s="8" t="s">
        <v>945</v>
      </c>
      <c r="HA5" s="8" t="s">
        <v>945</v>
      </c>
      <c r="HB5" s="8" t="s">
        <v>945</v>
      </c>
      <c r="HC5" s="8" t="s">
        <v>945</v>
      </c>
      <c r="HD5" s="8" t="s">
        <v>945</v>
      </c>
      <c r="HE5" s="8" t="s">
        <v>945</v>
      </c>
    </row>
    <row r="6" spans="1:213">
      <c r="A6" s="4" t="s">
        <v>254</v>
      </c>
      <c r="B6" s="1">
        <v>2</v>
      </c>
      <c r="C6" s="1">
        <v>2</v>
      </c>
      <c r="D6" s="1">
        <v>2</v>
      </c>
      <c r="E6" s="1">
        <v>2</v>
      </c>
      <c r="F6" s="1">
        <v>2</v>
      </c>
      <c r="G6" s="1">
        <v>2</v>
      </c>
      <c r="H6" s="1">
        <v>2</v>
      </c>
      <c r="I6" s="1">
        <v>2</v>
      </c>
      <c r="J6" s="1">
        <v>2</v>
      </c>
      <c r="K6" s="1">
        <v>2</v>
      </c>
      <c r="L6" s="1">
        <v>2</v>
      </c>
      <c r="M6" s="1">
        <v>2</v>
      </c>
      <c r="N6" s="1">
        <v>2</v>
      </c>
      <c r="O6" s="1">
        <v>2</v>
      </c>
      <c r="P6" s="1">
        <v>2</v>
      </c>
      <c r="Q6" s="1">
        <v>2</v>
      </c>
      <c r="R6" s="1">
        <v>2</v>
      </c>
      <c r="S6" s="1">
        <v>2</v>
      </c>
      <c r="T6" s="1">
        <v>2</v>
      </c>
      <c r="U6" s="1">
        <v>2</v>
      </c>
      <c r="V6" s="1">
        <v>2</v>
      </c>
      <c r="W6" s="1">
        <v>2</v>
      </c>
      <c r="X6" s="1">
        <v>2</v>
      </c>
      <c r="Y6" s="1">
        <v>2</v>
      </c>
      <c r="Z6" s="1">
        <v>2</v>
      </c>
      <c r="AA6" s="1">
        <v>2</v>
      </c>
      <c r="AB6" s="1">
        <v>2</v>
      </c>
      <c r="AC6" s="1">
        <v>2</v>
      </c>
      <c r="AD6" s="1">
        <v>2</v>
      </c>
      <c r="AE6" s="1">
        <v>2</v>
      </c>
      <c r="AF6" s="1">
        <v>2</v>
      </c>
      <c r="AG6" s="1">
        <v>2</v>
      </c>
      <c r="AH6" s="1">
        <v>2</v>
      </c>
      <c r="AI6" s="1">
        <v>2</v>
      </c>
      <c r="AJ6" s="1">
        <v>2</v>
      </c>
      <c r="AK6" s="1">
        <v>2</v>
      </c>
      <c r="AL6" s="1">
        <v>2</v>
      </c>
      <c r="AM6" s="1">
        <v>2</v>
      </c>
      <c r="AN6" s="1">
        <v>2</v>
      </c>
      <c r="AO6" s="1">
        <v>2</v>
      </c>
      <c r="AP6" s="1">
        <v>2</v>
      </c>
      <c r="AQ6" s="1">
        <v>2</v>
      </c>
      <c r="AR6" s="1">
        <v>2</v>
      </c>
      <c r="AS6" s="1">
        <v>2</v>
      </c>
      <c r="AT6" s="1">
        <v>2</v>
      </c>
      <c r="AU6" s="1">
        <v>2</v>
      </c>
      <c r="AV6" s="1">
        <v>2</v>
      </c>
      <c r="AW6" s="1">
        <v>2</v>
      </c>
      <c r="AX6" s="1">
        <v>2</v>
      </c>
      <c r="AY6" s="1">
        <v>2</v>
      </c>
      <c r="AZ6" s="1">
        <v>2</v>
      </c>
      <c r="BA6" s="1">
        <v>2</v>
      </c>
      <c r="BB6" s="1">
        <v>2</v>
      </c>
      <c r="BC6" s="1">
        <v>2</v>
      </c>
      <c r="BD6" s="1">
        <v>2</v>
      </c>
      <c r="BE6" s="1">
        <v>2</v>
      </c>
      <c r="BF6" s="1">
        <v>2</v>
      </c>
      <c r="BG6" s="1">
        <v>2</v>
      </c>
      <c r="BH6" s="1">
        <v>2</v>
      </c>
      <c r="BI6" s="1">
        <v>2</v>
      </c>
      <c r="BJ6" s="1">
        <v>2</v>
      </c>
      <c r="BK6" s="1">
        <v>2</v>
      </c>
      <c r="BL6" s="1">
        <v>2</v>
      </c>
      <c r="BM6" s="1">
        <v>2</v>
      </c>
      <c r="BN6" s="1">
        <v>2</v>
      </c>
      <c r="BO6" s="1">
        <v>2</v>
      </c>
      <c r="BP6" s="1">
        <v>2</v>
      </c>
      <c r="BQ6" s="1">
        <v>2</v>
      </c>
      <c r="BR6" s="1">
        <v>2</v>
      </c>
      <c r="BS6" s="1">
        <v>2</v>
      </c>
      <c r="BT6" s="1">
        <v>2</v>
      </c>
      <c r="BU6" s="1">
        <v>2</v>
      </c>
      <c r="BV6" s="1">
        <v>2</v>
      </c>
      <c r="BW6" s="1">
        <v>2</v>
      </c>
      <c r="BX6" s="1">
        <v>2</v>
      </c>
      <c r="BY6" s="1">
        <v>2</v>
      </c>
      <c r="BZ6" s="1">
        <v>2</v>
      </c>
      <c r="CA6" s="1">
        <v>2</v>
      </c>
      <c r="CB6" s="1">
        <v>2</v>
      </c>
      <c r="CC6" s="1">
        <v>2</v>
      </c>
      <c r="CD6" s="1">
        <v>2</v>
      </c>
      <c r="CE6" s="1">
        <v>2</v>
      </c>
      <c r="CF6" s="1">
        <v>2</v>
      </c>
      <c r="CG6" s="1">
        <v>2</v>
      </c>
      <c r="CH6" s="1">
        <v>2</v>
      </c>
      <c r="CI6" s="1">
        <v>2</v>
      </c>
      <c r="CJ6" s="1">
        <v>2</v>
      </c>
      <c r="CK6" s="1">
        <v>2</v>
      </c>
      <c r="CL6" s="1">
        <v>2</v>
      </c>
      <c r="CM6" s="1">
        <v>2</v>
      </c>
      <c r="CN6" s="1">
        <v>2</v>
      </c>
      <c r="CO6" s="1">
        <v>2</v>
      </c>
      <c r="CP6" s="1">
        <v>2</v>
      </c>
      <c r="CQ6" s="1">
        <v>2</v>
      </c>
      <c r="CR6" s="1">
        <v>2</v>
      </c>
      <c r="CS6" s="1">
        <v>2</v>
      </c>
      <c r="CT6" s="1">
        <v>2</v>
      </c>
      <c r="CU6" s="1">
        <v>2</v>
      </c>
      <c r="CV6" s="1">
        <v>2</v>
      </c>
      <c r="CW6" s="1">
        <v>2</v>
      </c>
      <c r="CX6" s="1">
        <v>2</v>
      </c>
      <c r="CY6" s="1">
        <v>2</v>
      </c>
      <c r="CZ6" s="1">
        <v>2</v>
      </c>
      <c r="DA6" s="1">
        <v>2</v>
      </c>
      <c r="DB6" s="1">
        <v>2</v>
      </c>
      <c r="DC6" s="1">
        <v>2</v>
      </c>
      <c r="DD6" s="1">
        <v>2</v>
      </c>
      <c r="DE6" s="1">
        <v>2</v>
      </c>
      <c r="DF6" s="1">
        <v>2</v>
      </c>
      <c r="DG6" s="1">
        <v>2</v>
      </c>
      <c r="DH6" s="1">
        <v>2</v>
      </c>
      <c r="DI6" s="1">
        <v>2</v>
      </c>
      <c r="DJ6" s="1">
        <v>2</v>
      </c>
      <c r="DK6" s="1">
        <v>2</v>
      </c>
      <c r="DL6" s="1">
        <v>2</v>
      </c>
      <c r="DM6" s="1">
        <v>2</v>
      </c>
      <c r="DN6" s="1">
        <v>2</v>
      </c>
      <c r="DO6" s="1">
        <v>2</v>
      </c>
      <c r="DP6" s="1">
        <v>2</v>
      </c>
      <c r="DQ6" s="1">
        <v>2</v>
      </c>
      <c r="DR6" s="1">
        <v>2</v>
      </c>
      <c r="DS6" s="1">
        <v>2</v>
      </c>
      <c r="DT6" s="1">
        <v>2</v>
      </c>
      <c r="DU6" s="1">
        <v>2</v>
      </c>
      <c r="DV6" s="1">
        <v>2</v>
      </c>
      <c r="DW6" s="1">
        <v>2</v>
      </c>
      <c r="DX6" s="1">
        <v>2</v>
      </c>
      <c r="DY6" s="1">
        <v>2</v>
      </c>
      <c r="DZ6" s="1">
        <v>2</v>
      </c>
      <c r="EA6" s="1">
        <v>2</v>
      </c>
      <c r="EB6" s="1">
        <v>2</v>
      </c>
      <c r="EC6" s="1">
        <v>2</v>
      </c>
      <c r="ED6" s="1">
        <v>2</v>
      </c>
      <c r="EE6" s="1">
        <v>2</v>
      </c>
      <c r="EF6" s="1">
        <v>2</v>
      </c>
      <c r="EG6" s="1">
        <v>2</v>
      </c>
      <c r="EH6" s="1">
        <v>2</v>
      </c>
      <c r="EI6" s="1">
        <v>2</v>
      </c>
      <c r="EJ6" s="1">
        <v>2</v>
      </c>
      <c r="EK6" s="1">
        <v>2</v>
      </c>
      <c r="EL6" s="1">
        <v>2</v>
      </c>
      <c r="EM6" s="1">
        <v>2</v>
      </c>
      <c r="EN6" s="1">
        <v>2</v>
      </c>
      <c r="EO6" s="1">
        <v>2</v>
      </c>
      <c r="EP6" s="1">
        <v>2</v>
      </c>
      <c r="EQ6" s="1">
        <v>2</v>
      </c>
      <c r="ER6" s="1">
        <v>2</v>
      </c>
      <c r="ES6" s="1">
        <v>2</v>
      </c>
      <c r="ET6" s="1">
        <v>2</v>
      </c>
      <c r="EU6" s="1">
        <v>2</v>
      </c>
      <c r="EV6" s="1">
        <v>2</v>
      </c>
      <c r="EW6" s="1">
        <v>2</v>
      </c>
      <c r="EX6" s="1">
        <v>2</v>
      </c>
      <c r="EY6" s="1">
        <v>2</v>
      </c>
      <c r="EZ6" s="1">
        <v>2</v>
      </c>
      <c r="FA6" s="1">
        <v>2</v>
      </c>
      <c r="FB6" s="1">
        <v>2</v>
      </c>
      <c r="FC6" s="1">
        <v>2</v>
      </c>
      <c r="FD6" s="1">
        <v>2</v>
      </c>
      <c r="FE6" s="1">
        <v>2</v>
      </c>
      <c r="FF6" s="1">
        <v>2</v>
      </c>
      <c r="FG6" s="1">
        <v>2</v>
      </c>
      <c r="FH6" s="1">
        <v>2</v>
      </c>
      <c r="FI6" s="1">
        <v>2</v>
      </c>
      <c r="FJ6" s="1">
        <v>2</v>
      </c>
      <c r="FK6" s="1">
        <v>2</v>
      </c>
      <c r="FL6" s="1">
        <v>2</v>
      </c>
      <c r="FM6" s="1">
        <v>2</v>
      </c>
      <c r="FN6" s="1">
        <v>2</v>
      </c>
      <c r="FO6" s="1">
        <v>2</v>
      </c>
      <c r="FP6" s="1">
        <v>2</v>
      </c>
      <c r="FQ6" s="1">
        <v>2</v>
      </c>
      <c r="FR6" s="1">
        <v>2</v>
      </c>
      <c r="FS6" s="1">
        <v>2</v>
      </c>
      <c r="FT6" s="1">
        <v>2</v>
      </c>
      <c r="FU6" s="1">
        <v>2</v>
      </c>
      <c r="FV6" s="1">
        <v>2</v>
      </c>
      <c r="FW6" s="1">
        <v>2</v>
      </c>
      <c r="FX6" s="1">
        <v>2</v>
      </c>
      <c r="FY6" s="1">
        <v>2</v>
      </c>
      <c r="FZ6" s="1">
        <v>2</v>
      </c>
      <c r="GA6" s="1">
        <v>2</v>
      </c>
      <c r="GB6" s="1">
        <v>2</v>
      </c>
      <c r="GC6" s="1">
        <v>2</v>
      </c>
      <c r="GD6" s="1">
        <v>2</v>
      </c>
      <c r="GE6" s="1">
        <v>2</v>
      </c>
      <c r="GF6" s="1">
        <v>2</v>
      </c>
      <c r="GG6" s="1">
        <v>2</v>
      </c>
      <c r="GH6" s="1">
        <v>2</v>
      </c>
      <c r="GI6" s="1">
        <v>2</v>
      </c>
      <c r="GJ6" s="1">
        <v>2</v>
      </c>
      <c r="GK6" s="1">
        <v>2</v>
      </c>
      <c r="GL6" s="1">
        <v>2</v>
      </c>
      <c r="GM6" s="1">
        <v>2</v>
      </c>
      <c r="GN6" s="1">
        <v>2</v>
      </c>
      <c r="GO6" s="1">
        <v>2</v>
      </c>
      <c r="GP6" s="1">
        <v>2</v>
      </c>
      <c r="GQ6" s="1">
        <v>2</v>
      </c>
      <c r="GR6" s="1">
        <v>2</v>
      </c>
      <c r="GS6" s="1">
        <v>2</v>
      </c>
      <c r="GT6" s="1">
        <v>2</v>
      </c>
      <c r="GU6" s="1">
        <v>2</v>
      </c>
      <c r="GV6" s="1">
        <v>2</v>
      </c>
      <c r="GW6" s="1">
        <v>2</v>
      </c>
      <c r="GX6" s="1">
        <v>2</v>
      </c>
      <c r="GY6" s="1">
        <v>2</v>
      </c>
      <c r="GZ6" s="1">
        <v>2</v>
      </c>
      <c r="HA6" s="1">
        <v>2</v>
      </c>
      <c r="HB6" s="1">
        <v>2</v>
      </c>
      <c r="HC6" s="1">
        <v>2</v>
      </c>
      <c r="HD6" s="1">
        <v>2</v>
      </c>
      <c r="HE6" s="1">
        <v>2</v>
      </c>
    </row>
    <row r="7" spans="1:213" s="6" customFormat="1">
      <c r="A7" s="5" t="s">
        <v>255</v>
      </c>
      <c r="B7" s="6">
        <v>42036</v>
      </c>
      <c r="C7" s="6">
        <v>42036</v>
      </c>
      <c r="D7" s="6">
        <v>42036</v>
      </c>
      <c r="E7" s="6">
        <v>42036</v>
      </c>
      <c r="F7" s="6">
        <v>42036</v>
      </c>
      <c r="G7" s="6">
        <v>42036</v>
      </c>
      <c r="H7" s="6">
        <v>42036</v>
      </c>
      <c r="I7" s="6">
        <v>42036</v>
      </c>
      <c r="J7" s="6">
        <v>42036</v>
      </c>
      <c r="K7" s="6">
        <v>42036</v>
      </c>
      <c r="L7" s="6">
        <v>42036</v>
      </c>
      <c r="M7" s="6">
        <v>42036</v>
      </c>
      <c r="N7" s="6">
        <v>42036</v>
      </c>
      <c r="O7" s="6">
        <v>42036</v>
      </c>
      <c r="P7" s="6">
        <v>42036</v>
      </c>
      <c r="Q7" s="6">
        <v>42036</v>
      </c>
      <c r="R7" s="6">
        <v>42036</v>
      </c>
      <c r="S7" s="6">
        <v>42036</v>
      </c>
      <c r="T7" s="6">
        <v>42036</v>
      </c>
      <c r="U7" s="6">
        <v>42036</v>
      </c>
      <c r="V7" s="6">
        <v>42036</v>
      </c>
      <c r="W7" s="6">
        <v>42036</v>
      </c>
      <c r="X7" s="6">
        <v>42036</v>
      </c>
      <c r="Y7" s="6">
        <v>42036</v>
      </c>
      <c r="Z7" s="6">
        <v>42036</v>
      </c>
      <c r="AA7" s="6">
        <v>42036</v>
      </c>
      <c r="AB7" s="6">
        <v>42036</v>
      </c>
      <c r="AC7" s="6">
        <v>42036</v>
      </c>
      <c r="AD7" s="6">
        <v>42036</v>
      </c>
      <c r="AE7" s="6">
        <v>42036</v>
      </c>
      <c r="AF7" s="6">
        <v>42036</v>
      </c>
      <c r="AG7" s="6">
        <v>42036</v>
      </c>
      <c r="AH7" s="6">
        <v>42036</v>
      </c>
      <c r="AI7" s="6">
        <v>42036</v>
      </c>
      <c r="AJ7" s="6">
        <v>42036</v>
      </c>
      <c r="AK7" s="6">
        <v>42036</v>
      </c>
      <c r="AL7" s="6">
        <v>42036</v>
      </c>
      <c r="AM7" s="6">
        <v>42036</v>
      </c>
      <c r="AN7" s="6">
        <v>42036</v>
      </c>
      <c r="AO7" s="6">
        <v>42036</v>
      </c>
      <c r="AP7" s="6">
        <v>42036</v>
      </c>
      <c r="AQ7" s="6">
        <v>42036</v>
      </c>
      <c r="AR7" s="6">
        <v>42036</v>
      </c>
      <c r="AS7" s="6">
        <v>42036</v>
      </c>
      <c r="AT7" s="6">
        <v>42036</v>
      </c>
      <c r="AU7" s="6">
        <v>42036</v>
      </c>
      <c r="AV7" s="6">
        <v>42036</v>
      </c>
      <c r="AW7" s="6">
        <v>42036</v>
      </c>
      <c r="AX7" s="6">
        <v>42036</v>
      </c>
      <c r="AY7" s="6">
        <v>42036</v>
      </c>
      <c r="AZ7" s="6">
        <v>42036</v>
      </c>
      <c r="BA7" s="6">
        <v>42036</v>
      </c>
      <c r="BB7" s="6">
        <v>42036</v>
      </c>
      <c r="BC7" s="6">
        <v>42036</v>
      </c>
      <c r="BD7" s="6">
        <v>42036</v>
      </c>
      <c r="BE7" s="6">
        <v>42036</v>
      </c>
      <c r="BF7" s="6">
        <v>42036</v>
      </c>
      <c r="BG7" s="6">
        <v>42036</v>
      </c>
      <c r="BH7" s="6">
        <v>42036</v>
      </c>
      <c r="BI7" s="6">
        <v>42036</v>
      </c>
      <c r="BJ7" s="6">
        <v>42036</v>
      </c>
      <c r="BK7" s="6">
        <v>42036</v>
      </c>
      <c r="BL7" s="6">
        <v>42036</v>
      </c>
      <c r="BM7" s="6">
        <v>42036</v>
      </c>
      <c r="BN7" s="6">
        <v>42036</v>
      </c>
      <c r="BO7" s="6">
        <v>42036</v>
      </c>
      <c r="BP7" s="6">
        <v>42036</v>
      </c>
      <c r="BQ7" s="6">
        <v>42036</v>
      </c>
      <c r="BR7" s="6">
        <v>42036</v>
      </c>
      <c r="BS7" s="6">
        <v>42036</v>
      </c>
      <c r="BT7" s="6">
        <v>42036</v>
      </c>
      <c r="BU7" s="6">
        <v>42036</v>
      </c>
      <c r="BV7" s="6">
        <v>42036</v>
      </c>
      <c r="BW7" s="6">
        <v>42036</v>
      </c>
      <c r="BX7" s="6">
        <v>42036</v>
      </c>
      <c r="BY7" s="6">
        <v>42036</v>
      </c>
      <c r="BZ7" s="6">
        <v>42036</v>
      </c>
      <c r="CA7" s="6">
        <v>42036</v>
      </c>
      <c r="CB7" s="6">
        <v>42036</v>
      </c>
      <c r="CC7" s="6">
        <v>42036</v>
      </c>
      <c r="CD7" s="6">
        <v>42036</v>
      </c>
      <c r="CE7" s="6">
        <v>42036</v>
      </c>
      <c r="CF7" s="6">
        <v>42036</v>
      </c>
      <c r="CG7" s="6">
        <v>42036</v>
      </c>
      <c r="CH7" s="6">
        <v>42036</v>
      </c>
      <c r="CI7" s="6">
        <v>42036</v>
      </c>
      <c r="CJ7" s="6">
        <v>42036</v>
      </c>
      <c r="CK7" s="6">
        <v>42036</v>
      </c>
      <c r="CL7" s="6">
        <v>42036</v>
      </c>
      <c r="CM7" s="6">
        <v>42036</v>
      </c>
      <c r="CN7" s="6">
        <v>42036</v>
      </c>
      <c r="CO7" s="6">
        <v>42036</v>
      </c>
      <c r="CP7" s="6">
        <v>42036</v>
      </c>
      <c r="CQ7" s="6">
        <v>42036</v>
      </c>
      <c r="CR7" s="6">
        <v>42036</v>
      </c>
      <c r="CS7" s="6">
        <v>42036</v>
      </c>
      <c r="CT7" s="6">
        <v>42036</v>
      </c>
      <c r="CU7" s="6">
        <v>42036</v>
      </c>
      <c r="CV7" s="6">
        <v>42036</v>
      </c>
      <c r="CW7" s="6">
        <v>42036</v>
      </c>
      <c r="CX7" s="6">
        <v>42036</v>
      </c>
      <c r="CY7" s="6">
        <v>42036</v>
      </c>
      <c r="CZ7" s="6">
        <v>42036</v>
      </c>
      <c r="DA7" s="6">
        <v>42036</v>
      </c>
      <c r="DB7" s="6">
        <v>42036</v>
      </c>
      <c r="DC7" s="6">
        <v>42036</v>
      </c>
      <c r="DD7" s="6">
        <v>42036</v>
      </c>
      <c r="DE7" s="6">
        <v>42036</v>
      </c>
      <c r="DF7" s="6">
        <v>42036</v>
      </c>
      <c r="DG7" s="6">
        <v>42036</v>
      </c>
      <c r="DH7" s="6">
        <v>42036</v>
      </c>
      <c r="DI7" s="6">
        <v>42036</v>
      </c>
      <c r="DJ7" s="6">
        <v>42036</v>
      </c>
      <c r="DK7" s="6">
        <v>42036</v>
      </c>
      <c r="DL7" s="6">
        <v>42036</v>
      </c>
      <c r="DM7" s="6">
        <v>42036</v>
      </c>
      <c r="DN7" s="6">
        <v>42036</v>
      </c>
      <c r="DO7" s="6">
        <v>42036</v>
      </c>
      <c r="DP7" s="6">
        <v>42036</v>
      </c>
      <c r="DQ7" s="6">
        <v>42036</v>
      </c>
      <c r="DR7" s="6">
        <v>42036</v>
      </c>
      <c r="DS7" s="6">
        <v>42036</v>
      </c>
      <c r="DT7" s="6">
        <v>42036</v>
      </c>
      <c r="DU7" s="6">
        <v>42036</v>
      </c>
      <c r="DV7" s="6">
        <v>42036</v>
      </c>
      <c r="DW7" s="6">
        <v>42036</v>
      </c>
      <c r="DX7" s="6">
        <v>42036</v>
      </c>
      <c r="DY7" s="6">
        <v>42036</v>
      </c>
      <c r="DZ7" s="6">
        <v>42036</v>
      </c>
      <c r="EA7" s="6">
        <v>42036</v>
      </c>
      <c r="EB7" s="6">
        <v>42036</v>
      </c>
      <c r="EC7" s="6">
        <v>42036</v>
      </c>
      <c r="ED7" s="6">
        <v>42036</v>
      </c>
      <c r="EE7" s="6">
        <v>42036</v>
      </c>
      <c r="EF7" s="6">
        <v>42036</v>
      </c>
      <c r="EG7" s="6">
        <v>42036</v>
      </c>
      <c r="EH7" s="6">
        <v>42036</v>
      </c>
      <c r="EI7" s="6">
        <v>42036</v>
      </c>
      <c r="EJ7" s="6">
        <v>42036</v>
      </c>
      <c r="EK7" s="6">
        <v>42036</v>
      </c>
      <c r="EL7" s="6">
        <v>42036</v>
      </c>
      <c r="EM7" s="6">
        <v>42036</v>
      </c>
      <c r="EN7" s="6">
        <v>42036</v>
      </c>
      <c r="EO7" s="6">
        <v>42036</v>
      </c>
      <c r="EP7" s="6">
        <v>42036</v>
      </c>
      <c r="EQ7" s="6">
        <v>42036</v>
      </c>
      <c r="ER7" s="6">
        <v>42036</v>
      </c>
      <c r="ES7" s="6">
        <v>42036</v>
      </c>
      <c r="ET7" s="6">
        <v>42036</v>
      </c>
      <c r="EU7" s="6">
        <v>42036</v>
      </c>
      <c r="EV7" s="6">
        <v>42036</v>
      </c>
      <c r="EW7" s="6">
        <v>42036</v>
      </c>
      <c r="EX7" s="6">
        <v>42036</v>
      </c>
      <c r="EY7" s="6">
        <v>42036</v>
      </c>
      <c r="EZ7" s="6">
        <v>42036</v>
      </c>
      <c r="FA7" s="6">
        <v>42036</v>
      </c>
      <c r="FB7" s="6">
        <v>42036</v>
      </c>
      <c r="FC7" s="6">
        <v>42036</v>
      </c>
      <c r="FD7" s="6">
        <v>42036</v>
      </c>
      <c r="FE7" s="6">
        <v>42036</v>
      </c>
      <c r="FF7" s="6">
        <v>42036</v>
      </c>
      <c r="FG7" s="6">
        <v>42036</v>
      </c>
      <c r="FH7" s="6">
        <v>42036</v>
      </c>
      <c r="FI7" s="6">
        <v>42036</v>
      </c>
      <c r="FJ7" s="6">
        <v>42036</v>
      </c>
      <c r="FK7" s="6">
        <v>42036</v>
      </c>
      <c r="FL7" s="6">
        <v>42036</v>
      </c>
      <c r="FM7" s="6">
        <v>42036</v>
      </c>
      <c r="FN7" s="6">
        <v>42036</v>
      </c>
      <c r="FO7" s="6">
        <v>42036</v>
      </c>
      <c r="FP7" s="6">
        <v>42036</v>
      </c>
      <c r="FQ7" s="6">
        <v>42036</v>
      </c>
      <c r="FR7" s="6">
        <v>42036</v>
      </c>
      <c r="FS7" s="6">
        <v>42036</v>
      </c>
      <c r="FT7" s="6">
        <v>42036</v>
      </c>
      <c r="FU7" s="6">
        <v>42036</v>
      </c>
      <c r="FV7" s="6">
        <v>42036</v>
      </c>
      <c r="FW7" s="6">
        <v>42036</v>
      </c>
      <c r="FX7" s="6">
        <v>42036</v>
      </c>
      <c r="FY7" s="6">
        <v>42036</v>
      </c>
      <c r="FZ7" s="6">
        <v>42036</v>
      </c>
      <c r="GA7" s="6">
        <v>42036</v>
      </c>
      <c r="GB7" s="6">
        <v>42036</v>
      </c>
      <c r="GC7" s="6">
        <v>42036</v>
      </c>
      <c r="GD7" s="6">
        <v>42036</v>
      </c>
      <c r="GE7" s="6">
        <v>42036</v>
      </c>
      <c r="GF7" s="6">
        <v>42036</v>
      </c>
      <c r="GG7" s="6">
        <v>42036</v>
      </c>
      <c r="GH7" s="6">
        <v>42036</v>
      </c>
      <c r="GI7" s="6">
        <v>42036</v>
      </c>
      <c r="GJ7" s="6">
        <v>42036</v>
      </c>
      <c r="GK7" s="6">
        <v>42036</v>
      </c>
      <c r="GL7" s="6">
        <v>42036</v>
      </c>
      <c r="GM7" s="6">
        <v>42036</v>
      </c>
      <c r="GN7" s="6">
        <v>42036</v>
      </c>
      <c r="GO7" s="6">
        <v>42036</v>
      </c>
      <c r="GP7" s="6">
        <v>42036</v>
      </c>
      <c r="GQ7" s="6">
        <v>42036</v>
      </c>
      <c r="GR7" s="6">
        <v>42036</v>
      </c>
      <c r="GS7" s="6">
        <v>42036</v>
      </c>
      <c r="GT7" s="6">
        <v>42036</v>
      </c>
      <c r="GU7" s="6">
        <v>42036</v>
      </c>
      <c r="GV7" s="6">
        <v>42036</v>
      </c>
      <c r="GW7" s="6">
        <v>42036</v>
      </c>
      <c r="GX7" s="6">
        <v>42036</v>
      </c>
      <c r="GY7" s="6">
        <v>42036</v>
      </c>
      <c r="GZ7" s="6">
        <v>42036</v>
      </c>
      <c r="HA7" s="6">
        <v>42036</v>
      </c>
      <c r="HB7" s="6">
        <v>42036</v>
      </c>
      <c r="HC7" s="6">
        <v>42036</v>
      </c>
      <c r="HD7" s="6">
        <v>42036</v>
      </c>
      <c r="HE7" s="6">
        <v>42036</v>
      </c>
    </row>
    <row r="8" spans="1:213" s="6" customFormat="1">
      <c r="A8" s="5" t="s">
        <v>256</v>
      </c>
      <c r="B8" s="6">
        <v>44228</v>
      </c>
      <c r="C8" s="6">
        <v>44228</v>
      </c>
      <c r="D8" s="6">
        <v>44228</v>
      </c>
      <c r="E8" s="6">
        <v>44228</v>
      </c>
      <c r="F8" s="6">
        <v>44228</v>
      </c>
      <c r="G8" s="6">
        <v>44228</v>
      </c>
      <c r="H8" s="6">
        <v>44228</v>
      </c>
      <c r="I8" s="6">
        <v>44228</v>
      </c>
      <c r="J8" s="6">
        <v>44228</v>
      </c>
      <c r="K8" s="6">
        <v>44228</v>
      </c>
      <c r="L8" s="6">
        <v>44228</v>
      </c>
      <c r="M8" s="6">
        <v>44228</v>
      </c>
      <c r="N8" s="6">
        <v>44228</v>
      </c>
      <c r="O8" s="6">
        <v>44228</v>
      </c>
      <c r="P8" s="6">
        <v>44228</v>
      </c>
      <c r="Q8" s="6">
        <v>44228</v>
      </c>
      <c r="R8" s="6">
        <v>44228</v>
      </c>
      <c r="S8" s="6">
        <v>44228</v>
      </c>
      <c r="T8" s="6">
        <v>44228</v>
      </c>
      <c r="U8" s="6">
        <v>44228</v>
      </c>
      <c r="V8" s="6">
        <v>44228</v>
      </c>
      <c r="W8" s="6">
        <v>44228</v>
      </c>
      <c r="X8" s="6">
        <v>44228</v>
      </c>
      <c r="Y8" s="6">
        <v>44228</v>
      </c>
      <c r="Z8" s="6">
        <v>44228</v>
      </c>
      <c r="AA8" s="6">
        <v>44228</v>
      </c>
      <c r="AB8" s="6">
        <v>44228</v>
      </c>
      <c r="AC8" s="6">
        <v>44228</v>
      </c>
      <c r="AD8" s="6">
        <v>44228</v>
      </c>
      <c r="AE8" s="6">
        <v>44228</v>
      </c>
      <c r="AF8" s="6">
        <v>44228</v>
      </c>
      <c r="AG8" s="6">
        <v>44228</v>
      </c>
      <c r="AH8" s="6">
        <v>44228</v>
      </c>
      <c r="AI8" s="6">
        <v>44228</v>
      </c>
      <c r="AJ8" s="6">
        <v>44228</v>
      </c>
      <c r="AK8" s="6">
        <v>44228</v>
      </c>
      <c r="AL8" s="6">
        <v>44228</v>
      </c>
      <c r="AM8" s="6">
        <v>44228</v>
      </c>
      <c r="AN8" s="6">
        <v>44228</v>
      </c>
      <c r="AO8" s="6">
        <v>44228</v>
      </c>
      <c r="AP8" s="6">
        <v>44228</v>
      </c>
      <c r="AQ8" s="6">
        <v>44228</v>
      </c>
      <c r="AR8" s="6">
        <v>44228</v>
      </c>
      <c r="AS8" s="6">
        <v>44228</v>
      </c>
      <c r="AT8" s="6">
        <v>44228</v>
      </c>
      <c r="AU8" s="6">
        <v>44228</v>
      </c>
      <c r="AV8" s="6">
        <v>44228</v>
      </c>
      <c r="AW8" s="6">
        <v>44228</v>
      </c>
      <c r="AX8" s="6">
        <v>44228</v>
      </c>
      <c r="AY8" s="6">
        <v>44228</v>
      </c>
      <c r="AZ8" s="6">
        <v>44228</v>
      </c>
      <c r="BA8" s="6">
        <v>44228</v>
      </c>
      <c r="BB8" s="6">
        <v>44228</v>
      </c>
      <c r="BC8" s="6">
        <v>44228</v>
      </c>
      <c r="BD8" s="6">
        <v>44228</v>
      </c>
      <c r="BE8" s="6">
        <v>44228</v>
      </c>
      <c r="BF8" s="6">
        <v>44228</v>
      </c>
      <c r="BG8" s="6">
        <v>44228</v>
      </c>
      <c r="BH8" s="6">
        <v>44228</v>
      </c>
      <c r="BI8" s="6">
        <v>44228</v>
      </c>
      <c r="BJ8" s="6">
        <v>44228</v>
      </c>
      <c r="BK8" s="6">
        <v>44228</v>
      </c>
      <c r="BL8" s="6">
        <v>44228</v>
      </c>
      <c r="BM8" s="6">
        <v>44228</v>
      </c>
      <c r="BN8" s="6">
        <v>44228</v>
      </c>
      <c r="BO8" s="6">
        <v>44228</v>
      </c>
      <c r="BP8" s="6">
        <v>44228</v>
      </c>
      <c r="BQ8" s="6">
        <v>44228</v>
      </c>
      <c r="BR8" s="6">
        <v>44228</v>
      </c>
      <c r="BS8" s="6">
        <v>44228</v>
      </c>
      <c r="BT8" s="6">
        <v>44228</v>
      </c>
      <c r="BU8" s="6">
        <v>44228</v>
      </c>
      <c r="BV8" s="6">
        <v>44228</v>
      </c>
      <c r="BW8" s="6">
        <v>44228</v>
      </c>
      <c r="BX8" s="6">
        <v>44228</v>
      </c>
      <c r="BY8" s="6">
        <v>44228</v>
      </c>
      <c r="BZ8" s="6">
        <v>44228</v>
      </c>
      <c r="CA8" s="6">
        <v>44228</v>
      </c>
      <c r="CB8" s="6">
        <v>44228</v>
      </c>
      <c r="CC8" s="6">
        <v>44228</v>
      </c>
      <c r="CD8" s="6">
        <v>44228</v>
      </c>
      <c r="CE8" s="6">
        <v>44228</v>
      </c>
      <c r="CF8" s="6">
        <v>44228</v>
      </c>
      <c r="CG8" s="6">
        <v>44228</v>
      </c>
      <c r="CH8" s="6">
        <v>44228</v>
      </c>
      <c r="CI8" s="6">
        <v>44228</v>
      </c>
      <c r="CJ8" s="6">
        <v>44228</v>
      </c>
      <c r="CK8" s="6">
        <v>44228</v>
      </c>
      <c r="CL8" s="6">
        <v>44228</v>
      </c>
      <c r="CM8" s="6">
        <v>44228</v>
      </c>
      <c r="CN8" s="6">
        <v>44228</v>
      </c>
      <c r="CO8" s="6">
        <v>44228</v>
      </c>
      <c r="CP8" s="6">
        <v>44228</v>
      </c>
      <c r="CQ8" s="6">
        <v>44228</v>
      </c>
      <c r="CR8" s="6">
        <v>44228</v>
      </c>
      <c r="CS8" s="6">
        <v>44228</v>
      </c>
      <c r="CT8" s="6">
        <v>44228</v>
      </c>
      <c r="CU8" s="6">
        <v>44228</v>
      </c>
      <c r="CV8" s="6">
        <v>44228</v>
      </c>
      <c r="CW8" s="6">
        <v>44228</v>
      </c>
      <c r="CX8" s="6">
        <v>44228</v>
      </c>
      <c r="CY8" s="6">
        <v>44228</v>
      </c>
      <c r="CZ8" s="6">
        <v>44228</v>
      </c>
      <c r="DA8" s="6">
        <v>44228</v>
      </c>
      <c r="DB8" s="6">
        <v>44228</v>
      </c>
      <c r="DC8" s="6">
        <v>44228</v>
      </c>
      <c r="DD8" s="6">
        <v>44228</v>
      </c>
      <c r="DE8" s="6">
        <v>44228</v>
      </c>
      <c r="DF8" s="6">
        <v>44228</v>
      </c>
      <c r="DG8" s="6">
        <v>44228</v>
      </c>
      <c r="DH8" s="6">
        <v>44228</v>
      </c>
      <c r="DI8" s="6">
        <v>44228</v>
      </c>
      <c r="DJ8" s="6">
        <v>44228</v>
      </c>
      <c r="DK8" s="6">
        <v>44228</v>
      </c>
      <c r="DL8" s="6">
        <v>44228</v>
      </c>
      <c r="DM8" s="6">
        <v>44228</v>
      </c>
      <c r="DN8" s="6">
        <v>44228</v>
      </c>
      <c r="DO8" s="6">
        <v>44228</v>
      </c>
      <c r="DP8" s="6">
        <v>44228</v>
      </c>
      <c r="DQ8" s="6">
        <v>44228</v>
      </c>
      <c r="DR8" s="6">
        <v>44228</v>
      </c>
      <c r="DS8" s="6">
        <v>44228</v>
      </c>
      <c r="DT8" s="6">
        <v>44228</v>
      </c>
      <c r="DU8" s="6">
        <v>44228</v>
      </c>
      <c r="DV8" s="6">
        <v>44228</v>
      </c>
      <c r="DW8" s="6">
        <v>44228</v>
      </c>
      <c r="DX8" s="6">
        <v>44228</v>
      </c>
      <c r="DY8" s="6">
        <v>44228</v>
      </c>
      <c r="DZ8" s="6">
        <v>44228</v>
      </c>
      <c r="EA8" s="6">
        <v>44228</v>
      </c>
      <c r="EB8" s="6">
        <v>44228</v>
      </c>
      <c r="EC8" s="6">
        <v>44228</v>
      </c>
      <c r="ED8" s="6">
        <v>44228</v>
      </c>
      <c r="EE8" s="6">
        <v>44228</v>
      </c>
      <c r="EF8" s="6">
        <v>44228</v>
      </c>
      <c r="EG8" s="6">
        <v>44228</v>
      </c>
      <c r="EH8" s="6">
        <v>44228</v>
      </c>
      <c r="EI8" s="6">
        <v>44228</v>
      </c>
      <c r="EJ8" s="6">
        <v>44228</v>
      </c>
      <c r="EK8" s="6">
        <v>44228</v>
      </c>
      <c r="EL8" s="6">
        <v>44228</v>
      </c>
      <c r="EM8" s="6">
        <v>44228</v>
      </c>
      <c r="EN8" s="6">
        <v>44228</v>
      </c>
      <c r="EO8" s="6">
        <v>44228</v>
      </c>
      <c r="EP8" s="6">
        <v>44228</v>
      </c>
      <c r="EQ8" s="6">
        <v>44228</v>
      </c>
      <c r="ER8" s="6">
        <v>44228</v>
      </c>
      <c r="ES8" s="6">
        <v>44228</v>
      </c>
      <c r="ET8" s="6">
        <v>44228</v>
      </c>
      <c r="EU8" s="6">
        <v>44228</v>
      </c>
      <c r="EV8" s="6">
        <v>44228</v>
      </c>
      <c r="EW8" s="6">
        <v>44228</v>
      </c>
      <c r="EX8" s="6">
        <v>44228</v>
      </c>
      <c r="EY8" s="6">
        <v>44228</v>
      </c>
      <c r="EZ8" s="6">
        <v>44228</v>
      </c>
      <c r="FA8" s="6">
        <v>44228</v>
      </c>
      <c r="FB8" s="6">
        <v>44228</v>
      </c>
      <c r="FC8" s="6">
        <v>44228</v>
      </c>
      <c r="FD8" s="6">
        <v>44228</v>
      </c>
      <c r="FE8" s="6">
        <v>44228</v>
      </c>
      <c r="FF8" s="6">
        <v>44228</v>
      </c>
      <c r="FG8" s="6">
        <v>44228</v>
      </c>
      <c r="FH8" s="6">
        <v>44228</v>
      </c>
      <c r="FI8" s="6">
        <v>44228</v>
      </c>
      <c r="FJ8" s="6">
        <v>44228</v>
      </c>
      <c r="FK8" s="6">
        <v>44228</v>
      </c>
      <c r="FL8" s="6">
        <v>44228</v>
      </c>
      <c r="FM8" s="6">
        <v>44228</v>
      </c>
      <c r="FN8" s="6">
        <v>44228</v>
      </c>
      <c r="FO8" s="6">
        <v>44228</v>
      </c>
      <c r="FP8" s="6">
        <v>44228</v>
      </c>
      <c r="FQ8" s="6">
        <v>44228</v>
      </c>
      <c r="FR8" s="6">
        <v>44228</v>
      </c>
      <c r="FS8" s="6">
        <v>44228</v>
      </c>
      <c r="FT8" s="6">
        <v>44228</v>
      </c>
      <c r="FU8" s="6">
        <v>44228</v>
      </c>
      <c r="FV8" s="6">
        <v>44228</v>
      </c>
      <c r="FW8" s="6">
        <v>44228</v>
      </c>
      <c r="FX8" s="6">
        <v>44228</v>
      </c>
      <c r="FY8" s="6">
        <v>44228</v>
      </c>
      <c r="FZ8" s="6">
        <v>44228</v>
      </c>
      <c r="GA8" s="6">
        <v>44228</v>
      </c>
      <c r="GB8" s="6">
        <v>44228</v>
      </c>
      <c r="GC8" s="6">
        <v>44228</v>
      </c>
      <c r="GD8" s="6">
        <v>44228</v>
      </c>
      <c r="GE8" s="6">
        <v>44228</v>
      </c>
      <c r="GF8" s="6">
        <v>44228</v>
      </c>
      <c r="GG8" s="6">
        <v>44228</v>
      </c>
      <c r="GH8" s="6">
        <v>44228</v>
      </c>
      <c r="GI8" s="6">
        <v>44228</v>
      </c>
      <c r="GJ8" s="6">
        <v>44228</v>
      </c>
      <c r="GK8" s="6">
        <v>44228</v>
      </c>
      <c r="GL8" s="6">
        <v>44228</v>
      </c>
      <c r="GM8" s="6">
        <v>44228</v>
      </c>
      <c r="GN8" s="6">
        <v>44228</v>
      </c>
      <c r="GO8" s="6">
        <v>44228</v>
      </c>
      <c r="GP8" s="6">
        <v>44228</v>
      </c>
      <c r="GQ8" s="6">
        <v>44228</v>
      </c>
      <c r="GR8" s="6">
        <v>44228</v>
      </c>
      <c r="GS8" s="6">
        <v>44228</v>
      </c>
      <c r="GT8" s="6">
        <v>44228</v>
      </c>
      <c r="GU8" s="6">
        <v>44228</v>
      </c>
      <c r="GV8" s="6">
        <v>44228</v>
      </c>
      <c r="GW8" s="6">
        <v>44228</v>
      </c>
      <c r="GX8" s="6">
        <v>44228</v>
      </c>
      <c r="GY8" s="6">
        <v>44228</v>
      </c>
      <c r="GZ8" s="6">
        <v>44228</v>
      </c>
      <c r="HA8" s="6">
        <v>44228</v>
      </c>
      <c r="HB8" s="6">
        <v>44228</v>
      </c>
      <c r="HC8" s="6">
        <v>44228</v>
      </c>
      <c r="HD8" s="6">
        <v>44228</v>
      </c>
      <c r="HE8" s="6">
        <v>44228</v>
      </c>
    </row>
    <row r="9" spans="1:213">
      <c r="A9" s="4" t="s">
        <v>257</v>
      </c>
      <c r="B9" s="1">
        <v>7</v>
      </c>
      <c r="C9" s="1">
        <v>7</v>
      </c>
      <c r="D9" s="1">
        <v>7</v>
      </c>
      <c r="E9" s="1">
        <v>7</v>
      </c>
      <c r="F9" s="1">
        <v>7</v>
      </c>
      <c r="G9" s="1">
        <v>7</v>
      </c>
      <c r="H9" s="1">
        <v>7</v>
      </c>
      <c r="I9" s="1">
        <v>7</v>
      </c>
      <c r="J9" s="1">
        <v>7</v>
      </c>
      <c r="K9" s="1">
        <v>7</v>
      </c>
      <c r="L9" s="1">
        <v>7</v>
      </c>
      <c r="M9" s="1">
        <v>7</v>
      </c>
      <c r="N9" s="1">
        <v>7</v>
      </c>
      <c r="O9" s="1">
        <v>7</v>
      </c>
      <c r="P9" s="1">
        <v>7</v>
      </c>
      <c r="Q9" s="1">
        <v>7</v>
      </c>
      <c r="R9" s="1">
        <v>7</v>
      </c>
      <c r="S9" s="1">
        <v>7</v>
      </c>
      <c r="T9" s="1">
        <v>7</v>
      </c>
      <c r="U9" s="1">
        <v>7</v>
      </c>
      <c r="V9" s="1">
        <v>7</v>
      </c>
      <c r="W9" s="1">
        <v>7</v>
      </c>
      <c r="X9" s="1">
        <v>7</v>
      </c>
      <c r="Y9" s="1">
        <v>7</v>
      </c>
      <c r="Z9" s="1">
        <v>7</v>
      </c>
      <c r="AA9" s="1">
        <v>7</v>
      </c>
      <c r="AB9" s="1">
        <v>7</v>
      </c>
      <c r="AC9" s="1">
        <v>7</v>
      </c>
      <c r="AD9" s="1">
        <v>7</v>
      </c>
      <c r="AE9" s="1">
        <v>7</v>
      </c>
      <c r="AF9" s="1">
        <v>7</v>
      </c>
      <c r="AG9" s="1">
        <v>7</v>
      </c>
      <c r="AH9" s="1">
        <v>7</v>
      </c>
      <c r="AI9" s="1">
        <v>7</v>
      </c>
      <c r="AJ9" s="1">
        <v>7</v>
      </c>
      <c r="AK9" s="1">
        <v>7</v>
      </c>
      <c r="AL9" s="1">
        <v>7</v>
      </c>
      <c r="AM9" s="1">
        <v>7</v>
      </c>
      <c r="AN9" s="1">
        <v>7</v>
      </c>
      <c r="AO9" s="1">
        <v>7</v>
      </c>
      <c r="AP9" s="1">
        <v>7</v>
      </c>
      <c r="AQ9" s="1">
        <v>7</v>
      </c>
      <c r="AR9" s="1">
        <v>7</v>
      </c>
      <c r="AS9" s="1">
        <v>7</v>
      </c>
      <c r="AT9" s="1">
        <v>7</v>
      </c>
      <c r="AU9" s="1">
        <v>7</v>
      </c>
      <c r="AV9" s="1">
        <v>7</v>
      </c>
      <c r="AW9" s="1">
        <v>7</v>
      </c>
      <c r="AX9" s="1">
        <v>7</v>
      </c>
      <c r="AY9" s="1">
        <v>7</v>
      </c>
      <c r="AZ9" s="1">
        <v>7</v>
      </c>
      <c r="BA9" s="1">
        <v>7</v>
      </c>
      <c r="BB9" s="1">
        <v>7</v>
      </c>
      <c r="BC9" s="1">
        <v>7</v>
      </c>
      <c r="BD9" s="1">
        <v>7</v>
      </c>
      <c r="BE9" s="1">
        <v>7</v>
      </c>
      <c r="BF9" s="1">
        <v>7</v>
      </c>
      <c r="BG9" s="1">
        <v>7</v>
      </c>
      <c r="BH9" s="1">
        <v>7</v>
      </c>
      <c r="BI9" s="1">
        <v>7</v>
      </c>
      <c r="BJ9" s="1">
        <v>7</v>
      </c>
      <c r="BK9" s="1">
        <v>7</v>
      </c>
      <c r="BL9" s="1">
        <v>7</v>
      </c>
      <c r="BM9" s="1">
        <v>7</v>
      </c>
      <c r="BN9" s="1">
        <v>7</v>
      </c>
      <c r="BO9" s="1">
        <v>7</v>
      </c>
      <c r="BP9" s="1">
        <v>7</v>
      </c>
      <c r="BQ9" s="1">
        <v>7</v>
      </c>
      <c r="BR9" s="1">
        <v>7</v>
      </c>
      <c r="BS9" s="1">
        <v>7</v>
      </c>
      <c r="BT9" s="1">
        <v>7</v>
      </c>
      <c r="BU9" s="1">
        <v>7</v>
      </c>
      <c r="BV9" s="1">
        <v>7</v>
      </c>
      <c r="BW9" s="1">
        <v>7</v>
      </c>
      <c r="BX9" s="1">
        <v>7</v>
      </c>
      <c r="BY9" s="1">
        <v>7</v>
      </c>
      <c r="BZ9" s="1">
        <v>7</v>
      </c>
      <c r="CA9" s="1">
        <v>7</v>
      </c>
      <c r="CB9" s="1">
        <v>7</v>
      </c>
      <c r="CC9" s="1">
        <v>7</v>
      </c>
      <c r="CD9" s="1">
        <v>7</v>
      </c>
      <c r="CE9" s="1">
        <v>7</v>
      </c>
      <c r="CF9" s="1">
        <v>7</v>
      </c>
      <c r="CG9" s="1">
        <v>7</v>
      </c>
      <c r="CH9" s="1">
        <v>7</v>
      </c>
      <c r="CI9" s="1">
        <v>7</v>
      </c>
      <c r="CJ9" s="1">
        <v>7</v>
      </c>
      <c r="CK9" s="1">
        <v>7</v>
      </c>
      <c r="CL9" s="1">
        <v>7</v>
      </c>
      <c r="CM9" s="1">
        <v>7</v>
      </c>
      <c r="CN9" s="1">
        <v>7</v>
      </c>
      <c r="CO9" s="1">
        <v>7</v>
      </c>
      <c r="CP9" s="1">
        <v>7</v>
      </c>
      <c r="CQ9" s="1">
        <v>7</v>
      </c>
      <c r="CR9" s="1">
        <v>7</v>
      </c>
      <c r="CS9" s="1">
        <v>7</v>
      </c>
      <c r="CT9" s="1">
        <v>7</v>
      </c>
      <c r="CU9" s="1">
        <v>7</v>
      </c>
      <c r="CV9" s="1">
        <v>7</v>
      </c>
      <c r="CW9" s="1">
        <v>7</v>
      </c>
      <c r="CX9" s="1">
        <v>7</v>
      </c>
      <c r="CY9" s="1">
        <v>7</v>
      </c>
      <c r="CZ9" s="1">
        <v>7</v>
      </c>
      <c r="DA9" s="1">
        <v>7</v>
      </c>
      <c r="DB9" s="1">
        <v>7</v>
      </c>
      <c r="DC9" s="1">
        <v>7</v>
      </c>
      <c r="DD9" s="1">
        <v>7</v>
      </c>
      <c r="DE9" s="1">
        <v>7</v>
      </c>
      <c r="DF9" s="1">
        <v>7</v>
      </c>
      <c r="DG9" s="1">
        <v>7</v>
      </c>
      <c r="DH9" s="1">
        <v>7</v>
      </c>
      <c r="DI9" s="1">
        <v>7</v>
      </c>
      <c r="DJ9" s="1">
        <v>7</v>
      </c>
      <c r="DK9" s="1">
        <v>7</v>
      </c>
      <c r="DL9" s="1">
        <v>7</v>
      </c>
      <c r="DM9" s="1">
        <v>7</v>
      </c>
      <c r="DN9" s="1">
        <v>7</v>
      </c>
      <c r="DO9" s="1">
        <v>7</v>
      </c>
      <c r="DP9" s="1">
        <v>7</v>
      </c>
      <c r="DQ9" s="1">
        <v>7</v>
      </c>
      <c r="DR9" s="1">
        <v>7</v>
      </c>
      <c r="DS9" s="1">
        <v>7</v>
      </c>
      <c r="DT9" s="1">
        <v>7</v>
      </c>
      <c r="DU9" s="1">
        <v>7</v>
      </c>
      <c r="DV9" s="1">
        <v>7</v>
      </c>
      <c r="DW9" s="1">
        <v>7</v>
      </c>
      <c r="DX9" s="1">
        <v>7</v>
      </c>
      <c r="DY9" s="1">
        <v>7</v>
      </c>
      <c r="DZ9" s="1">
        <v>7</v>
      </c>
      <c r="EA9" s="1">
        <v>7</v>
      </c>
      <c r="EB9" s="1">
        <v>7</v>
      </c>
      <c r="EC9" s="1">
        <v>7</v>
      </c>
      <c r="ED9" s="1">
        <v>7</v>
      </c>
      <c r="EE9" s="1">
        <v>7</v>
      </c>
      <c r="EF9" s="1">
        <v>7</v>
      </c>
      <c r="EG9" s="1">
        <v>7</v>
      </c>
      <c r="EH9" s="1">
        <v>7</v>
      </c>
      <c r="EI9" s="1">
        <v>7</v>
      </c>
      <c r="EJ9" s="1">
        <v>7</v>
      </c>
      <c r="EK9" s="1">
        <v>7</v>
      </c>
      <c r="EL9" s="1">
        <v>7</v>
      </c>
      <c r="EM9" s="1">
        <v>7</v>
      </c>
      <c r="EN9" s="1">
        <v>7</v>
      </c>
      <c r="EO9" s="1">
        <v>7</v>
      </c>
      <c r="EP9" s="1">
        <v>7</v>
      </c>
      <c r="EQ9" s="1">
        <v>7</v>
      </c>
      <c r="ER9" s="1">
        <v>7</v>
      </c>
      <c r="ES9" s="1">
        <v>7</v>
      </c>
      <c r="ET9" s="1">
        <v>7</v>
      </c>
      <c r="EU9" s="1">
        <v>7</v>
      </c>
      <c r="EV9" s="1">
        <v>7</v>
      </c>
      <c r="EW9" s="1">
        <v>7</v>
      </c>
      <c r="EX9" s="1">
        <v>7</v>
      </c>
      <c r="EY9" s="1">
        <v>7</v>
      </c>
      <c r="EZ9" s="1">
        <v>7</v>
      </c>
      <c r="FA9" s="1">
        <v>7</v>
      </c>
      <c r="FB9" s="1">
        <v>7</v>
      </c>
      <c r="FC9" s="1">
        <v>7</v>
      </c>
      <c r="FD9" s="1">
        <v>7</v>
      </c>
      <c r="FE9" s="1">
        <v>7</v>
      </c>
      <c r="FF9" s="1">
        <v>7</v>
      </c>
      <c r="FG9" s="1">
        <v>7</v>
      </c>
      <c r="FH9" s="1">
        <v>7</v>
      </c>
      <c r="FI9" s="1">
        <v>7</v>
      </c>
      <c r="FJ9" s="1">
        <v>7</v>
      </c>
      <c r="FK9" s="1">
        <v>7</v>
      </c>
      <c r="FL9" s="1">
        <v>7</v>
      </c>
      <c r="FM9" s="1">
        <v>7</v>
      </c>
      <c r="FN9" s="1">
        <v>7</v>
      </c>
      <c r="FO9" s="1">
        <v>7</v>
      </c>
      <c r="FP9" s="1">
        <v>7</v>
      </c>
      <c r="FQ9" s="1">
        <v>7</v>
      </c>
      <c r="FR9" s="1">
        <v>7</v>
      </c>
      <c r="FS9" s="1">
        <v>7</v>
      </c>
      <c r="FT9" s="1">
        <v>7</v>
      </c>
      <c r="FU9" s="1">
        <v>7</v>
      </c>
      <c r="FV9" s="1">
        <v>7</v>
      </c>
      <c r="FW9" s="1">
        <v>7</v>
      </c>
      <c r="FX9" s="1">
        <v>7</v>
      </c>
      <c r="FY9" s="1">
        <v>7</v>
      </c>
      <c r="FZ9" s="1">
        <v>7</v>
      </c>
      <c r="GA9" s="1">
        <v>7</v>
      </c>
      <c r="GB9" s="1">
        <v>7</v>
      </c>
      <c r="GC9" s="1">
        <v>7</v>
      </c>
      <c r="GD9" s="1">
        <v>7</v>
      </c>
      <c r="GE9" s="1">
        <v>7</v>
      </c>
      <c r="GF9" s="1">
        <v>7</v>
      </c>
      <c r="GG9" s="1">
        <v>7</v>
      </c>
      <c r="GH9" s="1">
        <v>7</v>
      </c>
      <c r="GI9" s="1">
        <v>7</v>
      </c>
      <c r="GJ9" s="1">
        <v>7</v>
      </c>
      <c r="GK9" s="1">
        <v>7</v>
      </c>
      <c r="GL9" s="1">
        <v>7</v>
      </c>
      <c r="GM9" s="1">
        <v>7</v>
      </c>
      <c r="GN9" s="1">
        <v>7</v>
      </c>
      <c r="GO9" s="1">
        <v>7</v>
      </c>
      <c r="GP9" s="1">
        <v>7</v>
      </c>
      <c r="GQ9" s="1">
        <v>7</v>
      </c>
      <c r="GR9" s="1">
        <v>7</v>
      </c>
      <c r="GS9" s="1">
        <v>7</v>
      </c>
      <c r="GT9" s="1">
        <v>7</v>
      </c>
      <c r="GU9" s="1">
        <v>7</v>
      </c>
      <c r="GV9" s="1">
        <v>7</v>
      </c>
      <c r="GW9" s="1">
        <v>7</v>
      </c>
      <c r="GX9" s="1">
        <v>7</v>
      </c>
      <c r="GY9" s="1">
        <v>7</v>
      </c>
      <c r="GZ9" s="1">
        <v>7</v>
      </c>
      <c r="HA9" s="1">
        <v>7</v>
      </c>
      <c r="HB9" s="1">
        <v>7</v>
      </c>
      <c r="HC9" s="1">
        <v>7</v>
      </c>
      <c r="HD9" s="1">
        <v>7</v>
      </c>
      <c r="HE9" s="1">
        <v>7</v>
      </c>
    </row>
    <row r="10" spans="1:213">
      <c r="A10" s="4" t="s">
        <v>258</v>
      </c>
      <c r="B10" s="8" t="s">
        <v>724</v>
      </c>
      <c r="C10" s="8" t="s">
        <v>725</v>
      </c>
      <c r="D10" s="8" t="s">
        <v>726</v>
      </c>
      <c r="E10" s="8" t="s">
        <v>727</v>
      </c>
      <c r="F10" s="8" t="s">
        <v>728</v>
      </c>
      <c r="G10" s="8" t="s">
        <v>729</v>
      </c>
      <c r="H10" s="8" t="s">
        <v>730</v>
      </c>
      <c r="I10" s="8" t="s">
        <v>731</v>
      </c>
      <c r="J10" s="8" t="s">
        <v>732</v>
      </c>
      <c r="K10" s="8" t="s">
        <v>733</v>
      </c>
      <c r="L10" s="8" t="s">
        <v>734</v>
      </c>
      <c r="M10" s="8" t="s">
        <v>735</v>
      </c>
      <c r="N10" s="8" t="s">
        <v>736</v>
      </c>
      <c r="O10" s="8" t="s">
        <v>737</v>
      </c>
      <c r="P10" s="8" t="s">
        <v>738</v>
      </c>
      <c r="Q10" s="8" t="s">
        <v>739</v>
      </c>
      <c r="R10" s="8" t="s">
        <v>740</v>
      </c>
      <c r="S10" s="8" t="s">
        <v>741</v>
      </c>
      <c r="T10" s="8" t="s">
        <v>742</v>
      </c>
      <c r="U10" s="8" t="s">
        <v>743</v>
      </c>
      <c r="V10" s="8" t="s">
        <v>744</v>
      </c>
      <c r="W10" s="8" t="s">
        <v>745</v>
      </c>
      <c r="X10" s="8" t="s">
        <v>746</v>
      </c>
      <c r="Y10" s="8" t="s">
        <v>747</v>
      </c>
      <c r="Z10" s="8" t="s">
        <v>748</v>
      </c>
      <c r="AA10" s="8" t="s">
        <v>749</v>
      </c>
      <c r="AB10" s="8" t="s">
        <v>750</v>
      </c>
      <c r="AC10" s="8" t="s">
        <v>751</v>
      </c>
      <c r="AD10" s="8" t="s">
        <v>752</v>
      </c>
      <c r="AE10" s="8" t="s">
        <v>753</v>
      </c>
      <c r="AF10" s="8" t="s">
        <v>754</v>
      </c>
      <c r="AG10" s="8" t="s">
        <v>755</v>
      </c>
      <c r="AH10" s="8" t="s">
        <v>756</v>
      </c>
      <c r="AI10" s="8" t="s">
        <v>757</v>
      </c>
      <c r="AJ10" s="8" t="s">
        <v>758</v>
      </c>
      <c r="AK10" s="8" t="s">
        <v>759</v>
      </c>
      <c r="AL10" s="8" t="s">
        <v>760</v>
      </c>
      <c r="AM10" s="8" t="s">
        <v>761</v>
      </c>
      <c r="AN10" s="8" t="s">
        <v>762</v>
      </c>
      <c r="AO10" s="8" t="s">
        <v>763</v>
      </c>
      <c r="AP10" s="8" t="s">
        <v>764</v>
      </c>
      <c r="AQ10" s="8" t="s">
        <v>765</v>
      </c>
      <c r="AR10" s="8" t="s">
        <v>766</v>
      </c>
      <c r="AS10" s="8" t="s">
        <v>767</v>
      </c>
      <c r="AT10" s="8" t="s">
        <v>768</v>
      </c>
      <c r="AU10" s="8" t="s">
        <v>769</v>
      </c>
      <c r="AV10" s="8" t="s">
        <v>770</v>
      </c>
      <c r="AW10" s="8" t="s">
        <v>771</v>
      </c>
      <c r="AX10" s="8" t="s">
        <v>772</v>
      </c>
      <c r="AY10" s="8" t="s">
        <v>773</v>
      </c>
      <c r="AZ10" s="8" t="s">
        <v>774</v>
      </c>
      <c r="BA10" s="8" t="s">
        <v>775</v>
      </c>
      <c r="BB10" s="8" t="s">
        <v>776</v>
      </c>
      <c r="BC10" s="8" t="s">
        <v>777</v>
      </c>
      <c r="BD10" s="8" t="s">
        <v>778</v>
      </c>
      <c r="BE10" s="8" t="s">
        <v>779</v>
      </c>
      <c r="BF10" s="8" t="s">
        <v>780</v>
      </c>
      <c r="BG10" s="8" t="s">
        <v>781</v>
      </c>
      <c r="BH10" s="8" t="s">
        <v>782</v>
      </c>
      <c r="BI10" s="8" t="s">
        <v>783</v>
      </c>
      <c r="BJ10" s="8" t="s">
        <v>784</v>
      </c>
      <c r="BK10" s="8" t="s">
        <v>785</v>
      </c>
      <c r="BL10" s="8" t="s">
        <v>786</v>
      </c>
      <c r="BM10" s="8" t="s">
        <v>787</v>
      </c>
      <c r="BN10" s="8" t="s">
        <v>788</v>
      </c>
      <c r="BO10" s="8" t="s">
        <v>789</v>
      </c>
      <c r="BP10" s="8" t="s">
        <v>790</v>
      </c>
      <c r="BQ10" s="8" t="s">
        <v>791</v>
      </c>
      <c r="BR10" s="8" t="s">
        <v>792</v>
      </c>
      <c r="BS10" s="8" t="s">
        <v>793</v>
      </c>
      <c r="BT10" s="8" t="s">
        <v>794</v>
      </c>
      <c r="BU10" s="8" t="s">
        <v>795</v>
      </c>
      <c r="BV10" s="8" t="s">
        <v>796</v>
      </c>
      <c r="BW10" s="8" t="s">
        <v>797</v>
      </c>
      <c r="BX10" s="8" t="s">
        <v>798</v>
      </c>
      <c r="BY10" s="8" t="s">
        <v>799</v>
      </c>
      <c r="BZ10" s="8" t="s">
        <v>800</v>
      </c>
      <c r="CA10" s="8" t="s">
        <v>801</v>
      </c>
      <c r="CB10" s="8" t="s">
        <v>802</v>
      </c>
      <c r="CC10" s="8" t="s">
        <v>803</v>
      </c>
      <c r="CD10" s="8" t="s">
        <v>804</v>
      </c>
      <c r="CE10" s="8" t="s">
        <v>805</v>
      </c>
      <c r="CF10" s="8" t="s">
        <v>806</v>
      </c>
      <c r="CG10" s="8" t="s">
        <v>807</v>
      </c>
      <c r="CH10" s="8" t="s">
        <v>808</v>
      </c>
      <c r="CI10" s="8" t="s">
        <v>809</v>
      </c>
      <c r="CJ10" s="8" t="s">
        <v>810</v>
      </c>
      <c r="CK10" s="8" t="s">
        <v>811</v>
      </c>
      <c r="CL10" s="8" t="s">
        <v>812</v>
      </c>
      <c r="CM10" s="8" t="s">
        <v>813</v>
      </c>
      <c r="CN10" s="8" t="s">
        <v>814</v>
      </c>
      <c r="CO10" s="8" t="s">
        <v>815</v>
      </c>
      <c r="CP10" s="8" t="s">
        <v>816</v>
      </c>
      <c r="CQ10" s="8" t="s">
        <v>817</v>
      </c>
      <c r="CR10" s="8" t="s">
        <v>818</v>
      </c>
      <c r="CS10" s="8" t="s">
        <v>819</v>
      </c>
      <c r="CT10" s="8" t="s">
        <v>820</v>
      </c>
      <c r="CU10" s="8" t="s">
        <v>821</v>
      </c>
      <c r="CV10" s="8" t="s">
        <v>822</v>
      </c>
      <c r="CW10" s="8" t="s">
        <v>823</v>
      </c>
      <c r="CX10" s="8" t="s">
        <v>824</v>
      </c>
      <c r="CY10" s="8" t="s">
        <v>825</v>
      </c>
      <c r="CZ10" s="8" t="s">
        <v>826</v>
      </c>
      <c r="DA10" s="8" t="s">
        <v>827</v>
      </c>
      <c r="DB10" s="8" t="s">
        <v>828</v>
      </c>
      <c r="DC10" s="8" t="s">
        <v>829</v>
      </c>
      <c r="DD10" s="8" t="s">
        <v>830</v>
      </c>
      <c r="DE10" s="8" t="s">
        <v>831</v>
      </c>
      <c r="DF10" s="8" t="s">
        <v>832</v>
      </c>
      <c r="DG10" s="8" t="s">
        <v>833</v>
      </c>
      <c r="DH10" s="8" t="s">
        <v>834</v>
      </c>
      <c r="DI10" s="8" t="s">
        <v>835</v>
      </c>
      <c r="DJ10" s="8" t="s">
        <v>836</v>
      </c>
      <c r="DK10" s="8" t="s">
        <v>837</v>
      </c>
      <c r="DL10" s="8" t="s">
        <v>838</v>
      </c>
      <c r="DM10" s="8" t="s">
        <v>839</v>
      </c>
      <c r="DN10" s="8" t="s">
        <v>840</v>
      </c>
      <c r="DO10" s="8" t="s">
        <v>841</v>
      </c>
      <c r="DP10" s="8" t="s">
        <v>842</v>
      </c>
      <c r="DQ10" s="8" t="s">
        <v>843</v>
      </c>
      <c r="DR10" s="8" t="s">
        <v>844</v>
      </c>
      <c r="DS10" s="8" t="s">
        <v>845</v>
      </c>
      <c r="DT10" s="8" t="s">
        <v>846</v>
      </c>
      <c r="DU10" s="8" t="s">
        <v>847</v>
      </c>
      <c r="DV10" s="8" t="s">
        <v>848</v>
      </c>
      <c r="DW10" s="8" t="s">
        <v>849</v>
      </c>
      <c r="DX10" s="8" t="s">
        <v>850</v>
      </c>
      <c r="DY10" s="8" t="s">
        <v>851</v>
      </c>
      <c r="DZ10" s="8" t="s">
        <v>852</v>
      </c>
      <c r="EA10" s="8" t="s">
        <v>853</v>
      </c>
      <c r="EB10" s="8" t="s">
        <v>854</v>
      </c>
      <c r="EC10" s="8" t="s">
        <v>855</v>
      </c>
      <c r="ED10" s="8" t="s">
        <v>856</v>
      </c>
      <c r="EE10" s="8" t="s">
        <v>857</v>
      </c>
      <c r="EF10" s="8" t="s">
        <v>858</v>
      </c>
      <c r="EG10" s="8" t="s">
        <v>859</v>
      </c>
      <c r="EH10" s="8" t="s">
        <v>860</v>
      </c>
      <c r="EI10" s="8" t="s">
        <v>861</v>
      </c>
      <c r="EJ10" s="8" t="s">
        <v>862</v>
      </c>
      <c r="EK10" s="8" t="s">
        <v>863</v>
      </c>
      <c r="EL10" s="8" t="s">
        <v>864</v>
      </c>
      <c r="EM10" s="8" t="s">
        <v>865</v>
      </c>
      <c r="EN10" s="8" t="s">
        <v>866</v>
      </c>
      <c r="EO10" s="8" t="s">
        <v>867</v>
      </c>
      <c r="EP10" s="8" t="s">
        <v>868</v>
      </c>
      <c r="EQ10" s="8" t="s">
        <v>869</v>
      </c>
      <c r="ER10" s="8" t="s">
        <v>870</v>
      </c>
      <c r="ES10" s="8" t="s">
        <v>871</v>
      </c>
      <c r="ET10" s="8" t="s">
        <v>872</v>
      </c>
      <c r="EU10" s="8" t="s">
        <v>873</v>
      </c>
      <c r="EV10" s="8" t="s">
        <v>874</v>
      </c>
      <c r="EW10" s="8" t="s">
        <v>875</v>
      </c>
      <c r="EX10" s="8" t="s">
        <v>876</v>
      </c>
      <c r="EY10" s="8" t="s">
        <v>877</v>
      </c>
      <c r="EZ10" s="8" t="s">
        <v>878</v>
      </c>
      <c r="FA10" s="8" t="s">
        <v>879</v>
      </c>
      <c r="FB10" s="8" t="s">
        <v>880</v>
      </c>
      <c r="FC10" s="8" t="s">
        <v>881</v>
      </c>
      <c r="FD10" s="8" t="s">
        <v>882</v>
      </c>
      <c r="FE10" s="8" t="s">
        <v>883</v>
      </c>
      <c r="FF10" s="8" t="s">
        <v>884</v>
      </c>
      <c r="FG10" s="8" t="s">
        <v>885</v>
      </c>
      <c r="FH10" s="8" t="s">
        <v>886</v>
      </c>
      <c r="FI10" s="8" t="s">
        <v>887</v>
      </c>
      <c r="FJ10" s="8" t="s">
        <v>888</v>
      </c>
      <c r="FK10" s="8" t="s">
        <v>889</v>
      </c>
      <c r="FL10" s="8" t="s">
        <v>890</v>
      </c>
      <c r="FM10" s="8" t="s">
        <v>891</v>
      </c>
      <c r="FN10" s="8" t="s">
        <v>892</v>
      </c>
      <c r="FO10" s="8" t="s">
        <v>893</v>
      </c>
      <c r="FP10" s="8" t="s">
        <v>894</v>
      </c>
      <c r="FQ10" s="8" t="s">
        <v>895</v>
      </c>
      <c r="FR10" s="8" t="s">
        <v>896</v>
      </c>
      <c r="FS10" s="8" t="s">
        <v>897</v>
      </c>
      <c r="FT10" s="8" t="s">
        <v>898</v>
      </c>
      <c r="FU10" s="8" t="s">
        <v>899</v>
      </c>
      <c r="FV10" s="8" t="s">
        <v>900</v>
      </c>
      <c r="FW10" s="8" t="s">
        <v>901</v>
      </c>
      <c r="FX10" s="8" t="s">
        <v>902</v>
      </c>
      <c r="FY10" s="8" t="s">
        <v>903</v>
      </c>
      <c r="FZ10" s="8" t="s">
        <v>904</v>
      </c>
      <c r="GA10" s="8" t="s">
        <v>905</v>
      </c>
      <c r="GB10" s="8" t="s">
        <v>906</v>
      </c>
      <c r="GC10" s="8" t="s">
        <v>907</v>
      </c>
      <c r="GD10" s="8" t="s">
        <v>908</v>
      </c>
      <c r="GE10" s="8" t="s">
        <v>909</v>
      </c>
      <c r="GF10" s="8" t="s">
        <v>910</v>
      </c>
      <c r="GG10" s="8" t="s">
        <v>911</v>
      </c>
      <c r="GH10" s="8" t="s">
        <v>912</v>
      </c>
      <c r="GI10" s="8" t="s">
        <v>913</v>
      </c>
      <c r="GJ10" s="8" t="s">
        <v>914</v>
      </c>
      <c r="GK10" s="8" t="s">
        <v>915</v>
      </c>
      <c r="GL10" s="8" t="s">
        <v>916</v>
      </c>
      <c r="GM10" s="8" t="s">
        <v>917</v>
      </c>
      <c r="GN10" s="8" t="s">
        <v>918</v>
      </c>
      <c r="GO10" s="8" t="s">
        <v>919</v>
      </c>
      <c r="GP10" s="8" t="s">
        <v>920</v>
      </c>
      <c r="GQ10" s="8" t="s">
        <v>921</v>
      </c>
      <c r="GR10" s="8" t="s">
        <v>922</v>
      </c>
      <c r="GS10" s="8" t="s">
        <v>923</v>
      </c>
      <c r="GT10" s="8" t="s">
        <v>924</v>
      </c>
      <c r="GU10" s="8" t="s">
        <v>925</v>
      </c>
      <c r="GV10" s="8" t="s">
        <v>926</v>
      </c>
      <c r="GW10" s="8" t="s">
        <v>927</v>
      </c>
      <c r="GX10" s="8" t="s">
        <v>928</v>
      </c>
      <c r="GY10" s="8" t="s">
        <v>929</v>
      </c>
      <c r="GZ10" s="8" t="s">
        <v>930</v>
      </c>
      <c r="HA10" s="8" t="s">
        <v>931</v>
      </c>
      <c r="HB10" s="8" t="s">
        <v>932</v>
      </c>
      <c r="HC10" s="8" t="s">
        <v>933</v>
      </c>
      <c r="HD10" s="8" t="s">
        <v>934</v>
      </c>
      <c r="HE10" s="8" t="s">
        <v>935</v>
      </c>
    </row>
    <row r="11" spans="1:213">
      <c r="A11" s="10">
        <v>42036</v>
      </c>
      <c r="B11" s="9">
        <v>8.83</v>
      </c>
      <c r="C11" s="9">
        <v>2.0230000000000001</v>
      </c>
      <c r="D11" s="9">
        <v>1.6719999999999999</v>
      </c>
      <c r="E11" s="9">
        <v>93.44</v>
      </c>
      <c r="F11" s="9">
        <v>39.399000000000001</v>
      </c>
      <c r="G11" s="9">
        <v>12.898</v>
      </c>
      <c r="H11" s="9">
        <v>8.8049999999999997</v>
      </c>
      <c r="I11" s="9">
        <v>17.696000000000002</v>
      </c>
      <c r="J11" s="9">
        <v>54.040999999999997</v>
      </c>
      <c r="K11" s="9">
        <v>27.152999999999999</v>
      </c>
      <c r="L11" s="9">
        <v>14.629</v>
      </c>
      <c r="M11" s="9">
        <v>9.0359999999999996</v>
      </c>
      <c r="N11" s="9">
        <v>2.9369999999999998</v>
      </c>
      <c r="O11" s="9">
        <v>0.28699999999999998</v>
      </c>
      <c r="P11" s="9">
        <v>83.412000000000006</v>
      </c>
      <c r="Q11" s="9">
        <v>39.728999999999999</v>
      </c>
      <c r="R11" s="9">
        <v>22.198</v>
      </c>
      <c r="S11" s="9">
        <v>8.577</v>
      </c>
      <c r="T11" s="9">
        <v>8.9550000000000001</v>
      </c>
      <c r="U11" s="9">
        <v>43.682000000000002</v>
      </c>
      <c r="V11" s="9">
        <v>30.922000000000001</v>
      </c>
      <c r="W11" s="9">
        <v>7.282</v>
      </c>
      <c r="X11" s="9">
        <v>4.7110000000000003</v>
      </c>
      <c r="Y11" s="9">
        <v>0</v>
      </c>
      <c r="Z11" s="9">
        <v>0.76800000000000002</v>
      </c>
      <c r="AA11" s="9">
        <v>40.247999999999998</v>
      </c>
      <c r="AB11" s="9">
        <v>19.245000000000001</v>
      </c>
      <c r="AC11" s="9">
        <v>10.734</v>
      </c>
      <c r="AD11" s="9">
        <v>3.21</v>
      </c>
      <c r="AE11" s="9">
        <v>5.3</v>
      </c>
      <c r="AF11" s="9">
        <v>21.003</v>
      </c>
      <c r="AG11" s="9">
        <v>15.266999999999999</v>
      </c>
      <c r="AH11" s="9">
        <v>2.351</v>
      </c>
      <c r="AI11" s="9">
        <v>3.3849999999999998</v>
      </c>
      <c r="AJ11" s="9">
        <v>0</v>
      </c>
      <c r="AK11" s="9">
        <v>0</v>
      </c>
      <c r="AL11" s="9">
        <v>43.164000000000001</v>
      </c>
      <c r="AM11" s="9">
        <v>20.484999999999999</v>
      </c>
      <c r="AN11" s="9">
        <v>11.462999999999999</v>
      </c>
      <c r="AO11" s="9">
        <v>5.3659999999999997</v>
      </c>
      <c r="AP11" s="9">
        <v>3.6549999999999998</v>
      </c>
      <c r="AQ11" s="9">
        <v>22.68</v>
      </c>
      <c r="AR11" s="9">
        <v>15.654999999999999</v>
      </c>
      <c r="AS11" s="9">
        <v>4.93</v>
      </c>
      <c r="AT11" s="9">
        <v>1.3260000000000001</v>
      </c>
      <c r="AU11" s="9">
        <v>0</v>
      </c>
      <c r="AV11" s="9">
        <v>0.76800000000000002</v>
      </c>
      <c r="AW11" s="9">
        <v>378.09899999999999</v>
      </c>
      <c r="AX11" s="9">
        <v>107.376</v>
      </c>
      <c r="AY11" s="9">
        <v>25.803999999999998</v>
      </c>
      <c r="AZ11" s="9">
        <v>32.033000000000001</v>
      </c>
      <c r="BA11" s="9">
        <v>49.539000000000001</v>
      </c>
      <c r="BB11" s="9">
        <v>270.72300000000001</v>
      </c>
      <c r="BC11" s="9">
        <v>127.92</v>
      </c>
      <c r="BD11" s="9">
        <v>65.209999999999994</v>
      </c>
      <c r="BE11" s="9">
        <v>51.25</v>
      </c>
      <c r="BF11" s="9">
        <v>22.149000000000001</v>
      </c>
      <c r="BG11" s="9">
        <v>4.194</v>
      </c>
      <c r="BH11" s="9">
        <v>213.48099999999999</v>
      </c>
      <c r="BI11" s="9">
        <v>61.844999999999999</v>
      </c>
      <c r="BJ11" s="9">
        <v>15.53</v>
      </c>
      <c r="BK11" s="9">
        <v>17.850999999999999</v>
      </c>
      <c r="BL11" s="9">
        <v>28.463999999999999</v>
      </c>
      <c r="BM11" s="9">
        <v>151.636</v>
      </c>
      <c r="BN11" s="9">
        <v>69.804000000000002</v>
      </c>
      <c r="BO11" s="9">
        <v>38.063000000000002</v>
      </c>
      <c r="BP11" s="9">
        <v>27.783999999999999</v>
      </c>
      <c r="BQ11" s="9">
        <v>13.374000000000001</v>
      </c>
      <c r="BR11" s="9">
        <v>2.6110000000000002</v>
      </c>
      <c r="BS11" s="9">
        <v>164.61799999999999</v>
      </c>
      <c r="BT11" s="9">
        <v>45.530999999999999</v>
      </c>
      <c r="BU11" s="9">
        <v>10.273999999999999</v>
      </c>
      <c r="BV11" s="9">
        <v>14.182</v>
      </c>
      <c r="BW11" s="9">
        <v>21.074999999999999</v>
      </c>
      <c r="BX11" s="9">
        <v>119.086</v>
      </c>
      <c r="BY11" s="9">
        <v>58.115000000000002</v>
      </c>
      <c r="BZ11" s="9">
        <v>27.146999999999998</v>
      </c>
      <c r="CA11" s="9">
        <v>23.466000000000001</v>
      </c>
      <c r="CB11" s="9">
        <v>8.7750000000000004</v>
      </c>
      <c r="CC11" s="9">
        <v>1.583</v>
      </c>
      <c r="CD11" s="9">
        <v>68.283000000000001</v>
      </c>
      <c r="CE11" s="9">
        <v>5.2649999999999997</v>
      </c>
      <c r="CF11" s="9">
        <v>2.702</v>
      </c>
      <c r="CG11" s="9">
        <v>0.80400000000000005</v>
      </c>
      <c r="CH11" s="9">
        <v>1.76</v>
      </c>
      <c r="CI11" s="9">
        <v>63.018000000000001</v>
      </c>
      <c r="CJ11" s="9">
        <v>3.4590000000000001</v>
      </c>
      <c r="CK11" s="9">
        <v>3.3010000000000002</v>
      </c>
      <c r="CL11" s="9">
        <v>9.2140000000000004</v>
      </c>
      <c r="CM11" s="9">
        <v>18.126000000000001</v>
      </c>
      <c r="CN11" s="9">
        <v>28.917999999999999</v>
      </c>
      <c r="CO11" s="9">
        <v>37.668999999999997</v>
      </c>
      <c r="CP11" s="9">
        <v>3.3340000000000001</v>
      </c>
      <c r="CQ11" s="9">
        <v>1.39</v>
      </c>
      <c r="CR11" s="9">
        <v>0.184</v>
      </c>
      <c r="CS11" s="9">
        <v>1.76</v>
      </c>
      <c r="CT11" s="9">
        <v>34.334000000000003</v>
      </c>
      <c r="CU11" s="9">
        <v>0.52100000000000002</v>
      </c>
      <c r="CV11" s="9">
        <v>2.238</v>
      </c>
      <c r="CW11" s="9">
        <v>6.9950000000000001</v>
      </c>
      <c r="CX11" s="9">
        <v>8.484</v>
      </c>
      <c r="CY11" s="9">
        <v>16.097000000000001</v>
      </c>
      <c r="CZ11" s="9">
        <v>30.614000000000001</v>
      </c>
      <c r="DA11" s="9">
        <v>1.931</v>
      </c>
      <c r="DB11" s="9">
        <v>1.3120000000000001</v>
      </c>
      <c r="DC11" s="9">
        <v>0.61899999999999999</v>
      </c>
      <c r="DD11" s="9">
        <v>0</v>
      </c>
      <c r="DE11" s="9">
        <v>28.684000000000001</v>
      </c>
      <c r="DF11" s="9">
        <v>2.9380000000000002</v>
      </c>
      <c r="DG11" s="9">
        <v>1.0640000000000001</v>
      </c>
      <c r="DH11" s="9">
        <v>2.2189999999999999</v>
      </c>
      <c r="DI11" s="9">
        <v>9.6419999999999995</v>
      </c>
      <c r="DJ11" s="9">
        <v>12.821</v>
      </c>
      <c r="DK11" s="9">
        <v>204.92400000000001</v>
      </c>
      <c r="DL11" s="9">
        <v>48.86</v>
      </c>
      <c r="DM11" s="9">
        <v>9.1489999999999991</v>
      </c>
      <c r="DN11" s="9">
        <v>16.495999999999999</v>
      </c>
      <c r="DO11" s="9">
        <v>23.213999999999999</v>
      </c>
      <c r="DP11" s="9">
        <v>156.06399999999999</v>
      </c>
      <c r="DQ11" s="9">
        <v>64.019000000000005</v>
      </c>
      <c r="DR11" s="9">
        <v>37.222000000000001</v>
      </c>
      <c r="DS11" s="9">
        <v>31.233000000000001</v>
      </c>
      <c r="DT11" s="9">
        <v>19.32</v>
      </c>
      <c r="DU11" s="9">
        <v>4.2699999999999996</v>
      </c>
      <c r="DV11" s="9">
        <v>49.396999999999998</v>
      </c>
      <c r="DW11" s="9">
        <v>13.988</v>
      </c>
      <c r="DX11" s="9">
        <v>2.806</v>
      </c>
      <c r="DY11" s="9">
        <v>4.9320000000000004</v>
      </c>
      <c r="DZ11" s="9">
        <v>6.25</v>
      </c>
      <c r="EA11" s="9">
        <v>35.408999999999999</v>
      </c>
      <c r="EB11" s="9">
        <v>21.065000000000001</v>
      </c>
      <c r="EC11" s="9">
        <v>6.5279999999999996</v>
      </c>
      <c r="ED11" s="9">
        <v>3.3559999999999999</v>
      </c>
      <c r="EE11" s="9">
        <v>3.2429999999999999</v>
      </c>
      <c r="EF11" s="9">
        <v>1.216</v>
      </c>
      <c r="EG11" s="9">
        <v>155.52699999999999</v>
      </c>
      <c r="EH11" s="9">
        <v>34.872</v>
      </c>
      <c r="EI11" s="9">
        <v>6.3440000000000003</v>
      </c>
      <c r="EJ11" s="9">
        <v>11.564</v>
      </c>
      <c r="EK11" s="9">
        <v>16.963999999999999</v>
      </c>
      <c r="EL11" s="9">
        <v>120.655</v>
      </c>
      <c r="EM11" s="9">
        <v>42.954000000000001</v>
      </c>
      <c r="EN11" s="9">
        <v>30.693999999999999</v>
      </c>
      <c r="EO11" s="9">
        <v>27.876000000000001</v>
      </c>
      <c r="EP11" s="9">
        <v>16.076000000000001</v>
      </c>
      <c r="EQ11" s="9">
        <v>3.0539999999999998</v>
      </c>
      <c r="ER11" s="9">
        <v>25.181000000000001</v>
      </c>
      <c r="ES11" s="9">
        <v>4.2119999999999997</v>
      </c>
      <c r="ET11" s="9">
        <v>1.1060000000000001</v>
      </c>
      <c r="EU11" s="9">
        <v>0.97099999999999997</v>
      </c>
      <c r="EV11" s="9">
        <v>2.1339999999999999</v>
      </c>
      <c r="EW11" s="9">
        <v>20.969000000000001</v>
      </c>
      <c r="EX11" s="9">
        <v>9.4239999999999995</v>
      </c>
      <c r="EY11" s="9">
        <v>4.2439999999999998</v>
      </c>
      <c r="EZ11" s="9">
        <v>5.702</v>
      </c>
      <c r="FA11" s="9">
        <v>1.6</v>
      </c>
      <c r="FB11" s="9">
        <v>0</v>
      </c>
      <c r="FC11" s="9">
        <v>19.279</v>
      </c>
      <c r="FD11" s="9">
        <v>2.71</v>
      </c>
      <c r="FE11" s="9">
        <v>0.65700000000000003</v>
      </c>
      <c r="FF11" s="9">
        <v>0.53900000000000003</v>
      </c>
      <c r="FG11" s="9">
        <v>1.5149999999999999</v>
      </c>
      <c r="FH11" s="9">
        <v>16.568999999999999</v>
      </c>
      <c r="FI11" s="9">
        <v>8.0359999999999996</v>
      </c>
      <c r="FJ11" s="9">
        <v>3.2370000000000001</v>
      </c>
      <c r="FK11" s="9">
        <v>3.6960000000000002</v>
      </c>
      <c r="FL11" s="9">
        <v>1.6</v>
      </c>
      <c r="FM11" s="9">
        <v>0</v>
      </c>
      <c r="FN11" s="9">
        <v>5.9020000000000001</v>
      </c>
      <c r="FO11" s="9">
        <v>1.5009999999999999</v>
      </c>
      <c r="FP11" s="9">
        <v>0.45</v>
      </c>
      <c r="FQ11" s="9">
        <v>0.432</v>
      </c>
      <c r="FR11" s="9">
        <v>0.61899999999999999</v>
      </c>
      <c r="FS11" s="9">
        <v>4.4000000000000004</v>
      </c>
      <c r="FT11" s="9">
        <v>1.3879999999999999</v>
      </c>
      <c r="FU11" s="9">
        <v>1.0069999999999999</v>
      </c>
      <c r="FV11" s="9">
        <v>2.0049999999999999</v>
      </c>
      <c r="FW11" s="9">
        <v>0</v>
      </c>
      <c r="FX11" s="9">
        <v>0</v>
      </c>
      <c r="FY11" s="9">
        <v>162.017</v>
      </c>
      <c r="FZ11" s="9">
        <v>44.119</v>
      </c>
      <c r="GA11" s="9">
        <v>15.879</v>
      </c>
      <c r="GB11" s="9">
        <v>7.89</v>
      </c>
      <c r="GC11" s="9">
        <v>20.350999999999999</v>
      </c>
      <c r="GD11" s="9">
        <v>117.89700000000001</v>
      </c>
      <c r="GE11" s="9">
        <v>56.341999999999999</v>
      </c>
      <c r="GF11" s="9">
        <v>23.161000000000001</v>
      </c>
      <c r="GG11" s="9">
        <v>16.968</v>
      </c>
      <c r="GH11" s="9">
        <v>13.884</v>
      </c>
      <c r="GI11" s="9">
        <v>7.5430000000000001</v>
      </c>
      <c r="GJ11" s="9">
        <v>77.072999999999993</v>
      </c>
      <c r="GK11" s="9">
        <v>23.631</v>
      </c>
      <c r="GL11" s="9">
        <v>8.5429999999999993</v>
      </c>
      <c r="GM11" s="9">
        <v>4.016</v>
      </c>
      <c r="GN11" s="9">
        <v>11.071999999999999</v>
      </c>
      <c r="GO11" s="9">
        <v>53.442</v>
      </c>
      <c r="GP11" s="9">
        <v>25.922000000000001</v>
      </c>
      <c r="GQ11" s="9">
        <v>9.86</v>
      </c>
      <c r="GR11" s="9">
        <v>6.3369999999999997</v>
      </c>
      <c r="GS11" s="9">
        <v>6.4809999999999999</v>
      </c>
      <c r="GT11" s="9">
        <v>4.843</v>
      </c>
      <c r="GU11" s="9">
        <v>84.944000000000003</v>
      </c>
      <c r="GV11" s="9">
        <v>20.488</v>
      </c>
      <c r="GW11" s="9">
        <v>7.3360000000000003</v>
      </c>
      <c r="GX11" s="9">
        <v>3.8740000000000001</v>
      </c>
      <c r="GY11" s="9">
        <v>9.2789999999999999</v>
      </c>
      <c r="GZ11" s="9">
        <v>64.454999999999998</v>
      </c>
      <c r="HA11" s="9">
        <v>30.42</v>
      </c>
      <c r="HB11" s="9">
        <v>13.302</v>
      </c>
      <c r="HC11" s="9">
        <v>10.63</v>
      </c>
      <c r="HD11" s="9">
        <v>7.4029999999999996</v>
      </c>
      <c r="HE11" s="9">
        <v>2.7010000000000001</v>
      </c>
    </row>
    <row r="12" spans="1:213">
      <c r="A12" s="10">
        <v>42401</v>
      </c>
      <c r="B12" s="9">
        <v>6.2889999999999997</v>
      </c>
      <c r="C12" s="9">
        <v>4.1950000000000003</v>
      </c>
      <c r="D12" s="9">
        <v>0.125</v>
      </c>
      <c r="E12" s="9">
        <v>114.642</v>
      </c>
      <c r="F12" s="9">
        <v>49.601999999999997</v>
      </c>
      <c r="G12" s="9">
        <v>15.566000000000001</v>
      </c>
      <c r="H12" s="9">
        <v>13.787000000000001</v>
      </c>
      <c r="I12" s="9">
        <v>20.25</v>
      </c>
      <c r="J12" s="9">
        <v>65.040000000000006</v>
      </c>
      <c r="K12" s="9">
        <v>33.893000000000001</v>
      </c>
      <c r="L12" s="9">
        <v>16.062999999999999</v>
      </c>
      <c r="M12" s="9">
        <v>10.802</v>
      </c>
      <c r="N12" s="9">
        <v>3.7749999999999999</v>
      </c>
      <c r="O12" s="9">
        <v>0.50700000000000001</v>
      </c>
      <c r="P12" s="9">
        <v>99.192999999999998</v>
      </c>
      <c r="Q12" s="9">
        <v>58.726999999999997</v>
      </c>
      <c r="R12" s="9">
        <v>26.401</v>
      </c>
      <c r="S12" s="9">
        <v>15.613</v>
      </c>
      <c r="T12" s="9">
        <v>16.712</v>
      </c>
      <c r="U12" s="9">
        <v>40.466000000000001</v>
      </c>
      <c r="V12" s="9">
        <v>23.282</v>
      </c>
      <c r="W12" s="9">
        <v>12.866</v>
      </c>
      <c r="X12" s="9">
        <v>3.01</v>
      </c>
      <c r="Y12" s="9">
        <v>1.3080000000000001</v>
      </c>
      <c r="Z12" s="9">
        <v>0</v>
      </c>
      <c r="AA12" s="9">
        <v>45.537999999999997</v>
      </c>
      <c r="AB12" s="9">
        <v>30.085999999999999</v>
      </c>
      <c r="AC12" s="9">
        <v>17.123000000000001</v>
      </c>
      <c r="AD12" s="9">
        <v>6.0579999999999998</v>
      </c>
      <c r="AE12" s="9">
        <v>6.9039999999999999</v>
      </c>
      <c r="AF12" s="9">
        <v>15.452999999999999</v>
      </c>
      <c r="AG12" s="9">
        <v>8.2370000000000001</v>
      </c>
      <c r="AH12" s="9">
        <v>4.2830000000000004</v>
      </c>
      <c r="AI12" s="9">
        <v>1.6240000000000001</v>
      </c>
      <c r="AJ12" s="9">
        <v>1.3080000000000001</v>
      </c>
      <c r="AK12" s="9">
        <v>0</v>
      </c>
      <c r="AL12" s="9">
        <v>53.655000000000001</v>
      </c>
      <c r="AM12" s="9">
        <v>28.640999999999998</v>
      </c>
      <c r="AN12" s="9">
        <v>9.2780000000000005</v>
      </c>
      <c r="AO12" s="9">
        <v>9.5549999999999997</v>
      </c>
      <c r="AP12" s="9">
        <v>9.8079999999999998</v>
      </c>
      <c r="AQ12" s="9">
        <v>25.013999999999999</v>
      </c>
      <c r="AR12" s="9">
        <v>15.045</v>
      </c>
      <c r="AS12" s="9">
        <v>8.5830000000000002</v>
      </c>
      <c r="AT12" s="9">
        <v>1.3859999999999999</v>
      </c>
      <c r="AU12" s="9">
        <v>0</v>
      </c>
      <c r="AV12" s="9">
        <v>0</v>
      </c>
      <c r="AW12" s="9">
        <v>402.21300000000002</v>
      </c>
      <c r="AX12" s="9">
        <v>122.32299999999999</v>
      </c>
      <c r="AY12" s="9">
        <v>30.693000000000001</v>
      </c>
      <c r="AZ12" s="9">
        <v>37.731999999999999</v>
      </c>
      <c r="BA12" s="9">
        <v>53.898000000000003</v>
      </c>
      <c r="BB12" s="9">
        <v>279.89</v>
      </c>
      <c r="BC12" s="9">
        <v>122.39100000000001</v>
      </c>
      <c r="BD12" s="9">
        <v>79.195999999999998</v>
      </c>
      <c r="BE12" s="9">
        <v>52.786999999999999</v>
      </c>
      <c r="BF12" s="9">
        <v>22.440999999999999</v>
      </c>
      <c r="BG12" s="9">
        <v>3.0750000000000002</v>
      </c>
      <c r="BH12" s="9">
        <v>228.13300000000001</v>
      </c>
      <c r="BI12" s="9">
        <v>68.796000000000006</v>
      </c>
      <c r="BJ12" s="9">
        <v>16.34</v>
      </c>
      <c r="BK12" s="9">
        <v>20.596</v>
      </c>
      <c r="BL12" s="9">
        <v>31.86</v>
      </c>
      <c r="BM12" s="9">
        <v>159.33699999999999</v>
      </c>
      <c r="BN12" s="9">
        <v>68.494</v>
      </c>
      <c r="BO12" s="9">
        <v>45.503</v>
      </c>
      <c r="BP12" s="9">
        <v>30.905999999999999</v>
      </c>
      <c r="BQ12" s="9">
        <v>12.587999999999999</v>
      </c>
      <c r="BR12" s="9">
        <v>1.8460000000000001</v>
      </c>
      <c r="BS12" s="9">
        <v>174.08</v>
      </c>
      <c r="BT12" s="9">
        <v>53.527000000000001</v>
      </c>
      <c r="BU12" s="9">
        <v>14.353</v>
      </c>
      <c r="BV12" s="9">
        <v>17.135000000000002</v>
      </c>
      <c r="BW12" s="9">
        <v>22.039000000000001</v>
      </c>
      <c r="BX12" s="9">
        <v>120.553</v>
      </c>
      <c r="BY12" s="9">
        <v>53.896999999999998</v>
      </c>
      <c r="BZ12" s="9">
        <v>33.694000000000003</v>
      </c>
      <c r="CA12" s="9">
        <v>21.881</v>
      </c>
      <c r="CB12" s="9">
        <v>9.8529999999999998</v>
      </c>
      <c r="CC12" s="9">
        <v>1.2290000000000001</v>
      </c>
      <c r="CD12" s="9">
        <v>79.801000000000002</v>
      </c>
      <c r="CE12" s="9">
        <v>4.3490000000000002</v>
      </c>
      <c r="CF12" s="9">
        <v>2.99</v>
      </c>
      <c r="CG12" s="9">
        <v>0.88300000000000001</v>
      </c>
      <c r="CH12" s="9">
        <v>0.47599999999999998</v>
      </c>
      <c r="CI12" s="9">
        <v>75.451999999999998</v>
      </c>
      <c r="CJ12" s="9">
        <v>2.5299999999999998</v>
      </c>
      <c r="CK12" s="9">
        <v>6.3150000000000004</v>
      </c>
      <c r="CL12" s="9">
        <v>11.116</v>
      </c>
      <c r="CM12" s="9">
        <v>20.151</v>
      </c>
      <c r="CN12" s="9">
        <v>35.338999999999999</v>
      </c>
      <c r="CO12" s="9">
        <v>42.457999999999998</v>
      </c>
      <c r="CP12" s="9">
        <v>1.98</v>
      </c>
      <c r="CQ12" s="9">
        <v>1.17</v>
      </c>
      <c r="CR12" s="9">
        <v>0.33400000000000002</v>
      </c>
      <c r="CS12" s="9">
        <v>0.47599999999999998</v>
      </c>
      <c r="CT12" s="9">
        <v>40.478000000000002</v>
      </c>
      <c r="CU12" s="9">
        <v>1.179</v>
      </c>
      <c r="CV12" s="9">
        <v>2.657</v>
      </c>
      <c r="CW12" s="9">
        <v>5.2510000000000003</v>
      </c>
      <c r="CX12" s="9">
        <v>9.4710000000000001</v>
      </c>
      <c r="CY12" s="9">
        <v>21.920999999999999</v>
      </c>
      <c r="CZ12" s="9">
        <v>37.341999999999999</v>
      </c>
      <c r="DA12" s="9">
        <v>2.3690000000000002</v>
      </c>
      <c r="DB12" s="9">
        <v>1.82</v>
      </c>
      <c r="DC12" s="9">
        <v>0.54900000000000004</v>
      </c>
      <c r="DD12" s="9">
        <v>0</v>
      </c>
      <c r="DE12" s="9">
        <v>34.973999999999997</v>
      </c>
      <c r="DF12" s="9">
        <v>1.351</v>
      </c>
      <c r="DG12" s="9">
        <v>3.6579999999999999</v>
      </c>
      <c r="DH12" s="9">
        <v>5.8659999999999997</v>
      </c>
      <c r="DI12" s="9">
        <v>10.680999999999999</v>
      </c>
      <c r="DJ12" s="9">
        <v>13.417999999999999</v>
      </c>
      <c r="DK12" s="9">
        <v>186.571</v>
      </c>
      <c r="DL12" s="9">
        <v>37.844999999999999</v>
      </c>
      <c r="DM12" s="9">
        <v>8.8829999999999991</v>
      </c>
      <c r="DN12" s="9">
        <v>8.4209999999999994</v>
      </c>
      <c r="DO12" s="9">
        <v>20.54</v>
      </c>
      <c r="DP12" s="9">
        <v>148.727</v>
      </c>
      <c r="DQ12" s="9">
        <v>68.325999999999993</v>
      </c>
      <c r="DR12" s="9">
        <v>32.235999999999997</v>
      </c>
      <c r="DS12" s="9">
        <v>34.186</v>
      </c>
      <c r="DT12" s="9">
        <v>12.048</v>
      </c>
      <c r="DU12" s="9">
        <v>1.931</v>
      </c>
      <c r="DV12" s="9">
        <v>42.832999999999998</v>
      </c>
      <c r="DW12" s="9">
        <v>11.455</v>
      </c>
      <c r="DX12" s="9">
        <v>1.536</v>
      </c>
      <c r="DY12" s="9">
        <v>2.0710000000000002</v>
      </c>
      <c r="DZ12" s="9">
        <v>7.8490000000000002</v>
      </c>
      <c r="EA12" s="9">
        <v>31.378</v>
      </c>
      <c r="EB12" s="9">
        <v>17.686</v>
      </c>
      <c r="EC12" s="9">
        <v>5.4119999999999999</v>
      </c>
      <c r="ED12" s="9">
        <v>5.21</v>
      </c>
      <c r="EE12" s="9">
        <v>2.25</v>
      </c>
      <c r="EF12" s="9">
        <v>0.82</v>
      </c>
      <c r="EG12" s="9">
        <v>143.738</v>
      </c>
      <c r="EH12" s="9">
        <v>26.388999999999999</v>
      </c>
      <c r="EI12" s="9">
        <v>7.3479999999999999</v>
      </c>
      <c r="EJ12" s="9">
        <v>6.35</v>
      </c>
      <c r="EK12" s="9">
        <v>12.691000000000001</v>
      </c>
      <c r="EL12" s="9">
        <v>117.349</v>
      </c>
      <c r="EM12" s="9">
        <v>50.64</v>
      </c>
      <c r="EN12" s="9">
        <v>26.824000000000002</v>
      </c>
      <c r="EO12" s="9">
        <v>28.975999999999999</v>
      </c>
      <c r="EP12" s="9">
        <v>9.7989999999999995</v>
      </c>
      <c r="EQ12" s="9">
        <v>1.111</v>
      </c>
      <c r="ER12" s="9">
        <v>27.24</v>
      </c>
      <c r="ES12" s="9">
        <v>5.3840000000000003</v>
      </c>
      <c r="ET12" s="9">
        <v>1.288</v>
      </c>
      <c r="EU12" s="9">
        <v>1.2270000000000001</v>
      </c>
      <c r="EV12" s="9">
        <v>2.87</v>
      </c>
      <c r="EW12" s="9">
        <v>21.856000000000002</v>
      </c>
      <c r="EX12" s="9">
        <v>6.7869999999999999</v>
      </c>
      <c r="EY12" s="9">
        <v>3.7970000000000002</v>
      </c>
      <c r="EZ12" s="9">
        <v>7.5869999999999997</v>
      </c>
      <c r="FA12" s="9">
        <v>3.6040000000000001</v>
      </c>
      <c r="FB12" s="9">
        <v>8.1000000000000003E-2</v>
      </c>
      <c r="FC12" s="9">
        <v>17.896000000000001</v>
      </c>
      <c r="FD12" s="9">
        <v>4.6239999999999997</v>
      </c>
      <c r="FE12" s="9">
        <v>1.288</v>
      </c>
      <c r="FF12" s="9">
        <v>0.56299999999999994</v>
      </c>
      <c r="FG12" s="9">
        <v>2.7730000000000001</v>
      </c>
      <c r="FH12" s="9">
        <v>13.272</v>
      </c>
      <c r="FI12" s="9">
        <v>3.1480000000000001</v>
      </c>
      <c r="FJ12" s="9">
        <v>3.1760000000000002</v>
      </c>
      <c r="FK12" s="9">
        <v>5.6689999999999996</v>
      </c>
      <c r="FL12" s="9">
        <v>1.1990000000000001</v>
      </c>
      <c r="FM12" s="9">
        <v>8.1000000000000003E-2</v>
      </c>
      <c r="FN12" s="9">
        <v>9.3450000000000006</v>
      </c>
      <c r="FO12" s="9">
        <v>0.76100000000000001</v>
      </c>
      <c r="FP12" s="9">
        <v>0</v>
      </c>
      <c r="FQ12" s="9">
        <v>0.66400000000000003</v>
      </c>
      <c r="FR12" s="9">
        <v>9.7000000000000003E-2</v>
      </c>
      <c r="FS12" s="9">
        <v>8.5839999999999996</v>
      </c>
      <c r="FT12" s="9">
        <v>3.6389999999999998</v>
      </c>
      <c r="FU12" s="9">
        <v>0.622</v>
      </c>
      <c r="FV12" s="9">
        <v>1.919</v>
      </c>
      <c r="FW12" s="9">
        <v>2.4039999999999999</v>
      </c>
      <c r="FX12" s="9">
        <v>0</v>
      </c>
      <c r="FY12" s="9">
        <v>174.697</v>
      </c>
      <c r="FZ12" s="9">
        <v>48.670999999999999</v>
      </c>
      <c r="GA12" s="9">
        <v>19.475000000000001</v>
      </c>
      <c r="GB12" s="9">
        <v>12.866</v>
      </c>
      <c r="GC12" s="9">
        <v>16.329999999999998</v>
      </c>
      <c r="GD12" s="9">
        <v>126.026</v>
      </c>
      <c r="GE12" s="9">
        <v>57.262</v>
      </c>
      <c r="GF12" s="9">
        <v>25.977</v>
      </c>
      <c r="GG12" s="9">
        <v>22.495999999999999</v>
      </c>
      <c r="GH12" s="9">
        <v>13.167</v>
      </c>
      <c r="GI12" s="9">
        <v>7.125</v>
      </c>
      <c r="GJ12" s="9">
        <v>74.903000000000006</v>
      </c>
      <c r="GK12" s="9">
        <v>22.010999999999999</v>
      </c>
      <c r="GL12" s="9">
        <v>8.16</v>
      </c>
      <c r="GM12" s="9">
        <v>5.7869999999999999</v>
      </c>
      <c r="GN12" s="9">
        <v>8.0640000000000001</v>
      </c>
      <c r="GO12" s="9">
        <v>52.892000000000003</v>
      </c>
      <c r="GP12" s="9">
        <v>23.773</v>
      </c>
      <c r="GQ12" s="9">
        <v>10.337</v>
      </c>
      <c r="GR12" s="9">
        <v>8.8859999999999992</v>
      </c>
      <c r="GS12" s="9">
        <v>5.1859999999999999</v>
      </c>
      <c r="GT12" s="9">
        <v>4.71</v>
      </c>
      <c r="GU12" s="9">
        <v>99.793999999999997</v>
      </c>
      <c r="GV12" s="9">
        <v>26.66</v>
      </c>
      <c r="GW12" s="9">
        <v>11.315</v>
      </c>
      <c r="GX12" s="9">
        <v>7.0789999999999997</v>
      </c>
      <c r="GY12" s="9">
        <v>8.2669999999999995</v>
      </c>
      <c r="GZ12" s="9">
        <v>73.134</v>
      </c>
      <c r="HA12" s="9">
        <v>33.488</v>
      </c>
      <c r="HB12" s="9">
        <v>15.638999999999999</v>
      </c>
      <c r="HC12" s="9">
        <v>13.61</v>
      </c>
      <c r="HD12" s="9">
        <v>7.9809999999999999</v>
      </c>
      <c r="HE12" s="9">
        <v>2.415</v>
      </c>
    </row>
    <row r="13" spans="1:213">
      <c r="A13" s="10">
        <v>42767</v>
      </c>
      <c r="B13" s="9">
        <v>8.98</v>
      </c>
      <c r="C13" s="9">
        <v>2.782</v>
      </c>
      <c r="D13" s="9">
        <v>2.6949999999999998</v>
      </c>
      <c r="E13" s="9">
        <v>108.914</v>
      </c>
      <c r="F13" s="9">
        <v>46.688000000000002</v>
      </c>
      <c r="G13" s="9">
        <v>14.273</v>
      </c>
      <c r="H13" s="9">
        <v>13.298999999999999</v>
      </c>
      <c r="I13" s="9">
        <v>19.116</v>
      </c>
      <c r="J13" s="9">
        <v>62.225999999999999</v>
      </c>
      <c r="K13" s="9">
        <v>31.940999999999999</v>
      </c>
      <c r="L13" s="9">
        <v>13.72</v>
      </c>
      <c r="M13" s="9">
        <v>11.141</v>
      </c>
      <c r="N13" s="9">
        <v>5.1470000000000002</v>
      </c>
      <c r="O13" s="9">
        <v>0.27700000000000002</v>
      </c>
      <c r="P13" s="9">
        <v>97.715999999999994</v>
      </c>
      <c r="Q13" s="9">
        <v>48.579000000000001</v>
      </c>
      <c r="R13" s="9">
        <v>25.099</v>
      </c>
      <c r="S13" s="9">
        <v>10.343</v>
      </c>
      <c r="T13" s="9">
        <v>13.137</v>
      </c>
      <c r="U13" s="9">
        <v>49.137</v>
      </c>
      <c r="V13" s="9">
        <v>29.954999999999998</v>
      </c>
      <c r="W13" s="9">
        <v>10.739000000000001</v>
      </c>
      <c r="X13" s="9">
        <v>6.109</v>
      </c>
      <c r="Y13" s="9">
        <v>2.3340000000000001</v>
      </c>
      <c r="Z13" s="9">
        <v>0</v>
      </c>
      <c r="AA13" s="9">
        <v>40.311</v>
      </c>
      <c r="AB13" s="9">
        <v>20.751999999999999</v>
      </c>
      <c r="AC13" s="9">
        <v>10.257</v>
      </c>
      <c r="AD13" s="9">
        <v>6.423</v>
      </c>
      <c r="AE13" s="9">
        <v>4.0709999999999997</v>
      </c>
      <c r="AF13" s="9">
        <v>19.559000000000001</v>
      </c>
      <c r="AG13" s="9">
        <v>13.266</v>
      </c>
      <c r="AH13" s="9">
        <v>3.948</v>
      </c>
      <c r="AI13" s="9">
        <v>1.6259999999999999</v>
      </c>
      <c r="AJ13" s="9">
        <v>0.71899999999999997</v>
      </c>
      <c r="AK13" s="9">
        <v>0</v>
      </c>
      <c r="AL13" s="9">
        <v>57.405000000000001</v>
      </c>
      <c r="AM13" s="9">
        <v>27.827000000000002</v>
      </c>
      <c r="AN13" s="9">
        <v>14.842000000000001</v>
      </c>
      <c r="AO13" s="9">
        <v>3.92</v>
      </c>
      <c r="AP13" s="9">
        <v>9.0660000000000007</v>
      </c>
      <c r="AQ13" s="9">
        <v>29.577999999999999</v>
      </c>
      <c r="AR13" s="9">
        <v>16.689</v>
      </c>
      <c r="AS13" s="9">
        <v>6.7910000000000004</v>
      </c>
      <c r="AT13" s="9">
        <v>4.4829999999999997</v>
      </c>
      <c r="AU13" s="9">
        <v>1.615</v>
      </c>
      <c r="AV13" s="9">
        <v>0</v>
      </c>
      <c r="AW13" s="9">
        <v>401.113</v>
      </c>
      <c r="AX13" s="9">
        <v>111.79600000000001</v>
      </c>
      <c r="AY13" s="9">
        <v>29.460999999999999</v>
      </c>
      <c r="AZ13" s="9">
        <v>31.806000000000001</v>
      </c>
      <c r="BA13" s="9">
        <v>50.53</v>
      </c>
      <c r="BB13" s="9">
        <v>289.31700000000001</v>
      </c>
      <c r="BC13" s="9">
        <v>145.91499999999999</v>
      </c>
      <c r="BD13" s="9">
        <v>76.034000000000006</v>
      </c>
      <c r="BE13" s="9">
        <v>47.301000000000002</v>
      </c>
      <c r="BF13" s="9">
        <v>16.8</v>
      </c>
      <c r="BG13" s="9">
        <v>3.2669999999999999</v>
      </c>
      <c r="BH13" s="9">
        <v>224.803</v>
      </c>
      <c r="BI13" s="9">
        <v>57.25</v>
      </c>
      <c r="BJ13" s="9">
        <v>17.771999999999998</v>
      </c>
      <c r="BK13" s="9">
        <v>13.707000000000001</v>
      </c>
      <c r="BL13" s="9">
        <v>25.771000000000001</v>
      </c>
      <c r="BM13" s="9">
        <v>167.553</v>
      </c>
      <c r="BN13" s="9">
        <v>86.602999999999994</v>
      </c>
      <c r="BO13" s="9">
        <v>39.652999999999999</v>
      </c>
      <c r="BP13" s="9">
        <v>30.177</v>
      </c>
      <c r="BQ13" s="9">
        <v>10.010999999999999</v>
      </c>
      <c r="BR13" s="9">
        <v>1.109</v>
      </c>
      <c r="BS13" s="9">
        <v>176.31</v>
      </c>
      <c r="BT13" s="9">
        <v>54.545999999999999</v>
      </c>
      <c r="BU13" s="9">
        <v>11.689</v>
      </c>
      <c r="BV13" s="9">
        <v>18.097999999999999</v>
      </c>
      <c r="BW13" s="9">
        <v>24.759</v>
      </c>
      <c r="BX13" s="9">
        <v>121.764</v>
      </c>
      <c r="BY13" s="9">
        <v>59.311999999999998</v>
      </c>
      <c r="BZ13" s="9">
        <v>36.381</v>
      </c>
      <c r="CA13" s="9">
        <v>17.123999999999999</v>
      </c>
      <c r="CB13" s="9">
        <v>6.79</v>
      </c>
      <c r="CC13" s="9">
        <v>2.1579999999999999</v>
      </c>
      <c r="CD13" s="9">
        <v>81.631</v>
      </c>
      <c r="CE13" s="9">
        <v>3.58</v>
      </c>
      <c r="CF13" s="9">
        <v>1.712</v>
      </c>
      <c r="CG13" s="9">
        <v>0.88100000000000001</v>
      </c>
      <c r="CH13" s="9">
        <v>0.98699999999999999</v>
      </c>
      <c r="CI13" s="9">
        <v>78.051000000000002</v>
      </c>
      <c r="CJ13" s="9">
        <v>8.2650000000000006</v>
      </c>
      <c r="CK13" s="9">
        <v>2.7930000000000001</v>
      </c>
      <c r="CL13" s="9">
        <v>11.896000000000001</v>
      </c>
      <c r="CM13" s="9">
        <v>25.939</v>
      </c>
      <c r="CN13" s="9">
        <v>29.158000000000001</v>
      </c>
      <c r="CO13" s="9">
        <v>46.125999999999998</v>
      </c>
      <c r="CP13" s="9">
        <v>2.9750000000000001</v>
      </c>
      <c r="CQ13" s="9">
        <v>1.107</v>
      </c>
      <c r="CR13" s="9">
        <v>0.88100000000000001</v>
      </c>
      <c r="CS13" s="9">
        <v>0.98699999999999999</v>
      </c>
      <c r="CT13" s="9">
        <v>43.151000000000003</v>
      </c>
      <c r="CU13" s="9">
        <v>3.9889999999999999</v>
      </c>
      <c r="CV13" s="9">
        <v>2.0779999999999998</v>
      </c>
      <c r="CW13" s="9">
        <v>5.5510000000000002</v>
      </c>
      <c r="CX13" s="9">
        <v>14.474</v>
      </c>
      <c r="CY13" s="9">
        <v>17.058</v>
      </c>
      <c r="CZ13" s="9">
        <v>35.505000000000003</v>
      </c>
      <c r="DA13" s="9">
        <v>0.60499999999999998</v>
      </c>
      <c r="DB13" s="9">
        <v>0.60499999999999998</v>
      </c>
      <c r="DC13" s="9">
        <v>0</v>
      </c>
      <c r="DD13" s="9">
        <v>0</v>
      </c>
      <c r="DE13" s="9">
        <v>34.901000000000003</v>
      </c>
      <c r="DF13" s="9">
        <v>4.2759999999999998</v>
      </c>
      <c r="DG13" s="9">
        <v>0.71499999999999997</v>
      </c>
      <c r="DH13" s="9">
        <v>6.3440000000000003</v>
      </c>
      <c r="DI13" s="9">
        <v>11.465</v>
      </c>
      <c r="DJ13" s="9">
        <v>12.1</v>
      </c>
      <c r="DK13" s="9">
        <v>208.06200000000001</v>
      </c>
      <c r="DL13" s="9">
        <v>61.719000000000001</v>
      </c>
      <c r="DM13" s="9">
        <v>17.498000000000001</v>
      </c>
      <c r="DN13" s="9">
        <v>16.863</v>
      </c>
      <c r="DO13" s="9">
        <v>27.358000000000001</v>
      </c>
      <c r="DP13" s="9">
        <v>146.34299999999999</v>
      </c>
      <c r="DQ13" s="9">
        <v>64.525000000000006</v>
      </c>
      <c r="DR13" s="9">
        <v>36.817</v>
      </c>
      <c r="DS13" s="9">
        <v>22.533000000000001</v>
      </c>
      <c r="DT13" s="9">
        <v>20.021000000000001</v>
      </c>
      <c r="DU13" s="9">
        <v>2.448</v>
      </c>
      <c r="DV13" s="9">
        <v>58.645000000000003</v>
      </c>
      <c r="DW13" s="9">
        <v>24.751000000000001</v>
      </c>
      <c r="DX13" s="9">
        <v>7.5389999999999997</v>
      </c>
      <c r="DY13" s="9">
        <v>10.561999999999999</v>
      </c>
      <c r="DZ13" s="9">
        <v>6.65</v>
      </c>
      <c r="EA13" s="9">
        <v>33.893999999999998</v>
      </c>
      <c r="EB13" s="9">
        <v>15.978999999999999</v>
      </c>
      <c r="EC13" s="9">
        <v>5.4820000000000002</v>
      </c>
      <c r="ED13" s="9">
        <v>3.4420000000000002</v>
      </c>
      <c r="EE13" s="9">
        <v>8.4689999999999994</v>
      </c>
      <c r="EF13" s="9">
        <v>0.52200000000000002</v>
      </c>
      <c r="EG13" s="9">
        <v>149.417</v>
      </c>
      <c r="EH13" s="9">
        <v>36.968000000000004</v>
      </c>
      <c r="EI13" s="9">
        <v>9.9589999999999996</v>
      </c>
      <c r="EJ13" s="9">
        <v>6.3010000000000002</v>
      </c>
      <c r="EK13" s="9">
        <v>20.707999999999998</v>
      </c>
      <c r="EL13" s="9">
        <v>112.449</v>
      </c>
      <c r="EM13" s="9">
        <v>48.545000000000002</v>
      </c>
      <c r="EN13" s="9">
        <v>31.335000000000001</v>
      </c>
      <c r="EO13" s="9">
        <v>19.09</v>
      </c>
      <c r="EP13" s="9">
        <v>11.553000000000001</v>
      </c>
      <c r="EQ13" s="9">
        <v>1.9259999999999999</v>
      </c>
      <c r="ER13" s="9">
        <v>24.521000000000001</v>
      </c>
      <c r="ES13" s="9">
        <v>4.1109999999999998</v>
      </c>
      <c r="ET13" s="9">
        <v>0</v>
      </c>
      <c r="EU13" s="9">
        <v>1.732</v>
      </c>
      <c r="EV13" s="9">
        <v>2.379</v>
      </c>
      <c r="EW13" s="9">
        <v>20.41</v>
      </c>
      <c r="EX13" s="9">
        <v>5.4249999999999998</v>
      </c>
      <c r="EY13" s="9">
        <v>4.6559999999999997</v>
      </c>
      <c r="EZ13" s="9">
        <v>6.4349999999999996</v>
      </c>
      <c r="FA13" s="9">
        <v>3.8940000000000001</v>
      </c>
      <c r="FB13" s="9">
        <v>0</v>
      </c>
      <c r="FC13" s="9">
        <v>19.265999999999998</v>
      </c>
      <c r="FD13" s="9">
        <v>2.2930000000000001</v>
      </c>
      <c r="FE13" s="9">
        <v>0</v>
      </c>
      <c r="FF13" s="9">
        <v>1.1759999999999999</v>
      </c>
      <c r="FG13" s="9">
        <v>1.117</v>
      </c>
      <c r="FH13" s="9">
        <v>16.972999999999999</v>
      </c>
      <c r="FI13" s="9">
        <v>5.4249999999999998</v>
      </c>
      <c r="FJ13" s="9">
        <v>4.6559999999999997</v>
      </c>
      <c r="FK13" s="9">
        <v>4.1779999999999999</v>
      </c>
      <c r="FL13" s="9">
        <v>2.7149999999999999</v>
      </c>
      <c r="FM13" s="9">
        <v>0</v>
      </c>
      <c r="FN13" s="9">
        <v>5.2539999999999996</v>
      </c>
      <c r="FO13" s="9">
        <v>1.8180000000000001</v>
      </c>
      <c r="FP13" s="9">
        <v>0</v>
      </c>
      <c r="FQ13" s="9">
        <v>0.55600000000000005</v>
      </c>
      <c r="FR13" s="9">
        <v>1.262</v>
      </c>
      <c r="FS13" s="9">
        <v>3.4369999999999998</v>
      </c>
      <c r="FT13" s="9">
        <v>0</v>
      </c>
      <c r="FU13" s="9">
        <v>0</v>
      </c>
      <c r="FV13" s="9">
        <v>2.258</v>
      </c>
      <c r="FW13" s="9">
        <v>1.179</v>
      </c>
      <c r="FX13" s="9">
        <v>0</v>
      </c>
      <c r="FY13" s="9">
        <v>167.87799999999999</v>
      </c>
      <c r="FZ13" s="9">
        <v>46.99</v>
      </c>
      <c r="GA13" s="9">
        <v>15.586</v>
      </c>
      <c r="GB13" s="9">
        <v>11.746</v>
      </c>
      <c r="GC13" s="9">
        <v>19.658000000000001</v>
      </c>
      <c r="GD13" s="9">
        <v>120.887</v>
      </c>
      <c r="GE13" s="9">
        <v>50.462000000000003</v>
      </c>
      <c r="GF13" s="9">
        <v>29.831</v>
      </c>
      <c r="GG13" s="9">
        <v>26.501000000000001</v>
      </c>
      <c r="GH13" s="9">
        <v>10.794</v>
      </c>
      <c r="GI13" s="9">
        <v>3.3</v>
      </c>
      <c r="GJ13" s="9">
        <v>79.396000000000001</v>
      </c>
      <c r="GK13" s="9">
        <v>23.457000000000001</v>
      </c>
      <c r="GL13" s="9">
        <v>9.9629999999999992</v>
      </c>
      <c r="GM13" s="9">
        <v>5.6870000000000003</v>
      </c>
      <c r="GN13" s="9">
        <v>7.8079999999999998</v>
      </c>
      <c r="GO13" s="9">
        <v>55.939</v>
      </c>
      <c r="GP13" s="9">
        <v>24.527000000000001</v>
      </c>
      <c r="GQ13" s="9">
        <v>12.369</v>
      </c>
      <c r="GR13" s="9">
        <v>11.048</v>
      </c>
      <c r="GS13" s="9">
        <v>6.484</v>
      </c>
      <c r="GT13" s="9">
        <v>1.51</v>
      </c>
      <c r="GU13" s="9">
        <v>88.481999999999999</v>
      </c>
      <c r="GV13" s="9">
        <v>23.533000000000001</v>
      </c>
      <c r="GW13" s="9">
        <v>5.6239999999999997</v>
      </c>
      <c r="GX13" s="9">
        <v>6.0590000000000002</v>
      </c>
      <c r="GY13" s="9">
        <v>11.85</v>
      </c>
      <c r="GZ13" s="9">
        <v>64.948999999999998</v>
      </c>
      <c r="HA13" s="9">
        <v>25.934000000000001</v>
      </c>
      <c r="HB13" s="9">
        <v>17.462</v>
      </c>
      <c r="HC13" s="9">
        <v>15.452999999999999</v>
      </c>
      <c r="HD13" s="9">
        <v>4.3099999999999996</v>
      </c>
      <c r="HE13" s="9">
        <v>1.79</v>
      </c>
    </row>
    <row r="14" spans="1:213">
      <c r="A14" s="10">
        <v>43132</v>
      </c>
      <c r="B14" s="9">
        <v>14.723000000000001</v>
      </c>
      <c r="C14" s="9">
        <v>5.3810000000000002</v>
      </c>
      <c r="D14" s="9">
        <v>0.70099999999999996</v>
      </c>
      <c r="E14" s="9">
        <v>115.9</v>
      </c>
      <c r="F14" s="9">
        <v>50.353000000000002</v>
      </c>
      <c r="G14" s="9">
        <v>13.56</v>
      </c>
      <c r="H14" s="9">
        <v>16.154</v>
      </c>
      <c r="I14" s="9">
        <v>20.64</v>
      </c>
      <c r="J14" s="9">
        <v>65.546999999999997</v>
      </c>
      <c r="K14" s="9">
        <v>34.872999999999998</v>
      </c>
      <c r="L14" s="9">
        <v>12.667</v>
      </c>
      <c r="M14" s="9">
        <v>11.611000000000001</v>
      </c>
      <c r="N14" s="9">
        <v>5.319</v>
      </c>
      <c r="O14" s="9">
        <v>1.077</v>
      </c>
      <c r="P14" s="9">
        <v>91.983000000000004</v>
      </c>
      <c r="Q14" s="9">
        <v>57.384999999999998</v>
      </c>
      <c r="R14" s="9">
        <v>26.8</v>
      </c>
      <c r="S14" s="9">
        <v>16.442</v>
      </c>
      <c r="T14" s="9">
        <v>14.143000000000001</v>
      </c>
      <c r="U14" s="9">
        <v>34.597999999999999</v>
      </c>
      <c r="V14" s="9">
        <v>23.152000000000001</v>
      </c>
      <c r="W14" s="9">
        <v>7.7240000000000002</v>
      </c>
      <c r="X14" s="9">
        <v>3.258</v>
      </c>
      <c r="Y14" s="9">
        <v>0.46400000000000002</v>
      </c>
      <c r="Z14" s="9">
        <v>0</v>
      </c>
      <c r="AA14" s="9">
        <v>40.088999999999999</v>
      </c>
      <c r="AB14" s="9">
        <v>25.773</v>
      </c>
      <c r="AC14" s="9">
        <v>12.993</v>
      </c>
      <c r="AD14" s="9">
        <v>9.5820000000000007</v>
      </c>
      <c r="AE14" s="9">
        <v>3.198</v>
      </c>
      <c r="AF14" s="9">
        <v>14.316000000000001</v>
      </c>
      <c r="AG14" s="9">
        <v>8.7690000000000001</v>
      </c>
      <c r="AH14" s="9">
        <v>4.4930000000000003</v>
      </c>
      <c r="AI14" s="9">
        <v>1.054</v>
      </c>
      <c r="AJ14" s="9">
        <v>0</v>
      </c>
      <c r="AK14" s="9">
        <v>0</v>
      </c>
      <c r="AL14" s="9">
        <v>51.893999999999998</v>
      </c>
      <c r="AM14" s="9">
        <v>31.611999999999998</v>
      </c>
      <c r="AN14" s="9">
        <v>13.807</v>
      </c>
      <c r="AO14" s="9">
        <v>6.86</v>
      </c>
      <c r="AP14" s="9">
        <v>10.945</v>
      </c>
      <c r="AQ14" s="9">
        <v>20.282</v>
      </c>
      <c r="AR14" s="9">
        <v>14.382999999999999</v>
      </c>
      <c r="AS14" s="9">
        <v>3.2309999999999999</v>
      </c>
      <c r="AT14" s="9">
        <v>2.2040000000000002</v>
      </c>
      <c r="AU14" s="9">
        <v>0.46400000000000002</v>
      </c>
      <c r="AV14" s="9">
        <v>0</v>
      </c>
      <c r="AW14" s="9">
        <v>448.88499999999999</v>
      </c>
      <c r="AX14" s="9">
        <v>122.64700000000001</v>
      </c>
      <c r="AY14" s="9">
        <v>23.690999999999999</v>
      </c>
      <c r="AZ14" s="9">
        <v>33.384999999999998</v>
      </c>
      <c r="BA14" s="9">
        <v>65.570999999999998</v>
      </c>
      <c r="BB14" s="9">
        <v>326.238</v>
      </c>
      <c r="BC14" s="9">
        <v>166.42599999999999</v>
      </c>
      <c r="BD14" s="9">
        <v>65.082999999999998</v>
      </c>
      <c r="BE14" s="9">
        <v>58.377000000000002</v>
      </c>
      <c r="BF14" s="9">
        <v>29.428999999999998</v>
      </c>
      <c r="BG14" s="9">
        <v>6.923</v>
      </c>
      <c r="BH14" s="9">
        <v>251.92099999999999</v>
      </c>
      <c r="BI14" s="9">
        <v>61.853000000000002</v>
      </c>
      <c r="BJ14" s="9">
        <v>12.898999999999999</v>
      </c>
      <c r="BK14" s="9">
        <v>17.553999999999998</v>
      </c>
      <c r="BL14" s="9">
        <v>31.4</v>
      </c>
      <c r="BM14" s="9">
        <v>190.06800000000001</v>
      </c>
      <c r="BN14" s="9">
        <v>95.540999999999997</v>
      </c>
      <c r="BO14" s="9">
        <v>34.136000000000003</v>
      </c>
      <c r="BP14" s="9">
        <v>36.143000000000001</v>
      </c>
      <c r="BQ14" s="9">
        <v>18.744</v>
      </c>
      <c r="BR14" s="9">
        <v>5.5039999999999996</v>
      </c>
      <c r="BS14" s="9">
        <v>196.964</v>
      </c>
      <c r="BT14" s="9">
        <v>60.793999999999997</v>
      </c>
      <c r="BU14" s="9">
        <v>10.791</v>
      </c>
      <c r="BV14" s="9">
        <v>15.832000000000001</v>
      </c>
      <c r="BW14" s="9">
        <v>34.170999999999999</v>
      </c>
      <c r="BX14" s="9">
        <v>136.16999999999999</v>
      </c>
      <c r="BY14" s="9">
        <v>70.885000000000005</v>
      </c>
      <c r="BZ14" s="9">
        <v>30.946999999999999</v>
      </c>
      <c r="CA14" s="9">
        <v>22.234000000000002</v>
      </c>
      <c r="CB14" s="9">
        <v>10.685</v>
      </c>
      <c r="CC14" s="9">
        <v>1.419</v>
      </c>
      <c r="CD14" s="9">
        <v>78.885999999999996</v>
      </c>
      <c r="CE14" s="9">
        <v>3.073</v>
      </c>
      <c r="CF14" s="9">
        <v>1.992</v>
      </c>
      <c r="CG14" s="9">
        <v>0.154</v>
      </c>
      <c r="CH14" s="9">
        <v>0.92700000000000005</v>
      </c>
      <c r="CI14" s="9">
        <v>75.813000000000002</v>
      </c>
      <c r="CJ14" s="9">
        <v>5.08</v>
      </c>
      <c r="CK14" s="9">
        <v>7.9279999999999999</v>
      </c>
      <c r="CL14" s="9">
        <v>10.651999999999999</v>
      </c>
      <c r="CM14" s="9">
        <v>23.640999999999998</v>
      </c>
      <c r="CN14" s="9">
        <v>28.512</v>
      </c>
      <c r="CO14" s="9">
        <v>39.685000000000002</v>
      </c>
      <c r="CP14" s="9">
        <v>0.98099999999999998</v>
      </c>
      <c r="CQ14" s="9">
        <v>0.499</v>
      </c>
      <c r="CR14" s="9">
        <v>0.154</v>
      </c>
      <c r="CS14" s="9">
        <v>0.32900000000000001</v>
      </c>
      <c r="CT14" s="9">
        <v>38.703000000000003</v>
      </c>
      <c r="CU14" s="9">
        <v>4.9829999999999997</v>
      </c>
      <c r="CV14" s="9">
        <v>4.7789999999999999</v>
      </c>
      <c r="CW14" s="9">
        <v>4.4269999999999996</v>
      </c>
      <c r="CX14" s="9">
        <v>8.9380000000000006</v>
      </c>
      <c r="CY14" s="9">
        <v>15.576000000000001</v>
      </c>
      <c r="CZ14" s="9">
        <v>39.201999999999998</v>
      </c>
      <c r="DA14" s="9">
        <v>2.0920000000000001</v>
      </c>
      <c r="DB14" s="9">
        <v>1.494</v>
      </c>
      <c r="DC14" s="9">
        <v>0</v>
      </c>
      <c r="DD14" s="9">
        <v>0.59799999999999998</v>
      </c>
      <c r="DE14" s="9">
        <v>37.11</v>
      </c>
      <c r="DF14" s="9">
        <v>9.7000000000000003E-2</v>
      </c>
      <c r="DG14" s="9">
        <v>3.149</v>
      </c>
      <c r="DH14" s="9">
        <v>6.2249999999999996</v>
      </c>
      <c r="DI14" s="9">
        <v>14.702999999999999</v>
      </c>
      <c r="DJ14" s="9">
        <v>12.936</v>
      </c>
      <c r="DK14" s="9">
        <v>176.89500000000001</v>
      </c>
      <c r="DL14" s="9">
        <v>49.731999999999999</v>
      </c>
      <c r="DM14" s="9">
        <v>7.63</v>
      </c>
      <c r="DN14" s="9">
        <v>13.048</v>
      </c>
      <c r="DO14" s="9">
        <v>29.053999999999998</v>
      </c>
      <c r="DP14" s="9">
        <v>127.164</v>
      </c>
      <c r="DQ14" s="9">
        <v>48.084000000000003</v>
      </c>
      <c r="DR14" s="9">
        <v>27.459</v>
      </c>
      <c r="DS14" s="9">
        <v>34.610999999999997</v>
      </c>
      <c r="DT14" s="9">
        <v>13.401999999999999</v>
      </c>
      <c r="DU14" s="9">
        <v>3.609</v>
      </c>
      <c r="DV14" s="9">
        <v>46.926000000000002</v>
      </c>
      <c r="DW14" s="9">
        <v>16.513000000000002</v>
      </c>
      <c r="DX14" s="9">
        <v>2.4329999999999998</v>
      </c>
      <c r="DY14" s="9">
        <v>6.2370000000000001</v>
      </c>
      <c r="DZ14" s="9">
        <v>7.843</v>
      </c>
      <c r="EA14" s="9">
        <v>30.413</v>
      </c>
      <c r="EB14" s="9">
        <v>13.686999999999999</v>
      </c>
      <c r="EC14" s="9">
        <v>5.3719999999999999</v>
      </c>
      <c r="ED14" s="9">
        <v>7.556</v>
      </c>
      <c r="EE14" s="9">
        <v>3.2309999999999999</v>
      </c>
      <c r="EF14" s="9">
        <v>0.56699999999999995</v>
      </c>
      <c r="EG14" s="9">
        <v>129.96899999999999</v>
      </c>
      <c r="EH14" s="9">
        <v>33.218000000000004</v>
      </c>
      <c r="EI14" s="9">
        <v>5.1970000000000001</v>
      </c>
      <c r="EJ14" s="9">
        <v>6.8109999999999999</v>
      </c>
      <c r="EK14" s="9">
        <v>21.210999999999999</v>
      </c>
      <c r="EL14" s="9">
        <v>96.751000000000005</v>
      </c>
      <c r="EM14" s="9">
        <v>34.396999999999998</v>
      </c>
      <c r="EN14" s="9">
        <v>22.087</v>
      </c>
      <c r="EO14" s="9">
        <v>27.053999999999998</v>
      </c>
      <c r="EP14" s="9">
        <v>10.17</v>
      </c>
      <c r="EQ14" s="9">
        <v>3.0419999999999998</v>
      </c>
      <c r="ER14" s="9">
        <v>27.969000000000001</v>
      </c>
      <c r="ES14" s="9">
        <v>9.26</v>
      </c>
      <c r="ET14" s="9">
        <v>4.8</v>
      </c>
      <c r="EU14" s="9">
        <v>3.2080000000000002</v>
      </c>
      <c r="EV14" s="9">
        <v>1.252</v>
      </c>
      <c r="EW14" s="9">
        <v>18.709</v>
      </c>
      <c r="EX14" s="9">
        <v>7.16</v>
      </c>
      <c r="EY14" s="9">
        <v>4.7640000000000002</v>
      </c>
      <c r="EZ14" s="9">
        <v>5.2779999999999996</v>
      </c>
      <c r="FA14" s="9">
        <v>1.3959999999999999</v>
      </c>
      <c r="FB14" s="9">
        <v>0.113</v>
      </c>
      <c r="FC14" s="9">
        <v>20.277000000000001</v>
      </c>
      <c r="FD14" s="9">
        <v>7.5960000000000001</v>
      </c>
      <c r="FE14" s="9">
        <v>4.2119999999999997</v>
      </c>
      <c r="FF14" s="9">
        <v>2.7930000000000001</v>
      </c>
      <c r="FG14" s="9">
        <v>0.59099999999999997</v>
      </c>
      <c r="FH14" s="9">
        <v>12.680999999999999</v>
      </c>
      <c r="FI14" s="9">
        <v>4.3970000000000002</v>
      </c>
      <c r="FJ14" s="9">
        <v>3.3860000000000001</v>
      </c>
      <c r="FK14" s="9">
        <v>4.38</v>
      </c>
      <c r="FL14" s="9">
        <v>0.51800000000000002</v>
      </c>
      <c r="FM14" s="9">
        <v>0</v>
      </c>
      <c r="FN14" s="9">
        <v>7.6920000000000002</v>
      </c>
      <c r="FO14" s="9">
        <v>1.6639999999999999</v>
      </c>
      <c r="FP14" s="9">
        <v>0.58799999999999997</v>
      </c>
      <c r="FQ14" s="9">
        <v>0.41499999999999998</v>
      </c>
      <c r="FR14" s="9">
        <v>0.66100000000000003</v>
      </c>
      <c r="FS14" s="9">
        <v>6.0289999999999999</v>
      </c>
      <c r="FT14" s="9">
        <v>2.7629999999999999</v>
      </c>
      <c r="FU14" s="9">
        <v>1.377</v>
      </c>
      <c r="FV14" s="9">
        <v>0.89800000000000002</v>
      </c>
      <c r="FW14" s="9">
        <v>0.878</v>
      </c>
      <c r="FX14" s="9">
        <v>0.113</v>
      </c>
      <c r="FY14" s="9">
        <v>179.58099999999999</v>
      </c>
      <c r="FZ14" s="9">
        <v>60.127000000000002</v>
      </c>
      <c r="GA14" s="9">
        <v>18.779</v>
      </c>
      <c r="GB14" s="9">
        <v>19.57</v>
      </c>
      <c r="GC14" s="9">
        <v>21.777000000000001</v>
      </c>
      <c r="GD14" s="9">
        <v>119.45399999999999</v>
      </c>
      <c r="GE14" s="9">
        <v>54.186999999999998</v>
      </c>
      <c r="GF14" s="9">
        <v>24.969000000000001</v>
      </c>
      <c r="GG14" s="9">
        <v>20.116</v>
      </c>
      <c r="GH14" s="9">
        <v>15.242000000000001</v>
      </c>
      <c r="GI14" s="9">
        <v>4.9390000000000001</v>
      </c>
      <c r="GJ14" s="9">
        <v>92.338999999999999</v>
      </c>
      <c r="GK14" s="9">
        <v>32.767000000000003</v>
      </c>
      <c r="GL14" s="9">
        <v>11.254</v>
      </c>
      <c r="GM14" s="9">
        <v>11.662000000000001</v>
      </c>
      <c r="GN14" s="9">
        <v>9.8520000000000003</v>
      </c>
      <c r="GO14" s="9">
        <v>59.572000000000003</v>
      </c>
      <c r="GP14" s="9">
        <v>27.661999999999999</v>
      </c>
      <c r="GQ14" s="9">
        <v>10.928000000000001</v>
      </c>
      <c r="GR14" s="9">
        <v>9.2469999999999999</v>
      </c>
      <c r="GS14" s="9">
        <v>8.9749999999999996</v>
      </c>
      <c r="GT14" s="9">
        <v>2.7610000000000001</v>
      </c>
      <c r="GU14" s="9">
        <v>87.242000000000004</v>
      </c>
      <c r="GV14" s="9">
        <v>27.36</v>
      </c>
      <c r="GW14" s="9">
        <v>7.5259999999999998</v>
      </c>
      <c r="GX14" s="9">
        <v>7.9089999999999998</v>
      </c>
      <c r="GY14" s="9">
        <v>11.926</v>
      </c>
      <c r="GZ14" s="9">
        <v>59.881999999999998</v>
      </c>
      <c r="HA14" s="9">
        <v>26.526</v>
      </c>
      <c r="HB14" s="9">
        <v>14.041</v>
      </c>
      <c r="HC14" s="9">
        <v>10.869</v>
      </c>
      <c r="HD14" s="9">
        <v>6.2670000000000003</v>
      </c>
      <c r="HE14" s="9">
        <v>2.1779999999999999</v>
      </c>
    </row>
    <row r="15" spans="1:213">
      <c r="A15" s="10">
        <v>43497</v>
      </c>
      <c r="B15" s="9">
        <v>6.2809999999999997</v>
      </c>
      <c r="C15" s="9">
        <v>3.5179999999999998</v>
      </c>
      <c r="D15" s="9">
        <v>2.5920000000000001</v>
      </c>
      <c r="E15" s="9">
        <v>117.68300000000001</v>
      </c>
      <c r="F15" s="9">
        <v>58.265999999999998</v>
      </c>
      <c r="G15" s="9">
        <v>18.239000000000001</v>
      </c>
      <c r="H15" s="9">
        <v>11.737</v>
      </c>
      <c r="I15" s="9">
        <v>28.291</v>
      </c>
      <c r="J15" s="9">
        <v>59.417000000000002</v>
      </c>
      <c r="K15" s="9">
        <v>31.613</v>
      </c>
      <c r="L15" s="9">
        <v>15.773</v>
      </c>
      <c r="M15" s="9">
        <v>7.7430000000000003</v>
      </c>
      <c r="N15" s="9">
        <v>3.6760000000000002</v>
      </c>
      <c r="O15" s="9">
        <v>0.61099999999999999</v>
      </c>
      <c r="P15" s="9">
        <v>89.501000000000005</v>
      </c>
      <c r="Q15" s="9">
        <v>45.643999999999998</v>
      </c>
      <c r="R15" s="9">
        <v>19.533999999999999</v>
      </c>
      <c r="S15" s="9">
        <v>9.8239999999999998</v>
      </c>
      <c r="T15" s="9">
        <v>16.286000000000001</v>
      </c>
      <c r="U15" s="9">
        <v>43.856000000000002</v>
      </c>
      <c r="V15" s="9">
        <v>30.573</v>
      </c>
      <c r="W15" s="9">
        <v>8.0820000000000007</v>
      </c>
      <c r="X15" s="9">
        <v>4.6399999999999997</v>
      </c>
      <c r="Y15" s="9">
        <v>0.46899999999999997</v>
      </c>
      <c r="Z15" s="9">
        <v>9.1999999999999998E-2</v>
      </c>
      <c r="AA15" s="9">
        <v>38.725999999999999</v>
      </c>
      <c r="AB15" s="9">
        <v>23.946000000000002</v>
      </c>
      <c r="AC15" s="9">
        <v>10.627000000000001</v>
      </c>
      <c r="AD15" s="9">
        <v>5.3579999999999997</v>
      </c>
      <c r="AE15" s="9">
        <v>7.96</v>
      </c>
      <c r="AF15" s="9">
        <v>14.78</v>
      </c>
      <c r="AG15" s="9">
        <v>9.657</v>
      </c>
      <c r="AH15" s="9">
        <v>3.794</v>
      </c>
      <c r="AI15" s="9">
        <v>1.238</v>
      </c>
      <c r="AJ15" s="9">
        <v>0</v>
      </c>
      <c r="AK15" s="9">
        <v>9.1999999999999998E-2</v>
      </c>
      <c r="AL15" s="9">
        <v>50.774999999999999</v>
      </c>
      <c r="AM15" s="9">
        <v>21.699000000000002</v>
      </c>
      <c r="AN15" s="9">
        <v>8.907</v>
      </c>
      <c r="AO15" s="9">
        <v>4.4660000000000002</v>
      </c>
      <c r="AP15" s="9">
        <v>8.3260000000000005</v>
      </c>
      <c r="AQ15" s="9">
        <v>29.076000000000001</v>
      </c>
      <c r="AR15" s="9">
        <v>20.917000000000002</v>
      </c>
      <c r="AS15" s="9">
        <v>4.2880000000000003</v>
      </c>
      <c r="AT15" s="9">
        <v>3.403</v>
      </c>
      <c r="AU15" s="9">
        <v>0.46899999999999997</v>
      </c>
      <c r="AV15" s="9">
        <v>0</v>
      </c>
      <c r="AW15" s="9">
        <v>487.09100000000001</v>
      </c>
      <c r="AX15" s="9">
        <v>140.78899999999999</v>
      </c>
      <c r="AY15" s="9">
        <v>34.191000000000003</v>
      </c>
      <c r="AZ15" s="9">
        <v>35.311</v>
      </c>
      <c r="BA15" s="9">
        <v>71.287000000000006</v>
      </c>
      <c r="BB15" s="9">
        <v>346.30200000000002</v>
      </c>
      <c r="BC15" s="9">
        <v>170.30500000000001</v>
      </c>
      <c r="BD15" s="9">
        <v>85.254999999999995</v>
      </c>
      <c r="BE15" s="9">
        <v>62.469000000000001</v>
      </c>
      <c r="BF15" s="9">
        <v>25.173999999999999</v>
      </c>
      <c r="BG15" s="9">
        <v>3.1</v>
      </c>
      <c r="BH15" s="9">
        <v>246.21600000000001</v>
      </c>
      <c r="BI15" s="9">
        <v>69.813999999999993</v>
      </c>
      <c r="BJ15" s="9">
        <v>19.594000000000001</v>
      </c>
      <c r="BK15" s="9">
        <v>19.349</v>
      </c>
      <c r="BL15" s="9">
        <v>30.870999999999999</v>
      </c>
      <c r="BM15" s="9">
        <v>176.40199999999999</v>
      </c>
      <c r="BN15" s="9">
        <v>89.356999999999999</v>
      </c>
      <c r="BO15" s="9">
        <v>38.268999999999998</v>
      </c>
      <c r="BP15" s="9">
        <v>33.866999999999997</v>
      </c>
      <c r="BQ15" s="9">
        <v>12.423999999999999</v>
      </c>
      <c r="BR15" s="9">
        <v>2.4860000000000002</v>
      </c>
      <c r="BS15" s="9">
        <v>240.875</v>
      </c>
      <c r="BT15" s="9">
        <v>70.974999999999994</v>
      </c>
      <c r="BU15" s="9">
        <v>14.597</v>
      </c>
      <c r="BV15" s="9">
        <v>15.962</v>
      </c>
      <c r="BW15" s="9">
        <v>40.415999999999997</v>
      </c>
      <c r="BX15" s="9">
        <v>169.9</v>
      </c>
      <c r="BY15" s="9">
        <v>80.947999999999993</v>
      </c>
      <c r="BZ15" s="9">
        <v>46.985999999999997</v>
      </c>
      <c r="CA15" s="9">
        <v>28.602</v>
      </c>
      <c r="CB15" s="9">
        <v>12.75</v>
      </c>
      <c r="CC15" s="9">
        <v>0.61399999999999999</v>
      </c>
      <c r="CD15" s="9">
        <v>89.028000000000006</v>
      </c>
      <c r="CE15" s="9">
        <v>6.28</v>
      </c>
      <c r="CF15" s="9">
        <v>2.8849999999999998</v>
      </c>
      <c r="CG15" s="9">
        <v>2.2669999999999999</v>
      </c>
      <c r="CH15" s="9">
        <v>1.1279999999999999</v>
      </c>
      <c r="CI15" s="9">
        <v>82.748000000000005</v>
      </c>
      <c r="CJ15" s="9">
        <v>6.4950000000000001</v>
      </c>
      <c r="CK15" s="9">
        <v>5.64</v>
      </c>
      <c r="CL15" s="9">
        <v>12.2</v>
      </c>
      <c r="CM15" s="9">
        <v>23.669</v>
      </c>
      <c r="CN15" s="9">
        <v>34.744999999999997</v>
      </c>
      <c r="CO15" s="9">
        <v>43.360999999999997</v>
      </c>
      <c r="CP15" s="9">
        <v>4.3970000000000002</v>
      </c>
      <c r="CQ15" s="9">
        <v>1.33</v>
      </c>
      <c r="CR15" s="9">
        <v>2.2669999999999999</v>
      </c>
      <c r="CS15" s="9">
        <v>0.8</v>
      </c>
      <c r="CT15" s="9">
        <v>38.963999999999999</v>
      </c>
      <c r="CU15" s="9">
        <v>3.0110000000000001</v>
      </c>
      <c r="CV15" s="9">
        <v>2.4089999999999998</v>
      </c>
      <c r="CW15" s="9">
        <v>6.9089999999999998</v>
      </c>
      <c r="CX15" s="9">
        <v>10.523</v>
      </c>
      <c r="CY15" s="9">
        <v>16.111000000000001</v>
      </c>
      <c r="CZ15" s="9">
        <v>45.667000000000002</v>
      </c>
      <c r="DA15" s="9">
        <v>1.883</v>
      </c>
      <c r="DB15" s="9">
        <v>1.554</v>
      </c>
      <c r="DC15" s="9">
        <v>0</v>
      </c>
      <c r="DD15" s="9">
        <v>0.32800000000000001</v>
      </c>
      <c r="DE15" s="9">
        <v>43.784999999999997</v>
      </c>
      <c r="DF15" s="9">
        <v>3.4830000000000001</v>
      </c>
      <c r="DG15" s="9">
        <v>3.2309999999999999</v>
      </c>
      <c r="DH15" s="9">
        <v>5.2910000000000004</v>
      </c>
      <c r="DI15" s="9">
        <v>13.145</v>
      </c>
      <c r="DJ15" s="9">
        <v>18.634</v>
      </c>
      <c r="DK15" s="9">
        <v>194.42699999999999</v>
      </c>
      <c r="DL15" s="9">
        <v>52.216000000000001</v>
      </c>
      <c r="DM15" s="9">
        <v>8.82</v>
      </c>
      <c r="DN15" s="9">
        <v>15.095000000000001</v>
      </c>
      <c r="DO15" s="9">
        <v>28.3</v>
      </c>
      <c r="DP15" s="9">
        <v>142.21100000000001</v>
      </c>
      <c r="DQ15" s="9">
        <v>67.748999999999995</v>
      </c>
      <c r="DR15" s="9">
        <v>28.006</v>
      </c>
      <c r="DS15" s="9">
        <v>26.620999999999999</v>
      </c>
      <c r="DT15" s="9">
        <v>14.894</v>
      </c>
      <c r="DU15" s="9">
        <v>4.9400000000000004</v>
      </c>
      <c r="DV15" s="9">
        <v>47.012999999999998</v>
      </c>
      <c r="DW15" s="9">
        <v>12.606</v>
      </c>
      <c r="DX15" s="9">
        <v>1.3740000000000001</v>
      </c>
      <c r="DY15" s="9">
        <v>4.0179999999999998</v>
      </c>
      <c r="DZ15" s="9">
        <v>7.2140000000000004</v>
      </c>
      <c r="EA15" s="9">
        <v>34.406999999999996</v>
      </c>
      <c r="EB15" s="9">
        <v>18.155000000000001</v>
      </c>
      <c r="EC15" s="9">
        <v>3.1970000000000001</v>
      </c>
      <c r="ED15" s="9">
        <v>5.6180000000000003</v>
      </c>
      <c r="EE15" s="9">
        <v>4.7919999999999998</v>
      </c>
      <c r="EF15" s="9">
        <v>2.645</v>
      </c>
      <c r="EG15" s="9">
        <v>147.41399999999999</v>
      </c>
      <c r="EH15" s="9">
        <v>39.61</v>
      </c>
      <c r="EI15" s="9">
        <v>7.4459999999999997</v>
      </c>
      <c r="EJ15" s="9">
        <v>11.077</v>
      </c>
      <c r="EK15" s="9">
        <v>21.085999999999999</v>
      </c>
      <c r="EL15" s="9">
        <v>107.804</v>
      </c>
      <c r="EM15" s="9">
        <v>49.594000000000001</v>
      </c>
      <c r="EN15" s="9">
        <v>24.809000000000001</v>
      </c>
      <c r="EO15" s="9">
        <v>21.004000000000001</v>
      </c>
      <c r="EP15" s="9">
        <v>10.103</v>
      </c>
      <c r="EQ15" s="9">
        <v>2.2949999999999999</v>
      </c>
      <c r="ER15" s="9">
        <v>23.414999999999999</v>
      </c>
      <c r="ES15" s="9">
        <v>6.2169999999999996</v>
      </c>
      <c r="ET15" s="9">
        <v>2.496</v>
      </c>
      <c r="EU15" s="9">
        <v>0.58499999999999996</v>
      </c>
      <c r="EV15" s="9">
        <v>3.1360000000000001</v>
      </c>
      <c r="EW15" s="9">
        <v>17.196999999999999</v>
      </c>
      <c r="EX15" s="9">
        <v>7.2530000000000001</v>
      </c>
      <c r="EY15" s="9">
        <v>4.069</v>
      </c>
      <c r="EZ15" s="9">
        <v>2.9860000000000002</v>
      </c>
      <c r="FA15" s="9">
        <v>2.3119999999999998</v>
      </c>
      <c r="FB15" s="9">
        <v>0.57599999999999996</v>
      </c>
      <c r="FC15" s="9">
        <v>16.657</v>
      </c>
      <c r="FD15" s="9">
        <v>3.3610000000000002</v>
      </c>
      <c r="FE15" s="9">
        <v>1.6379999999999999</v>
      </c>
      <c r="FF15" s="9">
        <v>0</v>
      </c>
      <c r="FG15" s="9">
        <v>1.7230000000000001</v>
      </c>
      <c r="FH15" s="9">
        <v>13.295999999999999</v>
      </c>
      <c r="FI15" s="9">
        <v>6.0439999999999996</v>
      </c>
      <c r="FJ15" s="9">
        <v>3.5129999999999999</v>
      </c>
      <c r="FK15" s="9">
        <v>1.5129999999999999</v>
      </c>
      <c r="FL15" s="9">
        <v>1.649</v>
      </c>
      <c r="FM15" s="9">
        <v>0.57599999999999996</v>
      </c>
      <c r="FN15" s="9">
        <v>6.758</v>
      </c>
      <c r="FO15" s="9">
        <v>2.8559999999999999</v>
      </c>
      <c r="FP15" s="9">
        <v>0.85899999999999999</v>
      </c>
      <c r="FQ15" s="9">
        <v>0.58499999999999996</v>
      </c>
      <c r="FR15" s="9">
        <v>1.413</v>
      </c>
      <c r="FS15" s="9">
        <v>3.9020000000000001</v>
      </c>
      <c r="FT15" s="9">
        <v>1.2090000000000001</v>
      </c>
      <c r="FU15" s="9">
        <v>0.55600000000000005</v>
      </c>
      <c r="FV15" s="9">
        <v>1.4730000000000001</v>
      </c>
      <c r="FW15" s="9">
        <v>0.66400000000000003</v>
      </c>
      <c r="FX15" s="9">
        <v>0</v>
      </c>
      <c r="FY15" s="9">
        <v>209.36199999999999</v>
      </c>
      <c r="FZ15" s="9">
        <v>66.254000000000005</v>
      </c>
      <c r="GA15" s="9">
        <v>21.760999999999999</v>
      </c>
      <c r="GB15" s="9">
        <v>15.468999999999999</v>
      </c>
      <c r="GC15" s="9">
        <v>29.024000000000001</v>
      </c>
      <c r="GD15" s="9">
        <v>143.108</v>
      </c>
      <c r="GE15" s="9">
        <v>69.113</v>
      </c>
      <c r="GF15" s="9">
        <v>25.379000000000001</v>
      </c>
      <c r="GG15" s="9">
        <v>25.710999999999999</v>
      </c>
      <c r="GH15" s="9">
        <v>15.904</v>
      </c>
      <c r="GI15" s="9">
        <v>7.0010000000000003</v>
      </c>
      <c r="GJ15" s="9">
        <v>98.759</v>
      </c>
      <c r="GK15" s="9">
        <v>31.460999999999999</v>
      </c>
      <c r="GL15" s="9">
        <v>8.6519999999999992</v>
      </c>
      <c r="GM15" s="9">
        <v>5.7320000000000002</v>
      </c>
      <c r="GN15" s="9">
        <v>17.077000000000002</v>
      </c>
      <c r="GO15" s="9">
        <v>67.298000000000002</v>
      </c>
      <c r="GP15" s="9">
        <v>34.036000000000001</v>
      </c>
      <c r="GQ15" s="9">
        <v>11.237</v>
      </c>
      <c r="GR15" s="9">
        <v>11.334</v>
      </c>
      <c r="GS15" s="9">
        <v>6.6950000000000003</v>
      </c>
      <c r="GT15" s="9">
        <v>3.9969999999999999</v>
      </c>
      <c r="GU15" s="9">
        <v>110.60299999999999</v>
      </c>
      <c r="GV15" s="9">
        <v>34.792999999999999</v>
      </c>
      <c r="GW15" s="9">
        <v>13.108000000000001</v>
      </c>
      <c r="GX15" s="9">
        <v>9.7370000000000001</v>
      </c>
      <c r="GY15" s="9">
        <v>11.948</v>
      </c>
      <c r="GZ15" s="9">
        <v>75.81</v>
      </c>
      <c r="HA15" s="9">
        <v>35.076999999999998</v>
      </c>
      <c r="HB15" s="9">
        <v>14.141999999999999</v>
      </c>
      <c r="HC15" s="9">
        <v>14.377000000000001</v>
      </c>
      <c r="HD15" s="9">
        <v>9.2100000000000009</v>
      </c>
      <c r="HE15" s="9">
        <v>3.004</v>
      </c>
    </row>
    <row r="16" spans="1:213">
      <c r="A16" s="10">
        <v>43862</v>
      </c>
      <c r="B16" s="9">
        <v>8.4890000000000008</v>
      </c>
      <c r="C16" s="9">
        <v>4.3630000000000004</v>
      </c>
      <c r="D16" s="9">
        <v>0</v>
      </c>
      <c r="E16" s="9">
        <v>97.561000000000007</v>
      </c>
      <c r="F16" s="9">
        <v>44.749000000000002</v>
      </c>
      <c r="G16" s="9">
        <v>11.599</v>
      </c>
      <c r="H16" s="9">
        <v>15.616</v>
      </c>
      <c r="I16" s="9">
        <v>17.535</v>
      </c>
      <c r="J16" s="9">
        <v>52.811999999999998</v>
      </c>
      <c r="K16" s="9">
        <v>28.654</v>
      </c>
      <c r="L16" s="9">
        <v>15.307</v>
      </c>
      <c r="M16" s="9">
        <v>5.5810000000000004</v>
      </c>
      <c r="N16" s="9">
        <v>2.2189999999999999</v>
      </c>
      <c r="O16" s="9">
        <v>1.0509999999999999</v>
      </c>
      <c r="P16" s="9">
        <v>75.224000000000004</v>
      </c>
      <c r="Q16" s="9">
        <v>50.006</v>
      </c>
      <c r="R16" s="9">
        <v>25.58</v>
      </c>
      <c r="S16" s="9">
        <v>11.404</v>
      </c>
      <c r="T16" s="9">
        <v>13.022</v>
      </c>
      <c r="U16" s="9">
        <v>25.218</v>
      </c>
      <c r="V16" s="9">
        <v>15.599</v>
      </c>
      <c r="W16" s="9">
        <v>5.1669999999999998</v>
      </c>
      <c r="X16" s="9">
        <v>3.637</v>
      </c>
      <c r="Y16" s="9">
        <v>0.81499999999999995</v>
      </c>
      <c r="Z16" s="9">
        <v>0</v>
      </c>
      <c r="AA16" s="9">
        <v>37.47</v>
      </c>
      <c r="AB16" s="9">
        <v>25.94</v>
      </c>
      <c r="AC16" s="9">
        <v>15.766</v>
      </c>
      <c r="AD16" s="9">
        <v>4.782</v>
      </c>
      <c r="AE16" s="9">
        <v>5.3920000000000003</v>
      </c>
      <c r="AF16" s="9">
        <v>11.53</v>
      </c>
      <c r="AG16" s="9">
        <v>6.2910000000000004</v>
      </c>
      <c r="AH16" s="9">
        <v>3.6669999999999998</v>
      </c>
      <c r="AI16" s="9">
        <v>0.75700000000000001</v>
      </c>
      <c r="AJ16" s="9">
        <v>0.81499999999999995</v>
      </c>
      <c r="AK16" s="9">
        <v>0</v>
      </c>
      <c r="AL16" s="9">
        <v>37.753999999999998</v>
      </c>
      <c r="AM16" s="9">
        <v>24.065999999999999</v>
      </c>
      <c r="AN16" s="9">
        <v>9.8140000000000001</v>
      </c>
      <c r="AO16" s="9">
        <v>6.6219999999999999</v>
      </c>
      <c r="AP16" s="9">
        <v>7.63</v>
      </c>
      <c r="AQ16" s="9">
        <v>13.688000000000001</v>
      </c>
      <c r="AR16" s="9">
        <v>9.3079999999999998</v>
      </c>
      <c r="AS16" s="9">
        <v>1.5</v>
      </c>
      <c r="AT16" s="9">
        <v>2.88</v>
      </c>
      <c r="AU16" s="9">
        <v>0</v>
      </c>
      <c r="AV16" s="9">
        <v>0</v>
      </c>
      <c r="AW16" s="9">
        <v>517.71799999999996</v>
      </c>
      <c r="AX16" s="9">
        <v>144.90299999999999</v>
      </c>
      <c r="AY16" s="9">
        <v>27.539000000000001</v>
      </c>
      <c r="AZ16" s="9">
        <v>38.390999999999998</v>
      </c>
      <c r="BA16" s="9">
        <v>78.972999999999999</v>
      </c>
      <c r="BB16" s="9">
        <v>372.81599999999997</v>
      </c>
      <c r="BC16" s="9">
        <v>178.16499999999999</v>
      </c>
      <c r="BD16" s="9">
        <v>92.040999999999997</v>
      </c>
      <c r="BE16" s="9">
        <v>67.322999999999993</v>
      </c>
      <c r="BF16" s="9">
        <v>29.14</v>
      </c>
      <c r="BG16" s="9">
        <v>6.1470000000000002</v>
      </c>
      <c r="BH16" s="9">
        <v>274.44400000000002</v>
      </c>
      <c r="BI16" s="9">
        <v>77.103999999999999</v>
      </c>
      <c r="BJ16" s="9">
        <v>16.379000000000001</v>
      </c>
      <c r="BK16" s="9">
        <v>17.814</v>
      </c>
      <c r="BL16" s="9">
        <v>42.91</v>
      </c>
      <c r="BM16" s="9">
        <v>197.34100000000001</v>
      </c>
      <c r="BN16" s="9">
        <v>92.78</v>
      </c>
      <c r="BO16" s="9">
        <v>46.835000000000001</v>
      </c>
      <c r="BP16" s="9">
        <v>37.378999999999998</v>
      </c>
      <c r="BQ16" s="9">
        <v>16.228000000000002</v>
      </c>
      <c r="BR16" s="9">
        <v>4.12</v>
      </c>
      <c r="BS16" s="9">
        <v>243.274</v>
      </c>
      <c r="BT16" s="9">
        <v>67.799000000000007</v>
      </c>
      <c r="BU16" s="9">
        <v>11.16</v>
      </c>
      <c r="BV16" s="9">
        <v>20.577000000000002</v>
      </c>
      <c r="BW16" s="9">
        <v>36.061999999999998</v>
      </c>
      <c r="BX16" s="9">
        <v>175.47499999999999</v>
      </c>
      <c r="BY16" s="9">
        <v>85.385999999999996</v>
      </c>
      <c r="BZ16" s="9">
        <v>45.206000000000003</v>
      </c>
      <c r="CA16" s="9">
        <v>29.943999999999999</v>
      </c>
      <c r="CB16" s="9">
        <v>12.913</v>
      </c>
      <c r="CC16" s="9">
        <v>2.0270000000000001</v>
      </c>
      <c r="CD16" s="9">
        <v>71.504000000000005</v>
      </c>
      <c r="CE16" s="9">
        <v>4.883</v>
      </c>
      <c r="CF16" s="9">
        <v>2.2250000000000001</v>
      </c>
      <c r="CG16" s="9">
        <v>0</v>
      </c>
      <c r="CH16" s="9">
        <v>2.657</v>
      </c>
      <c r="CI16" s="9">
        <v>66.622</v>
      </c>
      <c r="CJ16" s="9">
        <v>4.2249999999999996</v>
      </c>
      <c r="CK16" s="9">
        <v>3.2549999999999999</v>
      </c>
      <c r="CL16" s="9">
        <v>11.898</v>
      </c>
      <c r="CM16" s="9">
        <v>19.850999999999999</v>
      </c>
      <c r="CN16" s="9">
        <v>27.393000000000001</v>
      </c>
      <c r="CO16" s="9">
        <v>37.732999999999997</v>
      </c>
      <c r="CP16" s="9">
        <v>2.1019999999999999</v>
      </c>
      <c r="CQ16" s="9">
        <v>0.61499999999999999</v>
      </c>
      <c r="CR16" s="9">
        <v>0</v>
      </c>
      <c r="CS16" s="9">
        <v>1.4870000000000001</v>
      </c>
      <c r="CT16" s="9">
        <v>35.631999999999998</v>
      </c>
      <c r="CU16" s="9">
        <v>1.8220000000000001</v>
      </c>
      <c r="CV16" s="9">
        <v>2.363</v>
      </c>
      <c r="CW16" s="9">
        <v>7.2080000000000002</v>
      </c>
      <c r="CX16" s="9">
        <v>8.9209999999999994</v>
      </c>
      <c r="CY16" s="9">
        <v>15.318</v>
      </c>
      <c r="CZ16" s="9">
        <v>33.771000000000001</v>
      </c>
      <c r="DA16" s="9">
        <v>2.7810000000000001</v>
      </c>
      <c r="DB16" s="9">
        <v>1.611</v>
      </c>
      <c r="DC16" s="9">
        <v>0</v>
      </c>
      <c r="DD16" s="9">
        <v>1.17</v>
      </c>
      <c r="DE16" s="9">
        <v>30.99</v>
      </c>
      <c r="DF16" s="9">
        <v>2.403</v>
      </c>
      <c r="DG16" s="9">
        <v>0.89200000000000002</v>
      </c>
      <c r="DH16" s="9">
        <v>4.6900000000000004</v>
      </c>
      <c r="DI16" s="9">
        <v>10.93</v>
      </c>
      <c r="DJ16" s="9">
        <v>12.074999999999999</v>
      </c>
      <c r="DK16" s="9">
        <v>202.649</v>
      </c>
      <c r="DL16" s="9">
        <v>51.215000000000003</v>
      </c>
      <c r="DM16" s="9">
        <v>10.430999999999999</v>
      </c>
      <c r="DN16" s="9">
        <v>15.382</v>
      </c>
      <c r="DO16" s="9">
        <v>25.402999999999999</v>
      </c>
      <c r="DP16" s="9">
        <v>151.434</v>
      </c>
      <c r="DQ16" s="9">
        <v>58.948999999999998</v>
      </c>
      <c r="DR16" s="9">
        <v>33.593000000000004</v>
      </c>
      <c r="DS16" s="9">
        <v>30.698</v>
      </c>
      <c r="DT16" s="9">
        <v>25.004999999999999</v>
      </c>
      <c r="DU16" s="9">
        <v>3.19</v>
      </c>
      <c r="DV16" s="9">
        <v>57.423000000000002</v>
      </c>
      <c r="DW16" s="9">
        <v>19.009</v>
      </c>
      <c r="DX16" s="9">
        <v>2.31</v>
      </c>
      <c r="DY16" s="9">
        <v>7.1920000000000002</v>
      </c>
      <c r="DZ16" s="9">
        <v>9.5069999999999997</v>
      </c>
      <c r="EA16" s="9">
        <v>38.412999999999997</v>
      </c>
      <c r="EB16" s="9">
        <v>14.468</v>
      </c>
      <c r="EC16" s="9">
        <v>8.2620000000000005</v>
      </c>
      <c r="ED16" s="9">
        <v>7.3849999999999998</v>
      </c>
      <c r="EE16" s="9">
        <v>8.1989999999999998</v>
      </c>
      <c r="EF16" s="9">
        <v>0.1</v>
      </c>
      <c r="EG16" s="9">
        <v>145.226</v>
      </c>
      <c r="EH16" s="9">
        <v>32.206000000000003</v>
      </c>
      <c r="EI16" s="9">
        <v>8.1199999999999992</v>
      </c>
      <c r="EJ16" s="9">
        <v>8.19</v>
      </c>
      <c r="EK16" s="9">
        <v>15.895</v>
      </c>
      <c r="EL16" s="9">
        <v>113.02</v>
      </c>
      <c r="EM16" s="9">
        <v>44.481000000000002</v>
      </c>
      <c r="EN16" s="9">
        <v>25.331</v>
      </c>
      <c r="EO16" s="9">
        <v>23.312999999999999</v>
      </c>
      <c r="EP16" s="9">
        <v>16.806000000000001</v>
      </c>
      <c r="EQ16" s="9">
        <v>3.09</v>
      </c>
      <c r="ER16" s="9">
        <v>21.872</v>
      </c>
      <c r="ES16" s="9">
        <v>3.669</v>
      </c>
      <c r="ET16" s="9">
        <v>1.512</v>
      </c>
      <c r="EU16" s="9">
        <v>0.621</v>
      </c>
      <c r="EV16" s="9">
        <v>1.5349999999999999</v>
      </c>
      <c r="EW16" s="9">
        <v>18.202999999999999</v>
      </c>
      <c r="EX16" s="9">
        <v>8.2919999999999998</v>
      </c>
      <c r="EY16" s="9">
        <v>4.3230000000000004</v>
      </c>
      <c r="EZ16" s="9">
        <v>3.2530000000000001</v>
      </c>
      <c r="FA16" s="9">
        <v>1.2509999999999999</v>
      </c>
      <c r="FB16" s="9">
        <v>1.0840000000000001</v>
      </c>
      <c r="FC16" s="9">
        <v>14.869</v>
      </c>
      <c r="FD16" s="9">
        <v>1.2030000000000001</v>
      </c>
      <c r="FE16" s="9">
        <v>0.19</v>
      </c>
      <c r="FF16" s="9">
        <v>0</v>
      </c>
      <c r="FG16" s="9">
        <v>1.0129999999999999</v>
      </c>
      <c r="FH16" s="9">
        <v>13.667</v>
      </c>
      <c r="FI16" s="9">
        <v>7.2110000000000003</v>
      </c>
      <c r="FJ16" s="9">
        <v>2.004</v>
      </c>
      <c r="FK16" s="9">
        <v>2.6059999999999999</v>
      </c>
      <c r="FL16" s="9">
        <v>1.2509999999999999</v>
      </c>
      <c r="FM16" s="9">
        <v>0.59499999999999997</v>
      </c>
      <c r="FN16" s="9">
        <v>7.0019999999999998</v>
      </c>
      <c r="FO16" s="9">
        <v>2.4660000000000002</v>
      </c>
      <c r="FP16" s="9">
        <v>1.3220000000000001</v>
      </c>
      <c r="FQ16" s="9">
        <v>0.621</v>
      </c>
      <c r="FR16" s="9">
        <v>0.52300000000000002</v>
      </c>
      <c r="FS16" s="9">
        <v>4.5359999999999996</v>
      </c>
      <c r="FT16" s="9">
        <v>1.081</v>
      </c>
      <c r="FU16" s="9">
        <v>2.319</v>
      </c>
      <c r="FV16" s="9">
        <v>0.64700000000000002</v>
      </c>
      <c r="FW16" s="9">
        <v>0</v>
      </c>
      <c r="FX16" s="9">
        <v>0.48899999999999999</v>
      </c>
      <c r="FY16" s="9">
        <v>214.72300000000001</v>
      </c>
      <c r="FZ16" s="9">
        <v>73.540999999999997</v>
      </c>
      <c r="GA16" s="9">
        <v>21.96</v>
      </c>
      <c r="GB16" s="9">
        <v>11.034000000000001</v>
      </c>
      <c r="GC16" s="9">
        <v>40.545999999999999</v>
      </c>
      <c r="GD16" s="9">
        <v>141.18199999999999</v>
      </c>
      <c r="GE16" s="9">
        <v>59.868000000000002</v>
      </c>
      <c r="GF16" s="9">
        <v>35.228000000000002</v>
      </c>
      <c r="GG16" s="9">
        <v>19.038</v>
      </c>
      <c r="GH16" s="9">
        <v>20.719000000000001</v>
      </c>
      <c r="GI16" s="9">
        <v>6.3289999999999997</v>
      </c>
      <c r="GJ16" s="9">
        <v>95.144999999999996</v>
      </c>
      <c r="GK16" s="9">
        <v>33.1</v>
      </c>
      <c r="GL16" s="9">
        <v>13.132</v>
      </c>
      <c r="GM16" s="9">
        <v>4.4000000000000004</v>
      </c>
      <c r="GN16" s="9">
        <v>15.568</v>
      </c>
      <c r="GO16" s="9">
        <v>62.045000000000002</v>
      </c>
      <c r="GP16" s="9">
        <v>24.361999999999998</v>
      </c>
      <c r="GQ16" s="9">
        <v>15.925000000000001</v>
      </c>
      <c r="GR16" s="9">
        <v>8.4629999999999992</v>
      </c>
      <c r="GS16" s="9">
        <v>9.5020000000000007</v>
      </c>
      <c r="GT16" s="9">
        <v>3.7930000000000001</v>
      </c>
      <c r="GU16" s="9">
        <v>119.578</v>
      </c>
      <c r="GV16" s="9">
        <v>40.441000000000003</v>
      </c>
      <c r="GW16" s="9">
        <v>8.8279999999999994</v>
      </c>
      <c r="GX16" s="9">
        <v>6.6349999999999998</v>
      </c>
      <c r="GY16" s="9">
        <v>24.978000000000002</v>
      </c>
      <c r="GZ16" s="9">
        <v>79.137</v>
      </c>
      <c r="HA16" s="9">
        <v>35.506999999999998</v>
      </c>
      <c r="HB16" s="9">
        <v>19.302</v>
      </c>
      <c r="HC16" s="9">
        <v>10.574999999999999</v>
      </c>
      <c r="HD16" s="9">
        <v>11.217000000000001</v>
      </c>
      <c r="HE16" s="9">
        <v>2.536</v>
      </c>
    </row>
    <row r="17" spans="1:213">
      <c r="A17" s="10">
        <v>44228</v>
      </c>
      <c r="B17" s="9">
        <v>9.6839999999999993</v>
      </c>
      <c r="C17" s="9">
        <v>2.1320000000000001</v>
      </c>
      <c r="D17" s="9">
        <v>0.5</v>
      </c>
      <c r="E17" s="9">
        <v>92.495000000000005</v>
      </c>
      <c r="F17" s="9">
        <v>38.957999999999998</v>
      </c>
      <c r="G17" s="9">
        <v>12.367000000000001</v>
      </c>
      <c r="H17" s="9">
        <v>12.848000000000001</v>
      </c>
      <c r="I17" s="9">
        <v>13.743</v>
      </c>
      <c r="J17" s="9">
        <v>53.536999999999999</v>
      </c>
      <c r="K17" s="9">
        <v>33.573999999999998</v>
      </c>
      <c r="L17" s="9">
        <v>8.14</v>
      </c>
      <c r="M17" s="9">
        <v>9.0570000000000004</v>
      </c>
      <c r="N17" s="9">
        <v>2.7669999999999999</v>
      </c>
      <c r="O17" s="9">
        <v>0</v>
      </c>
      <c r="P17" s="9">
        <v>46.143999999999998</v>
      </c>
      <c r="Q17" s="9">
        <v>26.44</v>
      </c>
      <c r="R17" s="9">
        <v>16.274000000000001</v>
      </c>
      <c r="S17" s="9">
        <v>5.7060000000000004</v>
      </c>
      <c r="T17" s="9">
        <v>4.46</v>
      </c>
      <c r="U17" s="9">
        <v>19.702999999999999</v>
      </c>
      <c r="V17" s="9">
        <v>11.856999999999999</v>
      </c>
      <c r="W17" s="9">
        <v>2.536</v>
      </c>
      <c r="X17" s="9">
        <v>5.31</v>
      </c>
      <c r="Y17" s="9">
        <v>0</v>
      </c>
      <c r="Z17" s="9">
        <v>0</v>
      </c>
      <c r="AA17" s="9">
        <v>23.097999999999999</v>
      </c>
      <c r="AB17" s="9">
        <v>16.338999999999999</v>
      </c>
      <c r="AC17" s="9">
        <v>10.526999999999999</v>
      </c>
      <c r="AD17" s="9">
        <v>3.97</v>
      </c>
      <c r="AE17" s="9">
        <v>1.8420000000000001</v>
      </c>
      <c r="AF17" s="9">
        <v>6.7590000000000003</v>
      </c>
      <c r="AG17" s="9">
        <v>5.2910000000000004</v>
      </c>
      <c r="AH17" s="9">
        <v>0.115</v>
      </c>
      <c r="AI17" s="9">
        <v>1.353</v>
      </c>
      <c r="AJ17" s="9">
        <v>0</v>
      </c>
      <c r="AK17" s="9">
        <v>0</v>
      </c>
      <c r="AL17" s="9">
        <v>23.045000000000002</v>
      </c>
      <c r="AM17" s="9">
        <v>10.101000000000001</v>
      </c>
      <c r="AN17" s="9">
        <v>5.7460000000000004</v>
      </c>
      <c r="AO17" s="9">
        <v>1.736</v>
      </c>
      <c r="AP17" s="9">
        <v>2.6190000000000002</v>
      </c>
      <c r="AQ17" s="9">
        <v>12.944000000000001</v>
      </c>
      <c r="AR17" s="9">
        <v>6.5659999999999998</v>
      </c>
      <c r="AS17" s="9">
        <v>2.4209999999999998</v>
      </c>
      <c r="AT17" s="9">
        <v>3.9580000000000002</v>
      </c>
      <c r="AU17" s="9">
        <v>0</v>
      </c>
      <c r="AV17" s="9">
        <v>0</v>
      </c>
      <c r="AW17" s="9">
        <v>393.51600000000002</v>
      </c>
      <c r="AX17" s="9">
        <v>110.146</v>
      </c>
      <c r="AY17" s="9">
        <v>27.015000000000001</v>
      </c>
      <c r="AZ17" s="9">
        <v>36.323999999999998</v>
      </c>
      <c r="BA17" s="9">
        <v>46.808</v>
      </c>
      <c r="BB17" s="9">
        <v>283.36900000000003</v>
      </c>
      <c r="BC17" s="9">
        <v>134.89500000000001</v>
      </c>
      <c r="BD17" s="9">
        <v>64.569000000000003</v>
      </c>
      <c r="BE17" s="9">
        <v>57.331000000000003</v>
      </c>
      <c r="BF17" s="9">
        <v>23.597000000000001</v>
      </c>
      <c r="BG17" s="9">
        <v>2.9780000000000002</v>
      </c>
      <c r="BH17" s="9">
        <v>205.148</v>
      </c>
      <c r="BI17" s="9">
        <v>57.540999999999997</v>
      </c>
      <c r="BJ17" s="9">
        <v>14.161</v>
      </c>
      <c r="BK17" s="9">
        <v>19.507999999999999</v>
      </c>
      <c r="BL17" s="9">
        <v>23.873000000000001</v>
      </c>
      <c r="BM17" s="9">
        <v>147.607</v>
      </c>
      <c r="BN17" s="9">
        <v>72.515000000000001</v>
      </c>
      <c r="BO17" s="9">
        <v>33.218000000000004</v>
      </c>
      <c r="BP17" s="9">
        <v>29.013000000000002</v>
      </c>
      <c r="BQ17" s="9">
        <v>10.603</v>
      </c>
      <c r="BR17" s="9">
        <v>2.258</v>
      </c>
      <c r="BS17" s="9">
        <v>188.36799999999999</v>
      </c>
      <c r="BT17" s="9">
        <v>52.604999999999997</v>
      </c>
      <c r="BU17" s="9">
        <v>12.853</v>
      </c>
      <c r="BV17" s="9">
        <v>16.815999999999999</v>
      </c>
      <c r="BW17" s="9">
        <v>22.934999999999999</v>
      </c>
      <c r="BX17" s="9">
        <v>135.76300000000001</v>
      </c>
      <c r="BY17" s="9">
        <v>62.38</v>
      </c>
      <c r="BZ17" s="9">
        <v>31.350999999999999</v>
      </c>
      <c r="CA17" s="9">
        <v>28.317</v>
      </c>
      <c r="CB17" s="9">
        <v>12.994</v>
      </c>
      <c r="CC17" s="9">
        <v>0.72</v>
      </c>
      <c r="CD17" s="9">
        <v>66.379000000000005</v>
      </c>
      <c r="CE17" s="9">
        <v>2.6309999999999998</v>
      </c>
      <c r="CF17" s="9">
        <v>1.6850000000000001</v>
      </c>
      <c r="CG17" s="9">
        <v>0</v>
      </c>
      <c r="CH17" s="9">
        <v>0.94599999999999995</v>
      </c>
      <c r="CI17" s="9">
        <v>63.747999999999998</v>
      </c>
      <c r="CJ17" s="9">
        <v>4.3209999999999997</v>
      </c>
      <c r="CK17" s="9">
        <v>4.6790000000000003</v>
      </c>
      <c r="CL17" s="9">
        <v>10.122</v>
      </c>
      <c r="CM17" s="9">
        <v>17.189</v>
      </c>
      <c r="CN17" s="9">
        <v>27.437000000000001</v>
      </c>
      <c r="CO17" s="9">
        <v>37.795000000000002</v>
      </c>
      <c r="CP17" s="9">
        <v>1.627</v>
      </c>
      <c r="CQ17" s="9">
        <v>1.4950000000000001</v>
      </c>
      <c r="CR17" s="9">
        <v>0</v>
      </c>
      <c r="CS17" s="9">
        <v>0.13200000000000001</v>
      </c>
      <c r="CT17" s="9">
        <v>36.167999999999999</v>
      </c>
      <c r="CU17" s="9">
        <v>2.1720000000000002</v>
      </c>
      <c r="CV17" s="9">
        <v>3.431</v>
      </c>
      <c r="CW17" s="9">
        <v>6.8849999999999998</v>
      </c>
      <c r="CX17" s="9">
        <v>8.0169999999999995</v>
      </c>
      <c r="CY17" s="9">
        <v>15.664</v>
      </c>
      <c r="CZ17" s="9">
        <v>28.584</v>
      </c>
      <c r="DA17" s="9">
        <v>1.0029999999999999</v>
      </c>
      <c r="DB17" s="9">
        <v>0.19</v>
      </c>
      <c r="DC17" s="9">
        <v>0</v>
      </c>
      <c r="DD17" s="9">
        <v>0.81399999999999995</v>
      </c>
      <c r="DE17" s="9">
        <v>27.58</v>
      </c>
      <c r="DF17" s="9">
        <v>2.15</v>
      </c>
      <c r="DG17" s="9">
        <v>1.248</v>
      </c>
      <c r="DH17" s="9">
        <v>3.2370000000000001</v>
      </c>
      <c r="DI17" s="9">
        <v>9.1720000000000006</v>
      </c>
      <c r="DJ17" s="9">
        <v>11.773</v>
      </c>
      <c r="DK17" s="9">
        <v>149.87899999999999</v>
      </c>
      <c r="DL17" s="9">
        <v>34.567999999999998</v>
      </c>
      <c r="DM17" s="9">
        <v>5.8739999999999997</v>
      </c>
      <c r="DN17" s="9">
        <v>9.8070000000000004</v>
      </c>
      <c r="DO17" s="9">
        <v>18.887</v>
      </c>
      <c r="DP17" s="9">
        <v>115.31100000000001</v>
      </c>
      <c r="DQ17" s="9">
        <v>47.402999999999999</v>
      </c>
      <c r="DR17" s="9">
        <v>28.728999999999999</v>
      </c>
      <c r="DS17" s="9">
        <v>21.355</v>
      </c>
      <c r="DT17" s="9">
        <v>15.388999999999999</v>
      </c>
      <c r="DU17" s="9">
        <v>2.4359999999999999</v>
      </c>
      <c r="DV17" s="9">
        <v>33.941000000000003</v>
      </c>
      <c r="DW17" s="9">
        <v>12.189</v>
      </c>
      <c r="DX17" s="9">
        <v>1.454</v>
      </c>
      <c r="DY17" s="9">
        <v>2.5310000000000001</v>
      </c>
      <c r="DZ17" s="9">
        <v>8.2029999999999994</v>
      </c>
      <c r="EA17" s="9">
        <v>21.751999999999999</v>
      </c>
      <c r="EB17" s="9">
        <v>10.012</v>
      </c>
      <c r="EC17" s="9">
        <v>5.4050000000000002</v>
      </c>
      <c r="ED17" s="9">
        <v>4.984</v>
      </c>
      <c r="EE17" s="9">
        <v>0.68</v>
      </c>
      <c r="EF17" s="9">
        <v>0.67100000000000004</v>
      </c>
      <c r="EG17" s="9">
        <v>115.938</v>
      </c>
      <c r="EH17" s="9">
        <v>22.379000000000001</v>
      </c>
      <c r="EI17" s="9">
        <v>4.42</v>
      </c>
      <c r="EJ17" s="9">
        <v>7.2759999999999998</v>
      </c>
      <c r="EK17" s="9">
        <v>10.683999999999999</v>
      </c>
      <c r="EL17" s="9">
        <v>93.558999999999997</v>
      </c>
      <c r="EM17" s="9">
        <v>37.390999999999998</v>
      </c>
      <c r="EN17" s="9">
        <v>23.324000000000002</v>
      </c>
      <c r="EO17" s="9">
        <v>16.372</v>
      </c>
      <c r="EP17" s="9">
        <v>14.708</v>
      </c>
      <c r="EQ17" s="9">
        <v>1.7649999999999999</v>
      </c>
      <c r="ER17" s="9">
        <v>17.765000000000001</v>
      </c>
      <c r="ES17" s="9">
        <v>4.5220000000000002</v>
      </c>
      <c r="ET17" s="9">
        <v>0.53700000000000003</v>
      </c>
      <c r="EU17" s="9">
        <v>0.54100000000000004</v>
      </c>
      <c r="EV17" s="9">
        <v>3.4430000000000001</v>
      </c>
      <c r="EW17" s="9">
        <v>13.244</v>
      </c>
      <c r="EX17" s="9">
        <v>7.28</v>
      </c>
      <c r="EY17" s="9">
        <v>2.746</v>
      </c>
      <c r="EZ17" s="9">
        <v>1.9370000000000001</v>
      </c>
      <c r="FA17" s="9">
        <v>0.88900000000000001</v>
      </c>
      <c r="FB17" s="9">
        <v>0.39100000000000001</v>
      </c>
      <c r="FC17" s="9">
        <v>12.491</v>
      </c>
      <c r="FD17" s="9">
        <v>3.3889999999999998</v>
      </c>
      <c r="FE17" s="9">
        <v>0.53700000000000003</v>
      </c>
      <c r="FF17" s="9">
        <v>0</v>
      </c>
      <c r="FG17" s="9">
        <v>2.8519999999999999</v>
      </c>
      <c r="FH17" s="9">
        <v>9.1020000000000003</v>
      </c>
      <c r="FI17" s="9">
        <v>6.383</v>
      </c>
      <c r="FJ17" s="9">
        <v>0.79300000000000004</v>
      </c>
      <c r="FK17" s="9">
        <v>0.73499999999999999</v>
      </c>
      <c r="FL17" s="9">
        <v>0.80100000000000005</v>
      </c>
      <c r="FM17" s="9">
        <v>0.39100000000000001</v>
      </c>
      <c r="FN17" s="9">
        <v>5.274</v>
      </c>
      <c r="FO17" s="9">
        <v>1.133</v>
      </c>
      <c r="FP17" s="9">
        <v>0</v>
      </c>
      <c r="FQ17" s="9">
        <v>0.54100000000000004</v>
      </c>
      <c r="FR17" s="9">
        <v>0.59199999999999997</v>
      </c>
      <c r="FS17" s="9">
        <v>4.141</v>
      </c>
      <c r="FT17" s="9">
        <v>0.89800000000000002</v>
      </c>
      <c r="FU17" s="9">
        <v>1.9530000000000001</v>
      </c>
      <c r="FV17" s="9">
        <v>1.202</v>
      </c>
      <c r="FW17" s="9">
        <v>8.7999999999999995E-2</v>
      </c>
      <c r="FX17" s="9">
        <v>0</v>
      </c>
      <c r="FY17" s="9">
        <v>228.18600000000001</v>
      </c>
      <c r="FZ17" s="9">
        <v>72.546999999999997</v>
      </c>
      <c r="GA17" s="9">
        <v>23.033000000000001</v>
      </c>
      <c r="GB17" s="9">
        <v>18.736000000000001</v>
      </c>
      <c r="GC17" s="9">
        <v>30.777000000000001</v>
      </c>
      <c r="GD17" s="9">
        <v>155.63900000000001</v>
      </c>
      <c r="GE17" s="9">
        <v>60.485999999999997</v>
      </c>
      <c r="GF17" s="9">
        <v>30.452999999999999</v>
      </c>
      <c r="GG17" s="9">
        <v>30.933</v>
      </c>
      <c r="GH17" s="9">
        <v>25.712</v>
      </c>
      <c r="GI17" s="9">
        <v>8.0540000000000003</v>
      </c>
      <c r="GJ17" s="9">
        <v>87.900999999999996</v>
      </c>
      <c r="GK17" s="9">
        <v>34.612000000000002</v>
      </c>
      <c r="GL17" s="9">
        <v>8.8610000000000007</v>
      </c>
      <c r="GM17" s="9">
        <v>10.321999999999999</v>
      </c>
      <c r="GN17" s="9">
        <v>15.429</v>
      </c>
      <c r="GO17" s="9">
        <v>53.287999999999997</v>
      </c>
      <c r="GP17" s="9">
        <v>17.006</v>
      </c>
      <c r="GQ17" s="9">
        <v>10.276</v>
      </c>
      <c r="GR17" s="9">
        <v>10.273999999999999</v>
      </c>
      <c r="GS17" s="9">
        <v>12.585000000000001</v>
      </c>
      <c r="GT17" s="9">
        <v>3.1480000000000001</v>
      </c>
      <c r="GU17" s="9">
        <v>140.285</v>
      </c>
      <c r="GV17" s="9">
        <v>37.935000000000002</v>
      </c>
      <c r="GW17" s="9">
        <v>14.172000000000001</v>
      </c>
      <c r="GX17" s="9">
        <v>8.4139999999999997</v>
      </c>
      <c r="GY17" s="9">
        <v>15.349</v>
      </c>
      <c r="GZ17" s="9">
        <v>102.351</v>
      </c>
      <c r="HA17" s="9">
        <v>43.481000000000002</v>
      </c>
      <c r="HB17" s="9">
        <v>20.177</v>
      </c>
      <c r="HC17" s="9">
        <v>20.658999999999999</v>
      </c>
      <c r="HD17" s="9">
        <v>13.127000000000001</v>
      </c>
      <c r="HE17" s="9">
        <v>4.9059999999999997</v>
      </c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1388</vt:i4>
      </vt:variant>
    </vt:vector>
  </HeadingPairs>
  <TitlesOfParts>
    <vt:vector size="1394" baseType="lpstr">
      <vt:lpstr>Contents</vt:lpstr>
      <vt:lpstr>Table 10.1</vt:lpstr>
      <vt:lpstr>Table 10.2</vt:lpstr>
      <vt:lpstr>Index</vt:lpstr>
      <vt:lpstr>Data1</vt:lpstr>
      <vt:lpstr>Data2</vt:lpstr>
      <vt:lpstr>A124800466F</vt:lpstr>
      <vt:lpstr>A124800466F_Data</vt:lpstr>
      <vt:lpstr>A124800466F_Latest</vt:lpstr>
      <vt:lpstr>A124800470W</vt:lpstr>
      <vt:lpstr>A124800470W_Data</vt:lpstr>
      <vt:lpstr>A124800470W_Latest</vt:lpstr>
      <vt:lpstr>A124800474F</vt:lpstr>
      <vt:lpstr>A124800474F_Data</vt:lpstr>
      <vt:lpstr>A124800474F_Latest</vt:lpstr>
      <vt:lpstr>A124800478R</vt:lpstr>
      <vt:lpstr>A124800478R_Data</vt:lpstr>
      <vt:lpstr>A124800478R_Latest</vt:lpstr>
      <vt:lpstr>A124800482F</vt:lpstr>
      <vt:lpstr>A124800482F_Data</vt:lpstr>
      <vt:lpstr>A124800482F_Latest</vt:lpstr>
      <vt:lpstr>A124800486R</vt:lpstr>
      <vt:lpstr>A124800486R_Data</vt:lpstr>
      <vt:lpstr>A124800486R_Latest</vt:lpstr>
      <vt:lpstr>A124800490F</vt:lpstr>
      <vt:lpstr>A124800490F_Data</vt:lpstr>
      <vt:lpstr>A124800490F_Latest</vt:lpstr>
      <vt:lpstr>A124800494R</vt:lpstr>
      <vt:lpstr>A124800494R_Data</vt:lpstr>
      <vt:lpstr>A124800494R_Latest</vt:lpstr>
      <vt:lpstr>A124800498X</vt:lpstr>
      <vt:lpstr>A124800498X_Data</vt:lpstr>
      <vt:lpstr>A124800498X_Latest</vt:lpstr>
      <vt:lpstr>A124800502C</vt:lpstr>
      <vt:lpstr>A124800502C_Data</vt:lpstr>
      <vt:lpstr>A124800502C_Latest</vt:lpstr>
      <vt:lpstr>A124800506L</vt:lpstr>
      <vt:lpstr>A124800506L_Data</vt:lpstr>
      <vt:lpstr>A124800506L_Latest</vt:lpstr>
      <vt:lpstr>A124800510C</vt:lpstr>
      <vt:lpstr>A124800510C_Data</vt:lpstr>
      <vt:lpstr>A124800510C_Latest</vt:lpstr>
      <vt:lpstr>A124800514L</vt:lpstr>
      <vt:lpstr>A124800514L_Data</vt:lpstr>
      <vt:lpstr>A124800514L_Latest</vt:lpstr>
      <vt:lpstr>A124800518W</vt:lpstr>
      <vt:lpstr>A124800518W_Data</vt:lpstr>
      <vt:lpstr>A124800518W_Latest</vt:lpstr>
      <vt:lpstr>A124800522L</vt:lpstr>
      <vt:lpstr>A124800522L_Data</vt:lpstr>
      <vt:lpstr>A124800522L_Latest</vt:lpstr>
      <vt:lpstr>A124800526W</vt:lpstr>
      <vt:lpstr>A124800526W_Data</vt:lpstr>
      <vt:lpstr>A124800526W_Latest</vt:lpstr>
      <vt:lpstr>A124800530L</vt:lpstr>
      <vt:lpstr>A124800530L_Data</vt:lpstr>
      <vt:lpstr>A124800530L_Latest</vt:lpstr>
      <vt:lpstr>A124800534W</vt:lpstr>
      <vt:lpstr>A124800534W_Data</vt:lpstr>
      <vt:lpstr>A124800534W_Latest</vt:lpstr>
      <vt:lpstr>A124800538F</vt:lpstr>
      <vt:lpstr>A124800538F_Data</vt:lpstr>
      <vt:lpstr>A124800538F_Latest</vt:lpstr>
      <vt:lpstr>A124800542W</vt:lpstr>
      <vt:lpstr>A124800542W_Data</vt:lpstr>
      <vt:lpstr>A124800542W_Latest</vt:lpstr>
      <vt:lpstr>A124800546F</vt:lpstr>
      <vt:lpstr>A124800546F_Data</vt:lpstr>
      <vt:lpstr>A124800546F_Latest</vt:lpstr>
      <vt:lpstr>A124800550W</vt:lpstr>
      <vt:lpstr>A124800550W_Data</vt:lpstr>
      <vt:lpstr>A124800550W_Latest</vt:lpstr>
      <vt:lpstr>A124800554F</vt:lpstr>
      <vt:lpstr>A124800554F_Data</vt:lpstr>
      <vt:lpstr>A124800554F_Latest</vt:lpstr>
      <vt:lpstr>A124800558R</vt:lpstr>
      <vt:lpstr>A124800558R_Data</vt:lpstr>
      <vt:lpstr>A124800558R_Latest</vt:lpstr>
      <vt:lpstr>A124800562F</vt:lpstr>
      <vt:lpstr>A124800562F_Data</vt:lpstr>
      <vt:lpstr>A124800562F_Latest</vt:lpstr>
      <vt:lpstr>A124800566R</vt:lpstr>
      <vt:lpstr>A124800566R_Data</vt:lpstr>
      <vt:lpstr>A124800566R_Latest</vt:lpstr>
      <vt:lpstr>A124800570F</vt:lpstr>
      <vt:lpstr>A124800570F_Data</vt:lpstr>
      <vt:lpstr>A124800570F_Latest</vt:lpstr>
      <vt:lpstr>A124800574R</vt:lpstr>
      <vt:lpstr>A124800574R_Data</vt:lpstr>
      <vt:lpstr>A124800574R_Latest</vt:lpstr>
      <vt:lpstr>A124800578X</vt:lpstr>
      <vt:lpstr>A124800578X_Data</vt:lpstr>
      <vt:lpstr>A124800578X_Latest</vt:lpstr>
      <vt:lpstr>A124800582R</vt:lpstr>
      <vt:lpstr>A124800582R_Data</vt:lpstr>
      <vt:lpstr>A124800582R_Latest</vt:lpstr>
      <vt:lpstr>A124800586X</vt:lpstr>
      <vt:lpstr>A124800586X_Data</vt:lpstr>
      <vt:lpstr>A124800586X_Latest</vt:lpstr>
      <vt:lpstr>A124800590R</vt:lpstr>
      <vt:lpstr>A124800590R_Data</vt:lpstr>
      <vt:lpstr>A124800590R_Latest</vt:lpstr>
      <vt:lpstr>A124800594X</vt:lpstr>
      <vt:lpstr>A124800594X_Data</vt:lpstr>
      <vt:lpstr>A124800594X_Latest</vt:lpstr>
      <vt:lpstr>A124800598J</vt:lpstr>
      <vt:lpstr>A124800598J_Data</vt:lpstr>
      <vt:lpstr>A124800598J_Latest</vt:lpstr>
      <vt:lpstr>A124800602L</vt:lpstr>
      <vt:lpstr>A124800602L_Data</vt:lpstr>
      <vt:lpstr>A124800602L_Latest</vt:lpstr>
      <vt:lpstr>A124800606W</vt:lpstr>
      <vt:lpstr>A124800606W_Data</vt:lpstr>
      <vt:lpstr>A124800606W_Latest</vt:lpstr>
      <vt:lpstr>A124800610L</vt:lpstr>
      <vt:lpstr>A124800610L_Data</vt:lpstr>
      <vt:lpstr>A124800610L_Latest</vt:lpstr>
      <vt:lpstr>A124800614W</vt:lpstr>
      <vt:lpstr>A124800614W_Data</vt:lpstr>
      <vt:lpstr>A124800614W_Latest</vt:lpstr>
      <vt:lpstr>A124800618F</vt:lpstr>
      <vt:lpstr>A124800618F_Data</vt:lpstr>
      <vt:lpstr>A124800618F_Latest</vt:lpstr>
      <vt:lpstr>A124800622W</vt:lpstr>
      <vt:lpstr>A124800622W_Data</vt:lpstr>
      <vt:lpstr>A124800622W_Latest</vt:lpstr>
      <vt:lpstr>A124800626F</vt:lpstr>
      <vt:lpstr>A124800626F_Data</vt:lpstr>
      <vt:lpstr>A124800626F_Latest</vt:lpstr>
      <vt:lpstr>A124800630W</vt:lpstr>
      <vt:lpstr>A124800630W_Data</vt:lpstr>
      <vt:lpstr>A124800630W_Latest</vt:lpstr>
      <vt:lpstr>A124800634F</vt:lpstr>
      <vt:lpstr>A124800634F_Data</vt:lpstr>
      <vt:lpstr>A124800634F_Latest</vt:lpstr>
      <vt:lpstr>A124800638R</vt:lpstr>
      <vt:lpstr>A124800638R_Data</vt:lpstr>
      <vt:lpstr>A124800638R_Latest</vt:lpstr>
      <vt:lpstr>A124800642F</vt:lpstr>
      <vt:lpstr>A124800642F_Data</vt:lpstr>
      <vt:lpstr>A124800642F_Latest</vt:lpstr>
      <vt:lpstr>A124800646R</vt:lpstr>
      <vt:lpstr>A124800646R_Data</vt:lpstr>
      <vt:lpstr>A124800646R_Latest</vt:lpstr>
      <vt:lpstr>A124800650F</vt:lpstr>
      <vt:lpstr>A124800650F_Data</vt:lpstr>
      <vt:lpstr>A124800650F_Latest</vt:lpstr>
      <vt:lpstr>A124800654R</vt:lpstr>
      <vt:lpstr>A124800654R_Data</vt:lpstr>
      <vt:lpstr>A124800654R_Latest</vt:lpstr>
      <vt:lpstr>A124800658X</vt:lpstr>
      <vt:lpstr>A124800658X_Data</vt:lpstr>
      <vt:lpstr>A124800658X_Latest</vt:lpstr>
      <vt:lpstr>A124800662R</vt:lpstr>
      <vt:lpstr>A124800662R_Data</vt:lpstr>
      <vt:lpstr>A124800662R_Latest</vt:lpstr>
      <vt:lpstr>A124800666X</vt:lpstr>
      <vt:lpstr>A124800666X_Data</vt:lpstr>
      <vt:lpstr>A124800666X_Latest</vt:lpstr>
      <vt:lpstr>A124800670R</vt:lpstr>
      <vt:lpstr>A124800670R_Data</vt:lpstr>
      <vt:lpstr>A124800670R_Latest</vt:lpstr>
      <vt:lpstr>A124800674X</vt:lpstr>
      <vt:lpstr>A124800674X_Data</vt:lpstr>
      <vt:lpstr>A124800674X_Latest</vt:lpstr>
      <vt:lpstr>A124800678J</vt:lpstr>
      <vt:lpstr>A124800678J_Data</vt:lpstr>
      <vt:lpstr>A124800678J_Latest</vt:lpstr>
      <vt:lpstr>A124800682X</vt:lpstr>
      <vt:lpstr>A124800682X_Data</vt:lpstr>
      <vt:lpstr>A124800682X_Latest</vt:lpstr>
      <vt:lpstr>A124800686J</vt:lpstr>
      <vt:lpstr>A124800686J_Data</vt:lpstr>
      <vt:lpstr>A124800686J_Latest</vt:lpstr>
      <vt:lpstr>A124800690X</vt:lpstr>
      <vt:lpstr>A124800690X_Data</vt:lpstr>
      <vt:lpstr>A124800690X_Latest</vt:lpstr>
      <vt:lpstr>A124800694J</vt:lpstr>
      <vt:lpstr>A124800694J_Data</vt:lpstr>
      <vt:lpstr>A124800694J_Latest</vt:lpstr>
      <vt:lpstr>A124800698T</vt:lpstr>
      <vt:lpstr>A124800698T_Data</vt:lpstr>
      <vt:lpstr>A124800698T_Latest</vt:lpstr>
      <vt:lpstr>A124800702W</vt:lpstr>
      <vt:lpstr>A124800702W_Data</vt:lpstr>
      <vt:lpstr>A124800702W_Latest</vt:lpstr>
      <vt:lpstr>A124800706F</vt:lpstr>
      <vt:lpstr>A124800706F_Data</vt:lpstr>
      <vt:lpstr>A124800706F_Latest</vt:lpstr>
      <vt:lpstr>A124800710W</vt:lpstr>
      <vt:lpstr>A124800710W_Data</vt:lpstr>
      <vt:lpstr>A124800710W_Latest</vt:lpstr>
      <vt:lpstr>A124800714F</vt:lpstr>
      <vt:lpstr>A124800714F_Data</vt:lpstr>
      <vt:lpstr>A124800714F_Latest</vt:lpstr>
      <vt:lpstr>A124800718R</vt:lpstr>
      <vt:lpstr>A124800718R_Data</vt:lpstr>
      <vt:lpstr>A124800718R_Latest</vt:lpstr>
      <vt:lpstr>A124800722F</vt:lpstr>
      <vt:lpstr>A124800722F_Data</vt:lpstr>
      <vt:lpstr>A124800722F_Latest</vt:lpstr>
      <vt:lpstr>A124800726R</vt:lpstr>
      <vt:lpstr>A124800726R_Data</vt:lpstr>
      <vt:lpstr>A124800726R_Latest</vt:lpstr>
      <vt:lpstr>A124800730F</vt:lpstr>
      <vt:lpstr>A124800730F_Data</vt:lpstr>
      <vt:lpstr>A124800730F_Latest</vt:lpstr>
      <vt:lpstr>A124800734R</vt:lpstr>
      <vt:lpstr>A124800734R_Data</vt:lpstr>
      <vt:lpstr>A124800734R_Latest</vt:lpstr>
      <vt:lpstr>A124800738X</vt:lpstr>
      <vt:lpstr>A124800738X_Data</vt:lpstr>
      <vt:lpstr>A124800738X_Latest</vt:lpstr>
      <vt:lpstr>A124800742R</vt:lpstr>
      <vt:lpstr>A124800742R_Data</vt:lpstr>
      <vt:lpstr>A124800742R_Latest</vt:lpstr>
      <vt:lpstr>A124800746X</vt:lpstr>
      <vt:lpstr>A124800746X_Data</vt:lpstr>
      <vt:lpstr>A124800746X_Latest</vt:lpstr>
      <vt:lpstr>A124800750R</vt:lpstr>
      <vt:lpstr>A124800750R_Data</vt:lpstr>
      <vt:lpstr>A124800750R_Latest</vt:lpstr>
      <vt:lpstr>A124800754X</vt:lpstr>
      <vt:lpstr>A124800754X_Data</vt:lpstr>
      <vt:lpstr>A124800754X_Latest</vt:lpstr>
      <vt:lpstr>A124800758J</vt:lpstr>
      <vt:lpstr>A124800758J_Data</vt:lpstr>
      <vt:lpstr>A124800758J_Latest</vt:lpstr>
      <vt:lpstr>A124800762X</vt:lpstr>
      <vt:lpstr>A124800762X_Data</vt:lpstr>
      <vt:lpstr>A124800762X_Latest</vt:lpstr>
      <vt:lpstr>A124800766J</vt:lpstr>
      <vt:lpstr>A124800766J_Data</vt:lpstr>
      <vt:lpstr>A124800766J_Latest</vt:lpstr>
      <vt:lpstr>A124800770X</vt:lpstr>
      <vt:lpstr>A124800770X_Data</vt:lpstr>
      <vt:lpstr>A124800770X_Latest</vt:lpstr>
      <vt:lpstr>A124800774J</vt:lpstr>
      <vt:lpstr>A124800774J_Data</vt:lpstr>
      <vt:lpstr>A124800774J_Latest</vt:lpstr>
      <vt:lpstr>A124800778T</vt:lpstr>
      <vt:lpstr>A124800778T_Data</vt:lpstr>
      <vt:lpstr>A124800778T_Latest</vt:lpstr>
      <vt:lpstr>A124800782J</vt:lpstr>
      <vt:lpstr>A124800782J_Data</vt:lpstr>
      <vt:lpstr>A124800782J_Latest</vt:lpstr>
      <vt:lpstr>A124800786T</vt:lpstr>
      <vt:lpstr>A124800786T_Data</vt:lpstr>
      <vt:lpstr>A124800786T_Latest</vt:lpstr>
      <vt:lpstr>A124800790J</vt:lpstr>
      <vt:lpstr>A124800790J_Data</vt:lpstr>
      <vt:lpstr>A124800790J_Latest</vt:lpstr>
      <vt:lpstr>A124800794T</vt:lpstr>
      <vt:lpstr>A124800794T_Data</vt:lpstr>
      <vt:lpstr>A124800794T_Latest</vt:lpstr>
      <vt:lpstr>A124800798A</vt:lpstr>
      <vt:lpstr>A124800798A_Data</vt:lpstr>
      <vt:lpstr>A124800798A_Latest</vt:lpstr>
      <vt:lpstr>A124800802F</vt:lpstr>
      <vt:lpstr>A124800802F_Data</vt:lpstr>
      <vt:lpstr>A124800802F_Latest</vt:lpstr>
      <vt:lpstr>A124800806R</vt:lpstr>
      <vt:lpstr>A124800806R_Data</vt:lpstr>
      <vt:lpstr>A124800806R_Latest</vt:lpstr>
      <vt:lpstr>A124800810F</vt:lpstr>
      <vt:lpstr>A124800810F_Data</vt:lpstr>
      <vt:lpstr>A124800810F_Latest</vt:lpstr>
      <vt:lpstr>A124800814R</vt:lpstr>
      <vt:lpstr>A124800814R_Data</vt:lpstr>
      <vt:lpstr>A124800814R_Latest</vt:lpstr>
      <vt:lpstr>A124800818X</vt:lpstr>
      <vt:lpstr>A124800818X_Data</vt:lpstr>
      <vt:lpstr>A124800818X_Latest</vt:lpstr>
      <vt:lpstr>A124800822R</vt:lpstr>
      <vt:lpstr>A124800822R_Data</vt:lpstr>
      <vt:lpstr>A124800822R_Latest</vt:lpstr>
      <vt:lpstr>A124800826X</vt:lpstr>
      <vt:lpstr>A124800826X_Data</vt:lpstr>
      <vt:lpstr>A124800826X_Latest</vt:lpstr>
      <vt:lpstr>A124800830R</vt:lpstr>
      <vt:lpstr>A124800830R_Data</vt:lpstr>
      <vt:lpstr>A124800830R_Latest</vt:lpstr>
      <vt:lpstr>A124800834X</vt:lpstr>
      <vt:lpstr>A124800834X_Data</vt:lpstr>
      <vt:lpstr>A124800834X_Latest</vt:lpstr>
      <vt:lpstr>A124800838J</vt:lpstr>
      <vt:lpstr>A124800838J_Data</vt:lpstr>
      <vt:lpstr>A124800838J_Latest</vt:lpstr>
      <vt:lpstr>A124800842X</vt:lpstr>
      <vt:lpstr>A124800842X_Data</vt:lpstr>
      <vt:lpstr>A124800842X_Latest</vt:lpstr>
      <vt:lpstr>A124800846J</vt:lpstr>
      <vt:lpstr>A124800846J_Data</vt:lpstr>
      <vt:lpstr>A124800846J_Latest</vt:lpstr>
      <vt:lpstr>A124800850X</vt:lpstr>
      <vt:lpstr>A124800850X_Data</vt:lpstr>
      <vt:lpstr>A124800850X_Latest</vt:lpstr>
      <vt:lpstr>A124800854J</vt:lpstr>
      <vt:lpstr>A124800854J_Data</vt:lpstr>
      <vt:lpstr>A124800854J_Latest</vt:lpstr>
      <vt:lpstr>A124800858T</vt:lpstr>
      <vt:lpstr>A124800858T_Data</vt:lpstr>
      <vt:lpstr>A124800858T_Latest</vt:lpstr>
      <vt:lpstr>A124800862J</vt:lpstr>
      <vt:lpstr>A124800862J_Data</vt:lpstr>
      <vt:lpstr>A124800862J_Latest</vt:lpstr>
      <vt:lpstr>A124800866T</vt:lpstr>
      <vt:lpstr>A124800866T_Data</vt:lpstr>
      <vt:lpstr>A124800866T_Latest</vt:lpstr>
      <vt:lpstr>A124800870J</vt:lpstr>
      <vt:lpstr>A124800870J_Data</vt:lpstr>
      <vt:lpstr>A124800870J_Latest</vt:lpstr>
      <vt:lpstr>A124800874T</vt:lpstr>
      <vt:lpstr>A124800874T_Data</vt:lpstr>
      <vt:lpstr>A124800874T_Latest</vt:lpstr>
      <vt:lpstr>A124800878A</vt:lpstr>
      <vt:lpstr>A124800878A_Data</vt:lpstr>
      <vt:lpstr>A124800878A_Latest</vt:lpstr>
      <vt:lpstr>A124800882T</vt:lpstr>
      <vt:lpstr>A124800882T_Data</vt:lpstr>
      <vt:lpstr>A124800882T_Latest</vt:lpstr>
      <vt:lpstr>A124800886A</vt:lpstr>
      <vt:lpstr>A124800886A_Data</vt:lpstr>
      <vt:lpstr>A124800886A_Latest</vt:lpstr>
      <vt:lpstr>A124800890T</vt:lpstr>
      <vt:lpstr>A124800890T_Data</vt:lpstr>
      <vt:lpstr>A124800890T_Latest</vt:lpstr>
      <vt:lpstr>A124800894A</vt:lpstr>
      <vt:lpstr>A124800894A_Data</vt:lpstr>
      <vt:lpstr>A124800894A_Latest</vt:lpstr>
      <vt:lpstr>A124800898K</vt:lpstr>
      <vt:lpstr>A124800898K_Data</vt:lpstr>
      <vt:lpstr>A124800898K_Latest</vt:lpstr>
      <vt:lpstr>A124800902R</vt:lpstr>
      <vt:lpstr>A124800902R_Data</vt:lpstr>
      <vt:lpstr>A124800902R_Latest</vt:lpstr>
      <vt:lpstr>A124800906X</vt:lpstr>
      <vt:lpstr>A124800906X_Data</vt:lpstr>
      <vt:lpstr>A124800906X_Latest</vt:lpstr>
      <vt:lpstr>A124800910R</vt:lpstr>
      <vt:lpstr>A124800910R_Data</vt:lpstr>
      <vt:lpstr>A124800910R_Latest</vt:lpstr>
      <vt:lpstr>A124800914X</vt:lpstr>
      <vt:lpstr>A124800914X_Data</vt:lpstr>
      <vt:lpstr>A124800914X_Latest</vt:lpstr>
      <vt:lpstr>A124800918J</vt:lpstr>
      <vt:lpstr>A124800918J_Data</vt:lpstr>
      <vt:lpstr>A124800918J_Latest</vt:lpstr>
      <vt:lpstr>A124800922X</vt:lpstr>
      <vt:lpstr>A124800922X_Data</vt:lpstr>
      <vt:lpstr>A124800922X_Latest</vt:lpstr>
      <vt:lpstr>A124800926J</vt:lpstr>
      <vt:lpstr>A124800926J_Data</vt:lpstr>
      <vt:lpstr>A124800926J_Latest</vt:lpstr>
      <vt:lpstr>A124800930X</vt:lpstr>
      <vt:lpstr>A124800930X_Data</vt:lpstr>
      <vt:lpstr>A124800930X_Latest</vt:lpstr>
      <vt:lpstr>A124800934J</vt:lpstr>
      <vt:lpstr>A124800934J_Data</vt:lpstr>
      <vt:lpstr>A124800934J_Latest</vt:lpstr>
      <vt:lpstr>A124800938T</vt:lpstr>
      <vt:lpstr>A124800938T_Data</vt:lpstr>
      <vt:lpstr>A124800938T_Latest</vt:lpstr>
      <vt:lpstr>A124800942J</vt:lpstr>
      <vt:lpstr>A124800942J_Data</vt:lpstr>
      <vt:lpstr>A124800942J_Latest</vt:lpstr>
      <vt:lpstr>A124800946T</vt:lpstr>
      <vt:lpstr>A124800946T_Data</vt:lpstr>
      <vt:lpstr>A124800946T_Latest</vt:lpstr>
      <vt:lpstr>A124800950J</vt:lpstr>
      <vt:lpstr>A124800950J_Data</vt:lpstr>
      <vt:lpstr>A124800950J_Latest</vt:lpstr>
      <vt:lpstr>A124800954T</vt:lpstr>
      <vt:lpstr>A124800954T_Data</vt:lpstr>
      <vt:lpstr>A124800954T_Latest</vt:lpstr>
      <vt:lpstr>A124800958A</vt:lpstr>
      <vt:lpstr>A124800958A_Data</vt:lpstr>
      <vt:lpstr>A124800958A_Latest</vt:lpstr>
      <vt:lpstr>A124800962T</vt:lpstr>
      <vt:lpstr>A124800962T_Data</vt:lpstr>
      <vt:lpstr>A124800962T_Latest</vt:lpstr>
      <vt:lpstr>A124800966A</vt:lpstr>
      <vt:lpstr>A124800966A_Data</vt:lpstr>
      <vt:lpstr>A124800966A_Latest</vt:lpstr>
      <vt:lpstr>A124800970T</vt:lpstr>
      <vt:lpstr>A124800970T_Data</vt:lpstr>
      <vt:lpstr>A124800970T_Latest</vt:lpstr>
      <vt:lpstr>A124800974A</vt:lpstr>
      <vt:lpstr>A124800974A_Data</vt:lpstr>
      <vt:lpstr>A124800974A_Latest</vt:lpstr>
      <vt:lpstr>A124800978K</vt:lpstr>
      <vt:lpstr>A124800978K_Data</vt:lpstr>
      <vt:lpstr>A124800978K_Latest</vt:lpstr>
      <vt:lpstr>A124800982A</vt:lpstr>
      <vt:lpstr>A124800982A_Data</vt:lpstr>
      <vt:lpstr>A124800982A_Latest</vt:lpstr>
      <vt:lpstr>A124800986K</vt:lpstr>
      <vt:lpstr>A124800986K_Data</vt:lpstr>
      <vt:lpstr>A124800986K_Latest</vt:lpstr>
      <vt:lpstr>A124800990A</vt:lpstr>
      <vt:lpstr>A124800990A_Data</vt:lpstr>
      <vt:lpstr>A124800990A_Latest</vt:lpstr>
      <vt:lpstr>A124800994K</vt:lpstr>
      <vt:lpstr>A124800994K_Data</vt:lpstr>
      <vt:lpstr>A124800994K_Latest</vt:lpstr>
      <vt:lpstr>A124800998V</vt:lpstr>
      <vt:lpstr>A124800998V_Data</vt:lpstr>
      <vt:lpstr>A124800998V_Latest</vt:lpstr>
      <vt:lpstr>A124801002A</vt:lpstr>
      <vt:lpstr>A124801002A_Data</vt:lpstr>
      <vt:lpstr>A124801002A_Latest</vt:lpstr>
      <vt:lpstr>A124801006K</vt:lpstr>
      <vt:lpstr>A124801006K_Data</vt:lpstr>
      <vt:lpstr>A124801006K_Latest</vt:lpstr>
      <vt:lpstr>A124801010A</vt:lpstr>
      <vt:lpstr>A124801010A_Data</vt:lpstr>
      <vt:lpstr>A124801010A_Latest</vt:lpstr>
      <vt:lpstr>A124801014K</vt:lpstr>
      <vt:lpstr>A124801014K_Data</vt:lpstr>
      <vt:lpstr>A124801014K_Latest</vt:lpstr>
      <vt:lpstr>A124801018V</vt:lpstr>
      <vt:lpstr>A124801018V_Data</vt:lpstr>
      <vt:lpstr>A124801018V_Latest</vt:lpstr>
      <vt:lpstr>A124801022K</vt:lpstr>
      <vt:lpstr>A124801022K_Data</vt:lpstr>
      <vt:lpstr>A124801022K_Latest</vt:lpstr>
      <vt:lpstr>A124801026V</vt:lpstr>
      <vt:lpstr>A124801026V_Data</vt:lpstr>
      <vt:lpstr>A124801026V_Latest</vt:lpstr>
      <vt:lpstr>A124801030K</vt:lpstr>
      <vt:lpstr>A124801030K_Data</vt:lpstr>
      <vt:lpstr>A124801030K_Latest</vt:lpstr>
      <vt:lpstr>A124801034V</vt:lpstr>
      <vt:lpstr>A124801034V_Data</vt:lpstr>
      <vt:lpstr>A124801034V_Latest</vt:lpstr>
      <vt:lpstr>A124801038C</vt:lpstr>
      <vt:lpstr>A124801038C_Data</vt:lpstr>
      <vt:lpstr>A124801038C_Latest</vt:lpstr>
      <vt:lpstr>A124801042V</vt:lpstr>
      <vt:lpstr>A124801042V_Data</vt:lpstr>
      <vt:lpstr>A124801042V_Latest</vt:lpstr>
      <vt:lpstr>A124801046C</vt:lpstr>
      <vt:lpstr>A124801046C_Data</vt:lpstr>
      <vt:lpstr>A124801046C_Latest</vt:lpstr>
      <vt:lpstr>A124801050V</vt:lpstr>
      <vt:lpstr>A124801050V_Data</vt:lpstr>
      <vt:lpstr>A124801050V_Latest</vt:lpstr>
      <vt:lpstr>A124801054C</vt:lpstr>
      <vt:lpstr>A124801054C_Data</vt:lpstr>
      <vt:lpstr>A124801054C_Latest</vt:lpstr>
      <vt:lpstr>A124801058L</vt:lpstr>
      <vt:lpstr>A124801058L_Data</vt:lpstr>
      <vt:lpstr>A124801058L_Latest</vt:lpstr>
      <vt:lpstr>A124801062C</vt:lpstr>
      <vt:lpstr>A124801062C_Data</vt:lpstr>
      <vt:lpstr>A124801062C_Latest</vt:lpstr>
      <vt:lpstr>A124801066L</vt:lpstr>
      <vt:lpstr>A124801066L_Data</vt:lpstr>
      <vt:lpstr>A124801066L_Latest</vt:lpstr>
      <vt:lpstr>A124801070C</vt:lpstr>
      <vt:lpstr>A124801070C_Data</vt:lpstr>
      <vt:lpstr>A124801070C_Latest</vt:lpstr>
      <vt:lpstr>A124801074L</vt:lpstr>
      <vt:lpstr>A124801074L_Data</vt:lpstr>
      <vt:lpstr>A124801074L_Latest</vt:lpstr>
      <vt:lpstr>A124801078W</vt:lpstr>
      <vt:lpstr>A124801078W_Data</vt:lpstr>
      <vt:lpstr>A124801078W_Latest</vt:lpstr>
      <vt:lpstr>A124801082L</vt:lpstr>
      <vt:lpstr>A124801082L_Data</vt:lpstr>
      <vt:lpstr>A124801082L_Latest</vt:lpstr>
      <vt:lpstr>A124801086W</vt:lpstr>
      <vt:lpstr>A124801086W_Data</vt:lpstr>
      <vt:lpstr>A124801086W_Latest</vt:lpstr>
      <vt:lpstr>A124801090L</vt:lpstr>
      <vt:lpstr>A124801090L_Data</vt:lpstr>
      <vt:lpstr>A124801090L_Latest</vt:lpstr>
      <vt:lpstr>A124801094W</vt:lpstr>
      <vt:lpstr>A124801094W_Data</vt:lpstr>
      <vt:lpstr>A124801094W_Latest</vt:lpstr>
      <vt:lpstr>A124801098F</vt:lpstr>
      <vt:lpstr>A124801098F_Data</vt:lpstr>
      <vt:lpstr>A124801098F_Latest</vt:lpstr>
      <vt:lpstr>A124801102K</vt:lpstr>
      <vt:lpstr>A124801102K_Data</vt:lpstr>
      <vt:lpstr>A124801102K_Latest</vt:lpstr>
      <vt:lpstr>A124801106V</vt:lpstr>
      <vt:lpstr>A124801106V_Data</vt:lpstr>
      <vt:lpstr>A124801106V_Latest</vt:lpstr>
      <vt:lpstr>A124801110K</vt:lpstr>
      <vt:lpstr>A124801110K_Data</vt:lpstr>
      <vt:lpstr>A124801110K_Latest</vt:lpstr>
      <vt:lpstr>A124801114V</vt:lpstr>
      <vt:lpstr>A124801114V_Data</vt:lpstr>
      <vt:lpstr>A124801114V_Latest</vt:lpstr>
      <vt:lpstr>A124801118C</vt:lpstr>
      <vt:lpstr>A124801118C_Data</vt:lpstr>
      <vt:lpstr>A124801118C_Latest</vt:lpstr>
      <vt:lpstr>A124801122V</vt:lpstr>
      <vt:lpstr>A124801122V_Data</vt:lpstr>
      <vt:lpstr>A124801122V_Latest</vt:lpstr>
      <vt:lpstr>A124801126C</vt:lpstr>
      <vt:lpstr>A124801126C_Data</vt:lpstr>
      <vt:lpstr>A124801126C_Latest</vt:lpstr>
      <vt:lpstr>A124801130V</vt:lpstr>
      <vt:lpstr>A124801130V_Data</vt:lpstr>
      <vt:lpstr>A124801130V_Latest</vt:lpstr>
      <vt:lpstr>A124801134C</vt:lpstr>
      <vt:lpstr>A124801134C_Data</vt:lpstr>
      <vt:lpstr>A124801134C_Latest</vt:lpstr>
      <vt:lpstr>A124801138L</vt:lpstr>
      <vt:lpstr>A124801138L_Data</vt:lpstr>
      <vt:lpstr>A124801138L_Latest</vt:lpstr>
      <vt:lpstr>A124801142C</vt:lpstr>
      <vt:lpstr>A124801142C_Data</vt:lpstr>
      <vt:lpstr>A124801142C_Latest</vt:lpstr>
      <vt:lpstr>A124801146L</vt:lpstr>
      <vt:lpstr>A124801146L_Data</vt:lpstr>
      <vt:lpstr>A124801146L_Latest</vt:lpstr>
      <vt:lpstr>A124801150C</vt:lpstr>
      <vt:lpstr>A124801150C_Data</vt:lpstr>
      <vt:lpstr>A124801150C_Latest</vt:lpstr>
      <vt:lpstr>A124801154L</vt:lpstr>
      <vt:lpstr>A124801154L_Data</vt:lpstr>
      <vt:lpstr>A124801154L_Latest</vt:lpstr>
      <vt:lpstr>A124801158W</vt:lpstr>
      <vt:lpstr>A124801158W_Data</vt:lpstr>
      <vt:lpstr>A124801158W_Latest</vt:lpstr>
      <vt:lpstr>A124801162L</vt:lpstr>
      <vt:lpstr>A124801162L_Data</vt:lpstr>
      <vt:lpstr>A124801162L_Latest</vt:lpstr>
      <vt:lpstr>A124801166W</vt:lpstr>
      <vt:lpstr>A124801166W_Data</vt:lpstr>
      <vt:lpstr>A124801166W_Latest</vt:lpstr>
      <vt:lpstr>A124801170L</vt:lpstr>
      <vt:lpstr>A124801170L_Data</vt:lpstr>
      <vt:lpstr>A124801170L_Latest</vt:lpstr>
      <vt:lpstr>A124801174W</vt:lpstr>
      <vt:lpstr>A124801174W_Data</vt:lpstr>
      <vt:lpstr>A124801174W_Latest</vt:lpstr>
      <vt:lpstr>A124801178F</vt:lpstr>
      <vt:lpstr>A124801178F_Data</vt:lpstr>
      <vt:lpstr>A124801178F_Latest</vt:lpstr>
      <vt:lpstr>A124801182W</vt:lpstr>
      <vt:lpstr>A124801182W_Data</vt:lpstr>
      <vt:lpstr>A124801182W_Latest</vt:lpstr>
      <vt:lpstr>A124801186F</vt:lpstr>
      <vt:lpstr>A124801186F_Data</vt:lpstr>
      <vt:lpstr>A124801186F_Latest</vt:lpstr>
      <vt:lpstr>A124801190W</vt:lpstr>
      <vt:lpstr>A124801190W_Data</vt:lpstr>
      <vt:lpstr>A124801190W_Latest</vt:lpstr>
      <vt:lpstr>A124801194F</vt:lpstr>
      <vt:lpstr>A124801194F_Data</vt:lpstr>
      <vt:lpstr>A124801194F_Latest</vt:lpstr>
      <vt:lpstr>A124801198R</vt:lpstr>
      <vt:lpstr>A124801198R_Data</vt:lpstr>
      <vt:lpstr>A124801198R_Latest</vt:lpstr>
      <vt:lpstr>A124801202V</vt:lpstr>
      <vt:lpstr>A124801202V_Data</vt:lpstr>
      <vt:lpstr>A124801202V_Latest</vt:lpstr>
      <vt:lpstr>A124801206C</vt:lpstr>
      <vt:lpstr>A124801206C_Data</vt:lpstr>
      <vt:lpstr>A124801206C_Latest</vt:lpstr>
      <vt:lpstr>A124801210V</vt:lpstr>
      <vt:lpstr>A124801210V_Data</vt:lpstr>
      <vt:lpstr>A124801210V_Latest</vt:lpstr>
      <vt:lpstr>A124801214C</vt:lpstr>
      <vt:lpstr>A124801214C_Data</vt:lpstr>
      <vt:lpstr>A124801214C_Latest</vt:lpstr>
      <vt:lpstr>A124801218L</vt:lpstr>
      <vt:lpstr>A124801218L_Data</vt:lpstr>
      <vt:lpstr>A124801218L_Latest</vt:lpstr>
      <vt:lpstr>A124801222C</vt:lpstr>
      <vt:lpstr>A124801222C_Data</vt:lpstr>
      <vt:lpstr>A124801222C_Latest</vt:lpstr>
      <vt:lpstr>A124801226L</vt:lpstr>
      <vt:lpstr>A124801226L_Data</vt:lpstr>
      <vt:lpstr>A124801226L_Latest</vt:lpstr>
      <vt:lpstr>A124801230C</vt:lpstr>
      <vt:lpstr>A124801230C_Data</vt:lpstr>
      <vt:lpstr>A124801230C_Latest</vt:lpstr>
      <vt:lpstr>A124801234L</vt:lpstr>
      <vt:lpstr>A124801234L_Data</vt:lpstr>
      <vt:lpstr>A124801234L_Latest</vt:lpstr>
      <vt:lpstr>A124801238W</vt:lpstr>
      <vt:lpstr>A124801238W_Data</vt:lpstr>
      <vt:lpstr>A124801238W_Latest</vt:lpstr>
      <vt:lpstr>A124801242L</vt:lpstr>
      <vt:lpstr>A124801242L_Data</vt:lpstr>
      <vt:lpstr>A124801242L_Latest</vt:lpstr>
      <vt:lpstr>A124801246W</vt:lpstr>
      <vt:lpstr>A124801246W_Data</vt:lpstr>
      <vt:lpstr>A124801246W_Latest</vt:lpstr>
      <vt:lpstr>A124801250L</vt:lpstr>
      <vt:lpstr>A124801250L_Data</vt:lpstr>
      <vt:lpstr>A124801250L_Latest</vt:lpstr>
      <vt:lpstr>A124801254W</vt:lpstr>
      <vt:lpstr>A124801254W_Data</vt:lpstr>
      <vt:lpstr>A124801254W_Latest</vt:lpstr>
      <vt:lpstr>A124801258F</vt:lpstr>
      <vt:lpstr>A124801258F_Data</vt:lpstr>
      <vt:lpstr>A124801258F_Latest</vt:lpstr>
      <vt:lpstr>A124801262W</vt:lpstr>
      <vt:lpstr>A124801262W_Data</vt:lpstr>
      <vt:lpstr>A124801262W_Latest</vt:lpstr>
      <vt:lpstr>A124801266F</vt:lpstr>
      <vt:lpstr>A124801266F_Data</vt:lpstr>
      <vt:lpstr>A124801266F_Latest</vt:lpstr>
      <vt:lpstr>A124801270W</vt:lpstr>
      <vt:lpstr>A124801270W_Data</vt:lpstr>
      <vt:lpstr>A124801270W_Latest</vt:lpstr>
      <vt:lpstr>A124801274F</vt:lpstr>
      <vt:lpstr>A124801274F_Data</vt:lpstr>
      <vt:lpstr>A124801274F_Latest</vt:lpstr>
      <vt:lpstr>A124801278R</vt:lpstr>
      <vt:lpstr>A124801278R_Data</vt:lpstr>
      <vt:lpstr>A124801278R_Latest</vt:lpstr>
      <vt:lpstr>A124801282F</vt:lpstr>
      <vt:lpstr>A124801282F_Data</vt:lpstr>
      <vt:lpstr>A124801282F_Latest</vt:lpstr>
      <vt:lpstr>A124801286R</vt:lpstr>
      <vt:lpstr>A124801286R_Data</vt:lpstr>
      <vt:lpstr>A124801286R_Latest</vt:lpstr>
      <vt:lpstr>A124801290F</vt:lpstr>
      <vt:lpstr>A124801290F_Data</vt:lpstr>
      <vt:lpstr>A124801290F_Latest</vt:lpstr>
      <vt:lpstr>A124801294R</vt:lpstr>
      <vt:lpstr>A124801294R_Data</vt:lpstr>
      <vt:lpstr>A124801294R_Latest</vt:lpstr>
      <vt:lpstr>A124801298X</vt:lpstr>
      <vt:lpstr>A124801298X_Data</vt:lpstr>
      <vt:lpstr>A124801298X_Latest</vt:lpstr>
      <vt:lpstr>A124801302C</vt:lpstr>
      <vt:lpstr>A124801302C_Data</vt:lpstr>
      <vt:lpstr>A124801302C_Latest</vt:lpstr>
      <vt:lpstr>A124801306L</vt:lpstr>
      <vt:lpstr>A124801306L_Data</vt:lpstr>
      <vt:lpstr>A124801306L_Latest</vt:lpstr>
      <vt:lpstr>A124801310C</vt:lpstr>
      <vt:lpstr>A124801310C_Data</vt:lpstr>
      <vt:lpstr>A124801310C_Latest</vt:lpstr>
      <vt:lpstr>A124801314L</vt:lpstr>
      <vt:lpstr>A124801314L_Data</vt:lpstr>
      <vt:lpstr>A124801314L_Latest</vt:lpstr>
      <vt:lpstr>A124801318W</vt:lpstr>
      <vt:lpstr>A124801318W_Data</vt:lpstr>
      <vt:lpstr>A124801318W_Latest</vt:lpstr>
      <vt:lpstr>A124801322L</vt:lpstr>
      <vt:lpstr>A124801322L_Data</vt:lpstr>
      <vt:lpstr>A124801322L_Latest</vt:lpstr>
      <vt:lpstr>A124801326W</vt:lpstr>
      <vt:lpstr>A124801326W_Data</vt:lpstr>
      <vt:lpstr>A124801326W_Latest</vt:lpstr>
      <vt:lpstr>A124801330L</vt:lpstr>
      <vt:lpstr>A124801330L_Data</vt:lpstr>
      <vt:lpstr>A124801330L_Latest</vt:lpstr>
      <vt:lpstr>A124801334W</vt:lpstr>
      <vt:lpstr>A124801334W_Data</vt:lpstr>
      <vt:lpstr>A124801334W_Latest</vt:lpstr>
      <vt:lpstr>A124801338F</vt:lpstr>
      <vt:lpstr>A124801338F_Data</vt:lpstr>
      <vt:lpstr>A124801338F_Latest</vt:lpstr>
      <vt:lpstr>A124801342W</vt:lpstr>
      <vt:lpstr>A124801342W_Data</vt:lpstr>
      <vt:lpstr>A124801342W_Latest</vt:lpstr>
      <vt:lpstr>A124801346F</vt:lpstr>
      <vt:lpstr>A124801346F_Data</vt:lpstr>
      <vt:lpstr>A124801346F_Latest</vt:lpstr>
      <vt:lpstr>A124801350W</vt:lpstr>
      <vt:lpstr>A124801350W_Data</vt:lpstr>
      <vt:lpstr>A124801350W_Latest</vt:lpstr>
      <vt:lpstr>A124801354F</vt:lpstr>
      <vt:lpstr>A124801354F_Data</vt:lpstr>
      <vt:lpstr>A124801354F_Latest</vt:lpstr>
      <vt:lpstr>A124801358R</vt:lpstr>
      <vt:lpstr>A124801358R_Data</vt:lpstr>
      <vt:lpstr>A124801358R_Latest</vt:lpstr>
      <vt:lpstr>A124801362F</vt:lpstr>
      <vt:lpstr>A124801362F_Data</vt:lpstr>
      <vt:lpstr>A124801362F_Latest</vt:lpstr>
      <vt:lpstr>A124801366R</vt:lpstr>
      <vt:lpstr>A124801366R_Data</vt:lpstr>
      <vt:lpstr>A124801366R_Latest</vt:lpstr>
      <vt:lpstr>A124801370F</vt:lpstr>
      <vt:lpstr>A124801370F_Data</vt:lpstr>
      <vt:lpstr>A124801370F_Latest</vt:lpstr>
      <vt:lpstr>A124801374R</vt:lpstr>
      <vt:lpstr>A124801374R_Data</vt:lpstr>
      <vt:lpstr>A124801374R_Latest</vt:lpstr>
      <vt:lpstr>A124801378X</vt:lpstr>
      <vt:lpstr>A124801378X_Data</vt:lpstr>
      <vt:lpstr>A124801378X_Latest</vt:lpstr>
      <vt:lpstr>A124801382R</vt:lpstr>
      <vt:lpstr>A124801382R_Data</vt:lpstr>
      <vt:lpstr>A124801382R_Latest</vt:lpstr>
      <vt:lpstr>A124801386X</vt:lpstr>
      <vt:lpstr>A124801386X_Data</vt:lpstr>
      <vt:lpstr>A124801386X_Latest</vt:lpstr>
      <vt:lpstr>A124801390R</vt:lpstr>
      <vt:lpstr>A124801390R_Data</vt:lpstr>
      <vt:lpstr>A124801390R_Latest</vt:lpstr>
      <vt:lpstr>A124801394X</vt:lpstr>
      <vt:lpstr>A124801394X_Data</vt:lpstr>
      <vt:lpstr>A124801394X_Latest</vt:lpstr>
      <vt:lpstr>A124801398J</vt:lpstr>
      <vt:lpstr>A124801398J_Data</vt:lpstr>
      <vt:lpstr>A124801398J_Latest</vt:lpstr>
      <vt:lpstr>A124801402L</vt:lpstr>
      <vt:lpstr>A124801402L_Data</vt:lpstr>
      <vt:lpstr>A124801402L_Latest</vt:lpstr>
      <vt:lpstr>A124801406W</vt:lpstr>
      <vt:lpstr>A124801406W_Data</vt:lpstr>
      <vt:lpstr>A124801406W_Latest</vt:lpstr>
      <vt:lpstr>A124801410L</vt:lpstr>
      <vt:lpstr>A124801410L_Data</vt:lpstr>
      <vt:lpstr>A124801410L_Latest</vt:lpstr>
      <vt:lpstr>A124801414W</vt:lpstr>
      <vt:lpstr>A124801414W_Data</vt:lpstr>
      <vt:lpstr>A124801414W_Latest</vt:lpstr>
      <vt:lpstr>A124801418F</vt:lpstr>
      <vt:lpstr>A124801418F_Data</vt:lpstr>
      <vt:lpstr>A124801418F_Latest</vt:lpstr>
      <vt:lpstr>A124801422W</vt:lpstr>
      <vt:lpstr>A124801422W_Data</vt:lpstr>
      <vt:lpstr>A124801422W_Latest</vt:lpstr>
      <vt:lpstr>A124801426F</vt:lpstr>
      <vt:lpstr>A124801426F_Data</vt:lpstr>
      <vt:lpstr>A124801426F_Latest</vt:lpstr>
      <vt:lpstr>A124801430W</vt:lpstr>
      <vt:lpstr>A124801430W_Data</vt:lpstr>
      <vt:lpstr>A124801430W_Latest</vt:lpstr>
      <vt:lpstr>A124801434F</vt:lpstr>
      <vt:lpstr>A124801434F_Data</vt:lpstr>
      <vt:lpstr>A124801434F_Latest</vt:lpstr>
      <vt:lpstr>A124801438R</vt:lpstr>
      <vt:lpstr>A124801438R_Data</vt:lpstr>
      <vt:lpstr>A124801438R_Latest</vt:lpstr>
      <vt:lpstr>A124801442F</vt:lpstr>
      <vt:lpstr>A124801442F_Data</vt:lpstr>
      <vt:lpstr>A124801442F_Latest</vt:lpstr>
      <vt:lpstr>A124801446R</vt:lpstr>
      <vt:lpstr>A124801446R_Data</vt:lpstr>
      <vt:lpstr>A124801446R_Latest</vt:lpstr>
      <vt:lpstr>A124801450F</vt:lpstr>
      <vt:lpstr>A124801450F_Data</vt:lpstr>
      <vt:lpstr>A124801450F_Latest</vt:lpstr>
      <vt:lpstr>A124801454R</vt:lpstr>
      <vt:lpstr>A124801454R_Data</vt:lpstr>
      <vt:lpstr>A124801454R_Latest</vt:lpstr>
      <vt:lpstr>A124801458X</vt:lpstr>
      <vt:lpstr>A124801458X_Data</vt:lpstr>
      <vt:lpstr>A124801458X_Latest</vt:lpstr>
      <vt:lpstr>A124801462R</vt:lpstr>
      <vt:lpstr>A124801462R_Data</vt:lpstr>
      <vt:lpstr>A124801462R_Latest</vt:lpstr>
      <vt:lpstr>A124801466X</vt:lpstr>
      <vt:lpstr>A124801466X_Data</vt:lpstr>
      <vt:lpstr>A124801466X_Latest</vt:lpstr>
      <vt:lpstr>A124801470R</vt:lpstr>
      <vt:lpstr>A124801470R_Data</vt:lpstr>
      <vt:lpstr>A124801470R_Latest</vt:lpstr>
      <vt:lpstr>A124801474X</vt:lpstr>
      <vt:lpstr>A124801474X_Data</vt:lpstr>
      <vt:lpstr>A124801474X_Latest</vt:lpstr>
      <vt:lpstr>A124801478J</vt:lpstr>
      <vt:lpstr>A124801478J_Data</vt:lpstr>
      <vt:lpstr>A124801478J_Latest</vt:lpstr>
      <vt:lpstr>A124801482X</vt:lpstr>
      <vt:lpstr>A124801482X_Data</vt:lpstr>
      <vt:lpstr>A124801482X_Latest</vt:lpstr>
      <vt:lpstr>A124801486J</vt:lpstr>
      <vt:lpstr>A124801486J_Data</vt:lpstr>
      <vt:lpstr>A124801486J_Latest</vt:lpstr>
      <vt:lpstr>A124801490X</vt:lpstr>
      <vt:lpstr>A124801490X_Data</vt:lpstr>
      <vt:lpstr>A124801490X_Latest</vt:lpstr>
      <vt:lpstr>A124801494J</vt:lpstr>
      <vt:lpstr>A124801494J_Data</vt:lpstr>
      <vt:lpstr>A124801494J_Latest</vt:lpstr>
      <vt:lpstr>A124801498T</vt:lpstr>
      <vt:lpstr>A124801498T_Data</vt:lpstr>
      <vt:lpstr>A124801498T_Latest</vt:lpstr>
      <vt:lpstr>A124801502W</vt:lpstr>
      <vt:lpstr>A124801502W_Data</vt:lpstr>
      <vt:lpstr>A124801502W_Latest</vt:lpstr>
      <vt:lpstr>A124801506F</vt:lpstr>
      <vt:lpstr>A124801506F_Data</vt:lpstr>
      <vt:lpstr>A124801506F_Latest</vt:lpstr>
      <vt:lpstr>A124801510W</vt:lpstr>
      <vt:lpstr>A124801510W_Data</vt:lpstr>
      <vt:lpstr>A124801510W_Latest</vt:lpstr>
      <vt:lpstr>A124801514F</vt:lpstr>
      <vt:lpstr>A124801514F_Data</vt:lpstr>
      <vt:lpstr>A124801514F_Latest</vt:lpstr>
      <vt:lpstr>A124801518R</vt:lpstr>
      <vt:lpstr>A124801518R_Data</vt:lpstr>
      <vt:lpstr>A124801518R_Latest</vt:lpstr>
      <vt:lpstr>A124801522F</vt:lpstr>
      <vt:lpstr>A124801522F_Data</vt:lpstr>
      <vt:lpstr>A124801522F_Latest</vt:lpstr>
      <vt:lpstr>A124801526R</vt:lpstr>
      <vt:lpstr>A124801526R_Data</vt:lpstr>
      <vt:lpstr>A124801526R_Latest</vt:lpstr>
      <vt:lpstr>A124801530F</vt:lpstr>
      <vt:lpstr>A124801530F_Data</vt:lpstr>
      <vt:lpstr>A124801530F_Latest</vt:lpstr>
      <vt:lpstr>A124801534R</vt:lpstr>
      <vt:lpstr>A124801534R_Data</vt:lpstr>
      <vt:lpstr>A124801534R_Latest</vt:lpstr>
      <vt:lpstr>A124801538X</vt:lpstr>
      <vt:lpstr>A124801538X_Data</vt:lpstr>
      <vt:lpstr>A124801538X_Latest</vt:lpstr>
      <vt:lpstr>A124801542R</vt:lpstr>
      <vt:lpstr>A124801542R_Data</vt:lpstr>
      <vt:lpstr>A124801542R_Latest</vt:lpstr>
      <vt:lpstr>A124801546X</vt:lpstr>
      <vt:lpstr>A124801546X_Data</vt:lpstr>
      <vt:lpstr>A124801546X_Latest</vt:lpstr>
      <vt:lpstr>A124801550R</vt:lpstr>
      <vt:lpstr>A124801550R_Data</vt:lpstr>
      <vt:lpstr>A124801550R_Latest</vt:lpstr>
      <vt:lpstr>A124801554X</vt:lpstr>
      <vt:lpstr>A124801554X_Data</vt:lpstr>
      <vt:lpstr>A124801554X_Latest</vt:lpstr>
      <vt:lpstr>A124801558J</vt:lpstr>
      <vt:lpstr>A124801558J_Data</vt:lpstr>
      <vt:lpstr>A124801558J_Latest</vt:lpstr>
      <vt:lpstr>A124801562X</vt:lpstr>
      <vt:lpstr>A124801562X_Data</vt:lpstr>
      <vt:lpstr>A124801562X_Latest</vt:lpstr>
      <vt:lpstr>A124801566J</vt:lpstr>
      <vt:lpstr>A124801566J_Data</vt:lpstr>
      <vt:lpstr>A124801566J_Latest</vt:lpstr>
      <vt:lpstr>A124801570X</vt:lpstr>
      <vt:lpstr>A124801570X_Data</vt:lpstr>
      <vt:lpstr>A124801570X_Latest</vt:lpstr>
      <vt:lpstr>A124801574J</vt:lpstr>
      <vt:lpstr>A124801574J_Data</vt:lpstr>
      <vt:lpstr>A124801574J_Latest</vt:lpstr>
      <vt:lpstr>A124801578T</vt:lpstr>
      <vt:lpstr>A124801578T_Data</vt:lpstr>
      <vt:lpstr>A124801578T_Latest</vt:lpstr>
      <vt:lpstr>A124801582J</vt:lpstr>
      <vt:lpstr>A124801582J_Data</vt:lpstr>
      <vt:lpstr>A124801582J_Latest</vt:lpstr>
      <vt:lpstr>A124801586T</vt:lpstr>
      <vt:lpstr>A124801586T_Data</vt:lpstr>
      <vt:lpstr>A124801586T_Latest</vt:lpstr>
      <vt:lpstr>A124801590J</vt:lpstr>
      <vt:lpstr>A124801590J_Data</vt:lpstr>
      <vt:lpstr>A124801590J_Latest</vt:lpstr>
      <vt:lpstr>A124801594T</vt:lpstr>
      <vt:lpstr>A124801594T_Data</vt:lpstr>
      <vt:lpstr>A124801594T_Latest</vt:lpstr>
      <vt:lpstr>A124801598A</vt:lpstr>
      <vt:lpstr>A124801598A_Data</vt:lpstr>
      <vt:lpstr>A124801598A_Latest</vt:lpstr>
      <vt:lpstr>A124801602F</vt:lpstr>
      <vt:lpstr>A124801602F_Data</vt:lpstr>
      <vt:lpstr>A124801602F_Latest</vt:lpstr>
      <vt:lpstr>A124801606R</vt:lpstr>
      <vt:lpstr>A124801606R_Data</vt:lpstr>
      <vt:lpstr>A124801606R_Latest</vt:lpstr>
      <vt:lpstr>A124801610F</vt:lpstr>
      <vt:lpstr>A124801610F_Data</vt:lpstr>
      <vt:lpstr>A124801610F_Latest</vt:lpstr>
      <vt:lpstr>A124801614R</vt:lpstr>
      <vt:lpstr>A124801614R_Data</vt:lpstr>
      <vt:lpstr>A124801614R_Latest</vt:lpstr>
      <vt:lpstr>A124801618X</vt:lpstr>
      <vt:lpstr>A124801618X_Data</vt:lpstr>
      <vt:lpstr>A124801618X_Latest</vt:lpstr>
      <vt:lpstr>A124801622R</vt:lpstr>
      <vt:lpstr>A124801622R_Data</vt:lpstr>
      <vt:lpstr>A124801622R_Latest</vt:lpstr>
      <vt:lpstr>A124801626X</vt:lpstr>
      <vt:lpstr>A124801626X_Data</vt:lpstr>
      <vt:lpstr>A124801626X_Latest</vt:lpstr>
      <vt:lpstr>A124801630R</vt:lpstr>
      <vt:lpstr>A124801630R_Data</vt:lpstr>
      <vt:lpstr>A124801630R_Latest</vt:lpstr>
      <vt:lpstr>A124801634X</vt:lpstr>
      <vt:lpstr>A124801634X_Data</vt:lpstr>
      <vt:lpstr>A124801634X_Latest</vt:lpstr>
      <vt:lpstr>A124801638J</vt:lpstr>
      <vt:lpstr>A124801638J_Data</vt:lpstr>
      <vt:lpstr>A124801638J_Latest</vt:lpstr>
      <vt:lpstr>A124801642X</vt:lpstr>
      <vt:lpstr>A124801642X_Data</vt:lpstr>
      <vt:lpstr>A124801642X_Latest</vt:lpstr>
      <vt:lpstr>A124801646J</vt:lpstr>
      <vt:lpstr>A124801646J_Data</vt:lpstr>
      <vt:lpstr>A124801646J_Latest</vt:lpstr>
      <vt:lpstr>A124801650X</vt:lpstr>
      <vt:lpstr>A124801650X_Data</vt:lpstr>
      <vt:lpstr>A124801650X_Latest</vt:lpstr>
      <vt:lpstr>A124801654J</vt:lpstr>
      <vt:lpstr>A124801654J_Data</vt:lpstr>
      <vt:lpstr>A124801654J_Latest</vt:lpstr>
      <vt:lpstr>A124801658T</vt:lpstr>
      <vt:lpstr>A124801658T_Data</vt:lpstr>
      <vt:lpstr>A124801658T_Latest</vt:lpstr>
      <vt:lpstr>A124801662J</vt:lpstr>
      <vt:lpstr>A124801662J_Data</vt:lpstr>
      <vt:lpstr>A124801662J_Latest</vt:lpstr>
      <vt:lpstr>A124801666T</vt:lpstr>
      <vt:lpstr>A124801666T_Data</vt:lpstr>
      <vt:lpstr>A124801666T_Latest</vt:lpstr>
      <vt:lpstr>A124801670J</vt:lpstr>
      <vt:lpstr>A124801670J_Data</vt:lpstr>
      <vt:lpstr>A124801670J_Latest</vt:lpstr>
      <vt:lpstr>A124801674T</vt:lpstr>
      <vt:lpstr>A124801674T_Data</vt:lpstr>
      <vt:lpstr>A124801674T_Latest</vt:lpstr>
      <vt:lpstr>A124801678A</vt:lpstr>
      <vt:lpstr>A124801678A_Data</vt:lpstr>
      <vt:lpstr>A124801678A_Latest</vt:lpstr>
      <vt:lpstr>A124801682T</vt:lpstr>
      <vt:lpstr>A124801682T_Data</vt:lpstr>
      <vt:lpstr>A124801682T_Latest</vt:lpstr>
      <vt:lpstr>A124801686A</vt:lpstr>
      <vt:lpstr>A124801686A_Data</vt:lpstr>
      <vt:lpstr>A124801686A_Latest</vt:lpstr>
      <vt:lpstr>A124801690T</vt:lpstr>
      <vt:lpstr>A124801690T_Data</vt:lpstr>
      <vt:lpstr>A124801690T_Latest</vt:lpstr>
      <vt:lpstr>A124801694A</vt:lpstr>
      <vt:lpstr>A124801694A_Data</vt:lpstr>
      <vt:lpstr>A124801694A_Latest</vt:lpstr>
      <vt:lpstr>A124801698K</vt:lpstr>
      <vt:lpstr>A124801698K_Data</vt:lpstr>
      <vt:lpstr>A124801698K_Latest</vt:lpstr>
      <vt:lpstr>A124801702R</vt:lpstr>
      <vt:lpstr>A124801702R_Data</vt:lpstr>
      <vt:lpstr>A124801702R_Latest</vt:lpstr>
      <vt:lpstr>A124801706X</vt:lpstr>
      <vt:lpstr>A124801706X_Data</vt:lpstr>
      <vt:lpstr>A124801706X_Latest</vt:lpstr>
      <vt:lpstr>A124801710R</vt:lpstr>
      <vt:lpstr>A124801710R_Data</vt:lpstr>
      <vt:lpstr>A124801710R_Latest</vt:lpstr>
      <vt:lpstr>A124801714X</vt:lpstr>
      <vt:lpstr>A124801714X_Data</vt:lpstr>
      <vt:lpstr>A124801714X_Latest</vt:lpstr>
      <vt:lpstr>A124801718J</vt:lpstr>
      <vt:lpstr>A124801718J_Data</vt:lpstr>
      <vt:lpstr>A124801718J_Latest</vt:lpstr>
      <vt:lpstr>A124801722X</vt:lpstr>
      <vt:lpstr>A124801722X_Data</vt:lpstr>
      <vt:lpstr>A124801722X_Latest</vt:lpstr>
      <vt:lpstr>A124801726J</vt:lpstr>
      <vt:lpstr>A124801726J_Data</vt:lpstr>
      <vt:lpstr>A124801726J_Latest</vt:lpstr>
      <vt:lpstr>A124801730X</vt:lpstr>
      <vt:lpstr>A124801730X_Data</vt:lpstr>
      <vt:lpstr>A124801730X_Latest</vt:lpstr>
      <vt:lpstr>A124801734J</vt:lpstr>
      <vt:lpstr>A124801734J_Data</vt:lpstr>
      <vt:lpstr>A124801734J_Latest</vt:lpstr>
      <vt:lpstr>A124801738T</vt:lpstr>
      <vt:lpstr>A124801738T_Data</vt:lpstr>
      <vt:lpstr>A124801738T_Latest</vt:lpstr>
      <vt:lpstr>A124801742J</vt:lpstr>
      <vt:lpstr>A124801742J_Data</vt:lpstr>
      <vt:lpstr>A124801742J_Latest</vt:lpstr>
      <vt:lpstr>A124801746T</vt:lpstr>
      <vt:lpstr>A124801746T_Data</vt:lpstr>
      <vt:lpstr>A124801746T_Latest</vt:lpstr>
      <vt:lpstr>A124801750J</vt:lpstr>
      <vt:lpstr>A124801750J_Data</vt:lpstr>
      <vt:lpstr>A124801750J_Latest</vt:lpstr>
      <vt:lpstr>A124801754T</vt:lpstr>
      <vt:lpstr>A124801754T_Data</vt:lpstr>
      <vt:lpstr>A124801754T_Latest</vt:lpstr>
      <vt:lpstr>A124801758A</vt:lpstr>
      <vt:lpstr>A124801758A_Data</vt:lpstr>
      <vt:lpstr>A124801758A_Latest</vt:lpstr>
      <vt:lpstr>A124801762T</vt:lpstr>
      <vt:lpstr>A124801762T_Data</vt:lpstr>
      <vt:lpstr>A124801762T_Latest</vt:lpstr>
      <vt:lpstr>A124801766A</vt:lpstr>
      <vt:lpstr>A124801766A_Data</vt:lpstr>
      <vt:lpstr>A124801766A_Latest</vt:lpstr>
      <vt:lpstr>A124801770T</vt:lpstr>
      <vt:lpstr>A124801770T_Data</vt:lpstr>
      <vt:lpstr>A124801770T_Latest</vt:lpstr>
      <vt:lpstr>A124801774A</vt:lpstr>
      <vt:lpstr>A124801774A_Data</vt:lpstr>
      <vt:lpstr>A124801774A_Latest</vt:lpstr>
      <vt:lpstr>A124801778K</vt:lpstr>
      <vt:lpstr>A124801778K_Data</vt:lpstr>
      <vt:lpstr>A124801778K_Latest</vt:lpstr>
      <vt:lpstr>A124801782A</vt:lpstr>
      <vt:lpstr>A124801782A_Data</vt:lpstr>
      <vt:lpstr>A124801782A_Latest</vt:lpstr>
      <vt:lpstr>A124801786K</vt:lpstr>
      <vt:lpstr>A124801786K_Data</vt:lpstr>
      <vt:lpstr>A124801786K_Latest</vt:lpstr>
      <vt:lpstr>A124801790A</vt:lpstr>
      <vt:lpstr>A124801790A_Data</vt:lpstr>
      <vt:lpstr>A124801790A_Latest</vt:lpstr>
      <vt:lpstr>A124801794K</vt:lpstr>
      <vt:lpstr>A124801794K_Data</vt:lpstr>
      <vt:lpstr>A124801794K_Latest</vt:lpstr>
      <vt:lpstr>A124801798V</vt:lpstr>
      <vt:lpstr>A124801798V_Data</vt:lpstr>
      <vt:lpstr>A124801798V_Latest</vt:lpstr>
      <vt:lpstr>A124801802X</vt:lpstr>
      <vt:lpstr>A124801802X_Data</vt:lpstr>
      <vt:lpstr>A124801802X_Latest</vt:lpstr>
      <vt:lpstr>A124801806J</vt:lpstr>
      <vt:lpstr>A124801806J_Data</vt:lpstr>
      <vt:lpstr>A124801806J_Latest</vt:lpstr>
      <vt:lpstr>A124801810X</vt:lpstr>
      <vt:lpstr>A124801810X_Data</vt:lpstr>
      <vt:lpstr>A124801810X_Latest</vt:lpstr>
      <vt:lpstr>A124801814J</vt:lpstr>
      <vt:lpstr>A124801814J_Data</vt:lpstr>
      <vt:lpstr>A124801814J_Latest</vt:lpstr>
      <vt:lpstr>A124801818T</vt:lpstr>
      <vt:lpstr>A124801818T_Data</vt:lpstr>
      <vt:lpstr>A124801818T_Latest</vt:lpstr>
      <vt:lpstr>A124801822J</vt:lpstr>
      <vt:lpstr>A124801822J_Data</vt:lpstr>
      <vt:lpstr>A124801822J_Latest</vt:lpstr>
      <vt:lpstr>A124801826T</vt:lpstr>
      <vt:lpstr>A124801826T_Data</vt:lpstr>
      <vt:lpstr>A124801826T_Latest</vt:lpstr>
      <vt:lpstr>A124801830J</vt:lpstr>
      <vt:lpstr>A124801830J_Data</vt:lpstr>
      <vt:lpstr>A124801830J_Latest</vt:lpstr>
      <vt:lpstr>A124801834T</vt:lpstr>
      <vt:lpstr>A124801834T_Data</vt:lpstr>
      <vt:lpstr>A124801834T_Latest</vt:lpstr>
      <vt:lpstr>A124801838A</vt:lpstr>
      <vt:lpstr>A124801838A_Data</vt:lpstr>
      <vt:lpstr>A124801838A_Latest</vt:lpstr>
      <vt:lpstr>A124801842T</vt:lpstr>
      <vt:lpstr>A124801842T_Data</vt:lpstr>
      <vt:lpstr>A124801842T_Latest</vt:lpstr>
      <vt:lpstr>A124801846A</vt:lpstr>
      <vt:lpstr>A124801846A_Data</vt:lpstr>
      <vt:lpstr>A124801846A_Latest</vt:lpstr>
      <vt:lpstr>A124801850T</vt:lpstr>
      <vt:lpstr>A124801850T_Data</vt:lpstr>
      <vt:lpstr>A124801850T_Latest</vt:lpstr>
      <vt:lpstr>A124801854A</vt:lpstr>
      <vt:lpstr>A124801854A_Data</vt:lpstr>
      <vt:lpstr>A124801854A_Latest</vt:lpstr>
      <vt:lpstr>A124801858K</vt:lpstr>
      <vt:lpstr>A124801858K_Data</vt:lpstr>
      <vt:lpstr>A124801858K_Latest</vt:lpstr>
      <vt:lpstr>A124801862A</vt:lpstr>
      <vt:lpstr>A124801862A_Data</vt:lpstr>
      <vt:lpstr>A124801862A_Latest</vt:lpstr>
      <vt:lpstr>A124801866K</vt:lpstr>
      <vt:lpstr>A124801866K_Data</vt:lpstr>
      <vt:lpstr>A124801866K_Latest</vt:lpstr>
      <vt:lpstr>A124801870A</vt:lpstr>
      <vt:lpstr>A124801870A_Data</vt:lpstr>
      <vt:lpstr>A124801870A_Latest</vt:lpstr>
      <vt:lpstr>A124801874K</vt:lpstr>
      <vt:lpstr>A124801874K_Data</vt:lpstr>
      <vt:lpstr>A124801874K_Latest</vt:lpstr>
      <vt:lpstr>A124801878V</vt:lpstr>
      <vt:lpstr>A124801878V_Data</vt:lpstr>
      <vt:lpstr>A124801878V_Latest</vt:lpstr>
      <vt:lpstr>A124801882K</vt:lpstr>
      <vt:lpstr>A124801882K_Data</vt:lpstr>
      <vt:lpstr>A124801882K_Latest</vt:lpstr>
      <vt:lpstr>A124801886V</vt:lpstr>
      <vt:lpstr>A124801886V_Data</vt:lpstr>
      <vt:lpstr>A124801886V_Latest</vt:lpstr>
      <vt:lpstr>A124801890K</vt:lpstr>
      <vt:lpstr>A124801890K_Data</vt:lpstr>
      <vt:lpstr>A124801890K_Latest</vt:lpstr>
      <vt:lpstr>A124801894V</vt:lpstr>
      <vt:lpstr>A124801894V_Data</vt:lpstr>
      <vt:lpstr>A124801894V_Latest</vt:lpstr>
      <vt:lpstr>A124801898C</vt:lpstr>
      <vt:lpstr>A124801898C_Data</vt:lpstr>
      <vt:lpstr>A124801898C_Latest</vt:lpstr>
      <vt:lpstr>A124801902J</vt:lpstr>
      <vt:lpstr>A124801902J_Data</vt:lpstr>
      <vt:lpstr>A124801902J_Latest</vt:lpstr>
      <vt:lpstr>A124801906T</vt:lpstr>
      <vt:lpstr>A124801906T_Data</vt:lpstr>
      <vt:lpstr>A124801906T_Latest</vt:lpstr>
      <vt:lpstr>A124801910J</vt:lpstr>
      <vt:lpstr>A124801910J_Data</vt:lpstr>
      <vt:lpstr>A124801910J_Latest</vt:lpstr>
      <vt:lpstr>A124801914T</vt:lpstr>
      <vt:lpstr>A124801914T_Data</vt:lpstr>
      <vt:lpstr>A124801914T_Latest</vt:lpstr>
      <vt:lpstr>A124801918A</vt:lpstr>
      <vt:lpstr>A124801918A_Data</vt:lpstr>
      <vt:lpstr>A124801918A_Latest</vt:lpstr>
      <vt:lpstr>A124801922T</vt:lpstr>
      <vt:lpstr>A124801922T_Data</vt:lpstr>
      <vt:lpstr>A124801922T_Latest</vt:lpstr>
      <vt:lpstr>A124801926A</vt:lpstr>
      <vt:lpstr>A124801926A_Data</vt:lpstr>
      <vt:lpstr>A124801926A_Latest</vt:lpstr>
      <vt:lpstr>A124801930T</vt:lpstr>
      <vt:lpstr>A124801930T_Data</vt:lpstr>
      <vt:lpstr>A124801930T_Latest</vt:lpstr>
      <vt:lpstr>A124801934A</vt:lpstr>
      <vt:lpstr>A124801934A_Data</vt:lpstr>
      <vt:lpstr>A124801934A_Latest</vt:lpstr>
      <vt:lpstr>A124801938K</vt:lpstr>
      <vt:lpstr>A124801938K_Data</vt:lpstr>
      <vt:lpstr>A124801938K_Latest</vt:lpstr>
      <vt:lpstr>A124801942A</vt:lpstr>
      <vt:lpstr>A124801942A_Data</vt:lpstr>
      <vt:lpstr>A124801942A_Latest</vt:lpstr>
      <vt:lpstr>A124801946K</vt:lpstr>
      <vt:lpstr>A124801946K_Data</vt:lpstr>
      <vt:lpstr>A124801946K_Latest</vt:lpstr>
      <vt:lpstr>A124801950A</vt:lpstr>
      <vt:lpstr>A124801950A_Data</vt:lpstr>
      <vt:lpstr>A124801950A_Latest</vt:lpstr>
      <vt:lpstr>A124801954K</vt:lpstr>
      <vt:lpstr>A124801954K_Data</vt:lpstr>
      <vt:lpstr>A124801954K_Latest</vt:lpstr>
      <vt:lpstr>A124801958V</vt:lpstr>
      <vt:lpstr>A124801958V_Data</vt:lpstr>
      <vt:lpstr>A124801958V_Latest</vt:lpstr>
      <vt:lpstr>A124801962K</vt:lpstr>
      <vt:lpstr>A124801962K_Data</vt:lpstr>
      <vt:lpstr>A124801962K_Latest</vt:lpstr>
      <vt:lpstr>A124801966V</vt:lpstr>
      <vt:lpstr>A124801966V_Data</vt:lpstr>
      <vt:lpstr>A124801966V_Latest</vt:lpstr>
      <vt:lpstr>A124801970K</vt:lpstr>
      <vt:lpstr>A124801970K_Data</vt:lpstr>
      <vt:lpstr>A124801970K_Latest</vt:lpstr>
      <vt:lpstr>A124801974V</vt:lpstr>
      <vt:lpstr>A124801974V_Data</vt:lpstr>
      <vt:lpstr>A124801974V_Latest</vt:lpstr>
      <vt:lpstr>A124801978C</vt:lpstr>
      <vt:lpstr>A124801978C_Data</vt:lpstr>
      <vt:lpstr>A124801978C_Latest</vt:lpstr>
      <vt:lpstr>A124801982V</vt:lpstr>
      <vt:lpstr>A124801982V_Data</vt:lpstr>
      <vt:lpstr>A124801982V_Latest</vt:lpstr>
      <vt:lpstr>A124801986C</vt:lpstr>
      <vt:lpstr>A124801986C_Data</vt:lpstr>
      <vt:lpstr>A124801986C_Latest</vt:lpstr>
      <vt:lpstr>A124801990V</vt:lpstr>
      <vt:lpstr>A124801990V_Data</vt:lpstr>
      <vt:lpstr>A124801990V_Latest</vt:lpstr>
      <vt:lpstr>A124801994C</vt:lpstr>
      <vt:lpstr>A124801994C_Data</vt:lpstr>
      <vt:lpstr>A124801994C_Latest</vt:lpstr>
      <vt:lpstr>A124801998L</vt:lpstr>
      <vt:lpstr>A124801998L_Data</vt:lpstr>
      <vt:lpstr>A124801998L_Latest</vt:lpstr>
      <vt:lpstr>A124802002V</vt:lpstr>
      <vt:lpstr>A124802002V_Data</vt:lpstr>
      <vt:lpstr>A124802002V_Latest</vt:lpstr>
      <vt:lpstr>A124802006C</vt:lpstr>
      <vt:lpstr>A124802006C_Data</vt:lpstr>
      <vt:lpstr>A124802006C_Latest</vt:lpstr>
      <vt:lpstr>A124802010V</vt:lpstr>
      <vt:lpstr>A124802010V_Data</vt:lpstr>
      <vt:lpstr>A124802010V_Latest</vt:lpstr>
      <vt:lpstr>A124802014C</vt:lpstr>
      <vt:lpstr>A124802014C_Data</vt:lpstr>
      <vt:lpstr>A124802014C_Latest</vt:lpstr>
      <vt:lpstr>A124802018L</vt:lpstr>
      <vt:lpstr>A124802018L_Data</vt:lpstr>
      <vt:lpstr>A124802018L_Latest</vt:lpstr>
      <vt:lpstr>A124802022C</vt:lpstr>
      <vt:lpstr>A124802022C_Data</vt:lpstr>
      <vt:lpstr>A124802022C_Latest</vt:lpstr>
      <vt:lpstr>A124802026L</vt:lpstr>
      <vt:lpstr>A124802026L_Data</vt:lpstr>
      <vt:lpstr>A124802026L_Latest</vt:lpstr>
      <vt:lpstr>A124802030C</vt:lpstr>
      <vt:lpstr>A124802030C_Data</vt:lpstr>
      <vt:lpstr>A124802030C_Latest</vt:lpstr>
      <vt:lpstr>A124802034L</vt:lpstr>
      <vt:lpstr>A124802034L_Data</vt:lpstr>
      <vt:lpstr>A124802034L_Latest</vt:lpstr>
      <vt:lpstr>A124802038W</vt:lpstr>
      <vt:lpstr>A124802038W_Data</vt:lpstr>
      <vt:lpstr>A124802038W_Latest</vt:lpstr>
      <vt:lpstr>A124802042L</vt:lpstr>
      <vt:lpstr>A124802042L_Data</vt:lpstr>
      <vt:lpstr>A124802042L_Latest</vt:lpstr>
      <vt:lpstr>A124802046W</vt:lpstr>
      <vt:lpstr>A124802046W_Data</vt:lpstr>
      <vt:lpstr>A124802046W_Latest</vt:lpstr>
      <vt:lpstr>A124802050L</vt:lpstr>
      <vt:lpstr>A124802050L_Data</vt:lpstr>
      <vt:lpstr>A124802050L_Latest</vt:lpstr>
      <vt:lpstr>A124802054W</vt:lpstr>
      <vt:lpstr>A124802054W_Data</vt:lpstr>
      <vt:lpstr>A124802054W_Latest</vt:lpstr>
      <vt:lpstr>A124802058F</vt:lpstr>
      <vt:lpstr>A124802058F_Data</vt:lpstr>
      <vt:lpstr>A124802058F_Latest</vt:lpstr>
      <vt:lpstr>A124802062W</vt:lpstr>
      <vt:lpstr>A124802062W_Data</vt:lpstr>
      <vt:lpstr>A124802062W_Latest</vt:lpstr>
      <vt:lpstr>A124802066F</vt:lpstr>
      <vt:lpstr>A124802066F_Data</vt:lpstr>
      <vt:lpstr>A124802066F_Latest</vt:lpstr>
      <vt:lpstr>A124802070W</vt:lpstr>
      <vt:lpstr>A124802070W_Data</vt:lpstr>
      <vt:lpstr>A124802070W_Latest</vt:lpstr>
      <vt:lpstr>A124802074F</vt:lpstr>
      <vt:lpstr>A124802074F_Data</vt:lpstr>
      <vt:lpstr>A124802074F_Latest</vt:lpstr>
      <vt:lpstr>A124802078R</vt:lpstr>
      <vt:lpstr>A124802078R_Data</vt:lpstr>
      <vt:lpstr>A124802078R_Latest</vt:lpstr>
      <vt:lpstr>A124802082F</vt:lpstr>
      <vt:lpstr>A124802082F_Data</vt:lpstr>
      <vt:lpstr>A124802082F_Latest</vt:lpstr>
      <vt:lpstr>A124802086R</vt:lpstr>
      <vt:lpstr>A124802086R_Data</vt:lpstr>
      <vt:lpstr>A124802086R_Latest</vt:lpstr>
      <vt:lpstr>A124802090F</vt:lpstr>
      <vt:lpstr>A124802090F_Data</vt:lpstr>
      <vt:lpstr>A124802090F_Latest</vt:lpstr>
      <vt:lpstr>A124802094R</vt:lpstr>
      <vt:lpstr>A124802094R_Data</vt:lpstr>
      <vt:lpstr>A124802094R_Latest</vt:lpstr>
      <vt:lpstr>A124802098X</vt:lpstr>
      <vt:lpstr>A124802098X_Data</vt:lpstr>
      <vt:lpstr>A124802098X_Latest</vt:lpstr>
      <vt:lpstr>A124802102C</vt:lpstr>
      <vt:lpstr>A124802102C_Data</vt:lpstr>
      <vt:lpstr>A124802102C_Latest</vt:lpstr>
      <vt:lpstr>A124802106L</vt:lpstr>
      <vt:lpstr>A124802106L_Data</vt:lpstr>
      <vt:lpstr>A124802106L_Latest</vt:lpstr>
      <vt:lpstr>A124802110C</vt:lpstr>
      <vt:lpstr>A124802110C_Data</vt:lpstr>
      <vt:lpstr>A124802110C_Latest</vt:lpstr>
      <vt:lpstr>A124802114L</vt:lpstr>
      <vt:lpstr>A124802114L_Data</vt:lpstr>
      <vt:lpstr>A124802114L_Latest</vt:lpstr>
      <vt:lpstr>A124802118W</vt:lpstr>
      <vt:lpstr>A124802118W_Data</vt:lpstr>
      <vt:lpstr>A124802118W_Latest</vt:lpstr>
      <vt:lpstr>A124802122L</vt:lpstr>
      <vt:lpstr>A124802122L_Data</vt:lpstr>
      <vt:lpstr>A124802122L_Latest</vt:lpstr>
      <vt:lpstr>A124802126W</vt:lpstr>
      <vt:lpstr>A124802126W_Data</vt:lpstr>
      <vt:lpstr>A124802126W_Latest</vt:lpstr>
      <vt:lpstr>A124802130L</vt:lpstr>
      <vt:lpstr>A124802130L_Data</vt:lpstr>
      <vt:lpstr>A124802130L_Latest</vt:lpstr>
      <vt:lpstr>A124802134W</vt:lpstr>
      <vt:lpstr>A124802134W_Data</vt:lpstr>
      <vt:lpstr>A124802134W_Latest</vt:lpstr>
      <vt:lpstr>A124802138F</vt:lpstr>
      <vt:lpstr>A124802138F_Data</vt:lpstr>
      <vt:lpstr>A124802138F_Latest</vt:lpstr>
      <vt:lpstr>A124802142W</vt:lpstr>
      <vt:lpstr>A124802142W_Data</vt:lpstr>
      <vt:lpstr>A124802142W_Latest</vt:lpstr>
      <vt:lpstr>A124802146F</vt:lpstr>
      <vt:lpstr>A124802146F_Data</vt:lpstr>
      <vt:lpstr>A124802146F_Latest</vt:lpstr>
      <vt:lpstr>A124802150W</vt:lpstr>
      <vt:lpstr>A124802150W_Data</vt:lpstr>
      <vt:lpstr>A124802150W_Latest</vt:lpstr>
      <vt:lpstr>A124802154F</vt:lpstr>
      <vt:lpstr>A124802154F_Data</vt:lpstr>
      <vt:lpstr>A124802154F_Latest</vt:lpstr>
      <vt:lpstr>A124802158R</vt:lpstr>
      <vt:lpstr>A124802158R_Data</vt:lpstr>
      <vt:lpstr>A124802158R_Latest</vt:lpstr>
      <vt:lpstr>A124802162F</vt:lpstr>
      <vt:lpstr>A124802162F_Data</vt:lpstr>
      <vt:lpstr>A124802162F_Latest</vt:lpstr>
      <vt:lpstr>A124802166R</vt:lpstr>
      <vt:lpstr>A124802166R_Data</vt:lpstr>
      <vt:lpstr>A124802166R_Latest</vt:lpstr>
      <vt:lpstr>A124802170F</vt:lpstr>
      <vt:lpstr>A124802170F_Data</vt:lpstr>
      <vt:lpstr>A124802170F_Latest</vt:lpstr>
      <vt:lpstr>A124802174R</vt:lpstr>
      <vt:lpstr>A124802174R_Data</vt:lpstr>
      <vt:lpstr>A124802174R_Latest</vt:lpstr>
      <vt:lpstr>A124802178X</vt:lpstr>
      <vt:lpstr>A124802178X_Data</vt:lpstr>
      <vt:lpstr>A124802178X_Latest</vt:lpstr>
      <vt:lpstr>A124802182R</vt:lpstr>
      <vt:lpstr>A124802182R_Data</vt:lpstr>
      <vt:lpstr>A124802182R_Latest</vt:lpstr>
      <vt:lpstr>A124802186X</vt:lpstr>
      <vt:lpstr>A124802186X_Data</vt:lpstr>
      <vt:lpstr>A124802186X_Latest</vt:lpstr>
      <vt:lpstr>A124802190R</vt:lpstr>
      <vt:lpstr>A124802190R_Data</vt:lpstr>
      <vt:lpstr>A124802190R_Latest</vt:lpstr>
      <vt:lpstr>A124802194X</vt:lpstr>
      <vt:lpstr>A124802194X_Data</vt:lpstr>
      <vt:lpstr>A124802194X_Latest</vt:lpstr>
      <vt:lpstr>A124802198J</vt:lpstr>
      <vt:lpstr>A124802198J_Data</vt:lpstr>
      <vt:lpstr>A124802198J_Latest</vt:lpstr>
      <vt:lpstr>A124802202L</vt:lpstr>
      <vt:lpstr>A124802202L_Data</vt:lpstr>
      <vt:lpstr>A124802202L_Latest</vt:lpstr>
      <vt:lpstr>A124802206W</vt:lpstr>
      <vt:lpstr>A124802206W_Data</vt:lpstr>
      <vt:lpstr>A124802206W_Latest</vt:lpstr>
      <vt:lpstr>A124802210L</vt:lpstr>
      <vt:lpstr>A124802210L_Data</vt:lpstr>
      <vt:lpstr>A124802210L_Latest</vt:lpstr>
      <vt:lpstr>A124802214W</vt:lpstr>
      <vt:lpstr>A124802214W_Data</vt:lpstr>
      <vt:lpstr>A124802214W_Latest</vt:lpstr>
      <vt:lpstr>A124802218F</vt:lpstr>
      <vt:lpstr>A124802218F_Data</vt:lpstr>
      <vt:lpstr>A124802218F_Latest</vt:lpstr>
      <vt:lpstr>A124802222W</vt:lpstr>
      <vt:lpstr>A124802222W_Data</vt:lpstr>
      <vt:lpstr>A124802222W_Latest</vt:lpstr>
      <vt:lpstr>A124802226F</vt:lpstr>
      <vt:lpstr>A124802226F_Data</vt:lpstr>
      <vt:lpstr>A124802226F_Latest</vt:lpstr>
      <vt:lpstr>A124802230W</vt:lpstr>
      <vt:lpstr>A124802230W_Data</vt:lpstr>
      <vt:lpstr>A124802230W_Latest</vt:lpstr>
      <vt:lpstr>A124802234F</vt:lpstr>
      <vt:lpstr>A124802234F_Data</vt:lpstr>
      <vt:lpstr>A124802234F_Latest</vt:lpstr>
      <vt:lpstr>A124802238R</vt:lpstr>
      <vt:lpstr>A124802238R_Data</vt:lpstr>
      <vt:lpstr>A124802238R_Latest</vt:lpstr>
      <vt:lpstr>A124802242F</vt:lpstr>
      <vt:lpstr>A124802242F_Data</vt:lpstr>
      <vt:lpstr>A124802242F_Latest</vt:lpstr>
      <vt:lpstr>A124802246R</vt:lpstr>
      <vt:lpstr>A124802246R_Data</vt:lpstr>
      <vt:lpstr>A124802246R_Latest</vt:lpstr>
      <vt:lpstr>A124802250F</vt:lpstr>
      <vt:lpstr>A124802250F_Data</vt:lpstr>
      <vt:lpstr>A124802250F_Latest</vt:lpstr>
      <vt:lpstr>A124802254R</vt:lpstr>
      <vt:lpstr>A124802254R_Data</vt:lpstr>
      <vt:lpstr>A124802254R_Latest</vt:lpstr>
      <vt:lpstr>A124802258X</vt:lpstr>
      <vt:lpstr>A124802258X_Data</vt:lpstr>
      <vt:lpstr>A124802258X_Latest</vt:lpstr>
      <vt:lpstr>A124802262R</vt:lpstr>
      <vt:lpstr>A124802262R_Data</vt:lpstr>
      <vt:lpstr>A124802262R_Latest</vt:lpstr>
      <vt:lpstr>A124802266X</vt:lpstr>
      <vt:lpstr>A124802266X_Data</vt:lpstr>
      <vt:lpstr>A124802266X_Latest</vt:lpstr>
      <vt:lpstr>A124802270R</vt:lpstr>
      <vt:lpstr>A124802270R_Data</vt:lpstr>
      <vt:lpstr>A124802270R_Latest</vt:lpstr>
      <vt:lpstr>A124802274X</vt:lpstr>
      <vt:lpstr>A124802274X_Data</vt:lpstr>
      <vt:lpstr>A124802274X_Latest</vt:lpstr>
      <vt:lpstr>A124802278J</vt:lpstr>
      <vt:lpstr>A124802278J_Data</vt:lpstr>
      <vt:lpstr>A124802278J_Latest</vt:lpstr>
      <vt:lpstr>A124802282X</vt:lpstr>
      <vt:lpstr>A124802282X_Data</vt:lpstr>
      <vt:lpstr>A124802282X_Latest</vt:lpstr>
      <vt:lpstr>A124802286J</vt:lpstr>
      <vt:lpstr>A124802286J_Data</vt:lpstr>
      <vt:lpstr>A124802286J_Latest</vt:lpstr>
      <vt:lpstr>A124802290X</vt:lpstr>
      <vt:lpstr>A124802290X_Data</vt:lpstr>
      <vt:lpstr>A124802290X_Latest</vt:lpstr>
      <vt:lpstr>A124802294J</vt:lpstr>
      <vt:lpstr>A124802294J_Data</vt:lpstr>
      <vt:lpstr>A124802294J_Latest</vt:lpstr>
      <vt:lpstr>A124802298T</vt:lpstr>
      <vt:lpstr>A124802298T_Data</vt:lpstr>
      <vt:lpstr>A124802298T_Latest</vt:lpstr>
      <vt:lpstr>A124802302W</vt:lpstr>
      <vt:lpstr>A124802302W_Data</vt:lpstr>
      <vt:lpstr>A124802302W_Latest</vt:lpstr>
      <vt:lpstr>A124802306F</vt:lpstr>
      <vt:lpstr>A124802306F_Data</vt:lpstr>
      <vt:lpstr>A124802306F_Latest</vt:lpstr>
      <vt:lpstr>A124802310W</vt:lpstr>
      <vt:lpstr>A124802310W_Data</vt:lpstr>
      <vt:lpstr>A124802310W_Latest</vt:lpstr>
      <vt:lpstr>Date_Range</vt:lpstr>
      <vt:lpstr>Date_Range_Data</vt:lpstr>
    </vt:vector>
  </TitlesOfParts>
  <Company>ABS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ABS</dc:creator>
  <cp:lastModifiedBy>Scott Marley</cp:lastModifiedBy>
  <dcterms:created xsi:type="dcterms:W3CDTF">2021-07-06T14:12:15Z</dcterms:created>
  <dcterms:modified xsi:type="dcterms:W3CDTF">2021-07-06T14:16:22Z</dcterms:modified>
</cp:coreProperties>
</file>