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opic\21 Participation Jobsearch and Mobility\Output_Tables\2021\Data Cubes\Publication\2021\"/>
    </mc:Choice>
  </mc:AlternateContent>
  <xr:revisionPtr revIDLastSave="0" documentId="13_ncr:1_{D30BAAF0-5158-4DDE-9127-0C648047B4F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ntents" sheetId="4" r:id="rId1"/>
    <sheet name="Table 7.1" sheetId="5" r:id="rId2"/>
    <sheet name="Table 7.2" sheetId="6" r:id="rId3"/>
    <sheet name="Index" sheetId="3" r:id="rId4"/>
    <sheet name="Data1" sheetId="1" r:id="rId5"/>
  </sheets>
  <definedNames>
    <definedName name="A124802316K">Data1!$AQ$1:$AQ$10,Data1!$AQ$11:$AQ$17</definedName>
    <definedName name="A124802316K_Data">Data1!$AQ$11:$AQ$17</definedName>
    <definedName name="A124802316K_Latest">Data1!$AQ$17</definedName>
    <definedName name="A124802318R">Data1!$CV$1:$CV$10,Data1!$CV$11:$CV$17</definedName>
    <definedName name="A124802318R_Data">Data1!$CV$11:$CV$17</definedName>
    <definedName name="A124802318R_Latest">Data1!$CV$17</definedName>
    <definedName name="A124802324K">Data1!$AT$1:$AT$10,Data1!$AT$11:$AT$17</definedName>
    <definedName name="A124802324K_Data">Data1!$AT$11:$AT$17</definedName>
    <definedName name="A124802324K_Latest">Data1!$AT$17</definedName>
    <definedName name="A124802326R">Data1!$CY$1:$CY$10,Data1!$CY$11:$CY$17</definedName>
    <definedName name="A124802326R_Data">Data1!$CY$11:$CY$17</definedName>
    <definedName name="A124802326R_Latest">Data1!$CY$17</definedName>
    <definedName name="A124802332K">Data1!$AZ$1:$AZ$10,Data1!$AZ$11:$AZ$17</definedName>
    <definedName name="A124802332K_Data">Data1!$AZ$11:$AZ$17</definedName>
    <definedName name="A124802332K_Latest">Data1!$AZ$17</definedName>
    <definedName name="A124802334R">Data1!$DE$1:$DE$10,Data1!$DE$11:$DE$17</definedName>
    <definedName name="A124802334R_Data">Data1!$DE$11:$DE$17</definedName>
    <definedName name="A124802334R_Latest">Data1!$DE$17</definedName>
    <definedName name="A124802340K">Data1!$AB$1:$AB$10,Data1!$AB$11:$AB$17</definedName>
    <definedName name="A124802340K_Data">Data1!$AB$11:$AB$17</definedName>
    <definedName name="A124802340K_Latest">Data1!$AB$17</definedName>
    <definedName name="A124802342R">Data1!$CG$1:$CG$10,Data1!$CG$11:$CG$17</definedName>
    <definedName name="A124802342R_Data">Data1!$CG$11:$CG$17</definedName>
    <definedName name="A124802342R_Latest">Data1!$CG$17</definedName>
    <definedName name="A124802348C">Data1!$AN$1:$AN$10,Data1!$AN$11:$AN$17</definedName>
    <definedName name="A124802348C_Data">Data1!$AN$11:$AN$17</definedName>
    <definedName name="A124802348C_Latest">Data1!$AN$17</definedName>
    <definedName name="A124802350R">Data1!$CS$1:$CS$10,Data1!$CS$11:$CS$17</definedName>
    <definedName name="A124802350R_Data">Data1!$CS$11:$CS$17</definedName>
    <definedName name="A124802350R_Latest">Data1!$CS$17</definedName>
    <definedName name="A124802356C">Data1!$J$1:$J$10,Data1!$J$11:$J$17</definedName>
    <definedName name="A124802356C_Data">Data1!$J$11:$J$17</definedName>
    <definedName name="A124802356C_Latest">Data1!$J$17</definedName>
    <definedName name="A124802358J">Data1!$BO$1:$BO$10,Data1!$BO$11:$BO$17</definedName>
    <definedName name="A124802358J_Data">Data1!$BO$11:$BO$17</definedName>
    <definedName name="A124802358J_Latest">Data1!$BO$17</definedName>
    <definedName name="A124802364C">Data1!$S$1:$S$10,Data1!$S$11:$S$17</definedName>
    <definedName name="A124802364C_Data">Data1!$S$11:$S$17</definedName>
    <definedName name="A124802364C_Latest">Data1!$S$17</definedName>
    <definedName name="A124802366J">Data1!$BX$1:$BX$10,Data1!$BX$11:$BX$17</definedName>
    <definedName name="A124802366J_Data">Data1!$BX$11:$BX$17</definedName>
    <definedName name="A124802366J_Latest">Data1!$BX$17</definedName>
    <definedName name="A124802372C">Data1!$V$1:$V$10,Data1!$V$11:$V$17</definedName>
    <definedName name="A124802372C_Data">Data1!$V$11:$V$17</definedName>
    <definedName name="A124802372C_Latest">Data1!$V$17</definedName>
    <definedName name="A124802374J">Data1!$CA$1:$CA$10,Data1!$CA$11:$CA$17</definedName>
    <definedName name="A124802374J_Data">Data1!$CA$11:$CA$17</definedName>
    <definedName name="A124802374J_Latest">Data1!$CA$17</definedName>
    <definedName name="A124802380C">Data1!$AW$1:$AW$10,Data1!$AW$11:$AW$17</definedName>
    <definedName name="A124802380C_Data">Data1!$AW$11:$AW$17</definedName>
    <definedName name="A124802380C_Latest">Data1!$AW$17</definedName>
    <definedName name="A124802382J">Data1!$DB$1:$DB$10,Data1!$DB$11:$DB$17</definedName>
    <definedName name="A124802382J_Data">Data1!$DB$11:$DB$17</definedName>
    <definedName name="A124802382J_Latest">Data1!$DB$17</definedName>
    <definedName name="A124802388W">Data1!$BC$1:$BC$10,Data1!$BC$11:$BC$17</definedName>
    <definedName name="A124802388W_Data">Data1!$BC$11:$BC$17</definedName>
    <definedName name="A124802388W_Latest">Data1!$BC$17</definedName>
    <definedName name="A124802390J">Data1!$DH$1:$DH$10,Data1!$DH$11:$DH$17</definedName>
    <definedName name="A124802390J_Data">Data1!$DH$11:$DH$17</definedName>
    <definedName name="A124802390J_Latest">Data1!$DH$17</definedName>
    <definedName name="A124802396W">Data1!$BF$1:$BF$10,Data1!$BF$11:$BF$17</definedName>
    <definedName name="A124802396W_Data">Data1!$BF$11:$BF$17</definedName>
    <definedName name="A124802396W_Latest">Data1!$BF$17</definedName>
    <definedName name="A124802398A">Data1!$DK$1:$DK$10,Data1!$DK$11:$DK$17</definedName>
    <definedName name="A124802398A_Data">Data1!$DK$11:$DK$17</definedName>
    <definedName name="A124802398A_Latest">Data1!$DK$17</definedName>
    <definedName name="A124802404K">Data1!$Y$1:$Y$10,Data1!$Y$11:$Y$17</definedName>
    <definedName name="A124802404K_Data">Data1!$Y$11:$Y$17</definedName>
    <definedName name="A124802404K_Latest">Data1!$Y$17</definedName>
    <definedName name="A124802406R">Data1!$CD$1:$CD$10,Data1!$CD$11:$CD$17</definedName>
    <definedName name="A124802406R_Data">Data1!$CD$11:$CD$17</definedName>
    <definedName name="A124802406R_Latest">Data1!$CD$17</definedName>
    <definedName name="A124802412K">Data1!$AH$1:$AH$10,Data1!$AH$11:$AH$17</definedName>
    <definedName name="A124802412K_Data">Data1!$AH$11:$AH$17</definedName>
    <definedName name="A124802412K_Latest">Data1!$AH$17</definedName>
    <definedName name="A124802414R">Data1!$CM$1:$CM$10,Data1!$CM$11:$CM$17</definedName>
    <definedName name="A124802414R_Data">Data1!$CM$11:$CM$17</definedName>
    <definedName name="A124802414R_Latest">Data1!$CM$17</definedName>
    <definedName name="A124802420K">Data1!$G$1:$G$10,Data1!$G$11:$G$17</definedName>
    <definedName name="A124802420K_Data">Data1!$G$11:$G$17</definedName>
    <definedName name="A124802420K_Latest">Data1!$G$17</definedName>
    <definedName name="A124802422R">Data1!$BL$1:$BL$10,Data1!$BL$11:$BL$17</definedName>
    <definedName name="A124802422R_Data">Data1!$BL$11:$BL$17</definedName>
    <definedName name="A124802422R_Latest">Data1!$BL$17</definedName>
    <definedName name="A124802428C">Data1!$M$1:$M$10,Data1!$M$11:$M$17</definedName>
    <definedName name="A124802428C_Data">Data1!$M$11:$M$17</definedName>
    <definedName name="A124802428C_Latest">Data1!$M$17</definedName>
    <definedName name="A124802430R">Data1!$BR$1:$BR$10,Data1!$BR$11:$BR$17</definedName>
    <definedName name="A124802430R_Data">Data1!$BR$11:$BR$17</definedName>
    <definedName name="A124802430R_Latest">Data1!$BR$17</definedName>
    <definedName name="A124802436C">Data1!$P$1:$P$10,Data1!$P$11:$P$17</definedName>
    <definedName name="A124802436C_Data">Data1!$P$11:$P$17</definedName>
    <definedName name="A124802436C_Latest">Data1!$P$17</definedName>
    <definedName name="A124802438J">Data1!$BU$1:$BU$10,Data1!$BU$11:$BU$17</definedName>
    <definedName name="A124802438J_Data">Data1!$BU$11:$BU$17</definedName>
    <definedName name="A124802438J_Latest">Data1!$BU$17</definedName>
    <definedName name="A124802444C">Data1!$AE$1:$AE$10,Data1!$AE$11:$AE$17</definedName>
    <definedName name="A124802444C_Data">Data1!$AE$11:$AE$17</definedName>
    <definedName name="A124802444C_Latest">Data1!$AE$17</definedName>
    <definedName name="A124802446J">Data1!$CJ$1:$CJ$10,Data1!$CJ$11:$CJ$17</definedName>
    <definedName name="A124802446J_Data">Data1!$CJ$11:$CJ$17</definedName>
    <definedName name="A124802446J_Latest">Data1!$CJ$17</definedName>
    <definedName name="A124802452C">Data1!$AK$1:$AK$10,Data1!$AK$11:$AK$17</definedName>
    <definedName name="A124802452C_Data">Data1!$AK$11:$AK$17</definedName>
    <definedName name="A124802452C_Latest">Data1!$AK$17</definedName>
    <definedName name="A124802454J">Data1!$CP$1:$CP$10,Data1!$CP$11:$CP$17</definedName>
    <definedName name="A124802454J_Data">Data1!$CP$11:$CP$17</definedName>
    <definedName name="A124802454J_Latest">Data1!$CP$17</definedName>
    <definedName name="A124802460C">Data1!$D$1:$D$10,Data1!$D$11:$D$17</definedName>
    <definedName name="A124802460C_Data">Data1!$D$11:$D$17</definedName>
    <definedName name="A124802460C_Latest">Data1!$D$17</definedName>
    <definedName name="A124802462J">Data1!$BI$1:$BI$10,Data1!$BI$11:$BI$17</definedName>
    <definedName name="A124802462J_Data">Data1!$BI$11:$BI$17</definedName>
    <definedName name="A124802462J_Latest">Data1!$BI$17</definedName>
    <definedName name="A124802468W">Data1!$AP$1:$AP$10,Data1!$AP$11:$AP$17</definedName>
    <definedName name="A124802468W_Data">Data1!$AP$11:$AP$17</definedName>
    <definedName name="A124802468W_Latest">Data1!$AP$17</definedName>
    <definedName name="A124802470J">Data1!$CU$1:$CU$10,Data1!$CU$11:$CU$17</definedName>
    <definedName name="A124802470J_Data">Data1!$CU$11:$CU$17</definedName>
    <definedName name="A124802470J_Latest">Data1!$CU$17</definedName>
    <definedName name="A124802476W">Data1!$AS$1:$AS$10,Data1!$AS$11:$AS$17</definedName>
    <definedName name="A124802476W_Data">Data1!$AS$11:$AS$17</definedName>
    <definedName name="A124802476W_Latest">Data1!$AS$17</definedName>
    <definedName name="A124802478A">Data1!$CX$1:$CX$10,Data1!$CX$11:$CX$17</definedName>
    <definedName name="A124802478A_Data">Data1!$CX$11:$CX$17</definedName>
    <definedName name="A124802478A_Latest">Data1!$CX$17</definedName>
    <definedName name="A124802484W">Data1!$AY$1:$AY$10,Data1!$AY$11:$AY$17</definedName>
    <definedName name="A124802484W_Data">Data1!$AY$11:$AY$17</definedName>
    <definedName name="A124802484W_Latest">Data1!$AY$17</definedName>
    <definedName name="A124802486A">Data1!$DD$1:$DD$10,Data1!$DD$11:$DD$17</definedName>
    <definedName name="A124802486A_Data">Data1!$DD$11:$DD$17</definedName>
    <definedName name="A124802486A_Latest">Data1!$DD$17</definedName>
    <definedName name="A124802492W">Data1!$AA$1:$AA$10,Data1!$AA$11:$AA$17</definedName>
    <definedName name="A124802492W_Data">Data1!$AA$11:$AA$17</definedName>
    <definedName name="A124802492W_Latest">Data1!$AA$17</definedName>
    <definedName name="A124802494A">Data1!$CF$1:$CF$10,Data1!$CF$11:$CF$17</definedName>
    <definedName name="A124802494A_Data">Data1!$CF$11:$CF$17</definedName>
    <definedName name="A124802494A_Latest">Data1!$CF$17</definedName>
    <definedName name="A124802500K">Data1!$AM$1:$AM$10,Data1!$AM$11:$AM$17</definedName>
    <definedName name="A124802500K_Data">Data1!$AM$11:$AM$17</definedName>
    <definedName name="A124802500K_Latest">Data1!$AM$17</definedName>
    <definedName name="A124802502R">Data1!$CR$1:$CR$10,Data1!$CR$11:$CR$17</definedName>
    <definedName name="A124802502R_Data">Data1!$CR$11:$CR$17</definedName>
    <definedName name="A124802502R_Latest">Data1!$CR$17</definedName>
    <definedName name="A124802508C">Data1!$I$1:$I$10,Data1!$I$11:$I$17</definedName>
    <definedName name="A124802508C_Data">Data1!$I$11:$I$17</definedName>
    <definedName name="A124802508C_Latest">Data1!$I$17</definedName>
    <definedName name="A124802510R">Data1!$BN$1:$BN$10,Data1!$BN$11:$BN$17</definedName>
    <definedName name="A124802510R_Data">Data1!$BN$11:$BN$17</definedName>
    <definedName name="A124802510R_Latest">Data1!$BN$17</definedName>
    <definedName name="A124802516C">Data1!$R$1:$R$10,Data1!$R$11:$R$17</definedName>
    <definedName name="A124802516C_Data">Data1!$R$11:$R$17</definedName>
    <definedName name="A124802516C_Latest">Data1!$R$17</definedName>
    <definedName name="A124802518J">Data1!$BW$1:$BW$10,Data1!$BW$11:$BW$17</definedName>
    <definedName name="A124802518J_Data">Data1!$BW$11:$BW$17</definedName>
    <definedName name="A124802518J_Latest">Data1!$BW$17</definedName>
    <definedName name="A124802524C">Data1!$U$1:$U$10,Data1!$U$11:$U$17</definedName>
    <definedName name="A124802524C_Data">Data1!$U$11:$U$17</definedName>
    <definedName name="A124802524C_Latest">Data1!$U$17</definedName>
    <definedName name="A124802526J">Data1!$BZ$1:$BZ$10,Data1!$BZ$11:$BZ$17</definedName>
    <definedName name="A124802526J_Data">Data1!$BZ$11:$BZ$17</definedName>
    <definedName name="A124802526J_Latest">Data1!$BZ$17</definedName>
    <definedName name="A124802532C">Data1!$AV$1:$AV$10,Data1!$AV$11:$AV$17</definedName>
    <definedName name="A124802532C_Data">Data1!$AV$11:$AV$17</definedName>
    <definedName name="A124802532C_Latest">Data1!$AV$17</definedName>
    <definedName name="A124802534J">Data1!$DA$1:$DA$10,Data1!$DA$11:$DA$17</definedName>
    <definedName name="A124802534J_Data">Data1!$DA$11:$DA$17</definedName>
    <definedName name="A124802534J_Latest">Data1!$DA$17</definedName>
    <definedName name="A124802540C">Data1!$BB$1:$BB$10,Data1!$BB$11:$BB$17</definedName>
    <definedName name="A124802540C_Data">Data1!$BB$11:$BB$17</definedName>
    <definedName name="A124802540C_Latest">Data1!$BB$17</definedName>
    <definedName name="A124802542J">Data1!$DG$1:$DG$10,Data1!$DG$11:$DG$17</definedName>
    <definedName name="A124802542J_Data">Data1!$DG$11:$DG$17</definedName>
    <definedName name="A124802542J_Latest">Data1!$DG$17</definedName>
    <definedName name="A124802548W">Data1!$BE$1:$BE$10,Data1!$BE$11:$BE$17</definedName>
    <definedName name="A124802548W_Data">Data1!$BE$11:$BE$17</definedName>
    <definedName name="A124802548W_Latest">Data1!$BE$17</definedName>
    <definedName name="A124802550J">Data1!$DJ$1:$DJ$10,Data1!$DJ$11:$DJ$17</definedName>
    <definedName name="A124802550J_Data">Data1!$DJ$11:$DJ$17</definedName>
    <definedName name="A124802550J_Latest">Data1!$DJ$17</definedName>
    <definedName name="A124802556W">Data1!$X$1:$X$10,Data1!$X$11:$X$17</definedName>
    <definedName name="A124802556W_Data">Data1!$X$11:$X$17</definedName>
    <definedName name="A124802556W_Latest">Data1!$X$17</definedName>
    <definedName name="A124802558A">Data1!$CC$1:$CC$10,Data1!$CC$11:$CC$17</definedName>
    <definedName name="A124802558A_Data">Data1!$CC$11:$CC$17</definedName>
    <definedName name="A124802558A_Latest">Data1!$CC$17</definedName>
    <definedName name="A124802564W">Data1!$AG$1:$AG$10,Data1!$AG$11:$AG$17</definedName>
    <definedName name="A124802564W_Data">Data1!$AG$11:$AG$17</definedName>
    <definedName name="A124802564W_Latest">Data1!$AG$17</definedName>
    <definedName name="A124802566A">Data1!$CL$1:$CL$10,Data1!$CL$11:$CL$17</definedName>
    <definedName name="A124802566A_Data">Data1!$CL$11:$CL$17</definedName>
    <definedName name="A124802566A_Latest">Data1!$CL$17</definedName>
    <definedName name="A124802572W">Data1!$F$1:$F$10,Data1!$F$11:$F$17</definedName>
    <definedName name="A124802572W_Data">Data1!$F$11:$F$17</definedName>
    <definedName name="A124802572W_Latest">Data1!$F$17</definedName>
    <definedName name="A124802574A">Data1!$BK$1:$BK$10,Data1!$BK$11:$BK$17</definedName>
    <definedName name="A124802574A_Data">Data1!$BK$11:$BK$17</definedName>
    <definedName name="A124802574A_Latest">Data1!$BK$17</definedName>
    <definedName name="A124802580W">Data1!$L$1:$L$10,Data1!$L$11:$L$17</definedName>
    <definedName name="A124802580W_Data">Data1!$L$11:$L$17</definedName>
    <definedName name="A124802580W_Latest">Data1!$L$17</definedName>
    <definedName name="A124802582A">Data1!$BQ$1:$BQ$10,Data1!$BQ$11:$BQ$17</definedName>
    <definedName name="A124802582A_Data">Data1!$BQ$11:$BQ$17</definedName>
    <definedName name="A124802582A_Latest">Data1!$BQ$17</definedName>
    <definedName name="A124802588R">Data1!$O$1:$O$10,Data1!$O$11:$O$17</definedName>
    <definedName name="A124802588R_Data">Data1!$O$11:$O$17</definedName>
    <definedName name="A124802588R_Latest">Data1!$O$17</definedName>
    <definedName name="A124802590A">Data1!$BT$1:$BT$10,Data1!$BT$11:$BT$17</definedName>
    <definedName name="A124802590A_Data">Data1!$BT$11:$BT$17</definedName>
    <definedName name="A124802590A_Latest">Data1!$BT$17</definedName>
    <definedName name="A124802596R">Data1!$AD$1:$AD$10,Data1!$AD$11:$AD$17</definedName>
    <definedName name="A124802596R_Data">Data1!$AD$11:$AD$17</definedName>
    <definedName name="A124802596R_Latest">Data1!$AD$17</definedName>
    <definedName name="A124802598V">Data1!$CI$1:$CI$10,Data1!$CI$11:$CI$17</definedName>
    <definedName name="A124802598V_Data">Data1!$CI$11:$CI$17</definedName>
    <definedName name="A124802598V_Latest">Data1!$CI$17</definedName>
    <definedName name="A124802604C">Data1!$AJ$1:$AJ$10,Data1!$AJ$11:$AJ$17</definedName>
    <definedName name="A124802604C_Data">Data1!$AJ$11:$AJ$17</definedName>
    <definedName name="A124802604C_Latest">Data1!$AJ$17</definedName>
    <definedName name="A124802606J">Data1!$CO$1:$CO$10,Data1!$CO$11:$CO$17</definedName>
    <definedName name="A124802606J_Data">Data1!$CO$11:$CO$17</definedName>
    <definedName name="A124802606J_Latest">Data1!$CO$17</definedName>
    <definedName name="A124802612C">Data1!$C$1:$C$10,Data1!$C$11:$C$17</definedName>
    <definedName name="A124802612C_Data">Data1!$C$11:$C$17</definedName>
    <definedName name="A124802612C_Latest">Data1!$C$17</definedName>
    <definedName name="A124802614J">Data1!$BH$1:$BH$10,Data1!$BH$11:$BH$17</definedName>
    <definedName name="A124802614J_Data">Data1!$BH$11:$BH$17</definedName>
    <definedName name="A124802614J_Latest">Data1!$BH$17</definedName>
    <definedName name="A124802620C">Data1!$AO$1:$AO$10,Data1!$AO$11:$AO$17</definedName>
    <definedName name="A124802620C_Data">Data1!$AO$11:$AO$17</definedName>
    <definedName name="A124802620C_Latest">Data1!$AO$17</definedName>
    <definedName name="A124802622J">Data1!$CT$1:$CT$10,Data1!$CT$11:$CT$17</definedName>
    <definedName name="A124802622J_Data">Data1!$CT$11:$CT$17</definedName>
    <definedName name="A124802622J_Latest">Data1!$CT$17</definedName>
    <definedName name="A124802628W">Data1!$AR$1:$AR$10,Data1!$AR$11:$AR$17</definedName>
    <definedName name="A124802628W_Data">Data1!$AR$11:$AR$17</definedName>
    <definedName name="A124802628W_Latest">Data1!$AR$17</definedName>
    <definedName name="A124802630J">Data1!$CW$1:$CW$10,Data1!$CW$11:$CW$17</definedName>
    <definedName name="A124802630J_Data">Data1!$CW$11:$CW$17</definedName>
    <definedName name="A124802630J_Latest">Data1!$CW$17</definedName>
    <definedName name="A124802636W">Data1!$AX$1:$AX$10,Data1!$AX$11:$AX$17</definedName>
    <definedName name="A124802636W_Data">Data1!$AX$11:$AX$17</definedName>
    <definedName name="A124802636W_Latest">Data1!$AX$17</definedName>
    <definedName name="A124802638A">Data1!$DC$1:$DC$10,Data1!$DC$11:$DC$17</definedName>
    <definedName name="A124802638A_Data">Data1!$DC$11:$DC$17</definedName>
    <definedName name="A124802638A_Latest">Data1!$DC$17</definedName>
    <definedName name="A124802644W">Data1!$Z$1:$Z$10,Data1!$Z$11:$Z$17</definedName>
    <definedName name="A124802644W_Data">Data1!$Z$11:$Z$17</definedName>
    <definedName name="A124802644W_Latest">Data1!$Z$17</definedName>
    <definedName name="A124802646A">Data1!$CE$1:$CE$10,Data1!$CE$11:$CE$17</definedName>
    <definedName name="A124802646A_Data">Data1!$CE$11:$CE$17</definedName>
    <definedName name="A124802646A_Latest">Data1!$CE$17</definedName>
    <definedName name="A124802652W">Data1!$AL$1:$AL$10,Data1!$AL$11:$AL$17</definedName>
    <definedName name="A124802652W_Data">Data1!$AL$11:$AL$17</definedName>
    <definedName name="A124802652W_Latest">Data1!$AL$17</definedName>
    <definedName name="A124802654A">Data1!$CQ$1:$CQ$10,Data1!$CQ$11:$CQ$17</definedName>
    <definedName name="A124802654A_Data">Data1!$CQ$11:$CQ$17</definedName>
    <definedName name="A124802654A_Latest">Data1!$CQ$17</definedName>
    <definedName name="A124802660W">Data1!$H$1:$H$10,Data1!$H$11:$H$17</definedName>
    <definedName name="A124802660W_Data">Data1!$H$11:$H$17</definedName>
    <definedName name="A124802660W_Latest">Data1!$H$17</definedName>
    <definedName name="A124802662A">Data1!$BM$1:$BM$10,Data1!$BM$11:$BM$17</definedName>
    <definedName name="A124802662A_Data">Data1!$BM$11:$BM$17</definedName>
    <definedName name="A124802662A_Latest">Data1!$BM$17</definedName>
    <definedName name="A124802668R">Data1!$Q$1:$Q$10,Data1!$Q$11:$Q$17</definedName>
    <definedName name="A124802668R_Data">Data1!$Q$11:$Q$17</definedName>
    <definedName name="A124802668R_Latest">Data1!$Q$17</definedName>
    <definedName name="A124802670A">Data1!$BV$1:$BV$10,Data1!$BV$11:$BV$17</definedName>
    <definedName name="A124802670A_Data">Data1!$BV$11:$BV$17</definedName>
    <definedName name="A124802670A_Latest">Data1!$BV$17</definedName>
    <definedName name="A124802676R">Data1!$T$1:$T$10,Data1!$T$11:$T$17</definedName>
    <definedName name="A124802676R_Data">Data1!$T$11:$T$17</definedName>
    <definedName name="A124802676R_Latest">Data1!$T$17</definedName>
    <definedName name="A124802678V">Data1!$BY$1:$BY$10,Data1!$BY$11:$BY$17</definedName>
    <definedName name="A124802678V_Data">Data1!$BY$11:$BY$17</definedName>
    <definedName name="A124802678V_Latest">Data1!$BY$17</definedName>
    <definedName name="A124802684R">Data1!$AU$1:$AU$10,Data1!$AU$11:$AU$17</definedName>
    <definedName name="A124802684R_Data">Data1!$AU$11:$AU$17</definedName>
    <definedName name="A124802684R_Latest">Data1!$AU$17</definedName>
    <definedName name="A124802686V">Data1!$CZ$1:$CZ$10,Data1!$CZ$11:$CZ$17</definedName>
    <definedName name="A124802686V_Data">Data1!$CZ$11:$CZ$17</definedName>
    <definedName name="A124802686V_Latest">Data1!$CZ$17</definedName>
    <definedName name="A124802692R">Data1!$BA$1:$BA$10,Data1!$BA$11:$BA$17</definedName>
    <definedName name="A124802692R_Data">Data1!$BA$11:$BA$17</definedName>
    <definedName name="A124802692R_Latest">Data1!$BA$17</definedName>
    <definedName name="A124802694V">Data1!$DF$1:$DF$10,Data1!$DF$11:$DF$17</definedName>
    <definedName name="A124802694V_Data">Data1!$DF$11:$DF$17</definedName>
    <definedName name="A124802694V_Latest">Data1!$DF$17</definedName>
    <definedName name="A124802700C">Data1!$BD$1:$BD$10,Data1!$BD$11:$BD$17</definedName>
    <definedName name="A124802700C_Data">Data1!$BD$11:$BD$17</definedName>
    <definedName name="A124802700C_Latest">Data1!$BD$17</definedName>
    <definedName name="A124802702J">Data1!$DI$1:$DI$10,Data1!$DI$11:$DI$17</definedName>
    <definedName name="A124802702J_Data">Data1!$DI$11:$DI$17</definedName>
    <definedName name="A124802702J_Latest">Data1!$DI$17</definedName>
    <definedName name="A124802708W">Data1!$W$1:$W$10,Data1!$W$11:$W$17</definedName>
    <definedName name="A124802708W_Data">Data1!$W$11:$W$17</definedName>
    <definedName name="A124802708W_Latest">Data1!$W$17</definedName>
    <definedName name="A124802710J">Data1!$CB$1:$CB$10,Data1!$CB$11:$CB$17</definedName>
    <definedName name="A124802710J_Data">Data1!$CB$11:$CB$17</definedName>
    <definedName name="A124802710J_Latest">Data1!$CB$17</definedName>
    <definedName name="A124802716W">Data1!$AF$1:$AF$10,Data1!$AF$11:$AF$17</definedName>
    <definedName name="A124802716W_Data">Data1!$AF$11:$AF$17</definedName>
    <definedName name="A124802716W_Latest">Data1!$AF$17</definedName>
    <definedName name="A124802718A">Data1!$CK$1:$CK$10,Data1!$CK$11:$CK$17</definedName>
    <definedName name="A124802718A_Data">Data1!$CK$11:$CK$17</definedName>
    <definedName name="A124802718A_Latest">Data1!$CK$17</definedName>
    <definedName name="A124802724W">Data1!$E$1:$E$10,Data1!$E$11:$E$17</definedName>
    <definedName name="A124802724W_Data">Data1!$E$11:$E$17</definedName>
    <definedName name="A124802724W_Latest">Data1!$E$17</definedName>
    <definedName name="A124802726A">Data1!$BJ$1:$BJ$10,Data1!$BJ$11:$BJ$17</definedName>
    <definedName name="A124802726A_Data">Data1!$BJ$11:$BJ$17</definedName>
    <definedName name="A124802726A_Latest">Data1!$BJ$17</definedName>
    <definedName name="A124802732W">Data1!$K$1:$K$10,Data1!$K$11:$K$17</definedName>
    <definedName name="A124802732W_Data">Data1!$K$11:$K$17</definedName>
    <definedName name="A124802732W_Latest">Data1!$K$17</definedName>
    <definedName name="A124802734A">Data1!$BP$1:$BP$10,Data1!$BP$11:$BP$17</definedName>
    <definedName name="A124802734A_Data">Data1!$BP$11:$BP$17</definedName>
    <definedName name="A124802734A_Latest">Data1!$BP$17</definedName>
    <definedName name="A124802740W">Data1!$N$1:$N$10,Data1!$N$11:$N$17</definedName>
    <definedName name="A124802740W_Data">Data1!$N$11:$N$17</definedName>
    <definedName name="A124802740W_Latest">Data1!$N$17</definedName>
    <definedName name="A124802742A">Data1!$BS$1:$BS$10,Data1!$BS$11:$BS$17</definedName>
    <definedName name="A124802742A_Data">Data1!$BS$11:$BS$17</definedName>
    <definedName name="A124802742A_Latest">Data1!$BS$17</definedName>
    <definedName name="A124802748R">Data1!$AC$1:$AC$10,Data1!$AC$11:$AC$17</definedName>
    <definedName name="A124802748R_Data">Data1!$AC$11:$AC$17</definedName>
    <definedName name="A124802748R_Latest">Data1!$AC$17</definedName>
    <definedName name="A124802750A">Data1!$CH$1:$CH$10,Data1!$CH$11:$CH$17</definedName>
    <definedName name="A124802750A_Data">Data1!$CH$11:$CH$17</definedName>
    <definedName name="A124802750A_Latest">Data1!$CH$17</definedName>
    <definedName name="A124802756R">Data1!$AI$1:$AI$10,Data1!$AI$11:$AI$17</definedName>
    <definedName name="A124802756R_Data">Data1!$AI$11:$AI$17</definedName>
    <definedName name="A124802756R_Latest">Data1!$AI$17</definedName>
    <definedName name="A124802758V">Data1!$CN$1:$CN$10,Data1!$CN$11:$CN$17</definedName>
    <definedName name="A124802758V_Data">Data1!$CN$11:$CN$17</definedName>
    <definedName name="A124802758V_Latest">Data1!$CN$17</definedName>
    <definedName name="A124802764R">Data1!$B$1:$B$10,Data1!$B$11:$B$17</definedName>
    <definedName name="A124802764R_Data">Data1!$B$11:$B$17</definedName>
    <definedName name="A124802764R_Latest">Data1!$B$17</definedName>
    <definedName name="A124802766V">Data1!$BG$1:$BG$10,Data1!$BG$11:$BG$17</definedName>
    <definedName name="A124802766V_Data">Data1!$BG$11:$BG$17</definedName>
    <definedName name="A124802766V_Latest">Data1!$BG$17</definedName>
    <definedName name="Date_Range">Data1!$A$2:$A$10,Data1!$A$11:$A$17</definedName>
    <definedName name="Date_Range_Data">Data1!$A$11:$A$17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6" l="1"/>
  <c r="B7" i="6"/>
  <c r="B6" i="6"/>
  <c r="H31" i="5"/>
  <c r="G31" i="5"/>
  <c r="F31" i="5"/>
  <c r="E31" i="5"/>
  <c r="D31" i="5"/>
  <c r="C31" i="5"/>
  <c r="H30" i="5"/>
  <c r="G30" i="5"/>
  <c r="F30" i="5"/>
  <c r="E30" i="5"/>
  <c r="D30" i="5"/>
  <c r="C30" i="5"/>
  <c r="H29" i="5"/>
  <c r="G29" i="5"/>
  <c r="F29" i="5"/>
  <c r="E29" i="5"/>
  <c r="D29" i="5"/>
  <c r="C29" i="5"/>
  <c r="H28" i="5"/>
  <c r="G28" i="5"/>
  <c r="F28" i="5"/>
  <c r="E28" i="5"/>
  <c r="D28" i="5"/>
  <c r="C28" i="5"/>
  <c r="H27" i="5"/>
  <c r="G27" i="5"/>
  <c r="F27" i="5"/>
  <c r="E27" i="5"/>
  <c r="D27" i="5"/>
  <c r="C27" i="5"/>
  <c r="H26" i="5"/>
  <c r="G26" i="5"/>
  <c r="F26" i="5"/>
  <c r="E26" i="5"/>
  <c r="D26" i="5"/>
  <c r="C26" i="5"/>
  <c r="H25" i="5"/>
  <c r="G25" i="5"/>
  <c r="F25" i="5"/>
  <c r="E25" i="5"/>
  <c r="D25" i="5"/>
  <c r="C25" i="5"/>
  <c r="H24" i="5"/>
  <c r="G24" i="5"/>
  <c r="F24" i="5"/>
  <c r="E24" i="5"/>
  <c r="D24" i="5"/>
  <c r="C24" i="5"/>
  <c r="H23" i="5"/>
  <c r="G23" i="5"/>
  <c r="F23" i="5"/>
  <c r="E23" i="5"/>
  <c r="D23" i="5"/>
  <c r="C23" i="5"/>
  <c r="H22" i="5"/>
  <c r="G22" i="5"/>
  <c r="F22" i="5"/>
  <c r="E22" i="5"/>
  <c r="D22" i="5"/>
  <c r="C22" i="5"/>
  <c r="H21" i="5"/>
  <c r="G21" i="5"/>
  <c r="F21" i="5"/>
  <c r="E21" i="5"/>
  <c r="D21" i="5"/>
  <c r="C21" i="5"/>
  <c r="H20" i="5"/>
  <c r="G20" i="5"/>
  <c r="F20" i="5"/>
  <c r="E20" i="5"/>
  <c r="D20" i="5"/>
  <c r="C20" i="5"/>
  <c r="H19" i="5"/>
  <c r="G19" i="5"/>
  <c r="F19" i="5"/>
  <c r="E19" i="5"/>
  <c r="D19" i="5"/>
  <c r="C19" i="5"/>
  <c r="H18" i="5"/>
  <c r="G18" i="5"/>
  <c r="F18" i="5"/>
  <c r="E18" i="5"/>
  <c r="D18" i="5"/>
  <c r="C18" i="5"/>
  <c r="H17" i="5"/>
  <c r="G17" i="5"/>
  <c r="F17" i="5"/>
  <c r="E17" i="5"/>
  <c r="D17" i="5"/>
  <c r="C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F14" i="5"/>
  <c r="E14" i="5"/>
  <c r="D14" i="5"/>
  <c r="C14" i="5"/>
  <c r="H13" i="5"/>
  <c r="G13" i="5"/>
  <c r="F13" i="5"/>
  <c r="E13" i="5"/>
  <c r="D13" i="5"/>
  <c r="C13" i="5"/>
  <c r="A8" i="5"/>
  <c r="B7" i="5"/>
  <c r="B6" i="5"/>
  <c r="B2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L10" authorId="0" shapeId="0" xr:uid="{00000000-0006-0000-00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1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Q11" authorId="0" shapeId="0" xr:uid="{00000000-0006-0000-0100-00000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1" authorId="0" shapeId="0" xr:uid="{00000000-0006-0000-0100-00000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11" authorId="0" shapeId="0" xr:uid="{00000000-0006-0000-0100-00000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11" authorId="0" shapeId="0" xr:uid="{00000000-0006-0000-0100-00000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J11" authorId="0" shapeId="0" xr:uid="{00000000-0006-0000-0100-00000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L11" authorId="0" shapeId="0" xr:uid="{00000000-0006-0000-0100-00000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11" authorId="0" shapeId="0" xr:uid="{00000000-0006-0000-0100-00000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11" authorId="0" shapeId="0" xr:uid="{00000000-0006-0000-0100-00000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1" authorId="0" shapeId="0" xr:uid="{00000000-0006-0000-0100-00000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1" authorId="0" shapeId="0" xr:uid="{00000000-0006-0000-0100-00000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11" authorId="0" shapeId="0" xr:uid="{00000000-0006-0000-0100-00000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L11" authorId="0" shapeId="0" xr:uid="{00000000-0006-0000-0100-00000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L12" authorId="0" shapeId="0" xr:uid="{00000000-0006-0000-0100-00000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12" authorId="0" shapeId="0" xr:uid="{00000000-0006-0000-0100-00000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12" authorId="0" shapeId="0" xr:uid="{00000000-0006-0000-0100-00001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2" authorId="0" shapeId="0" xr:uid="{00000000-0006-0000-0100-00001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M12" authorId="0" shapeId="0" xr:uid="{00000000-0006-0000-0100-00001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O12" authorId="0" shapeId="0" xr:uid="{00000000-0006-0000-0100-00001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12" authorId="0" shapeId="0" xr:uid="{00000000-0006-0000-0100-00001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Q13" authorId="0" shapeId="0" xr:uid="{00000000-0006-0000-0100-00001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13" authorId="0" shapeId="0" xr:uid="{00000000-0006-0000-0100-00001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13" authorId="0" shapeId="0" xr:uid="{00000000-0006-0000-0100-00001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J13" authorId="0" shapeId="0" xr:uid="{00000000-0006-0000-0100-00001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L13" authorId="0" shapeId="0" xr:uid="{00000000-0006-0000-0100-00001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13" authorId="0" shapeId="0" xr:uid="{00000000-0006-0000-0100-00001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13" authorId="0" shapeId="0" xr:uid="{00000000-0006-0000-0100-00001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3" authorId="0" shapeId="0" xr:uid="{00000000-0006-0000-0100-00001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13" authorId="0" shapeId="0" xr:uid="{00000000-0006-0000-0100-00001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N13" authorId="0" shapeId="0" xr:uid="{00000000-0006-0000-0100-00001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13" authorId="0" shapeId="0" xr:uid="{00000000-0006-0000-0100-00001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13" authorId="0" shapeId="0" xr:uid="{00000000-0006-0000-0100-00002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Q14" authorId="0" shapeId="0" xr:uid="{00000000-0006-0000-0100-00002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4" authorId="0" shapeId="0" xr:uid="{00000000-0006-0000-0100-00002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14" authorId="0" shapeId="0" xr:uid="{00000000-0006-0000-0100-00002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14" authorId="0" shapeId="0" xr:uid="{00000000-0006-0000-0100-00002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4" authorId="0" shapeId="0" xr:uid="{00000000-0006-0000-0100-00002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14" authorId="0" shapeId="0" xr:uid="{00000000-0006-0000-0100-00002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15" authorId="0" shapeId="0" xr:uid="{00000000-0006-0000-0100-00002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5" authorId="0" shapeId="0" xr:uid="{00000000-0006-0000-0100-00002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J15" authorId="0" shapeId="0" xr:uid="{00000000-0006-0000-0100-00002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15" authorId="0" shapeId="0" xr:uid="{00000000-0006-0000-0100-00002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L15" authorId="0" shapeId="0" xr:uid="{00000000-0006-0000-0100-00002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15" authorId="0" shapeId="0" xr:uid="{00000000-0006-0000-0100-00002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15" authorId="0" shapeId="0" xr:uid="{00000000-0006-0000-0100-00002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5" authorId="0" shapeId="0" xr:uid="{00000000-0006-0000-0100-00002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M15" authorId="0" shapeId="0" xr:uid="{00000000-0006-0000-0100-00002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S15" authorId="0" shapeId="0" xr:uid="{00000000-0006-0000-0100-00003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Q16" authorId="0" shapeId="0" xr:uid="{00000000-0006-0000-0100-00003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16" authorId="0" shapeId="0" xr:uid="{00000000-0006-0000-0100-00003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A16" authorId="0" shapeId="0" xr:uid="{00000000-0006-0000-0100-00003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6" authorId="0" shapeId="0" xr:uid="{00000000-0006-0000-0100-00003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16" authorId="0" shapeId="0" xr:uid="{00000000-0006-0000-0100-00003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J16" authorId="0" shapeId="0" xr:uid="{00000000-0006-0000-0100-00003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L16" authorId="0" shapeId="0" xr:uid="{00000000-0006-0000-0100-00003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16" authorId="0" shapeId="0" xr:uid="{00000000-0006-0000-0100-00003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16" authorId="0" shapeId="0" xr:uid="{00000000-0006-0000-0100-00003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6" authorId="0" shapeId="0" xr:uid="{00000000-0006-0000-0100-00003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6" authorId="0" shapeId="0" xr:uid="{00000000-0006-0000-0100-00003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6" authorId="0" shapeId="0" xr:uid="{00000000-0006-0000-0100-00003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16" authorId="0" shapeId="0" xr:uid="{00000000-0006-0000-0100-00003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16" authorId="0" shapeId="0" xr:uid="{00000000-0006-0000-0100-00003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17" authorId="0" shapeId="0" xr:uid="{00000000-0006-0000-0100-00003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17" authorId="0" shapeId="0" xr:uid="{00000000-0006-0000-0100-00004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7" authorId="0" shapeId="0" xr:uid="{00000000-0006-0000-0100-00004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J17" authorId="0" shapeId="0" xr:uid="{00000000-0006-0000-0100-00004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L17" authorId="0" shapeId="0" xr:uid="{00000000-0006-0000-0100-00004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17" authorId="0" shapeId="0" xr:uid="{00000000-0006-0000-0100-00004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17" authorId="0" shapeId="0" xr:uid="{00000000-0006-0000-0100-00004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17" authorId="0" shapeId="0" xr:uid="{00000000-0006-0000-0100-00004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7" authorId="0" shapeId="0" xr:uid="{00000000-0006-0000-0100-00004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17" authorId="0" shapeId="0" xr:uid="{00000000-0006-0000-0100-00004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T17" authorId="0" shapeId="0" xr:uid="{00000000-0006-0000-0100-00004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</commentList>
</comments>
</file>

<file path=xl/sharedStrings.xml><?xml version="1.0" encoding="utf-8"?>
<sst xmlns="http://schemas.openxmlformats.org/spreadsheetml/2006/main" count="1595" uniqueCount="291">
  <si>
    <t>Underemployed part-time workers ;  Persons ;</t>
  </si>
  <si>
    <t>Underemployed part-time workers ;  &gt; Males ;</t>
  </si>
  <si>
    <t>Underemployed part-time workers ;  &gt; Females ;</t>
  </si>
  <si>
    <t>Looked for work or more hours last year ;  Persons ;</t>
  </si>
  <si>
    <t>Looked for work or more hours last year ;  &gt; Males ;</t>
  </si>
  <si>
    <t>Looked for work or more hours last year ;  &gt; Females ;</t>
  </si>
  <si>
    <t>&gt; Had difficulty finding work ;  Persons ;</t>
  </si>
  <si>
    <t>&gt; Had difficulty finding work ;  &gt; Males ;</t>
  </si>
  <si>
    <t>&gt; Had difficulty finding work ;  &gt; Females ;</t>
  </si>
  <si>
    <t>&gt;&gt; Too many applicants for available jobs ;  Persons ;</t>
  </si>
  <si>
    <t>&gt;&gt; Too many applicants for available jobs ;  &gt; Males ;</t>
  </si>
  <si>
    <t>&gt;&gt; Too many applicants for available jobs ;  &gt; Females ;</t>
  </si>
  <si>
    <t>&gt;&gt; Lacked necessary skills or education ;  Persons ;</t>
  </si>
  <si>
    <t>&gt;&gt; Lacked necessary skills or education ;  &gt; Males ;</t>
  </si>
  <si>
    <t>&gt;&gt; Lacked necessary skills or education ;  &gt; Females ;</t>
  </si>
  <si>
    <t>&gt;&gt; Considered too young by employers ;  Persons ;</t>
  </si>
  <si>
    <t>&gt;&gt; Considered too young by employers ;  &gt; Males ;</t>
  </si>
  <si>
    <t>&gt;&gt; Considered too young by employers ;  &gt; Females ;</t>
  </si>
  <si>
    <t>&gt;&gt; Considered too old by employers ;  Persons ;</t>
  </si>
  <si>
    <t>&gt;&gt; Considered too old by employers ;  &gt; Males ;</t>
  </si>
  <si>
    <t>&gt;&gt; Considered too old by employers ;  &gt; Females ;</t>
  </si>
  <si>
    <t>&gt;&gt; Insufficient work experience ;  Persons ;</t>
  </si>
  <si>
    <t>&gt;&gt; Insufficient work experience ;  &gt; Males ;</t>
  </si>
  <si>
    <t>&gt;&gt; Insufficient work experience ;  &gt; Females ;</t>
  </si>
  <si>
    <t>&gt;&gt; No vacancies at all ;  Persons ;</t>
  </si>
  <si>
    <t>&gt;&gt; No vacancies at all ;  &gt; Males ;</t>
  </si>
  <si>
    <t>&gt;&gt; No vacancies at all ;  &gt; Females ;</t>
  </si>
  <si>
    <t>&gt;&gt; No vacancies in line of work ;  Persons ;</t>
  </si>
  <si>
    <t>&gt;&gt; No vacancies in line of work ;  &gt; Males ;</t>
  </si>
  <si>
    <t>&gt;&gt; No vacancies in line of work ;  &gt; Females ;</t>
  </si>
  <si>
    <t>&gt;&gt; Too far to travel or transport problems ;  Persons ;</t>
  </si>
  <si>
    <t>&gt;&gt; Too far to travel or transport problems ;  &gt; Males ;</t>
  </si>
  <si>
    <t>&gt;&gt; Too far to travel or transport problems ;  &gt; Females ;</t>
  </si>
  <si>
    <t>&gt;&gt; Own ill health or disability ;  Persons ;</t>
  </si>
  <si>
    <t>&gt;&gt; Own ill health or disability ;  &gt; Males ;</t>
  </si>
  <si>
    <t>&gt;&gt; Own ill health or disability ;  &gt; Females ;</t>
  </si>
  <si>
    <t>&gt;&gt; Language difficulties ;  Persons ;</t>
  </si>
  <si>
    <t>&gt;&gt; Language difficulties ;  &gt; Males ;</t>
  </si>
  <si>
    <t>&gt;&gt; Language difficulties ;  &gt; Females ;</t>
  </si>
  <si>
    <t>&gt;&gt; No jobs with suitable hours ;  Persons ;</t>
  </si>
  <si>
    <t>&gt;&gt; No jobs with suitable hours ;  &gt; Males ;</t>
  </si>
  <si>
    <t>&gt;&gt; No jobs with suitable hours ;  &gt; Females ;</t>
  </si>
  <si>
    <t>&gt;&gt; Child care or other family considerations ;  Persons ;</t>
  </si>
  <si>
    <t>&gt;&gt; Child care or other family considerations ;  &gt; Males ;</t>
  </si>
  <si>
    <t>&gt;&gt; Child care or other family considerations ;  &gt; Females ;</t>
  </si>
  <si>
    <t>&gt;&gt; No feedback from employers ;  Persons ;</t>
  </si>
  <si>
    <t>&gt;&gt; No feedback from employers ;  &gt; Males ;</t>
  </si>
  <si>
    <t>&gt;&gt; No feedback from employers ;  &gt; Females ;</t>
  </si>
  <si>
    <t>&gt;&gt; Other difficulties ;  Persons ;</t>
  </si>
  <si>
    <t>&gt;&gt; Other difficulties ;  &gt; Males ;</t>
  </si>
  <si>
    <t>&gt;&gt; Other difficulties ;  &gt; Females ;</t>
  </si>
  <si>
    <t>&gt; Did not have difficulty finding work ;  Persons ;</t>
  </si>
  <si>
    <t>&gt; Did not have difficulty finding work ;  &gt; Males ;</t>
  </si>
  <si>
    <t>&gt; Did not have difficulty finding work ;  &gt; Females ;</t>
  </si>
  <si>
    <t>Did not look for work or more hours last year ;  Persons ;</t>
  </si>
  <si>
    <t>Did not look for work or more hours last year ;  &gt; Males ;</t>
  </si>
  <si>
    <t>Did not look for work or more hours last year ;  &gt; Females ;</t>
  </si>
  <si>
    <t>Median extra hours preferred ;  Persons ;</t>
  </si>
  <si>
    <t>Median extra hours preferred ;  &gt; Males ;</t>
  </si>
  <si>
    <t>Median extra hours preferred ;  &gt; Females ;</t>
  </si>
  <si>
    <t>Median extra hours preferred ;  Looked for work or more hours last year ;  Persons ;</t>
  </si>
  <si>
    <t>Median extra hours preferred ;  Looked for work or more hours last year ;  &gt; Males ;</t>
  </si>
  <si>
    <t>Median extra hours preferred ;  Looked for work or more hours last year ;  &gt; Females ;</t>
  </si>
  <si>
    <t>Median extra hours preferred ;  &gt; Had difficulty finding work ;  Persons ;</t>
  </si>
  <si>
    <t>Median extra hours preferred ;  &gt; Had difficulty finding work ;  &gt; Males ;</t>
  </si>
  <si>
    <t>Median extra hours preferred ;  &gt; Had difficulty finding work ;  &gt; Females ;</t>
  </si>
  <si>
    <t>Median extra hours preferred ;  &gt;&gt; Too many applicants for available jobs ;  Persons ;</t>
  </si>
  <si>
    <t>Median extra hours preferred ;  &gt;&gt; Too many applicants for available jobs ;  &gt; Males ;</t>
  </si>
  <si>
    <t>Median extra hours preferred ;  &gt;&gt; Too many applicants for available jobs ;  &gt; Females ;</t>
  </si>
  <si>
    <t>Median extra hours preferred ;  &gt;&gt; Lacked necessary skills or education ;  Persons ;</t>
  </si>
  <si>
    <t>Median extra hours preferred ;  &gt;&gt; Lacked necessary skills or education ;  &gt; Males ;</t>
  </si>
  <si>
    <t>Median extra hours preferred ;  &gt;&gt; Lacked necessary skills or education ;  &gt; Females ;</t>
  </si>
  <si>
    <t>Median extra hours preferred ;  &gt;&gt; Considered too young by employers ;  Persons ;</t>
  </si>
  <si>
    <t>Median extra hours preferred ;  &gt;&gt; Considered too young by employers ;  &gt; Males ;</t>
  </si>
  <si>
    <t>Median extra hours preferred ;  &gt;&gt; Considered too young by employers ;  &gt; Females ;</t>
  </si>
  <si>
    <t>Median extra hours preferred ;  &gt;&gt; Considered too old by employers ;  Persons ;</t>
  </si>
  <si>
    <t>Median extra hours preferred ;  &gt;&gt; Considered too old by employers ;  &gt; Males ;</t>
  </si>
  <si>
    <t>Median extra hours preferred ;  &gt;&gt; Considered too old by employers ;  &gt; Females ;</t>
  </si>
  <si>
    <t>Median extra hours preferred ;  &gt;&gt; Insufficient work experience ;  Persons ;</t>
  </si>
  <si>
    <t>Median extra hours preferred ;  &gt;&gt; Insufficient work experience ;  &gt; Males ;</t>
  </si>
  <si>
    <t>Median extra hours preferred ;  &gt;&gt; Insufficient work experience ;  &gt; Females ;</t>
  </si>
  <si>
    <t>Median extra hours preferred ;  &gt;&gt; No vacancies at all ;  Persons ;</t>
  </si>
  <si>
    <t>Median extra hours preferred ;  &gt;&gt; No vacancies at all ;  &gt; Males ;</t>
  </si>
  <si>
    <t>Median extra hours preferred ;  &gt;&gt; No vacancies at all ;  &gt; Females ;</t>
  </si>
  <si>
    <t>Median extra hours preferred ;  &gt;&gt; No vacancies in line of work ;  Persons ;</t>
  </si>
  <si>
    <t>Median extra hours preferred ;  &gt;&gt; No vacancies in line of work ;  &gt; Males ;</t>
  </si>
  <si>
    <t>Median extra hours preferred ;  &gt;&gt; No vacancies in line of work ;  &gt; Females ;</t>
  </si>
  <si>
    <t>Median extra hours preferred ;  &gt;&gt; Too far to travel or transport problems ;  Persons ;</t>
  </si>
  <si>
    <t>Median extra hours preferred ;  &gt;&gt; Too far to travel or transport problems ;  &gt; Males ;</t>
  </si>
  <si>
    <t>Median extra hours preferred ;  &gt;&gt; Too far to travel or transport problems ;  &gt; Females ;</t>
  </si>
  <si>
    <t>Median extra hours preferred ;  &gt;&gt; Own ill health or disability ;  Persons ;</t>
  </si>
  <si>
    <t>Median extra hours preferred ;  &gt;&gt; Own ill health or disability ;  &gt; Males ;</t>
  </si>
  <si>
    <t>Median extra hours preferred ;  &gt;&gt; Own ill health or disability ;  &gt; Females ;</t>
  </si>
  <si>
    <t>Median extra hours preferred ;  &gt;&gt; Language difficulties ;  Persons ;</t>
  </si>
  <si>
    <t>Median extra hours preferred ;  &gt;&gt; Language difficulties ;  &gt; Males ;</t>
  </si>
  <si>
    <t>Median extra hours preferred ;  &gt;&gt; Language difficulties ;  &gt; Females ;</t>
  </si>
  <si>
    <t>Median extra hours preferred ;  &gt;&gt; No jobs with suitable hours ;  Persons ;</t>
  </si>
  <si>
    <t>Median extra hours preferred ;  &gt;&gt; No jobs with suitable hours ;  &gt; Males ;</t>
  </si>
  <si>
    <t>Median extra hours preferred ;  &gt;&gt; No jobs with suitable hours ;  &gt; Females ;</t>
  </si>
  <si>
    <t>Median extra hours preferred ;  &gt;&gt; Child care or other family considerations ;  Persons ;</t>
  </si>
  <si>
    <t>Median extra hours preferred ;  &gt;&gt; Child care or other family considerations ;  &gt; Males ;</t>
  </si>
  <si>
    <t>Median extra hours preferred ;  &gt;&gt; Child care or other family considerations ;  &gt; Females ;</t>
  </si>
  <si>
    <t>Median extra hours preferred ;  &gt;&gt; No feedback from employers ;  Persons ;</t>
  </si>
  <si>
    <t>Median extra hours preferred ;  &gt;&gt; No feedback from employers ;  &gt; Males ;</t>
  </si>
  <si>
    <t>Median extra hours preferred ;  &gt;&gt; No feedback from employers ;  &gt; Females ;</t>
  </si>
  <si>
    <t>Median extra hours preferred ;  &gt;&gt; Other difficulties ;  Persons ;</t>
  </si>
  <si>
    <t>Median extra hours preferred ;  &gt;&gt; Other difficulties ;  &gt; Males ;</t>
  </si>
  <si>
    <t>Median extra hours preferred ;  &gt;&gt; Other difficulties ;  &gt; Females ;</t>
  </si>
  <si>
    <t>Median extra hours preferred ;  &gt; Did not have difficulty finding work ;  Persons ;</t>
  </si>
  <si>
    <t>Median extra hours preferred ;  &gt; Did not have difficulty finding work ;  &gt; Males ;</t>
  </si>
  <si>
    <t>Median extra hours preferred ;  &gt; Did not have difficulty finding work ;  &gt; Females ;</t>
  </si>
  <si>
    <t>Median extra hours preferred ;  Did not look for work or more hours last year ;  Persons ;</t>
  </si>
  <si>
    <t>Median extra hours preferred ;  Did not look for work or more hours last year ;  &gt; Males ;</t>
  </si>
  <si>
    <t>Median extra hours preferred ;  Did not look for work or more hours last year ;  &gt; Females ;</t>
  </si>
  <si>
    <t>Unit</t>
  </si>
  <si>
    <t>Series Type</t>
  </si>
  <si>
    <t>Data Type</t>
  </si>
  <si>
    <t>Frequency</t>
  </si>
  <si>
    <t>Collection Month</t>
  </si>
  <si>
    <t>Series Start</t>
  </si>
  <si>
    <t>Series End</t>
  </si>
  <si>
    <t>No. Obs</t>
  </si>
  <si>
    <t>Series ID</t>
  </si>
  <si>
    <t>000</t>
  </si>
  <si>
    <t>Original</t>
  </si>
  <si>
    <t>STOCK</t>
  </si>
  <si>
    <t>A124802764R</t>
  </si>
  <si>
    <t>A124802612C</t>
  </si>
  <si>
    <t>A124802460C</t>
  </si>
  <si>
    <t>A124802724W</t>
  </si>
  <si>
    <t>A124802572W</t>
  </si>
  <si>
    <t>A124802420K</t>
  </si>
  <si>
    <t>A124802660W</t>
  </si>
  <si>
    <t>A124802508C</t>
  </si>
  <si>
    <t>A124802356C</t>
  </si>
  <si>
    <t>A124802732W</t>
  </si>
  <si>
    <t>A124802580W</t>
  </si>
  <si>
    <t>A124802428C</t>
  </si>
  <si>
    <t>A124802740W</t>
  </si>
  <si>
    <t>A124802588R</t>
  </si>
  <si>
    <t>A124802436C</t>
  </si>
  <si>
    <t>A124802668R</t>
  </si>
  <si>
    <t>A124802516C</t>
  </si>
  <si>
    <t>A124802364C</t>
  </si>
  <si>
    <t>A124802676R</t>
  </si>
  <si>
    <t>A124802524C</t>
  </si>
  <si>
    <t>A124802372C</t>
  </si>
  <si>
    <t>A124802708W</t>
  </si>
  <si>
    <t>A124802556W</t>
  </si>
  <si>
    <t>A124802404K</t>
  </si>
  <si>
    <t>A124802644W</t>
  </si>
  <si>
    <t>A124802492W</t>
  </si>
  <si>
    <t>A124802340K</t>
  </si>
  <si>
    <t>A124802748R</t>
  </si>
  <si>
    <t>A124802596R</t>
  </si>
  <si>
    <t>A124802444C</t>
  </si>
  <si>
    <t>A124802716W</t>
  </si>
  <si>
    <t>A124802564W</t>
  </si>
  <si>
    <t>A124802412K</t>
  </si>
  <si>
    <t>A124802756R</t>
  </si>
  <si>
    <t>A124802604C</t>
  </si>
  <si>
    <t>A124802452C</t>
  </si>
  <si>
    <t>A124802652W</t>
  </si>
  <si>
    <t>A124802500K</t>
  </si>
  <si>
    <t>A124802348C</t>
  </si>
  <si>
    <t>A124802620C</t>
  </si>
  <si>
    <t>A124802468W</t>
  </si>
  <si>
    <t>A124802316K</t>
  </si>
  <si>
    <t>A124802628W</t>
  </si>
  <si>
    <t>A124802476W</t>
  </si>
  <si>
    <t>A124802324K</t>
  </si>
  <si>
    <t>A124802684R</t>
  </si>
  <si>
    <t>A124802532C</t>
  </si>
  <si>
    <t>A124802380C</t>
  </si>
  <si>
    <t>A124802636W</t>
  </si>
  <si>
    <t>A124802484W</t>
  </si>
  <si>
    <t>A124802332K</t>
  </si>
  <si>
    <t>A124802692R</t>
  </si>
  <si>
    <t>A124802540C</t>
  </si>
  <si>
    <t>A124802388W</t>
  </si>
  <si>
    <t>A124802700C</t>
  </si>
  <si>
    <t>A124802548W</t>
  </si>
  <si>
    <t>A124802396W</t>
  </si>
  <si>
    <t>Hours</t>
  </si>
  <si>
    <t>DERIVED</t>
  </si>
  <si>
    <t>A124802766V</t>
  </si>
  <si>
    <t>A124802614J</t>
  </si>
  <si>
    <t>A124802462J</t>
  </si>
  <si>
    <t>A124802726A</t>
  </si>
  <si>
    <t>A124802574A</t>
  </si>
  <si>
    <t>A124802422R</t>
  </si>
  <si>
    <t>A124802662A</t>
  </si>
  <si>
    <t>A124802510R</t>
  </si>
  <si>
    <t>A124802358J</t>
  </si>
  <si>
    <t>A124802734A</t>
  </si>
  <si>
    <t>A124802582A</t>
  </si>
  <si>
    <t>A124802430R</t>
  </si>
  <si>
    <t>A124802742A</t>
  </si>
  <si>
    <t>A124802590A</t>
  </si>
  <si>
    <t>A124802438J</t>
  </si>
  <si>
    <t>A124802670A</t>
  </si>
  <si>
    <t>A124802518J</t>
  </si>
  <si>
    <t>A124802366J</t>
  </si>
  <si>
    <t>A124802678V</t>
  </si>
  <si>
    <t>A124802526J</t>
  </si>
  <si>
    <t>A124802374J</t>
  </si>
  <si>
    <t>A124802710J</t>
  </si>
  <si>
    <t>A124802558A</t>
  </si>
  <si>
    <t>A124802406R</t>
  </si>
  <si>
    <t>A124802646A</t>
  </si>
  <si>
    <t>A124802494A</t>
  </si>
  <si>
    <t>A124802342R</t>
  </si>
  <si>
    <t>A124802750A</t>
  </si>
  <si>
    <t>A124802598V</t>
  </si>
  <si>
    <t>A124802446J</t>
  </si>
  <si>
    <t>A124802718A</t>
  </si>
  <si>
    <t>A124802566A</t>
  </si>
  <si>
    <t>A124802414R</t>
  </si>
  <si>
    <t>A124802758V</t>
  </si>
  <si>
    <t>A124802606J</t>
  </si>
  <si>
    <t>A124802454J</t>
  </si>
  <si>
    <t>A124802654A</t>
  </si>
  <si>
    <t>A124802502R</t>
  </si>
  <si>
    <t>A124802350R</t>
  </si>
  <si>
    <t>A124802622J</t>
  </si>
  <si>
    <t>A124802470J</t>
  </si>
  <si>
    <t>A124802318R</t>
  </si>
  <si>
    <t>A124802630J</t>
  </si>
  <si>
    <t>A124802478A</t>
  </si>
  <si>
    <t>A124802326R</t>
  </si>
  <si>
    <t>A124802686V</t>
  </si>
  <si>
    <t>A124802534J</t>
  </si>
  <si>
    <t>A124802382J</t>
  </si>
  <si>
    <t>A124802638A</t>
  </si>
  <si>
    <t>A124802486A</t>
  </si>
  <si>
    <t>A124802334R</t>
  </si>
  <si>
    <t>A124802694V</t>
  </si>
  <si>
    <t>A124802542J</t>
  </si>
  <si>
    <t>A124802390J</t>
  </si>
  <si>
    <t>A124802702J</t>
  </si>
  <si>
    <t>A124802550J</t>
  </si>
  <si>
    <t>A124802398A</t>
  </si>
  <si>
    <t>Time Series Workbook</t>
  </si>
  <si>
    <t>6226.0 Participation, Job Search and Mobility, Australia</t>
  </si>
  <si>
    <t>Table 7. Main difficulty in finding more work of underemployed part-time workers</t>
  </si>
  <si>
    <t>I N Q U I R I E S</t>
  </si>
  <si>
    <t>Inquiries</t>
  </si>
  <si>
    <t>Data Item Description</t>
  </si>
  <si>
    <t>No. Obs.</t>
  </si>
  <si>
    <t>Freq.</t>
  </si>
  <si>
    <t>© Commonwealth of Australia  2021</t>
  </si>
  <si>
    <t>Annual</t>
  </si>
  <si>
    <t>Released at 11:30 am (Canberra time) Wed 7 Jul 2021</t>
  </si>
  <si>
    <t>Contents</t>
  </si>
  <si>
    <t>Tables</t>
  </si>
  <si>
    <t>Table 7.1 - February 2021</t>
  </si>
  <si>
    <t>Table 7.2 - Time Series IDs</t>
  </si>
  <si>
    <t>Index</t>
  </si>
  <si>
    <t>Time Series Index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</si>
  <si>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</si>
  <si>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Participation, Job Search and Mobility, Australia, February 2021</t>
  </si>
  <si>
    <t>Summary</t>
  </si>
  <si>
    <t>Methodology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</si>
  <si>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</si>
  <si>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</si>
  <si>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Median extra hours preferred</t>
  </si>
  <si>
    <t>Persons</t>
  </si>
  <si>
    <t>Males</t>
  </si>
  <si>
    <t>Females</t>
  </si>
  <si>
    <t>'000</t>
  </si>
  <si>
    <t>Main difficulty in finding work over the last 12 months</t>
  </si>
  <si>
    <t>Looked for work or more hours</t>
  </si>
  <si>
    <t>Had difficulty finding work</t>
  </si>
  <si>
    <t>Too many applicants for available jobs</t>
  </si>
  <si>
    <t>Lacked necessary skills or education</t>
  </si>
  <si>
    <t>Considered too young by employers</t>
  </si>
  <si>
    <t>Considered too old by employers</t>
  </si>
  <si>
    <t>Insufficient work experience</t>
  </si>
  <si>
    <t>No vacancies at all</t>
  </si>
  <si>
    <t>No vacancies in line of work</t>
  </si>
  <si>
    <t>Too far to travel or transport problems</t>
  </si>
  <si>
    <t>Own ill health or disability</t>
  </si>
  <si>
    <t>Language difficulties</t>
  </si>
  <si>
    <t>No jobs with suitable hours</t>
  </si>
  <si>
    <t>Difficulties with child care or other family considerations</t>
  </si>
  <si>
    <t>No feedback from employers</t>
  </si>
  <si>
    <t>Other difficulties</t>
  </si>
  <si>
    <t>Did not have difficulty finding work</t>
  </si>
  <si>
    <t>Did not look for work or more hours</t>
  </si>
  <si>
    <t>Total</t>
  </si>
  <si>
    <t>© Commonwealth of Australia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</si>
</sst>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-yyyy"/>
    <numFmt numFmtId="165" formatCode="0.0;\-0.0;0.0;@"/>
    <numFmt numFmtId="166" formatCode="#,##0.0"/>
    <numFmt numFmtId="167" formatCode="0.0"/>
  </numFmts>
  <fonts count="3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u/>
      <sz val="10"/>
      <color indexed="12"/>
      <name val="Tahoma"/>
      <family val="2"/>
    </font>
    <font>
      <sz val="8"/>
      <color indexed="12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rgb="FF000000"/>
      <name val="Arial"/>
      <family val="2"/>
    </font>
    <font>
      <sz val="8"/>
      <color rgb="FF0000FF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name val="Microsoft Sans Serif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name val="Tahoma"/>
      <family val="2"/>
    </font>
    <font>
      <b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0" fontId="7" fillId="0" borderId="0" applyNumberFormat="0" applyFill="0" applyBorder="0" applyAlignment="0" applyProtection="0"/>
    <xf numFmtId="0" fontId="10" fillId="0" borderId="0"/>
    <xf numFmtId="0" fontId="12" fillId="0" borderId="0"/>
    <xf numFmtId="0" fontId="13" fillId="0" borderId="0"/>
    <xf numFmtId="0" fontId="16" fillId="0" borderId="0"/>
    <xf numFmtId="0" fontId="23" fillId="0" borderId="0">
      <alignment horizontal="left"/>
    </xf>
    <xf numFmtId="0" fontId="12" fillId="0" borderId="0"/>
    <xf numFmtId="0" fontId="26" fillId="0" borderId="0">
      <alignment horizontal="left"/>
    </xf>
    <xf numFmtId="0" fontId="26" fillId="0" borderId="0"/>
    <xf numFmtId="0" fontId="26" fillId="0" borderId="0">
      <alignment horizontal="center" vertical="center" wrapText="1"/>
    </xf>
    <xf numFmtId="0" fontId="9" fillId="0" borderId="0"/>
    <xf numFmtId="0" fontId="26" fillId="0" borderId="0">
      <alignment horizontal="center"/>
    </xf>
    <xf numFmtId="0" fontId="10" fillId="0" borderId="0">
      <alignment horizontal="left" vertical="center" wrapText="1"/>
    </xf>
    <xf numFmtId="0" fontId="2" fillId="0" borderId="0"/>
    <xf numFmtId="0" fontId="26" fillId="0" borderId="0">
      <alignment horizontal="right"/>
    </xf>
  </cellStyleXfs>
  <cellXfs count="7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/>
    <xf numFmtId="164" fontId="3" fillId="0" borderId="0" xfId="0" applyNumberFormat="1" applyFont="1" applyAlignment="1"/>
    <xf numFmtId="164" fontId="2" fillId="0" borderId="0" xfId="0" applyNumberFormat="1" applyFont="1" applyAlignment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8" fillId="0" borderId="0" xfId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11" fillId="0" borderId="0" xfId="2" applyFont="1" applyAlignment="1">
      <alignment horizontal="left" vertical="center"/>
    </xf>
    <xf numFmtId="0" fontId="12" fillId="0" borderId="0" xfId="3"/>
    <xf numFmtId="0" fontId="13" fillId="0" borderId="0" xfId="4"/>
    <xf numFmtId="0" fontId="14" fillId="0" borderId="0" xfId="4" applyFont="1" applyAlignment="1">
      <alignment horizontal="left"/>
    </xf>
    <xf numFmtId="0" fontId="15" fillId="0" borderId="0" xfId="4" applyFont="1" applyAlignment="1">
      <alignment horizontal="left"/>
    </xf>
    <xf numFmtId="0" fontId="17" fillId="0" borderId="0" xfId="5" applyFont="1" applyAlignment="1">
      <alignment horizontal="center"/>
    </xf>
    <xf numFmtId="0" fontId="18" fillId="0" borderId="0" xfId="4" applyFont="1" applyAlignment="1">
      <alignment horizontal="left"/>
    </xf>
    <xf numFmtId="0" fontId="21" fillId="0" borderId="0" xfId="4" applyFont="1" applyAlignment="1">
      <alignment horizontal="left"/>
    </xf>
    <xf numFmtId="0" fontId="22" fillId="0" borderId="0" xfId="4" applyFont="1" applyAlignment="1">
      <alignment horizontal="left"/>
    </xf>
    <xf numFmtId="0" fontId="2" fillId="3" borderId="0" xfId="0" applyFont="1" applyFill="1" applyAlignment="1">
      <alignment horizontal="left"/>
    </xf>
    <xf numFmtId="0" fontId="4" fillId="2" borderId="0" xfId="0" applyFont="1" applyFill="1" applyAlignment="1">
      <alignment horizontal="left" indent="11"/>
    </xf>
    <xf numFmtId="49" fontId="5" fillId="3" borderId="0" xfId="0" applyNumberFormat="1" applyFont="1" applyFill="1" applyAlignment="1">
      <alignment horizontal="left" indent="11"/>
    </xf>
    <xf numFmtId="0" fontId="11" fillId="3" borderId="0" xfId="2" applyFont="1" applyFill="1" applyAlignment="1">
      <alignment horizontal="left" vertical="center" indent="11"/>
    </xf>
    <xf numFmtId="1" fontId="25" fillId="3" borderId="1" xfId="6" applyNumberFormat="1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vertical="center"/>
    </xf>
    <xf numFmtId="0" fontId="24" fillId="3" borderId="1" xfId="7" applyFont="1" applyFill="1" applyBorder="1" applyAlignment="1">
      <alignment vertical="center"/>
    </xf>
    <xf numFmtId="0" fontId="27" fillId="0" borderId="0" xfId="9" applyFont="1" applyAlignment="1">
      <alignment vertical="center" wrapText="1"/>
    </xf>
    <xf numFmtId="1" fontId="28" fillId="0" borderId="0" xfId="11" applyNumberFormat="1" applyFont="1" applyAlignment="1">
      <alignment horizontal="center"/>
    </xf>
    <xf numFmtId="0" fontId="2" fillId="0" borderId="0" xfId="11" applyFont="1"/>
    <xf numFmtId="0" fontId="26" fillId="0" borderId="0" xfId="12">
      <alignment horizontal="center"/>
    </xf>
    <xf numFmtId="17" fontId="27" fillId="0" borderId="0" xfId="10" quotePrefix="1" applyNumberFormat="1" applyFont="1">
      <alignment horizontal="center" vertical="center" wrapText="1"/>
    </xf>
    <xf numFmtId="0" fontId="2" fillId="0" borderId="0" xfId="11" applyFont="1" applyAlignment="1">
      <alignment horizontal="right"/>
    </xf>
    <xf numFmtId="0" fontId="10" fillId="0" borderId="0" xfId="11" applyFont="1" applyAlignment="1">
      <alignment horizontal="right"/>
    </xf>
    <xf numFmtId="0" fontId="29" fillId="0" borderId="0" xfId="7" applyFont="1" applyAlignment="1">
      <alignment horizontal="right"/>
    </xf>
    <xf numFmtId="0" fontId="10" fillId="0" borderId="0" xfId="3" applyFont="1" applyAlignment="1">
      <alignment horizontal="right"/>
    </xf>
    <xf numFmtId="1" fontId="28" fillId="0" borderId="0" xfId="4" quotePrefix="1" applyNumberFormat="1" applyFont="1" applyAlignment="1">
      <alignment horizontal="center"/>
    </xf>
    <xf numFmtId="0" fontId="15" fillId="0" borderId="0" xfId="4" quotePrefix="1" applyFont="1" applyAlignment="1">
      <alignment horizontal="right"/>
    </xf>
    <xf numFmtId="166" fontId="27" fillId="0" borderId="0" xfId="13" applyNumberFormat="1" applyFont="1" applyAlignment="1">
      <alignment horizontal="left" vertical="center"/>
    </xf>
    <xf numFmtId="0" fontId="27" fillId="0" borderId="0" xfId="7" applyFont="1"/>
    <xf numFmtId="0" fontId="10" fillId="0" borderId="0" xfId="7" applyFont="1"/>
    <xf numFmtId="1" fontId="28" fillId="0" borderId="0" xfId="7" applyNumberFormat="1" applyFont="1" applyAlignment="1">
      <alignment horizontal="center"/>
    </xf>
    <xf numFmtId="0" fontId="12" fillId="0" borderId="0" xfId="7"/>
    <xf numFmtId="0" fontId="27" fillId="0" borderId="0" xfId="13" applyFont="1" applyAlignment="1">
      <alignment vertical="center"/>
    </xf>
    <xf numFmtId="167" fontId="10" fillId="0" borderId="0" xfId="7" applyNumberFormat="1" applyFont="1"/>
    <xf numFmtId="1" fontId="28" fillId="0" borderId="0" xfId="14" applyNumberFormat="1" applyFont="1" applyAlignment="1">
      <alignment horizontal="center"/>
    </xf>
    <xf numFmtId="166" fontId="10" fillId="0" borderId="0" xfId="13" applyNumberFormat="1" applyAlignment="1">
      <alignment horizontal="left" vertical="center" wrapText="1" indent="1"/>
    </xf>
    <xf numFmtId="166" fontId="10" fillId="0" borderId="0" xfId="13" applyNumberFormat="1" applyAlignment="1">
      <alignment horizontal="left" vertical="center" wrapText="1" indent="2"/>
    </xf>
    <xf numFmtId="0" fontId="10" fillId="0" borderId="0" xfId="7" applyFont="1" applyAlignment="1">
      <alignment horizontal="left" indent="2"/>
    </xf>
    <xf numFmtId="166" fontId="10" fillId="0" borderId="0" xfId="7" applyNumberFormat="1" applyFont="1"/>
    <xf numFmtId="166" fontId="27" fillId="0" borderId="0" xfId="7" applyNumberFormat="1" applyFont="1"/>
    <xf numFmtId="167" fontId="27" fillId="0" borderId="0" xfId="7" applyNumberFormat="1" applyFont="1"/>
    <xf numFmtId="0" fontId="27" fillId="0" borderId="0" xfId="13" applyFont="1" applyAlignment="1">
      <alignment horizontal="center" vertical="center"/>
    </xf>
    <xf numFmtId="1" fontId="27" fillId="0" borderId="0" xfId="13" applyNumberFormat="1" applyFont="1" applyAlignment="1">
      <alignment horizontal="center" vertical="center"/>
    </xf>
    <xf numFmtId="0" fontId="30" fillId="0" borderId="0" xfId="7" applyFont="1"/>
    <xf numFmtId="166" fontId="18" fillId="0" borderId="0" xfId="7" applyNumberFormat="1" applyFont="1"/>
    <xf numFmtId="166" fontId="15" fillId="0" borderId="0" xfId="7" applyNumberFormat="1" applyFont="1"/>
    <xf numFmtId="1" fontId="28" fillId="0" borderId="0" xfId="15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9" fillId="0" borderId="2" xfId="4" applyFont="1" applyBorder="1" applyAlignment="1">
      <alignment horizontal="left"/>
    </xf>
    <xf numFmtId="0" fontId="14" fillId="0" borderId="0" xfId="4" applyFont="1" applyAlignment="1">
      <alignment horizontal="left"/>
    </xf>
    <xf numFmtId="0" fontId="17" fillId="0" borderId="0" xfId="5" applyFont="1"/>
    <xf numFmtId="0" fontId="5" fillId="3" borderId="0" xfId="0" applyFont="1" applyFill="1" applyAlignment="1">
      <alignment horizontal="left" vertical="top" wrapText="1" indent="11"/>
    </xf>
    <xf numFmtId="0" fontId="24" fillId="3" borderId="1" xfId="6" applyFont="1" applyFill="1" applyBorder="1" applyAlignment="1">
      <alignment horizontal="left" vertical="center" indent="13"/>
    </xf>
    <xf numFmtId="0" fontId="26" fillId="0" borderId="0" xfId="8" applyAlignment="1">
      <alignment horizontal="center"/>
    </xf>
    <xf numFmtId="0" fontId="27" fillId="0" borderId="3" xfId="10" applyFont="1" applyBorder="1">
      <alignment horizontal="center" vertical="center" wrapText="1"/>
    </xf>
  </cellXfs>
  <cellStyles count="16">
    <cellStyle name="Hyperlink" xfId="1" builtinId="8"/>
    <cellStyle name="Hyperlink 2" xfId="5" xr:uid="{3FB9EA69-9832-4B81-9E6E-C34BDE6C8C26}"/>
    <cellStyle name="Normal" xfId="0" builtinId="0"/>
    <cellStyle name="Normal 10" xfId="3" xr:uid="{2FBB6A33-C824-4E0E-AC6B-8D2F26874529}"/>
    <cellStyle name="Normal 2" xfId="7" xr:uid="{ECE2664A-B450-4294-80E2-A42E2CECF3BC}"/>
    <cellStyle name="Normal 2 2" xfId="11" xr:uid="{08BCCCF9-E0F1-41D7-A3AC-7C36CFDA048F}"/>
    <cellStyle name="Normal 2 4" xfId="4" xr:uid="{F315E91D-3A08-4614-82D8-A5764C4D7F07}"/>
    <cellStyle name="Normal 3 5 4" xfId="2" xr:uid="{23A5292C-F18A-49E0-963B-5B07954A52CE}"/>
    <cellStyle name="Normal 30" xfId="14" xr:uid="{3A4C38B7-5482-4C6C-B703-6D9C85EB6BB5}"/>
    <cellStyle name="Style1" xfId="6" xr:uid="{4C01E1AB-4EF8-4B9C-8513-205BA4251750}"/>
    <cellStyle name="Style3" xfId="8" xr:uid="{D433CA00-05E2-4B70-B5B3-2B17F52244B8}"/>
    <cellStyle name="Style4" xfId="12" xr:uid="{5C600E59-A697-4FC9-AA57-280AA816CBE0}"/>
    <cellStyle name="Style5" xfId="10" xr:uid="{F863E846-E692-47C9-97B2-AFA2EC943BE4}"/>
    <cellStyle name="Style6" xfId="9" xr:uid="{DAC21D51-00B5-4E40-A6F4-53FB97EBF1F7}"/>
    <cellStyle name="Style8 2" xfId="15" xr:uid="{2BF6414D-F231-4BD9-969D-962037A1D616}"/>
    <cellStyle name="Style9" xfId="13" xr:uid="{E8E63CE5-3B25-4C50-AF68-137A635621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143000" cy="1019175"/>
    <xdr:pic>
      <xdr:nvPicPr>
        <xdr:cNvPr id="2" name="Picture 1">
          <a:extLst>
            <a:ext uri="{FF2B5EF4-FFF2-40B4-BE49-F238E27FC236}">
              <a16:creationId xmlns:a16="http://schemas.microsoft.com/office/drawing/2014/main" id="{912F6C1B-5E59-417D-96A3-AA4B3C5B5C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143000" cy="1019175"/>
    <xdr:pic>
      <xdr:nvPicPr>
        <xdr:cNvPr id="2" name="Picture 1">
          <a:extLst>
            <a:ext uri="{FF2B5EF4-FFF2-40B4-BE49-F238E27FC236}">
              <a16:creationId xmlns:a16="http://schemas.microsoft.com/office/drawing/2014/main" id="{B13C5EB7-8E56-44B9-85CA-22CE6EC6B2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143000" cy="1019175"/>
    <xdr:pic>
      <xdr:nvPicPr>
        <xdr:cNvPr id="2" name="Picture 1">
          <a:extLst>
            <a:ext uri="{FF2B5EF4-FFF2-40B4-BE49-F238E27FC236}">
              <a16:creationId xmlns:a16="http://schemas.microsoft.com/office/drawing/2014/main" id="{361D5B0D-0CDD-48BB-9896-78BB2FF8D4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6</xdr:row>
      <xdr:rowOff>28575</xdr:rowOff>
    </xdr:to>
    <xdr:pic>
      <xdr:nvPicPr>
        <xdr:cNvPr id="3074" name="Picture 1">
          <a:extLst>
            <a:ext uri="{FF2B5EF4-FFF2-40B4-BE49-F238E27FC236}">
              <a16:creationId xmlns:a16="http://schemas.microsoft.com/office/drawing/2014/main" id="{9F6C4504-A6AA-4E7D-9A2A-E195B9ACDA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about/contact-us" TargetMode="External"/><Relationship Id="rId3" Type="http://schemas.openxmlformats.org/officeDocument/2006/relationships/hyperlink" Target="http://www.abs.gov.au/ausstats/abs@.nsf/exnote/6333.0" TargetMode="External"/><Relationship Id="rId7" Type="http://schemas.openxmlformats.org/officeDocument/2006/relationships/hyperlink" Target="mailto:labour.statistics@abs.gov.au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participation-job-search-and-mobility-australia-methodology/feb-2021" TargetMode="External"/><Relationship Id="rId5" Type="http://schemas.openxmlformats.org/officeDocument/2006/relationships/hyperlink" Target="https://www.abs.gov.au/statistics/labour/employment-and-unemployment/participation-job-search-and-mobility-australia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usstats/abs@.nsf/mf/6333.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0EA31-42B7-4247-9845-9B235A3B1FA4}">
  <dimension ref="A1:L26"/>
  <sheetViews>
    <sheetView showGridLines="0" tabSelected="1" workbookViewId="0">
      <pane ySplit="7" topLeftCell="A8" activePane="bottomLeft" state="frozen"/>
      <selection activeCell="Z1" sqref="Z1"/>
      <selection pane="bottomLeft"/>
    </sheetView>
  </sheetViews>
  <sheetFormatPr defaultColWidth="7.7109375" defaultRowHeight="15" customHeight="1"/>
  <cols>
    <col min="1" max="1" width="17.85546875" customWidth="1"/>
    <col min="2" max="2" width="9.140625" customWidth="1"/>
    <col min="3" max="3" width="98.85546875" customWidth="1"/>
    <col min="5" max="5" width="11" bestFit="1" customWidth="1"/>
    <col min="12" max="12" width="9.7109375" customWidth="1"/>
    <col min="26" max="26" width="7.7109375" customWidth="1"/>
  </cols>
  <sheetData>
    <row r="1" spans="1:1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13" t="s">
        <v>242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2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75">
      <c r="A5" s="21"/>
      <c r="B5" s="14" t="s">
        <v>243</v>
      </c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15.75" customHeight="1">
      <c r="A6" s="21"/>
      <c r="B6" s="70" t="s">
        <v>244</v>
      </c>
      <c r="C6" s="70"/>
      <c r="D6" s="70"/>
      <c r="E6" s="70"/>
      <c r="F6" s="70"/>
      <c r="G6" s="70"/>
      <c r="H6" s="70"/>
      <c r="I6" s="70"/>
      <c r="J6" s="70"/>
      <c r="K6" s="70"/>
      <c r="L6" s="70"/>
    </row>
    <row r="7" spans="1:12" ht="15.75" customHeight="1">
      <c r="A7" s="21"/>
      <c r="B7" s="22" t="s">
        <v>252</v>
      </c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>
      <c r="A8" s="23"/>
      <c r="B8" s="23"/>
      <c r="C8" s="23"/>
      <c r="D8" s="21"/>
      <c r="E8" s="21"/>
      <c r="F8" s="21"/>
      <c r="G8" s="21"/>
      <c r="H8" s="21"/>
      <c r="I8" s="21"/>
      <c r="J8" s="21"/>
      <c r="K8" s="21"/>
      <c r="L8" s="21"/>
    </row>
    <row r="9" spans="1:12" ht="15.75">
      <c r="A9" s="24"/>
      <c r="B9" s="25" t="s">
        <v>253</v>
      </c>
      <c r="C9" s="24"/>
      <c r="D9" s="21"/>
      <c r="E9" s="21"/>
      <c r="F9" s="21"/>
      <c r="G9" s="21"/>
      <c r="H9" s="21"/>
      <c r="I9" s="21"/>
      <c r="J9" s="21"/>
      <c r="K9" s="21"/>
      <c r="L9" s="21"/>
    </row>
    <row r="10" spans="1:12">
      <c r="A10" s="24"/>
      <c r="B10" s="26" t="s">
        <v>254</v>
      </c>
      <c r="C10" s="24"/>
      <c r="D10" s="21"/>
      <c r="E10" s="21"/>
      <c r="F10" s="21"/>
      <c r="G10" s="21"/>
      <c r="H10" s="21"/>
      <c r="I10" s="21"/>
      <c r="J10" s="21"/>
      <c r="K10" s="21"/>
      <c r="L10" s="21"/>
    </row>
    <row r="11" spans="1:12">
      <c r="A11" s="24"/>
      <c r="B11" s="27">
        <v>7.1</v>
      </c>
      <c r="C11" s="28" t="s">
        <v>255</v>
      </c>
      <c r="D11" s="21"/>
      <c r="E11" s="21"/>
      <c r="F11" s="21"/>
      <c r="G11" s="21"/>
      <c r="H11" s="21"/>
      <c r="I11" s="21"/>
      <c r="J11" s="21"/>
      <c r="K11" s="21"/>
      <c r="L11" s="21"/>
    </row>
    <row r="12" spans="1:12">
      <c r="A12" s="24"/>
      <c r="B12" s="27">
        <v>7.2</v>
      </c>
      <c r="C12" s="28" t="s">
        <v>256</v>
      </c>
      <c r="D12" s="21"/>
      <c r="E12" s="21"/>
      <c r="F12" s="21"/>
      <c r="G12" s="21"/>
      <c r="H12" s="21"/>
      <c r="I12" s="21"/>
      <c r="J12" s="21"/>
      <c r="K12" s="21"/>
      <c r="L12" s="21"/>
    </row>
    <row r="13" spans="1:12">
      <c r="A13" s="24"/>
      <c r="B13" s="27" t="s">
        <v>257</v>
      </c>
      <c r="C13" s="28" t="s">
        <v>258</v>
      </c>
      <c r="D13" s="21"/>
      <c r="E13" s="21"/>
      <c r="F13" s="21"/>
      <c r="G13" s="21"/>
      <c r="H13" s="21"/>
      <c r="I13" s="21"/>
      <c r="J13" s="21"/>
      <c r="K13" s="21"/>
      <c r="L13" s="21"/>
    </row>
    <row r="14" spans="1:12">
      <c r="A14" s="23"/>
      <c r="B14" s="23"/>
      <c r="C14" s="23"/>
      <c r="D14" s="21"/>
      <c r="E14" s="21"/>
      <c r="F14" s="21"/>
      <c r="G14" s="21"/>
      <c r="H14" s="21"/>
      <c r="I14" s="21"/>
      <c r="J14" s="21"/>
      <c r="K14" s="21"/>
      <c r="L14" s="21"/>
    </row>
    <row r="15" spans="1:12" ht="15.75">
      <c r="A15" s="24"/>
      <c r="B15" s="71"/>
      <c r="C15" s="71"/>
      <c r="D15" s="21"/>
      <c r="E15" s="21"/>
      <c r="F15" s="21"/>
      <c r="G15" s="21"/>
      <c r="H15" s="21"/>
      <c r="I15" s="21"/>
      <c r="J15" s="21"/>
      <c r="K15" s="21"/>
      <c r="L15" s="21"/>
    </row>
    <row r="16" spans="1:12" ht="15.75">
      <c r="A16" s="24"/>
      <c r="B16" s="72" t="s">
        <v>259</v>
      </c>
      <c r="C16" s="72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23"/>
      <c r="B17" s="23"/>
      <c r="C17" s="23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24"/>
      <c r="B18" s="29" t="s">
        <v>260</v>
      </c>
      <c r="C18" s="24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24"/>
      <c r="B19" s="73" t="s">
        <v>261</v>
      </c>
      <c r="C19" s="73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24"/>
      <c r="B20" s="73" t="s">
        <v>262</v>
      </c>
      <c r="C20" s="73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23"/>
      <c r="B21" s="23"/>
      <c r="C21" s="23"/>
      <c r="D21" s="21"/>
      <c r="E21" s="21"/>
      <c r="F21" s="21"/>
      <c r="G21" s="21"/>
      <c r="H21" s="21"/>
      <c r="I21" s="21"/>
      <c r="J21" s="21"/>
      <c r="K21" s="21"/>
      <c r="L21" s="21"/>
    </row>
    <row r="22" spans="1:12">
      <c r="A22" s="23"/>
      <c r="B22" s="15" t="s">
        <v>245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>
      <c r="A23" s="23"/>
      <c r="B23" s="69" t="s">
        <v>263</v>
      </c>
      <c r="C23" s="69"/>
      <c r="D23" s="69"/>
      <c r="E23" s="69"/>
    </row>
    <row r="24" spans="1:12">
      <c r="A24" s="23"/>
      <c r="B24" s="69" t="s">
        <v>264</v>
      </c>
      <c r="C24" s="69"/>
      <c r="D24" s="69"/>
      <c r="E24" s="69"/>
    </row>
    <row r="25" spans="1:12">
      <c r="A25" s="23"/>
      <c r="B25" s="23"/>
      <c r="C25" s="23"/>
      <c r="D25" s="21"/>
      <c r="E25" s="21"/>
      <c r="F25" s="21"/>
      <c r="G25" s="21"/>
      <c r="H25" s="21"/>
      <c r="I25" s="21"/>
      <c r="J25" s="21"/>
      <c r="K25" s="21"/>
      <c r="L25" s="21"/>
    </row>
    <row r="26" spans="1:12">
      <c r="A26" s="23"/>
      <c r="B26" s="30" t="str">
        <f ca="1">"© Commonwealth of Australia "&amp;YEAR(TODAY())</f>
        <v>© Commonwealth of Australia 2021</v>
      </c>
      <c r="C26" s="24"/>
      <c r="D26" s="21"/>
      <c r="E26" s="21"/>
      <c r="F26" s="21"/>
      <c r="G26" s="21"/>
      <c r="H26" s="21"/>
      <c r="I26" s="21"/>
      <c r="J26" s="21"/>
      <c r="K26" s="21"/>
      <c r="L26" s="21"/>
    </row>
  </sheetData>
  <mergeCells count="7">
    <mergeCell ref="B24:E24"/>
    <mergeCell ref="B6:L6"/>
    <mergeCell ref="B15:C15"/>
    <mergeCell ref="B16:C16"/>
    <mergeCell ref="B19:C19"/>
    <mergeCell ref="B20:C20"/>
    <mergeCell ref="B23:E23"/>
  </mergeCells>
  <hyperlinks>
    <hyperlink ref="B16" r:id="rId1" xr:uid="{3A9B8D23-D160-46AF-A167-95B435658C0E}"/>
    <hyperlink ref="B13" location="Index!A12" display="Index" xr:uid="{C77135EC-2ABE-45D2-9D44-A6C4F142CC82}"/>
    <hyperlink ref="B26" r:id="rId2" display="© Commonwealth of Australia 2015" xr:uid="{670F37D1-91B4-4EAF-A66A-11C74631CA1B}"/>
    <hyperlink ref="B20" r:id="rId3" display="Explanatory Notes" xr:uid="{A90237A6-DD11-4147-8142-1C3971F0C67A}"/>
    <hyperlink ref="B19" r:id="rId4" xr:uid="{CEAA5D36-349F-459D-8464-746A1FE2B670}"/>
    <hyperlink ref="B19:C19" r:id="rId5" display="Summary - link to be updated for 2021" xr:uid="{2304DD37-82FC-4835-97E3-2E17609036A4}"/>
    <hyperlink ref="B20:C20" r:id="rId6" display="Methodology" xr:uid="{E334379D-D6BF-4AE0-B5E8-D3D347AE79B0}"/>
    <hyperlink ref="B11" location="'Table 7.1'!C13" display="'Table 7.1'!C13" xr:uid="{7C5D3DFF-F765-482E-8439-805D37834B47}"/>
    <hyperlink ref="B12" location="'Table 7.2'!C13" display="'Table 7.2'!C13" xr:uid="{BBF0E112-2CEB-4452-A2EE-8DB13CC947BF}"/>
    <hyperlink ref="B24" r:id="rId7" display="or the Labour Surveys Branch at labour.statistics@abs.gov.au." xr:uid="{413ED54C-2B4C-47DC-B347-A9D3F091EAB2}"/>
    <hyperlink ref="B23:E23" r:id="rId8" display="For further information about these and related statistics visit www.abs.gov.au/about/contact-us" xr:uid="{223BB58E-957E-4166-AB9F-01803F4643AA}"/>
  </hyperlinks>
  <pageMargins left="0.7" right="0.7" top="0.75" bottom="0.75" header="0.3" footer="0.3"/>
  <pageSetup paperSize="9" orientation="portrait" r:id="rId9"/>
  <headerFooter>
    <oddHeader>&amp;C&amp;"Calibri"&amp;10&amp;KFF0000OFFICIAL: Census and Statistics Act&amp;1#</oddHeader>
    <oddFooter>&amp;C&amp;1#&amp;"Calibri"&amp;10&amp;KFF0000OFFICIAL: Census and Statistics Act</oddFooter>
  </headerFooter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6DA40-8B97-406D-B712-766B7178B15F}">
  <sheetPr>
    <pageSetUpPr fitToPage="1"/>
  </sheetPr>
  <dimension ref="A1:L34"/>
  <sheetViews>
    <sheetView zoomScaleNormal="100" workbookViewId="0">
      <pane ySplit="11" topLeftCell="A12" activePane="bottomLeft" state="frozen"/>
      <selection activeCell="Z1" sqref="Z1"/>
      <selection pane="bottomLeft" activeCell="C13" sqref="C13"/>
    </sheetView>
  </sheetViews>
  <sheetFormatPr defaultRowHeight="15" customHeight="1"/>
  <cols>
    <col min="1" max="1" width="3" customWidth="1"/>
    <col min="2" max="2" width="50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95" customHeight="1">
      <c r="A2" s="21"/>
      <c r="B2" s="32" t="s">
        <v>242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1"/>
      <c r="B5" s="33" t="s">
        <v>243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5.95" customHeight="1">
      <c r="A6" s="31"/>
      <c r="B6" s="74" t="str">
        <f>Contents!B6</f>
        <v>Table 7. Main difficulty in finding more work of underemployed part-time workers</v>
      </c>
      <c r="C6" s="74"/>
      <c r="D6" s="74"/>
      <c r="E6" s="74"/>
      <c r="F6" s="74"/>
      <c r="G6" s="74"/>
      <c r="H6" s="74"/>
      <c r="I6" s="74"/>
      <c r="J6" s="74"/>
      <c r="K6" s="74"/>
      <c r="L6" s="74"/>
    </row>
    <row r="7" spans="1:12" ht="15.95" customHeight="1">
      <c r="A7" s="31"/>
      <c r="B7" s="34" t="str">
        <f>Contents!B7</f>
        <v>Released at 11:30 am (Canberra time) Wed 7 Jul 2021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5.75" customHeight="1">
      <c r="A8" s="75" t="str">
        <f>Contents!C11</f>
        <v>Table 7.1 - February 2021</v>
      </c>
      <c r="B8" s="75"/>
      <c r="C8" s="75"/>
      <c r="D8" s="75"/>
      <c r="E8" s="75"/>
      <c r="F8" s="75"/>
      <c r="G8" s="75"/>
      <c r="H8" s="75"/>
      <c r="I8" s="35"/>
      <c r="J8" s="36"/>
      <c r="K8" s="37"/>
      <c r="L8" s="37"/>
    </row>
    <row r="9" spans="1:12">
      <c r="A9" s="76"/>
      <c r="B9" s="76"/>
      <c r="C9" s="38"/>
      <c r="D9" s="38"/>
      <c r="E9" s="38"/>
      <c r="F9" s="77" t="s">
        <v>265</v>
      </c>
      <c r="G9" s="77"/>
      <c r="H9" s="77"/>
      <c r="I9" s="39"/>
      <c r="J9" s="40"/>
      <c r="K9" s="40"/>
      <c r="L9" s="40"/>
    </row>
    <row r="10" spans="1:12">
      <c r="A10" s="41"/>
      <c r="B10" s="41"/>
      <c r="C10" s="42" t="s">
        <v>266</v>
      </c>
      <c r="D10" s="42" t="s">
        <v>267</v>
      </c>
      <c r="E10" s="42" t="s">
        <v>268</v>
      </c>
      <c r="F10" s="42" t="s">
        <v>266</v>
      </c>
      <c r="G10" s="42" t="s">
        <v>267</v>
      </c>
      <c r="H10" s="42" t="s">
        <v>268</v>
      </c>
      <c r="I10" s="39"/>
      <c r="J10" s="43"/>
      <c r="K10" s="44"/>
      <c r="L10" s="45"/>
    </row>
    <row r="11" spans="1:12">
      <c r="A11" s="41"/>
      <c r="B11" s="41"/>
      <c r="C11" s="46" t="s">
        <v>269</v>
      </c>
      <c r="D11" s="46" t="s">
        <v>269</v>
      </c>
      <c r="E11" s="46" t="s">
        <v>269</v>
      </c>
      <c r="F11" s="46" t="s">
        <v>183</v>
      </c>
      <c r="G11" s="46" t="s">
        <v>183</v>
      </c>
      <c r="H11" s="46" t="s">
        <v>183</v>
      </c>
      <c r="I11" s="47"/>
      <c r="J11" s="48"/>
      <c r="K11" s="48"/>
      <c r="L11" s="48"/>
    </row>
    <row r="12" spans="1:12">
      <c r="A12" s="49" t="s">
        <v>270</v>
      </c>
      <c r="B12" s="50"/>
      <c r="C12" s="51"/>
      <c r="D12" s="51"/>
      <c r="E12" s="51"/>
      <c r="F12" s="51"/>
      <c r="G12" s="51"/>
      <c r="H12" s="51"/>
      <c r="I12" s="52"/>
      <c r="J12" s="51"/>
      <c r="K12" s="53"/>
      <c r="L12" s="54"/>
    </row>
    <row r="13" spans="1:12">
      <c r="A13" s="50"/>
      <c r="B13" s="51" t="s">
        <v>271</v>
      </c>
      <c r="C13" s="55">
        <f>A124802724W_Latest</f>
        <v>489.59300000000002</v>
      </c>
      <c r="D13" s="55">
        <f>A124802572W_Latest</f>
        <v>211.45500000000001</v>
      </c>
      <c r="E13" s="55">
        <f>A124802420K_Latest</f>
        <v>278.13799999999998</v>
      </c>
      <c r="F13" s="55">
        <f>A124802726A_Latest</f>
        <v>13</v>
      </c>
      <c r="G13" s="55">
        <f>A124802574A_Latest</f>
        <v>15</v>
      </c>
      <c r="H13" s="55">
        <f>A124802422R_Latest</f>
        <v>12</v>
      </c>
      <c r="I13" s="52"/>
      <c r="J13" s="51"/>
      <c r="K13" s="53"/>
      <c r="L13" s="56"/>
    </row>
    <row r="14" spans="1:12">
      <c r="A14" s="51"/>
      <c r="B14" s="57" t="s">
        <v>272</v>
      </c>
      <c r="C14" s="55">
        <f>A124802660W_Latest</f>
        <v>413.92599999999999</v>
      </c>
      <c r="D14" s="55">
        <f>A124802508C_Latest</f>
        <v>180.91300000000001</v>
      </c>
      <c r="E14" s="55">
        <f>A124802356C_Latest</f>
        <v>233.01300000000001</v>
      </c>
      <c r="F14" s="55">
        <f>A124802662A_Latest</f>
        <v>14</v>
      </c>
      <c r="G14" s="55">
        <f>A124802510R_Latest</f>
        <v>15</v>
      </c>
      <c r="H14" s="55">
        <f>A124802358J_Latest</f>
        <v>12.326000000000001</v>
      </c>
      <c r="I14" s="52"/>
      <c r="J14" s="51"/>
      <c r="K14" s="53"/>
      <c r="L14" s="56"/>
    </row>
    <row r="15" spans="1:12">
      <c r="A15" s="51"/>
      <c r="B15" s="58" t="s">
        <v>273</v>
      </c>
      <c r="C15" s="55">
        <f>A124802732W_Latest</f>
        <v>96.14</v>
      </c>
      <c r="D15" s="55">
        <f>A124802580W_Latest</f>
        <v>40.707999999999998</v>
      </c>
      <c r="E15" s="55">
        <f>A124802428C_Latest</f>
        <v>55.432000000000002</v>
      </c>
      <c r="F15" s="55">
        <f>A124802734A_Latest</f>
        <v>13.936</v>
      </c>
      <c r="G15" s="55">
        <f>A124802582A_Latest</f>
        <v>13.037000000000001</v>
      </c>
      <c r="H15" s="55">
        <f>A124802430R_Latest</f>
        <v>15</v>
      </c>
      <c r="I15" s="52"/>
      <c r="J15" s="51"/>
      <c r="K15" s="53"/>
      <c r="L15" s="56"/>
    </row>
    <row r="16" spans="1:12">
      <c r="A16" s="51"/>
      <c r="B16" s="58" t="s">
        <v>274</v>
      </c>
      <c r="C16" s="55">
        <f>A124802740W_Latest</f>
        <v>24.954000000000001</v>
      </c>
      <c r="D16" s="55">
        <f>A124802588R_Latest</f>
        <v>11.151</v>
      </c>
      <c r="E16" s="55">
        <f>A124802436C_Latest</f>
        <v>13.803000000000001</v>
      </c>
      <c r="F16" s="55">
        <f>A124802742A_Latest</f>
        <v>14.081</v>
      </c>
      <c r="G16" s="55">
        <f>A124802590A_Latest</f>
        <v>14.673999999999999</v>
      </c>
      <c r="H16" s="55">
        <f>A124802438J_Latest</f>
        <v>12.887</v>
      </c>
      <c r="I16" s="52"/>
      <c r="J16" s="51"/>
      <c r="K16" s="53"/>
      <c r="L16" s="56"/>
    </row>
    <row r="17" spans="1:12">
      <c r="A17" s="51"/>
      <c r="B17" s="58" t="s">
        <v>275</v>
      </c>
      <c r="C17" s="55">
        <f>A124802668R_Latest</f>
        <v>3.7040000000000002</v>
      </c>
      <c r="D17" s="55">
        <f>A124802516C_Latest</f>
        <v>1.38</v>
      </c>
      <c r="E17" s="55">
        <f>A124802364C_Latest</f>
        <v>2.323</v>
      </c>
      <c r="F17" s="55">
        <f>A124802670A_Latest</f>
        <v>10.237</v>
      </c>
      <c r="G17" s="55">
        <f>A124802518J_Latest</f>
        <v>23.196000000000002</v>
      </c>
      <c r="H17" s="55">
        <f>A124802366J_Latest</f>
        <v>8.6289999999999996</v>
      </c>
      <c r="I17" s="52"/>
      <c r="J17" s="51"/>
      <c r="K17" s="53"/>
      <c r="L17" s="56"/>
    </row>
    <row r="18" spans="1:12">
      <c r="A18" s="51"/>
      <c r="B18" s="58" t="s">
        <v>276</v>
      </c>
      <c r="C18" s="55">
        <f>A124802676R_Latest</f>
        <v>12.871</v>
      </c>
      <c r="D18" s="55">
        <f>A124802524C_Latest</f>
        <v>7.55</v>
      </c>
      <c r="E18" s="55">
        <f>A124802372C_Latest</f>
        <v>5.3209999999999997</v>
      </c>
      <c r="F18" s="55">
        <f>A124802678V_Latest</f>
        <v>19</v>
      </c>
      <c r="G18" s="55">
        <f>A124802526J_Latest</f>
        <v>19.411000000000001</v>
      </c>
      <c r="H18" s="55">
        <f>A124802374J_Latest</f>
        <v>15.507999999999999</v>
      </c>
      <c r="I18" s="52"/>
      <c r="J18" s="51"/>
      <c r="K18" s="53"/>
      <c r="L18" s="56"/>
    </row>
    <row r="19" spans="1:12">
      <c r="A19" s="51"/>
      <c r="B19" s="58" t="s">
        <v>277</v>
      </c>
      <c r="C19" s="55">
        <f>A124802708W_Latest</f>
        <v>44.963000000000001</v>
      </c>
      <c r="D19" s="55">
        <f>A124802556W_Latest</f>
        <v>25.413</v>
      </c>
      <c r="E19" s="55">
        <f>A124802404K_Latest</f>
        <v>19.55</v>
      </c>
      <c r="F19" s="55">
        <f>A124802710J_Latest</f>
        <v>15</v>
      </c>
      <c r="G19" s="55">
        <f>A124802558A_Latest</f>
        <v>15.554</v>
      </c>
      <c r="H19" s="55">
        <f>A124802406R_Latest</f>
        <v>12</v>
      </c>
      <c r="I19" s="52"/>
      <c r="J19" s="51"/>
      <c r="K19" s="53"/>
      <c r="L19" s="56"/>
    </row>
    <row r="20" spans="1:12">
      <c r="A20" s="51"/>
      <c r="B20" s="58" t="s">
        <v>278</v>
      </c>
      <c r="C20" s="55">
        <f>A124802644W_Latest</f>
        <v>33.386000000000003</v>
      </c>
      <c r="D20" s="55">
        <f>A124802492W_Latest</f>
        <v>16.646000000000001</v>
      </c>
      <c r="E20" s="55">
        <f>A124802340K_Latest</f>
        <v>16.739000000000001</v>
      </c>
      <c r="F20" s="55">
        <f>A124802646A_Latest</f>
        <v>13.459</v>
      </c>
      <c r="G20" s="55">
        <f>A124802494A_Latest</f>
        <v>18.192</v>
      </c>
      <c r="H20" s="55">
        <f>A124802342R_Latest</f>
        <v>10.363</v>
      </c>
      <c r="I20" s="52"/>
      <c r="J20" s="51"/>
      <c r="K20" s="53"/>
      <c r="L20" s="56"/>
    </row>
    <row r="21" spans="1:12">
      <c r="A21" s="49"/>
      <c r="B21" s="59" t="s">
        <v>279</v>
      </c>
      <c r="C21" s="55">
        <f>A124802748R_Latest</f>
        <v>47.432000000000002</v>
      </c>
      <c r="D21" s="55">
        <f>A124802596R_Latest</f>
        <v>22.227</v>
      </c>
      <c r="E21" s="55">
        <f>A124802444C_Latest</f>
        <v>25.204999999999998</v>
      </c>
      <c r="F21" s="55">
        <f>A124802750A_Latest</f>
        <v>16</v>
      </c>
      <c r="G21" s="55">
        <f>A124802598V_Latest</f>
        <v>18</v>
      </c>
      <c r="H21" s="55">
        <f>A124802446J_Latest</f>
        <v>13.693</v>
      </c>
      <c r="I21" s="52"/>
      <c r="J21" s="51"/>
      <c r="K21" s="53"/>
      <c r="L21" s="56"/>
    </row>
    <row r="22" spans="1:12">
      <c r="A22" s="51"/>
      <c r="B22" s="58" t="s">
        <v>280</v>
      </c>
      <c r="C22" s="55">
        <f>A124802716W_Latest</f>
        <v>19.686</v>
      </c>
      <c r="D22" s="55">
        <f>A124802564W_Latest</f>
        <v>6.1459999999999999</v>
      </c>
      <c r="E22" s="55">
        <f>A124802412K_Latest</f>
        <v>13.539</v>
      </c>
      <c r="F22" s="55">
        <f>A124802718A_Latest</f>
        <v>9.577</v>
      </c>
      <c r="G22" s="55">
        <f>A124802566A_Latest</f>
        <v>12.449</v>
      </c>
      <c r="H22" s="55">
        <f>A124802414R_Latest</f>
        <v>8</v>
      </c>
      <c r="I22" s="52"/>
      <c r="J22" s="51"/>
      <c r="K22" s="53"/>
      <c r="L22" s="56"/>
    </row>
    <row r="23" spans="1:12">
      <c r="A23" s="51"/>
      <c r="B23" s="58" t="s">
        <v>281</v>
      </c>
      <c r="C23" s="55">
        <f>A124802756R_Latest</f>
        <v>16.198</v>
      </c>
      <c r="D23" s="55">
        <f>A124802604C_Latest</f>
        <v>6.9969999999999999</v>
      </c>
      <c r="E23" s="55">
        <f>A124802452C_Latest</f>
        <v>9.202</v>
      </c>
      <c r="F23" s="55">
        <f>A124802758V_Latest</f>
        <v>13</v>
      </c>
      <c r="G23" s="55">
        <f>A124802606J_Latest</f>
        <v>13.738</v>
      </c>
      <c r="H23" s="55">
        <f>A124802454J_Latest</f>
        <v>13</v>
      </c>
      <c r="I23" s="52"/>
      <c r="J23" s="51"/>
      <c r="K23" s="53"/>
      <c r="L23" s="56"/>
    </row>
    <row r="24" spans="1:12">
      <c r="A24" s="51"/>
      <c r="B24" s="58" t="s">
        <v>282</v>
      </c>
      <c r="C24" s="55">
        <f>A124802652W_Latest</f>
        <v>7.5030000000000001</v>
      </c>
      <c r="D24" s="55">
        <f>A124802500K_Latest</f>
        <v>3.6739999999999999</v>
      </c>
      <c r="E24" s="55">
        <f>A124802348C_Latest</f>
        <v>3.8290000000000002</v>
      </c>
      <c r="F24" s="55">
        <f>A124802654A_Latest</f>
        <v>14.699</v>
      </c>
      <c r="G24" s="55">
        <f>A124802502R_Latest</f>
        <v>14.785</v>
      </c>
      <c r="H24" s="55">
        <f>A124802350R_Latest</f>
        <v>14.648999999999999</v>
      </c>
      <c r="I24" s="52"/>
      <c r="J24" s="51"/>
      <c r="K24" s="53"/>
      <c r="L24" s="56"/>
    </row>
    <row r="25" spans="1:12">
      <c r="A25" s="51"/>
      <c r="B25" s="58" t="s">
        <v>283</v>
      </c>
      <c r="C25" s="55">
        <f>A124802620C_Latest</f>
        <v>22.529</v>
      </c>
      <c r="D25" s="55">
        <f>A124802468W_Latest</f>
        <v>5.7649999999999997</v>
      </c>
      <c r="E25" s="55">
        <f>A124802316K_Latest</f>
        <v>16.763999999999999</v>
      </c>
      <c r="F25" s="55">
        <f>A124802622J_Latest</f>
        <v>9</v>
      </c>
      <c r="G25" s="55">
        <f>A124802470J_Latest</f>
        <v>15</v>
      </c>
      <c r="H25" s="55">
        <f>A124802318R_Latest</f>
        <v>7.6360000000000001</v>
      </c>
      <c r="I25" s="52"/>
      <c r="J25" s="51"/>
      <c r="K25" s="53"/>
      <c r="L25" s="56"/>
    </row>
    <row r="26" spans="1:12">
      <c r="A26" s="51"/>
      <c r="B26" s="58" t="s">
        <v>284</v>
      </c>
      <c r="C26" s="55">
        <f>A124802628W_Latest</f>
        <v>18.436</v>
      </c>
      <c r="D26" s="55">
        <f>A124802476W_Latest</f>
        <v>3.3380000000000001</v>
      </c>
      <c r="E26" s="55">
        <f>A124802324K_Latest</f>
        <v>15.098000000000001</v>
      </c>
      <c r="F26" s="55">
        <f>A124802630J_Latest</f>
        <v>14.7</v>
      </c>
      <c r="G26" s="55">
        <f>A124802478A_Latest</f>
        <v>25.335000000000001</v>
      </c>
      <c r="H26" s="55">
        <f>A124802326R_Latest</f>
        <v>11.311999999999999</v>
      </c>
      <c r="I26" s="52"/>
      <c r="J26" s="51"/>
      <c r="K26" s="53"/>
      <c r="L26" s="56"/>
    </row>
    <row r="27" spans="1:12">
      <c r="A27" s="51"/>
      <c r="B27" s="58" t="s">
        <v>285</v>
      </c>
      <c r="C27" s="55">
        <f>A124802684R_Latest</f>
        <v>4.9020000000000001</v>
      </c>
      <c r="D27" s="55">
        <f>A124802532C_Latest</f>
        <v>0.79500000000000004</v>
      </c>
      <c r="E27" s="55">
        <f>A124802380C_Latest</f>
        <v>4.1070000000000002</v>
      </c>
      <c r="F27" s="55">
        <f>A124802686V_Latest</f>
        <v>17.867999999999999</v>
      </c>
      <c r="G27" s="55">
        <f>A124802534J_Latest</f>
        <v>16.928000000000001</v>
      </c>
      <c r="H27" s="55">
        <f>A124802382J_Latest</f>
        <v>18.488</v>
      </c>
      <c r="I27" s="52"/>
      <c r="J27" s="51"/>
      <c r="K27" s="53"/>
      <c r="L27" s="56"/>
    </row>
    <row r="28" spans="1:12">
      <c r="A28" s="49"/>
      <c r="B28" s="59" t="s">
        <v>286</v>
      </c>
      <c r="C28" s="55">
        <f>A124802636W_Latest</f>
        <v>61.222999999999999</v>
      </c>
      <c r="D28" s="55">
        <f>A124802484W_Latest</f>
        <v>29.123000000000001</v>
      </c>
      <c r="E28" s="55">
        <f>A124802332K_Latest</f>
        <v>32.1</v>
      </c>
      <c r="F28" s="55">
        <f>A124802638A_Latest</f>
        <v>14</v>
      </c>
      <c r="G28" s="55">
        <f>A124802486A_Latest</f>
        <v>14.976000000000001</v>
      </c>
      <c r="H28" s="55">
        <f>A124802334R_Latest</f>
        <v>13.567</v>
      </c>
      <c r="I28" s="52"/>
      <c r="J28" s="51"/>
      <c r="K28" s="53"/>
      <c r="L28" s="56"/>
    </row>
    <row r="29" spans="1:12">
      <c r="A29" s="60"/>
      <c r="B29" s="57" t="s">
        <v>287</v>
      </c>
      <c r="C29" s="55">
        <f>A124802692R_Latest</f>
        <v>75.667000000000002</v>
      </c>
      <c r="D29" s="55">
        <f>A124802540C_Latest</f>
        <v>30.542000000000002</v>
      </c>
      <c r="E29" s="55">
        <f>A124802388W_Latest</f>
        <v>45.125999999999998</v>
      </c>
      <c r="F29" s="55">
        <f>A124802694V_Latest</f>
        <v>10</v>
      </c>
      <c r="G29" s="55">
        <f>A124802542J_Latest</f>
        <v>10</v>
      </c>
      <c r="H29" s="55">
        <f>A124802390J_Latest</f>
        <v>10</v>
      </c>
      <c r="I29" s="52"/>
      <c r="J29" s="51"/>
      <c r="K29" s="53"/>
      <c r="L29" s="56"/>
    </row>
    <row r="30" spans="1:12">
      <c r="A30" s="51"/>
      <c r="B30" s="60" t="s">
        <v>288</v>
      </c>
      <c r="C30" s="55">
        <f>A124802700C_Latest</f>
        <v>522.65700000000004</v>
      </c>
      <c r="D30" s="55">
        <f>A124802548W_Latest</f>
        <v>210.71600000000001</v>
      </c>
      <c r="E30" s="55">
        <f>A124802396W_Latest</f>
        <v>311.94099999999997</v>
      </c>
      <c r="F30" s="55">
        <f>A124802702J_Latest</f>
        <v>10</v>
      </c>
      <c r="G30" s="55">
        <f>A124802550J_Latest</f>
        <v>10</v>
      </c>
      <c r="H30" s="55">
        <f>A124802398A_Latest</f>
        <v>10</v>
      </c>
      <c r="I30" s="52"/>
      <c r="J30" s="51"/>
      <c r="K30" s="53"/>
      <c r="L30" s="56"/>
    </row>
    <row r="31" spans="1:12">
      <c r="A31" s="61" t="s">
        <v>289</v>
      </c>
      <c r="B31" s="57"/>
      <c r="C31" s="62">
        <f>A124802764R_Latest</f>
        <v>1012.251</v>
      </c>
      <c r="D31" s="62">
        <f>A124802612C_Latest</f>
        <v>422.17099999999999</v>
      </c>
      <c r="E31" s="62">
        <f>A124802460C_Latest</f>
        <v>590.07899999999995</v>
      </c>
      <c r="F31" s="62">
        <f>A124802766V_Latest</f>
        <v>11</v>
      </c>
      <c r="G31" s="62">
        <f>A124802614J_Latest</f>
        <v>13</v>
      </c>
      <c r="H31" s="62">
        <f>A124802462J_Latest</f>
        <v>10</v>
      </c>
      <c r="I31" s="52"/>
      <c r="J31" s="51"/>
      <c r="K31" s="53"/>
      <c r="L31" s="56"/>
    </row>
    <row r="32" spans="1:12">
      <c r="A32" s="49"/>
      <c r="B32" s="50"/>
      <c r="C32" s="51"/>
      <c r="D32" s="51"/>
      <c r="E32" s="51"/>
      <c r="F32" s="51"/>
      <c r="G32" s="51"/>
      <c r="H32" s="51"/>
      <c r="I32" s="52"/>
      <c r="J32" s="51"/>
      <c r="K32" s="53"/>
      <c r="L32" s="53"/>
    </row>
    <row r="33" spans="1:12">
      <c r="A33" s="53"/>
      <c r="B33" s="53"/>
      <c r="C33" s="53"/>
      <c r="D33" s="53"/>
      <c r="E33" s="53"/>
      <c r="F33" s="53"/>
      <c r="G33" s="53"/>
      <c r="H33" s="53"/>
      <c r="I33" s="52"/>
      <c r="J33" s="51"/>
      <c r="K33" s="53"/>
      <c r="L33" s="53"/>
    </row>
    <row r="34" spans="1:12">
      <c r="A34" s="30" t="s">
        <v>290</v>
      </c>
      <c r="B34" s="53"/>
      <c r="C34" s="51"/>
      <c r="D34" s="51"/>
      <c r="E34" s="51"/>
      <c r="F34" s="51"/>
      <c r="G34" s="51"/>
      <c r="H34" s="51"/>
      <c r="I34" s="52"/>
      <c r="J34" s="51"/>
      <c r="K34" s="53"/>
      <c r="L34" s="53"/>
    </row>
  </sheetData>
  <mergeCells count="4">
    <mergeCell ref="B6:L6"/>
    <mergeCell ref="A8:H8"/>
    <mergeCell ref="A9:B9"/>
    <mergeCell ref="F9:H9"/>
  </mergeCells>
  <hyperlinks>
    <hyperlink ref="A34" r:id="rId1" display="© Commonwealth of Australia 2015" xr:uid="{71D41FC6-6499-43DA-A1D3-F48ABC8B9751}"/>
  </hyperlinks>
  <pageMargins left="0.74803149606299213" right="0.74803149606299213" top="0.98425196850393704" bottom="0.98425196850393704" header="0.51181102362204722" footer="0.51181102362204722"/>
  <pageSetup paperSize="8" scale="68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EEAB1-6C07-44AA-91CF-535AEF513517}">
  <sheetPr>
    <pageSetUpPr fitToPage="1"/>
  </sheetPr>
  <dimension ref="A1:L34"/>
  <sheetViews>
    <sheetView zoomScaleNormal="100" workbookViewId="0">
      <pane ySplit="11" topLeftCell="A12" activePane="bottomLeft" state="frozen"/>
      <selection activeCell="Z1" sqref="Z1"/>
      <selection pane="bottomLeft" activeCell="C13" sqref="C13"/>
    </sheetView>
  </sheetViews>
  <sheetFormatPr defaultRowHeight="15" customHeight="1"/>
  <cols>
    <col min="1" max="1" width="3" customWidth="1"/>
    <col min="2" max="2" width="50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95" customHeight="1">
      <c r="A2" s="21"/>
      <c r="B2" s="32" t="s">
        <v>242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1"/>
      <c r="B5" s="33" t="s">
        <v>243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5.95" customHeight="1">
      <c r="A6" s="31"/>
      <c r="B6" s="74" t="str">
        <f>Contents!B6</f>
        <v>Table 7. Main difficulty in finding more work of underemployed part-time workers</v>
      </c>
      <c r="C6" s="74"/>
      <c r="D6" s="74"/>
      <c r="E6" s="74"/>
      <c r="F6" s="74"/>
      <c r="G6" s="74"/>
      <c r="H6" s="74"/>
      <c r="I6" s="74"/>
      <c r="J6" s="74"/>
      <c r="K6" s="74"/>
      <c r="L6" s="74"/>
    </row>
    <row r="7" spans="1:12" ht="15.95" customHeight="1">
      <c r="A7" s="31"/>
      <c r="B7" s="34" t="str">
        <f>Contents!B7</f>
        <v>Released at 11:30 am (Canberra time) Wed 7 Jul 2021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5.75" customHeight="1">
      <c r="A8" s="75" t="str">
        <f>Contents!C12</f>
        <v>Table 7.2 - Time Series IDs</v>
      </c>
      <c r="B8" s="75"/>
      <c r="C8" s="75"/>
      <c r="D8" s="75"/>
      <c r="E8" s="75"/>
      <c r="F8" s="75"/>
      <c r="G8" s="75"/>
      <c r="H8" s="75"/>
      <c r="I8" s="35"/>
      <c r="J8" s="36"/>
      <c r="K8" s="37"/>
      <c r="L8" s="37"/>
    </row>
    <row r="9" spans="1:12">
      <c r="A9" s="76"/>
      <c r="B9" s="76"/>
      <c r="C9" s="38"/>
      <c r="D9" s="38"/>
      <c r="E9" s="38"/>
      <c r="F9" s="77" t="s">
        <v>265</v>
      </c>
      <c r="G9" s="77"/>
      <c r="H9" s="77"/>
      <c r="I9" s="39"/>
      <c r="J9" s="40"/>
      <c r="K9" s="40"/>
      <c r="L9" s="40"/>
    </row>
    <row r="10" spans="1:12">
      <c r="A10" s="41"/>
      <c r="B10" s="41"/>
      <c r="C10" s="42" t="s">
        <v>266</v>
      </c>
      <c r="D10" s="42" t="s">
        <v>267</v>
      </c>
      <c r="E10" s="42" t="s">
        <v>268</v>
      </c>
      <c r="F10" s="42" t="s">
        <v>266</v>
      </c>
      <c r="G10" s="42" t="s">
        <v>267</v>
      </c>
      <c r="H10" s="42" t="s">
        <v>268</v>
      </c>
      <c r="I10" s="39"/>
      <c r="J10" s="43"/>
      <c r="K10" s="44"/>
      <c r="L10" s="45"/>
    </row>
    <row r="11" spans="1:12">
      <c r="A11" s="41"/>
      <c r="B11" s="41"/>
      <c r="C11" s="46" t="s">
        <v>269</v>
      </c>
      <c r="D11" s="46" t="s">
        <v>269</v>
      </c>
      <c r="E11" s="46" t="s">
        <v>269</v>
      </c>
      <c r="F11" s="46" t="s">
        <v>183</v>
      </c>
      <c r="G11" s="46" t="s">
        <v>183</v>
      </c>
      <c r="H11" s="46" t="s">
        <v>183</v>
      </c>
      <c r="I11" s="47"/>
      <c r="J11" s="48"/>
      <c r="K11" s="48"/>
      <c r="L11" s="48"/>
    </row>
    <row r="12" spans="1:12">
      <c r="A12" s="49" t="s">
        <v>270</v>
      </c>
      <c r="B12" s="50"/>
      <c r="C12" s="63"/>
      <c r="D12" s="63"/>
      <c r="E12" s="63"/>
      <c r="F12" s="63"/>
      <c r="G12" s="63"/>
      <c r="H12" s="63"/>
      <c r="I12" s="64"/>
      <c r="J12" s="54"/>
      <c r="K12" s="54"/>
      <c r="L12" s="54"/>
    </row>
    <row r="13" spans="1:12">
      <c r="A13" s="50"/>
      <c r="B13" s="51" t="s">
        <v>271</v>
      </c>
      <c r="C13" s="19" t="s">
        <v>126</v>
      </c>
      <c r="D13" s="19" t="s">
        <v>127</v>
      </c>
      <c r="E13" s="19" t="s">
        <v>128</v>
      </c>
      <c r="F13" s="19" t="s">
        <v>185</v>
      </c>
      <c r="G13" s="19" t="s">
        <v>186</v>
      </c>
      <c r="H13" s="19" t="s">
        <v>187</v>
      </c>
      <c r="I13" s="56"/>
      <c r="J13" s="56"/>
      <c r="K13" s="56"/>
      <c r="L13" s="56"/>
    </row>
    <row r="14" spans="1:12">
      <c r="A14" s="51"/>
      <c r="B14" s="57" t="s">
        <v>272</v>
      </c>
      <c r="C14" s="19" t="s">
        <v>129</v>
      </c>
      <c r="D14" s="19" t="s">
        <v>130</v>
      </c>
      <c r="E14" s="19" t="s">
        <v>131</v>
      </c>
      <c r="F14" s="19" t="s">
        <v>188</v>
      </c>
      <c r="G14" s="19" t="s">
        <v>189</v>
      </c>
      <c r="H14" s="19" t="s">
        <v>190</v>
      </c>
      <c r="I14" s="56"/>
      <c r="J14" s="56"/>
      <c r="K14" s="56"/>
      <c r="L14" s="56"/>
    </row>
    <row r="15" spans="1:12">
      <c r="A15" s="51"/>
      <c r="B15" s="58" t="s">
        <v>273</v>
      </c>
      <c r="C15" s="19" t="s">
        <v>132</v>
      </c>
      <c r="D15" s="19" t="s">
        <v>133</v>
      </c>
      <c r="E15" s="19" t="s">
        <v>134</v>
      </c>
      <c r="F15" s="19" t="s">
        <v>191</v>
      </c>
      <c r="G15" s="19" t="s">
        <v>192</v>
      </c>
      <c r="H15" s="19" t="s">
        <v>193</v>
      </c>
      <c r="I15" s="56"/>
      <c r="J15" s="56"/>
      <c r="K15" s="56"/>
      <c r="L15" s="56"/>
    </row>
    <row r="16" spans="1:12">
      <c r="A16" s="51"/>
      <c r="B16" s="58" t="s">
        <v>274</v>
      </c>
      <c r="C16" s="19" t="s">
        <v>135</v>
      </c>
      <c r="D16" s="19" t="s">
        <v>136</v>
      </c>
      <c r="E16" s="19" t="s">
        <v>137</v>
      </c>
      <c r="F16" s="19" t="s">
        <v>194</v>
      </c>
      <c r="G16" s="19" t="s">
        <v>195</v>
      </c>
      <c r="H16" s="19" t="s">
        <v>196</v>
      </c>
      <c r="I16" s="56"/>
      <c r="J16" s="56"/>
      <c r="K16" s="56"/>
      <c r="L16" s="56"/>
    </row>
    <row r="17" spans="1:12">
      <c r="A17" s="51"/>
      <c r="B17" s="58" t="s">
        <v>275</v>
      </c>
      <c r="C17" s="19" t="s">
        <v>138</v>
      </c>
      <c r="D17" s="19" t="s">
        <v>139</v>
      </c>
      <c r="E17" s="19" t="s">
        <v>140</v>
      </c>
      <c r="F17" s="19" t="s">
        <v>197</v>
      </c>
      <c r="G17" s="19" t="s">
        <v>198</v>
      </c>
      <c r="H17" s="19" t="s">
        <v>199</v>
      </c>
      <c r="I17" s="56"/>
      <c r="J17" s="56"/>
      <c r="K17" s="56"/>
      <c r="L17" s="56"/>
    </row>
    <row r="18" spans="1:12">
      <c r="A18" s="51"/>
      <c r="B18" s="58" t="s">
        <v>276</v>
      </c>
      <c r="C18" s="19" t="s">
        <v>141</v>
      </c>
      <c r="D18" s="19" t="s">
        <v>142</v>
      </c>
      <c r="E18" s="19" t="s">
        <v>143</v>
      </c>
      <c r="F18" s="19" t="s">
        <v>200</v>
      </c>
      <c r="G18" s="19" t="s">
        <v>201</v>
      </c>
      <c r="H18" s="19" t="s">
        <v>202</v>
      </c>
      <c r="I18" s="56"/>
      <c r="J18" s="56"/>
      <c r="K18" s="56"/>
      <c r="L18" s="56"/>
    </row>
    <row r="19" spans="1:12">
      <c r="A19" s="51"/>
      <c r="B19" s="58" t="s">
        <v>277</v>
      </c>
      <c r="C19" s="19" t="s">
        <v>144</v>
      </c>
      <c r="D19" s="19" t="s">
        <v>145</v>
      </c>
      <c r="E19" s="19" t="s">
        <v>146</v>
      </c>
      <c r="F19" s="19" t="s">
        <v>203</v>
      </c>
      <c r="G19" s="19" t="s">
        <v>204</v>
      </c>
      <c r="H19" s="19" t="s">
        <v>205</v>
      </c>
      <c r="I19" s="56"/>
      <c r="J19" s="56"/>
      <c r="K19" s="56"/>
      <c r="L19" s="56"/>
    </row>
    <row r="20" spans="1:12">
      <c r="A20" s="51"/>
      <c r="B20" s="58" t="s">
        <v>278</v>
      </c>
      <c r="C20" s="19" t="s">
        <v>147</v>
      </c>
      <c r="D20" s="19" t="s">
        <v>148</v>
      </c>
      <c r="E20" s="19" t="s">
        <v>149</v>
      </c>
      <c r="F20" s="19" t="s">
        <v>206</v>
      </c>
      <c r="G20" s="19" t="s">
        <v>207</v>
      </c>
      <c r="H20" s="19" t="s">
        <v>208</v>
      </c>
      <c r="I20" s="56"/>
      <c r="J20" s="56"/>
      <c r="K20" s="56"/>
      <c r="L20" s="56"/>
    </row>
    <row r="21" spans="1:12">
      <c r="A21" s="49"/>
      <c r="B21" s="59" t="s">
        <v>279</v>
      </c>
      <c r="C21" s="19" t="s">
        <v>150</v>
      </c>
      <c r="D21" s="19" t="s">
        <v>151</v>
      </c>
      <c r="E21" s="19" t="s">
        <v>152</v>
      </c>
      <c r="F21" s="19" t="s">
        <v>209</v>
      </c>
      <c r="G21" s="19" t="s">
        <v>210</v>
      </c>
      <c r="H21" s="19" t="s">
        <v>211</v>
      </c>
      <c r="I21" s="56"/>
      <c r="J21" s="56"/>
      <c r="K21" s="56"/>
      <c r="L21" s="56"/>
    </row>
    <row r="22" spans="1:12">
      <c r="A22" s="51"/>
      <c r="B22" s="58" t="s">
        <v>280</v>
      </c>
      <c r="C22" s="19" t="s">
        <v>153</v>
      </c>
      <c r="D22" s="19" t="s">
        <v>154</v>
      </c>
      <c r="E22" s="19" t="s">
        <v>155</v>
      </c>
      <c r="F22" s="19" t="s">
        <v>212</v>
      </c>
      <c r="G22" s="19" t="s">
        <v>213</v>
      </c>
      <c r="H22" s="19" t="s">
        <v>214</v>
      </c>
      <c r="I22" s="56"/>
      <c r="J22" s="56"/>
      <c r="K22" s="56"/>
      <c r="L22" s="56"/>
    </row>
    <row r="23" spans="1:12">
      <c r="A23" s="51"/>
      <c r="B23" s="58" t="s">
        <v>281</v>
      </c>
      <c r="C23" s="19" t="s">
        <v>156</v>
      </c>
      <c r="D23" s="19" t="s">
        <v>157</v>
      </c>
      <c r="E23" s="19" t="s">
        <v>158</v>
      </c>
      <c r="F23" s="19" t="s">
        <v>215</v>
      </c>
      <c r="G23" s="19" t="s">
        <v>216</v>
      </c>
      <c r="H23" s="19" t="s">
        <v>217</v>
      </c>
      <c r="I23" s="56"/>
      <c r="J23" s="56"/>
      <c r="K23" s="56"/>
      <c r="L23" s="56"/>
    </row>
    <row r="24" spans="1:12">
      <c r="A24" s="51"/>
      <c r="B24" s="58" t="s">
        <v>282</v>
      </c>
      <c r="C24" s="19" t="s">
        <v>159</v>
      </c>
      <c r="D24" s="19" t="s">
        <v>160</v>
      </c>
      <c r="E24" s="19" t="s">
        <v>161</v>
      </c>
      <c r="F24" s="19" t="s">
        <v>218</v>
      </c>
      <c r="G24" s="19" t="s">
        <v>219</v>
      </c>
      <c r="H24" s="19" t="s">
        <v>220</v>
      </c>
      <c r="I24" s="56"/>
      <c r="J24" s="56"/>
      <c r="K24" s="56"/>
      <c r="L24" s="56"/>
    </row>
    <row r="25" spans="1:12">
      <c r="A25" s="51"/>
      <c r="B25" s="58" t="s">
        <v>283</v>
      </c>
      <c r="C25" s="19" t="s">
        <v>162</v>
      </c>
      <c r="D25" s="19" t="s">
        <v>163</v>
      </c>
      <c r="E25" s="19" t="s">
        <v>164</v>
      </c>
      <c r="F25" s="19" t="s">
        <v>221</v>
      </c>
      <c r="G25" s="19" t="s">
        <v>222</v>
      </c>
      <c r="H25" s="19" t="s">
        <v>223</v>
      </c>
      <c r="I25" s="56"/>
      <c r="J25" s="56"/>
      <c r="K25" s="56"/>
      <c r="L25" s="56"/>
    </row>
    <row r="26" spans="1:12">
      <c r="A26" s="51"/>
      <c r="B26" s="58" t="s">
        <v>284</v>
      </c>
      <c r="C26" s="19" t="s">
        <v>165</v>
      </c>
      <c r="D26" s="19" t="s">
        <v>166</v>
      </c>
      <c r="E26" s="19" t="s">
        <v>167</v>
      </c>
      <c r="F26" s="19" t="s">
        <v>224</v>
      </c>
      <c r="G26" s="19" t="s">
        <v>225</v>
      </c>
      <c r="H26" s="19" t="s">
        <v>226</v>
      </c>
      <c r="I26" s="56"/>
      <c r="J26" s="56"/>
      <c r="K26" s="56"/>
      <c r="L26" s="56"/>
    </row>
    <row r="27" spans="1:12">
      <c r="A27" s="51"/>
      <c r="B27" s="58" t="s">
        <v>285</v>
      </c>
      <c r="C27" s="19" t="s">
        <v>168</v>
      </c>
      <c r="D27" s="19" t="s">
        <v>169</v>
      </c>
      <c r="E27" s="19" t="s">
        <v>170</v>
      </c>
      <c r="F27" s="19" t="s">
        <v>227</v>
      </c>
      <c r="G27" s="19" t="s">
        <v>228</v>
      </c>
      <c r="H27" s="19" t="s">
        <v>229</v>
      </c>
      <c r="I27" s="56"/>
      <c r="J27" s="56"/>
      <c r="K27" s="56"/>
      <c r="L27" s="56"/>
    </row>
    <row r="28" spans="1:12">
      <c r="A28" s="49"/>
      <c r="B28" s="59" t="s">
        <v>286</v>
      </c>
      <c r="C28" s="19" t="s">
        <v>171</v>
      </c>
      <c r="D28" s="19" t="s">
        <v>172</v>
      </c>
      <c r="E28" s="19" t="s">
        <v>173</v>
      </c>
      <c r="F28" s="19" t="s">
        <v>230</v>
      </c>
      <c r="G28" s="19" t="s">
        <v>231</v>
      </c>
      <c r="H28" s="19" t="s">
        <v>232</v>
      </c>
      <c r="I28" s="56"/>
      <c r="J28" s="56"/>
      <c r="K28" s="56"/>
      <c r="L28" s="56"/>
    </row>
    <row r="29" spans="1:12">
      <c r="A29" s="60"/>
      <c r="B29" s="57" t="s">
        <v>287</v>
      </c>
      <c r="C29" s="19" t="s">
        <v>174</v>
      </c>
      <c r="D29" s="19" t="s">
        <v>175</v>
      </c>
      <c r="E29" s="19" t="s">
        <v>176</v>
      </c>
      <c r="F29" s="19" t="s">
        <v>233</v>
      </c>
      <c r="G29" s="19" t="s">
        <v>234</v>
      </c>
      <c r="H29" s="19" t="s">
        <v>235</v>
      </c>
      <c r="I29" s="56"/>
      <c r="J29" s="56"/>
      <c r="K29" s="56"/>
      <c r="L29" s="56"/>
    </row>
    <row r="30" spans="1:12">
      <c r="A30" s="53"/>
      <c r="B30" s="60" t="s">
        <v>288</v>
      </c>
      <c r="C30" s="19" t="s">
        <v>177</v>
      </c>
      <c r="D30" s="19" t="s">
        <v>178</v>
      </c>
      <c r="E30" s="19" t="s">
        <v>179</v>
      </c>
      <c r="F30" s="19" t="s">
        <v>236</v>
      </c>
      <c r="G30" s="19" t="s">
        <v>237</v>
      </c>
      <c r="H30" s="19" t="s">
        <v>238</v>
      </c>
      <c r="I30" s="56"/>
      <c r="J30" s="56"/>
      <c r="K30" s="56"/>
      <c r="L30" s="56"/>
    </row>
    <row r="31" spans="1:12">
      <c r="A31" s="61" t="s">
        <v>289</v>
      </c>
      <c r="B31" s="57"/>
      <c r="C31" s="19" t="s">
        <v>180</v>
      </c>
      <c r="D31" s="19" t="s">
        <v>181</v>
      </c>
      <c r="E31" s="19" t="s">
        <v>182</v>
      </c>
      <c r="F31" s="19" t="s">
        <v>239</v>
      </c>
      <c r="G31" s="19" t="s">
        <v>240</v>
      </c>
      <c r="H31" s="19" t="s">
        <v>241</v>
      </c>
      <c r="I31" s="56"/>
      <c r="J31" s="56"/>
      <c r="K31" s="56"/>
      <c r="L31" s="56"/>
    </row>
    <row r="32" spans="1:12">
      <c r="A32" s="49"/>
      <c r="B32" s="65"/>
      <c r="C32" s="53"/>
      <c r="D32" s="53"/>
      <c r="E32" s="53"/>
      <c r="F32" s="66"/>
      <c r="G32" s="66"/>
      <c r="H32" s="67"/>
      <c r="I32" s="56"/>
      <c r="J32" s="53"/>
      <c r="K32" s="53"/>
      <c r="L32" s="53"/>
    </row>
    <row r="33" spans="1:12">
      <c r="A33" s="53"/>
      <c r="B33" s="53"/>
      <c r="C33" s="53"/>
      <c r="D33" s="53"/>
      <c r="E33" s="53"/>
      <c r="F33" s="53"/>
      <c r="G33" s="53"/>
      <c r="H33" s="53"/>
      <c r="I33" s="68"/>
      <c r="J33" s="53"/>
      <c r="K33" s="53"/>
      <c r="L33" s="53"/>
    </row>
    <row r="34" spans="1:12">
      <c r="A34" s="30" t="s">
        <v>290</v>
      </c>
      <c r="B34" s="53"/>
      <c r="C34" s="53"/>
      <c r="D34" s="53"/>
      <c r="E34" s="53"/>
      <c r="F34" s="53"/>
      <c r="G34" s="53"/>
      <c r="H34" s="53"/>
      <c r="I34" s="68"/>
      <c r="J34" s="53"/>
      <c r="K34" s="53"/>
      <c r="L34" s="53"/>
    </row>
  </sheetData>
  <mergeCells count="4">
    <mergeCell ref="B6:L6"/>
    <mergeCell ref="A8:H8"/>
    <mergeCell ref="A9:B9"/>
    <mergeCell ref="F9:H9"/>
  </mergeCells>
  <hyperlinks>
    <hyperlink ref="A34" r:id="rId1" display="© Commonwealth of Australia 2015" xr:uid="{693E6DE8-359D-4325-893F-A6740733ACDB}"/>
    <hyperlink ref="C13" location="A124802764R" display="A124802764R" xr:uid="{EA92848A-7B31-46C6-B3C2-61557A934872}"/>
    <hyperlink ref="C14" location="A124802724W" display="A124802724W" xr:uid="{A2FDF20E-54B7-49E6-A4A2-47D9F7218415}"/>
    <hyperlink ref="C15" location="A124802660W" display="A124802660W" xr:uid="{EAD585A0-5F10-435E-A2FE-518FB55FC9E4}"/>
    <hyperlink ref="C16" location="A124802732W" display="A124802732W" xr:uid="{FE09A4F4-C1A0-47AC-9FAF-469F40545371}"/>
    <hyperlink ref="C17" location="A124802740W" display="A124802740W" xr:uid="{E66C3355-5C62-497A-A8C9-DD45D7920EE0}"/>
    <hyperlink ref="C18" location="A124802668R" display="A124802668R" xr:uid="{D07309DC-C34A-4A6F-8836-6762CB570256}"/>
    <hyperlink ref="C19" location="A124802676R" display="A124802676R" xr:uid="{3435F2B8-B418-4049-B6E9-4EDA5CFB829E}"/>
    <hyperlink ref="C20" location="A124802708W" display="A124802708W" xr:uid="{0ECF88D0-A245-4E1E-B0E9-9BD426B2EC15}"/>
    <hyperlink ref="C21" location="A124802644W" display="A124802644W" xr:uid="{48FAE687-0DC1-44C5-B000-149A1B733D80}"/>
    <hyperlink ref="C22" location="A124802748R" display="A124802748R" xr:uid="{AFF83B2E-F873-49ED-AB8E-240098EEFB8B}"/>
    <hyperlink ref="C23" location="A124802716W" display="A124802716W" xr:uid="{C487D645-CE3D-4CFC-8321-91E9A0A3E881}"/>
    <hyperlink ref="C24" location="A124802756R" display="A124802756R" xr:uid="{5CDCEFC2-FCDE-40C4-8169-B8A58D29F9DA}"/>
    <hyperlink ref="C25" location="A124802652W" display="A124802652W" xr:uid="{3797B6F5-C3C6-4BC0-B7BE-0CCA24EF5D2B}"/>
    <hyperlink ref="C26" location="A124802620C" display="A124802620C" xr:uid="{97B6C257-10A1-44C7-8F06-37C2B6D3E434}"/>
    <hyperlink ref="C27" location="A124802628W" display="A124802628W" xr:uid="{13DEE0E3-5315-4EFD-B656-4309603A4566}"/>
    <hyperlink ref="C28" location="A124802684R" display="A124802684R" xr:uid="{D02D9B59-CA15-4602-9B74-F215B11494BD}"/>
    <hyperlink ref="C29" location="A124802636W" display="A124802636W" xr:uid="{4F31CCC4-0418-45E6-A659-FA3060D4F963}"/>
    <hyperlink ref="C30" location="A124802692R" display="A124802692R" xr:uid="{106A6436-0B72-4EE4-B198-26D8CC2027FE}"/>
    <hyperlink ref="C31" location="A124802700C" display="A124802700C" xr:uid="{88BF1069-0846-4301-B21B-F65573AD2BA2}"/>
    <hyperlink ref="F13" location="A124802766V" display="A124802766V" xr:uid="{941E7370-7BA9-42BF-8CD3-8B72F9115B75}"/>
    <hyperlink ref="F14" location="A124802726A" display="A124802726A" xr:uid="{4443FBFF-4958-4280-97F3-C067C942318E}"/>
    <hyperlink ref="F15" location="A124802662A" display="A124802662A" xr:uid="{F00C3CB3-B6DC-4541-901B-8066EB3715C7}"/>
    <hyperlink ref="F16" location="A124802734A" display="A124802734A" xr:uid="{2883B206-F793-4BA1-92FA-3B076C5B7AB4}"/>
    <hyperlink ref="F17" location="A124802742A" display="A124802742A" xr:uid="{61D6BDA7-782F-40CD-AFF7-43E6BD767794}"/>
    <hyperlink ref="F18" location="A124802670A" display="A124802670A" xr:uid="{8B461513-FC21-4907-B5E0-743E7750BC74}"/>
    <hyperlink ref="F19" location="A124802678V" display="A124802678V" xr:uid="{E56076B7-2E31-4F9C-8D02-5468375AB78F}"/>
    <hyperlink ref="F20" location="A124802710J" display="A124802710J" xr:uid="{93B381A0-9528-4E34-B313-826A984677EE}"/>
    <hyperlink ref="F21" location="A124802646A" display="A124802646A" xr:uid="{15E07F8A-5764-4B11-9433-9DC4D45744A8}"/>
    <hyperlink ref="F22" location="A124802750A" display="A124802750A" xr:uid="{F54E9004-B752-431B-87B0-A676BF29E7A6}"/>
    <hyperlink ref="F23" location="A124802718A" display="A124802718A" xr:uid="{EDE800B4-51D7-4B57-BBD9-641112069D42}"/>
    <hyperlink ref="F24" location="A124802758V" display="A124802758V" xr:uid="{66153188-FE4A-4561-B7F6-29086EA748B0}"/>
    <hyperlink ref="F25" location="A124802654A" display="A124802654A" xr:uid="{1CE3A2DF-3715-42CE-BC64-4FC6D869B9C3}"/>
    <hyperlink ref="F26" location="A124802622J" display="A124802622J" xr:uid="{CCF8DAD6-12BC-41B1-AAA4-B30FD48F4344}"/>
    <hyperlink ref="F27" location="A124802630J" display="A124802630J" xr:uid="{74A9432A-0277-4E59-A94F-9B13DFD99AAC}"/>
    <hyperlink ref="F28" location="A124802686V" display="A124802686V" xr:uid="{88175FDA-A573-4716-B928-66498B1A38F8}"/>
    <hyperlink ref="F29" location="A124802638A" display="A124802638A" xr:uid="{9C6DDFFC-EAB6-460B-9DB6-51C8B8AD28D0}"/>
    <hyperlink ref="F30" location="A124802694V" display="A124802694V" xr:uid="{341A3298-9AA1-4CD8-99EA-072900F6769A}"/>
    <hyperlink ref="F31" location="A124802702J" display="A124802702J" xr:uid="{488CEDD4-4CC4-40B6-8A5E-560D4B1C2904}"/>
    <hyperlink ref="D13" location="A124802612C" display="A124802612C" xr:uid="{E6F02243-CDFF-463F-943A-E9AE27D7B950}"/>
    <hyperlink ref="D14" location="A124802572W" display="A124802572W" xr:uid="{7C516A19-CFA5-4A67-93AB-F8CE0CB73DB8}"/>
    <hyperlink ref="D15" location="A124802508C" display="A124802508C" xr:uid="{521B415C-29C5-4E36-9837-25BFEB1D7C73}"/>
    <hyperlink ref="D16" location="A124802580W" display="A124802580W" xr:uid="{27A717F6-16B0-4E97-BCE5-DB32C5B6D45D}"/>
    <hyperlink ref="D17" location="A124802588R" display="A124802588R" xr:uid="{961622C6-DF08-499F-B614-92B2DE3D8B2E}"/>
    <hyperlink ref="D18" location="A124802516C" display="A124802516C" xr:uid="{4AFD88D5-6C17-4C05-A45E-14CCBDB91533}"/>
    <hyperlink ref="D19" location="A124802524C" display="A124802524C" xr:uid="{C8204A2B-25C9-4223-99EE-28A5158B76E1}"/>
    <hyperlink ref="D20" location="A124802556W" display="A124802556W" xr:uid="{1D5693FE-55C7-4E38-9810-BF7B10E37E19}"/>
    <hyperlink ref="D21" location="A124802492W" display="A124802492W" xr:uid="{DC3A3AF1-D3C7-48D8-925A-79EDC5D3CA8E}"/>
    <hyperlink ref="D22" location="A124802596R" display="A124802596R" xr:uid="{D8C5C83A-72B2-4901-A9E3-4C4572B46541}"/>
    <hyperlink ref="D23" location="A124802564W" display="A124802564W" xr:uid="{1EEF8DB4-4104-43EB-98B0-2587154257B7}"/>
    <hyperlink ref="D24" location="A124802604C" display="A124802604C" xr:uid="{76B44DB1-169C-44C5-ABD4-8FD0AD322300}"/>
    <hyperlink ref="D25" location="A124802500K" display="A124802500K" xr:uid="{BC3FBBB5-8488-435F-A329-7FBDBF3AEFD0}"/>
    <hyperlink ref="D26" location="A124802468W" display="A124802468W" xr:uid="{04AF8805-48D1-4CF5-9BD6-5B58872FBF1C}"/>
    <hyperlink ref="D27" location="A124802476W" display="A124802476W" xr:uid="{3F633902-B40F-4AB8-8425-29BF96561287}"/>
    <hyperlink ref="D28" location="A124802532C" display="A124802532C" xr:uid="{A0BA3096-0AB8-4AD1-B17E-22F22B9EAB57}"/>
    <hyperlink ref="D29" location="A124802484W" display="A124802484W" xr:uid="{B8246712-38E2-4D4C-A746-EDB5AF8ED176}"/>
    <hyperlink ref="D30" location="A124802540C" display="A124802540C" xr:uid="{86A63AB6-4801-4B89-8C5D-291F5E417BAD}"/>
    <hyperlink ref="D31" location="A124802548W" display="A124802548W" xr:uid="{47F851B9-6428-4BF6-85DB-EF886C038AC7}"/>
    <hyperlink ref="G13" location="A124802614J" display="A124802614J" xr:uid="{32143451-C960-4770-949D-550C1ABAE60F}"/>
    <hyperlink ref="G14" location="A124802574A" display="A124802574A" xr:uid="{61A2297D-ED41-451D-8219-DBD56D16C694}"/>
    <hyperlink ref="G15" location="A124802510R" display="A124802510R" xr:uid="{01A02FD3-4A11-4CD8-A126-1670D55DD5D0}"/>
    <hyperlink ref="G16" location="A124802582A" display="A124802582A" xr:uid="{2D56195C-2DE7-4412-A98A-6EA6EB73A198}"/>
    <hyperlink ref="G17" location="A124802590A" display="A124802590A" xr:uid="{C91159B6-8118-427A-B4F0-0DBCE57A0936}"/>
    <hyperlink ref="G18" location="A124802518J" display="A124802518J" xr:uid="{E84B363C-FC72-498C-97CD-13FEEE8D9362}"/>
    <hyperlink ref="G19" location="A124802526J" display="A124802526J" xr:uid="{BDA401CC-2191-4AD1-89EE-094CB489EC4B}"/>
    <hyperlink ref="G20" location="A124802558A" display="A124802558A" xr:uid="{26F72976-4ED6-4DDC-AD4F-EB38A402C9D0}"/>
    <hyperlink ref="G21" location="A124802494A" display="A124802494A" xr:uid="{2565043D-3488-407A-8ED2-1DBAE51FD534}"/>
    <hyperlink ref="G22" location="A124802598V" display="A124802598V" xr:uid="{534BFEEE-0A37-43AF-A797-DABDBF60DBFA}"/>
    <hyperlink ref="G23" location="A124802566A" display="A124802566A" xr:uid="{89B24D13-33AE-477E-9A3D-530983CB03A0}"/>
    <hyperlink ref="G24" location="A124802606J" display="A124802606J" xr:uid="{1A759B56-BDB2-4B04-A535-DFE4BF56AAAE}"/>
    <hyperlink ref="G25" location="A124802502R" display="A124802502R" xr:uid="{04261FB2-6B3A-4505-9100-731FA073718C}"/>
    <hyperlink ref="G26" location="A124802470J" display="A124802470J" xr:uid="{BC4F9493-5F13-4DBF-AE8D-0CCFB36C76FA}"/>
    <hyperlink ref="G27" location="A124802478A" display="A124802478A" xr:uid="{2F674EFD-8876-4017-B70B-9C074757D80F}"/>
    <hyperlink ref="G28" location="A124802534J" display="A124802534J" xr:uid="{E30F74B3-CFCB-4290-8C6A-B5F2B059C926}"/>
    <hyperlink ref="G29" location="A124802486A" display="A124802486A" xr:uid="{56401B25-624C-452F-B50A-BBA5E382C6F4}"/>
    <hyperlink ref="G30" location="A124802542J" display="A124802542J" xr:uid="{748ECF5F-F7EE-4973-93BC-ED9FD9142AFB}"/>
    <hyperlink ref="G31" location="A124802550J" display="A124802550J" xr:uid="{32445E2C-D32B-499C-960E-6750A93FD7A3}"/>
    <hyperlink ref="E13" location="A124802460C" display="A124802460C" xr:uid="{7A1AAEA5-02EB-4191-8C32-CD2B76C3F393}"/>
    <hyperlink ref="E14" location="A124802420K" display="A124802420K" xr:uid="{0515F9A7-6395-4808-A141-D3F129CF69B4}"/>
    <hyperlink ref="E15" location="A124802356C" display="A124802356C" xr:uid="{5C4DB5E0-FC7D-46A4-99B9-B7729B21A80E}"/>
    <hyperlink ref="E16" location="A124802428C" display="A124802428C" xr:uid="{8EFE22CC-057D-453D-B1CC-1A0BCC7BE1C2}"/>
    <hyperlink ref="E17" location="A124802436C" display="A124802436C" xr:uid="{933DF497-D2C5-4C8E-96D0-4C744DAA6C50}"/>
    <hyperlink ref="E18" location="A124802364C" display="A124802364C" xr:uid="{8A92F37E-09A4-4EF2-A014-395685C424A7}"/>
    <hyperlink ref="E19" location="A124802372C" display="A124802372C" xr:uid="{1CB35E8C-35C4-4F9C-82EF-A7B38F6355C6}"/>
    <hyperlink ref="E20" location="A124802404K" display="A124802404K" xr:uid="{0E8AAE66-A701-4046-AD29-D458FABACBDE}"/>
    <hyperlink ref="E21" location="A124802340K" display="A124802340K" xr:uid="{E29A2585-5A96-4574-B5DF-1E5185D92044}"/>
    <hyperlink ref="E22" location="A124802444C" display="A124802444C" xr:uid="{859C55AB-657B-4051-83EC-AA3DC329939D}"/>
    <hyperlink ref="E23" location="A124802412K" display="A124802412K" xr:uid="{D5D1CAD2-EDA4-4CFB-9D1A-09CCDC6D8365}"/>
    <hyperlink ref="E24" location="A124802452C" display="A124802452C" xr:uid="{56F48795-ABFD-4BE7-888B-2E58451CCBD5}"/>
    <hyperlink ref="E25" location="A124802348C" display="A124802348C" xr:uid="{0AED7C7D-754D-48BE-B84F-66B2A41AB3D5}"/>
    <hyperlink ref="E26" location="A124802316K" display="A124802316K" xr:uid="{4C02D795-8D58-433A-90FB-60EF8A79C4A6}"/>
    <hyperlink ref="E27" location="A124802324K" display="A124802324K" xr:uid="{D47C1D81-07D4-4C37-82F7-E2814AACD324}"/>
    <hyperlink ref="E28" location="A124802380C" display="A124802380C" xr:uid="{026117C2-0DF5-42D0-A531-63D99F2963E2}"/>
    <hyperlink ref="E29" location="A124802332K" display="A124802332K" xr:uid="{586AEA23-410F-49AD-AD71-A1BA9F3F35A5}"/>
    <hyperlink ref="E30" location="A124802388W" display="A124802388W" xr:uid="{855C2361-092D-47C7-A17F-27AB7A8C4C38}"/>
    <hyperlink ref="E31" location="A124802396W" display="A124802396W" xr:uid="{BFD20E00-EFC5-41A2-8286-9E68B39CDF0C}"/>
    <hyperlink ref="H13" location="A124802462J" display="A124802462J" xr:uid="{EF8308A6-2B5A-45B9-A2CB-CF2B703BF139}"/>
    <hyperlink ref="H14" location="A124802422R" display="A124802422R" xr:uid="{60D3942F-7629-46DA-A0B7-11F28C6104F2}"/>
    <hyperlink ref="H15" location="A124802358J" display="A124802358J" xr:uid="{B1821EEA-1AE9-40BB-9A11-D9D9F22319CA}"/>
    <hyperlink ref="H16" location="A124802430R" display="A124802430R" xr:uid="{FF70F25F-3D60-46BC-8A0C-F96121795C33}"/>
    <hyperlink ref="H17" location="A124802438J" display="A124802438J" xr:uid="{87B6FE76-91CE-42E1-BA68-9C1A6503E62E}"/>
    <hyperlink ref="H18" location="A124802366J" display="A124802366J" xr:uid="{B8A9D9F4-DDE9-4F3B-8E7D-9EE69826B301}"/>
    <hyperlink ref="H19" location="A124802374J" display="A124802374J" xr:uid="{59868A6E-68DD-44AA-B7DA-A66D935A4CB3}"/>
    <hyperlink ref="H20" location="A124802406R" display="A124802406R" xr:uid="{2046AE27-2446-4813-A96F-935CBDEFC659}"/>
    <hyperlink ref="H21" location="A124802342R" display="A124802342R" xr:uid="{8D99182F-F314-4DEA-9987-4697564BDC6A}"/>
    <hyperlink ref="H22" location="A124802446J" display="A124802446J" xr:uid="{1E991431-D075-43F5-8322-34E34C7DCB5C}"/>
    <hyperlink ref="H23" location="A124802414R" display="A124802414R" xr:uid="{45857449-EC5A-4961-8013-F12A970DF54E}"/>
    <hyperlink ref="H24" location="A124802454J" display="A124802454J" xr:uid="{23335BF2-116D-4570-90CF-1C4D14159F29}"/>
    <hyperlink ref="H25" location="A124802350R" display="A124802350R" xr:uid="{8CF0D751-262B-4C67-8D21-3B9A47D9088B}"/>
    <hyperlink ref="H26" location="A124802318R" display="A124802318R" xr:uid="{6EE35BDD-6E03-4349-AC78-0236011A8AF9}"/>
    <hyperlink ref="H27" location="A124802326R" display="A124802326R" xr:uid="{9DBF6936-BA8E-4BB2-92C8-DFD25DDFB8BF}"/>
    <hyperlink ref="H28" location="A124802382J" display="A124802382J" xr:uid="{232E73B4-2D89-4355-B3A2-72459E3652B5}"/>
    <hyperlink ref="H29" location="A124802334R" display="A124802334R" xr:uid="{F0CE49B3-5EAA-4D31-B4A7-245404A9DDC3}"/>
    <hyperlink ref="H30" location="A124802390J" display="A124802390J" xr:uid="{BB5E9CF0-7EE9-4428-B1B2-1AB36A15A632}"/>
    <hyperlink ref="H31" location="A124802398A" display="A124802398A" xr:uid="{DF87177D-B2C8-4291-A484-29931820AFB7}"/>
  </hyperlinks>
  <pageMargins left="0.74803149606299213" right="0.74803149606299213" top="0.98425196850393704" bottom="0.98425196850393704" header="0.51181102362204722" footer="0.51181102362204722"/>
  <pageSetup paperSize="8" scale="68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27"/>
  <sheetViews>
    <sheetView showGridLines="0" workbookViewId="0">
      <pane ySplit="11" topLeftCell="A12" activePane="bottomLeft" state="frozen"/>
      <selection pane="bottomLeft"/>
    </sheetView>
  </sheetViews>
  <sheetFormatPr defaultColWidth="7.7109375" defaultRowHeight="11.25"/>
  <cols>
    <col min="1" max="1" width="17.85546875" style="11" customWidth="1"/>
    <col min="2" max="2" width="19.140625" style="11" customWidth="1"/>
    <col min="3" max="3" width="30.7109375" style="11" customWidth="1"/>
    <col min="4" max="4" width="7.7109375" style="11"/>
    <col min="5" max="5" width="11" style="11" bestFit="1" customWidth="1"/>
    <col min="6" max="11" width="7.7109375" style="11"/>
    <col min="12" max="12" width="9.7109375" style="11" customWidth="1"/>
    <col min="13" max="25" width="7.7109375" style="11"/>
    <col min="26" max="26" width="7.7109375" style="11" customWidth="1"/>
    <col min="27" max="16384" width="7.7109375" style="11"/>
  </cols>
  <sheetData>
    <row r="2" spans="1:13" ht="12.75">
      <c r="B2" s="13" t="s">
        <v>242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5.75">
      <c r="B5" s="14" t="s">
        <v>243</v>
      </c>
    </row>
    <row r="6" spans="1:13" ht="15.75" customHeight="1">
      <c r="B6" s="70" t="s">
        <v>244</v>
      </c>
      <c r="C6" s="70"/>
      <c r="D6" s="70"/>
      <c r="E6" s="70"/>
      <c r="F6" s="70"/>
      <c r="G6" s="70"/>
      <c r="H6" s="70"/>
      <c r="I6" s="70"/>
      <c r="J6" s="70"/>
      <c r="K6" s="70"/>
      <c r="L6" s="70"/>
    </row>
    <row r="8" spans="1:13" ht="15">
      <c r="D8" s="16" t="s">
        <v>246</v>
      </c>
    </row>
    <row r="9" spans="1:13" s="17" customFormat="1"/>
    <row r="10" spans="1:13" ht="22.5" customHeight="1">
      <c r="A10" s="18" t="s">
        <v>247</v>
      </c>
      <c r="B10" s="18"/>
      <c r="C10" s="18"/>
      <c r="D10" s="18" t="s">
        <v>115</v>
      </c>
      <c r="E10" s="18" t="s">
        <v>122</v>
      </c>
      <c r="F10" s="18" t="s">
        <v>119</v>
      </c>
      <c r="G10" s="18" t="s">
        <v>120</v>
      </c>
      <c r="H10" s="18" t="s">
        <v>248</v>
      </c>
      <c r="I10" s="18" t="s">
        <v>114</v>
      </c>
      <c r="J10" s="18" t="s">
        <v>116</v>
      </c>
      <c r="K10" s="18" t="s">
        <v>249</v>
      </c>
      <c r="L10" s="18" t="s">
        <v>118</v>
      </c>
    </row>
    <row r="12" spans="1:13">
      <c r="A12" s="11" t="s">
        <v>0</v>
      </c>
      <c r="D12" s="11" t="s">
        <v>124</v>
      </c>
      <c r="E12" s="19" t="s">
        <v>126</v>
      </c>
      <c r="F12" s="10">
        <v>42036</v>
      </c>
      <c r="G12" s="10">
        <v>44228</v>
      </c>
      <c r="H12" s="11">
        <v>7</v>
      </c>
      <c r="I12" s="20" t="s">
        <v>123</v>
      </c>
      <c r="J12" s="11" t="s">
        <v>125</v>
      </c>
      <c r="K12" s="11" t="s">
        <v>251</v>
      </c>
      <c r="L12" s="11">
        <v>2</v>
      </c>
    </row>
    <row r="13" spans="1:13">
      <c r="A13" s="11" t="s">
        <v>1</v>
      </c>
      <c r="D13" s="11" t="s">
        <v>124</v>
      </c>
      <c r="E13" s="19" t="s">
        <v>127</v>
      </c>
      <c r="F13" s="10">
        <v>42036</v>
      </c>
      <c r="G13" s="10">
        <v>44228</v>
      </c>
      <c r="H13" s="11">
        <v>7</v>
      </c>
      <c r="I13" s="20" t="s">
        <v>123</v>
      </c>
      <c r="J13" s="11" t="s">
        <v>125</v>
      </c>
      <c r="K13" s="11" t="s">
        <v>251</v>
      </c>
      <c r="L13" s="11">
        <v>2</v>
      </c>
    </row>
    <row r="14" spans="1:13">
      <c r="A14" s="11" t="s">
        <v>2</v>
      </c>
      <c r="D14" s="11" t="s">
        <v>124</v>
      </c>
      <c r="E14" s="19" t="s">
        <v>128</v>
      </c>
      <c r="F14" s="10">
        <v>42036</v>
      </c>
      <c r="G14" s="10">
        <v>44228</v>
      </c>
      <c r="H14" s="11">
        <v>7</v>
      </c>
      <c r="I14" s="20" t="s">
        <v>123</v>
      </c>
      <c r="J14" s="11" t="s">
        <v>125</v>
      </c>
      <c r="K14" s="11" t="s">
        <v>251</v>
      </c>
      <c r="L14" s="11">
        <v>2</v>
      </c>
    </row>
    <row r="15" spans="1:13">
      <c r="A15" s="11" t="s">
        <v>3</v>
      </c>
      <c r="D15" s="11" t="s">
        <v>124</v>
      </c>
      <c r="E15" s="19" t="s">
        <v>129</v>
      </c>
      <c r="F15" s="10">
        <v>42036</v>
      </c>
      <c r="G15" s="10">
        <v>44228</v>
      </c>
      <c r="H15" s="11">
        <v>7</v>
      </c>
      <c r="I15" s="20" t="s">
        <v>123</v>
      </c>
      <c r="J15" s="11" t="s">
        <v>125</v>
      </c>
      <c r="K15" s="11" t="s">
        <v>251</v>
      </c>
      <c r="L15" s="11">
        <v>2</v>
      </c>
    </row>
    <row r="16" spans="1:13">
      <c r="A16" s="11" t="s">
        <v>4</v>
      </c>
      <c r="D16" s="11" t="s">
        <v>124</v>
      </c>
      <c r="E16" s="19" t="s">
        <v>130</v>
      </c>
      <c r="F16" s="10">
        <v>42036</v>
      </c>
      <c r="G16" s="10">
        <v>44228</v>
      </c>
      <c r="H16" s="11">
        <v>7</v>
      </c>
      <c r="I16" s="20" t="s">
        <v>123</v>
      </c>
      <c r="J16" s="11" t="s">
        <v>125</v>
      </c>
      <c r="K16" s="11" t="s">
        <v>251</v>
      </c>
      <c r="L16" s="11">
        <v>2</v>
      </c>
    </row>
    <row r="17" spans="1:12">
      <c r="A17" s="11" t="s">
        <v>5</v>
      </c>
      <c r="D17" s="11" t="s">
        <v>124</v>
      </c>
      <c r="E17" s="19" t="s">
        <v>131</v>
      </c>
      <c r="F17" s="10">
        <v>42036</v>
      </c>
      <c r="G17" s="10">
        <v>44228</v>
      </c>
      <c r="H17" s="11">
        <v>7</v>
      </c>
      <c r="I17" s="20" t="s">
        <v>123</v>
      </c>
      <c r="J17" s="11" t="s">
        <v>125</v>
      </c>
      <c r="K17" s="11" t="s">
        <v>251</v>
      </c>
      <c r="L17" s="11">
        <v>2</v>
      </c>
    </row>
    <row r="18" spans="1:12">
      <c r="A18" s="11" t="s">
        <v>6</v>
      </c>
      <c r="D18" s="11" t="s">
        <v>124</v>
      </c>
      <c r="E18" s="19" t="s">
        <v>132</v>
      </c>
      <c r="F18" s="10">
        <v>42036</v>
      </c>
      <c r="G18" s="10">
        <v>44228</v>
      </c>
      <c r="H18" s="11">
        <v>7</v>
      </c>
      <c r="I18" s="20" t="s">
        <v>123</v>
      </c>
      <c r="J18" s="11" t="s">
        <v>125</v>
      </c>
      <c r="K18" s="11" t="s">
        <v>251</v>
      </c>
      <c r="L18" s="11">
        <v>2</v>
      </c>
    </row>
    <row r="19" spans="1:12">
      <c r="A19" s="11" t="s">
        <v>7</v>
      </c>
      <c r="D19" s="11" t="s">
        <v>124</v>
      </c>
      <c r="E19" s="19" t="s">
        <v>133</v>
      </c>
      <c r="F19" s="10">
        <v>42036</v>
      </c>
      <c r="G19" s="10">
        <v>44228</v>
      </c>
      <c r="H19" s="11">
        <v>7</v>
      </c>
      <c r="I19" s="20" t="s">
        <v>123</v>
      </c>
      <c r="J19" s="11" t="s">
        <v>125</v>
      </c>
      <c r="K19" s="11" t="s">
        <v>251</v>
      </c>
      <c r="L19" s="11">
        <v>2</v>
      </c>
    </row>
    <row r="20" spans="1:12">
      <c r="A20" s="11" t="s">
        <v>8</v>
      </c>
      <c r="D20" s="11" t="s">
        <v>124</v>
      </c>
      <c r="E20" s="19" t="s">
        <v>134</v>
      </c>
      <c r="F20" s="10">
        <v>42036</v>
      </c>
      <c r="G20" s="10">
        <v>44228</v>
      </c>
      <c r="H20" s="11">
        <v>7</v>
      </c>
      <c r="I20" s="20" t="s">
        <v>123</v>
      </c>
      <c r="J20" s="11" t="s">
        <v>125</v>
      </c>
      <c r="K20" s="11" t="s">
        <v>251</v>
      </c>
      <c r="L20" s="11">
        <v>2</v>
      </c>
    </row>
    <row r="21" spans="1:12">
      <c r="A21" s="11" t="s">
        <v>9</v>
      </c>
      <c r="D21" s="11" t="s">
        <v>124</v>
      </c>
      <c r="E21" s="19" t="s">
        <v>135</v>
      </c>
      <c r="F21" s="10">
        <v>42036</v>
      </c>
      <c r="G21" s="10">
        <v>44228</v>
      </c>
      <c r="H21" s="11">
        <v>7</v>
      </c>
      <c r="I21" s="20" t="s">
        <v>123</v>
      </c>
      <c r="J21" s="11" t="s">
        <v>125</v>
      </c>
      <c r="K21" s="11" t="s">
        <v>251</v>
      </c>
      <c r="L21" s="11">
        <v>2</v>
      </c>
    </row>
    <row r="22" spans="1:12">
      <c r="A22" s="11" t="s">
        <v>10</v>
      </c>
      <c r="D22" s="11" t="s">
        <v>124</v>
      </c>
      <c r="E22" s="19" t="s">
        <v>136</v>
      </c>
      <c r="F22" s="10">
        <v>42036</v>
      </c>
      <c r="G22" s="10">
        <v>44228</v>
      </c>
      <c r="H22" s="11">
        <v>7</v>
      </c>
      <c r="I22" s="20" t="s">
        <v>123</v>
      </c>
      <c r="J22" s="11" t="s">
        <v>125</v>
      </c>
      <c r="K22" s="11" t="s">
        <v>251</v>
      </c>
      <c r="L22" s="11">
        <v>2</v>
      </c>
    </row>
    <row r="23" spans="1:12">
      <c r="A23" s="11" t="s">
        <v>11</v>
      </c>
      <c r="D23" s="11" t="s">
        <v>124</v>
      </c>
      <c r="E23" s="19" t="s">
        <v>137</v>
      </c>
      <c r="F23" s="10">
        <v>42036</v>
      </c>
      <c r="G23" s="10">
        <v>44228</v>
      </c>
      <c r="H23" s="11">
        <v>7</v>
      </c>
      <c r="I23" s="20" t="s">
        <v>123</v>
      </c>
      <c r="J23" s="11" t="s">
        <v>125</v>
      </c>
      <c r="K23" s="11" t="s">
        <v>251</v>
      </c>
      <c r="L23" s="11">
        <v>2</v>
      </c>
    </row>
    <row r="24" spans="1:12">
      <c r="A24" s="11" t="s">
        <v>12</v>
      </c>
      <c r="D24" s="11" t="s">
        <v>124</v>
      </c>
      <c r="E24" s="19" t="s">
        <v>138</v>
      </c>
      <c r="F24" s="10">
        <v>42036</v>
      </c>
      <c r="G24" s="10">
        <v>44228</v>
      </c>
      <c r="H24" s="11">
        <v>7</v>
      </c>
      <c r="I24" s="20" t="s">
        <v>123</v>
      </c>
      <c r="J24" s="11" t="s">
        <v>125</v>
      </c>
      <c r="K24" s="11" t="s">
        <v>251</v>
      </c>
      <c r="L24" s="11">
        <v>2</v>
      </c>
    </row>
    <row r="25" spans="1:12">
      <c r="A25" s="11" t="s">
        <v>13</v>
      </c>
      <c r="D25" s="11" t="s">
        <v>124</v>
      </c>
      <c r="E25" s="19" t="s">
        <v>139</v>
      </c>
      <c r="F25" s="10">
        <v>42036</v>
      </c>
      <c r="G25" s="10">
        <v>44228</v>
      </c>
      <c r="H25" s="11">
        <v>7</v>
      </c>
      <c r="I25" s="20" t="s">
        <v>123</v>
      </c>
      <c r="J25" s="11" t="s">
        <v>125</v>
      </c>
      <c r="K25" s="11" t="s">
        <v>251</v>
      </c>
      <c r="L25" s="11">
        <v>2</v>
      </c>
    </row>
    <row r="26" spans="1:12">
      <c r="A26" s="11" t="s">
        <v>14</v>
      </c>
      <c r="D26" s="11" t="s">
        <v>124</v>
      </c>
      <c r="E26" s="19" t="s">
        <v>140</v>
      </c>
      <c r="F26" s="10">
        <v>42036</v>
      </c>
      <c r="G26" s="10">
        <v>44228</v>
      </c>
      <c r="H26" s="11">
        <v>7</v>
      </c>
      <c r="I26" s="20" t="s">
        <v>123</v>
      </c>
      <c r="J26" s="11" t="s">
        <v>125</v>
      </c>
      <c r="K26" s="11" t="s">
        <v>251</v>
      </c>
      <c r="L26" s="11">
        <v>2</v>
      </c>
    </row>
    <row r="27" spans="1:12">
      <c r="A27" s="11" t="s">
        <v>15</v>
      </c>
      <c r="D27" s="11" t="s">
        <v>124</v>
      </c>
      <c r="E27" s="19" t="s">
        <v>141</v>
      </c>
      <c r="F27" s="10">
        <v>42036</v>
      </c>
      <c r="G27" s="10">
        <v>44228</v>
      </c>
      <c r="H27" s="11">
        <v>7</v>
      </c>
      <c r="I27" s="20" t="s">
        <v>123</v>
      </c>
      <c r="J27" s="11" t="s">
        <v>125</v>
      </c>
      <c r="K27" s="11" t="s">
        <v>251</v>
      </c>
      <c r="L27" s="11">
        <v>2</v>
      </c>
    </row>
    <row r="28" spans="1:12">
      <c r="A28" s="11" t="s">
        <v>16</v>
      </c>
      <c r="D28" s="11" t="s">
        <v>124</v>
      </c>
      <c r="E28" s="19" t="s">
        <v>142</v>
      </c>
      <c r="F28" s="10">
        <v>42036</v>
      </c>
      <c r="G28" s="10">
        <v>44228</v>
      </c>
      <c r="H28" s="11">
        <v>7</v>
      </c>
      <c r="I28" s="20" t="s">
        <v>123</v>
      </c>
      <c r="J28" s="11" t="s">
        <v>125</v>
      </c>
      <c r="K28" s="11" t="s">
        <v>251</v>
      </c>
      <c r="L28" s="11">
        <v>2</v>
      </c>
    </row>
    <row r="29" spans="1:12">
      <c r="A29" s="11" t="s">
        <v>17</v>
      </c>
      <c r="D29" s="11" t="s">
        <v>124</v>
      </c>
      <c r="E29" s="19" t="s">
        <v>143</v>
      </c>
      <c r="F29" s="10">
        <v>42036</v>
      </c>
      <c r="G29" s="10">
        <v>44228</v>
      </c>
      <c r="H29" s="11">
        <v>7</v>
      </c>
      <c r="I29" s="20" t="s">
        <v>123</v>
      </c>
      <c r="J29" s="11" t="s">
        <v>125</v>
      </c>
      <c r="K29" s="11" t="s">
        <v>251</v>
      </c>
      <c r="L29" s="11">
        <v>2</v>
      </c>
    </row>
    <row r="30" spans="1:12">
      <c r="A30" s="11" t="s">
        <v>18</v>
      </c>
      <c r="D30" s="11" t="s">
        <v>124</v>
      </c>
      <c r="E30" s="19" t="s">
        <v>144</v>
      </c>
      <c r="F30" s="10">
        <v>42036</v>
      </c>
      <c r="G30" s="10">
        <v>44228</v>
      </c>
      <c r="H30" s="11">
        <v>7</v>
      </c>
      <c r="I30" s="20" t="s">
        <v>123</v>
      </c>
      <c r="J30" s="11" t="s">
        <v>125</v>
      </c>
      <c r="K30" s="11" t="s">
        <v>251</v>
      </c>
      <c r="L30" s="11">
        <v>2</v>
      </c>
    </row>
    <row r="31" spans="1:12">
      <c r="A31" s="11" t="s">
        <v>19</v>
      </c>
      <c r="D31" s="11" t="s">
        <v>124</v>
      </c>
      <c r="E31" s="19" t="s">
        <v>145</v>
      </c>
      <c r="F31" s="10">
        <v>42036</v>
      </c>
      <c r="G31" s="10">
        <v>44228</v>
      </c>
      <c r="H31" s="11">
        <v>7</v>
      </c>
      <c r="I31" s="20" t="s">
        <v>123</v>
      </c>
      <c r="J31" s="11" t="s">
        <v>125</v>
      </c>
      <c r="K31" s="11" t="s">
        <v>251</v>
      </c>
      <c r="L31" s="11">
        <v>2</v>
      </c>
    </row>
    <row r="32" spans="1:12">
      <c r="A32" s="11" t="s">
        <v>20</v>
      </c>
      <c r="D32" s="11" t="s">
        <v>124</v>
      </c>
      <c r="E32" s="19" t="s">
        <v>146</v>
      </c>
      <c r="F32" s="10">
        <v>42036</v>
      </c>
      <c r="G32" s="10">
        <v>44228</v>
      </c>
      <c r="H32" s="11">
        <v>7</v>
      </c>
      <c r="I32" s="20" t="s">
        <v>123</v>
      </c>
      <c r="J32" s="11" t="s">
        <v>125</v>
      </c>
      <c r="K32" s="11" t="s">
        <v>251</v>
      </c>
      <c r="L32" s="11">
        <v>2</v>
      </c>
    </row>
    <row r="33" spans="1:12">
      <c r="A33" s="11" t="s">
        <v>21</v>
      </c>
      <c r="D33" s="11" t="s">
        <v>124</v>
      </c>
      <c r="E33" s="19" t="s">
        <v>147</v>
      </c>
      <c r="F33" s="10">
        <v>42036</v>
      </c>
      <c r="G33" s="10">
        <v>44228</v>
      </c>
      <c r="H33" s="11">
        <v>7</v>
      </c>
      <c r="I33" s="20" t="s">
        <v>123</v>
      </c>
      <c r="J33" s="11" t="s">
        <v>125</v>
      </c>
      <c r="K33" s="11" t="s">
        <v>251</v>
      </c>
      <c r="L33" s="11">
        <v>2</v>
      </c>
    </row>
    <row r="34" spans="1:12">
      <c r="A34" s="11" t="s">
        <v>22</v>
      </c>
      <c r="D34" s="11" t="s">
        <v>124</v>
      </c>
      <c r="E34" s="19" t="s">
        <v>148</v>
      </c>
      <c r="F34" s="10">
        <v>42036</v>
      </c>
      <c r="G34" s="10">
        <v>44228</v>
      </c>
      <c r="H34" s="11">
        <v>7</v>
      </c>
      <c r="I34" s="20" t="s">
        <v>123</v>
      </c>
      <c r="J34" s="11" t="s">
        <v>125</v>
      </c>
      <c r="K34" s="11" t="s">
        <v>251</v>
      </c>
      <c r="L34" s="11">
        <v>2</v>
      </c>
    </row>
    <row r="35" spans="1:12">
      <c r="A35" s="11" t="s">
        <v>23</v>
      </c>
      <c r="D35" s="11" t="s">
        <v>124</v>
      </c>
      <c r="E35" s="19" t="s">
        <v>149</v>
      </c>
      <c r="F35" s="10">
        <v>42036</v>
      </c>
      <c r="G35" s="10">
        <v>44228</v>
      </c>
      <c r="H35" s="11">
        <v>7</v>
      </c>
      <c r="I35" s="20" t="s">
        <v>123</v>
      </c>
      <c r="J35" s="11" t="s">
        <v>125</v>
      </c>
      <c r="K35" s="11" t="s">
        <v>251</v>
      </c>
      <c r="L35" s="11">
        <v>2</v>
      </c>
    </row>
    <row r="36" spans="1:12">
      <c r="A36" s="11" t="s">
        <v>24</v>
      </c>
      <c r="D36" s="11" t="s">
        <v>124</v>
      </c>
      <c r="E36" s="19" t="s">
        <v>150</v>
      </c>
      <c r="F36" s="10">
        <v>42036</v>
      </c>
      <c r="G36" s="10">
        <v>44228</v>
      </c>
      <c r="H36" s="11">
        <v>7</v>
      </c>
      <c r="I36" s="20" t="s">
        <v>123</v>
      </c>
      <c r="J36" s="11" t="s">
        <v>125</v>
      </c>
      <c r="K36" s="11" t="s">
        <v>251</v>
      </c>
      <c r="L36" s="11">
        <v>2</v>
      </c>
    </row>
    <row r="37" spans="1:12">
      <c r="A37" s="11" t="s">
        <v>25</v>
      </c>
      <c r="D37" s="11" t="s">
        <v>124</v>
      </c>
      <c r="E37" s="19" t="s">
        <v>151</v>
      </c>
      <c r="F37" s="10">
        <v>42036</v>
      </c>
      <c r="G37" s="10">
        <v>44228</v>
      </c>
      <c r="H37" s="11">
        <v>7</v>
      </c>
      <c r="I37" s="20" t="s">
        <v>123</v>
      </c>
      <c r="J37" s="11" t="s">
        <v>125</v>
      </c>
      <c r="K37" s="11" t="s">
        <v>251</v>
      </c>
      <c r="L37" s="11">
        <v>2</v>
      </c>
    </row>
    <row r="38" spans="1:12">
      <c r="A38" s="11" t="s">
        <v>26</v>
      </c>
      <c r="D38" s="11" t="s">
        <v>124</v>
      </c>
      <c r="E38" s="19" t="s">
        <v>152</v>
      </c>
      <c r="F38" s="10">
        <v>42036</v>
      </c>
      <c r="G38" s="10">
        <v>44228</v>
      </c>
      <c r="H38" s="11">
        <v>7</v>
      </c>
      <c r="I38" s="20" t="s">
        <v>123</v>
      </c>
      <c r="J38" s="11" t="s">
        <v>125</v>
      </c>
      <c r="K38" s="11" t="s">
        <v>251</v>
      </c>
      <c r="L38" s="11">
        <v>2</v>
      </c>
    </row>
    <row r="39" spans="1:12">
      <c r="A39" s="11" t="s">
        <v>27</v>
      </c>
      <c r="D39" s="11" t="s">
        <v>124</v>
      </c>
      <c r="E39" s="19" t="s">
        <v>153</v>
      </c>
      <c r="F39" s="10">
        <v>42036</v>
      </c>
      <c r="G39" s="10">
        <v>44228</v>
      </c>
      <c r="H39" s="11">
        <v>7</v>
      </c>
      <c r="I39" s="20" t="s">
        <v>123</v>
      </c>
      <c r="J39" s="11" t="s">
        <v>125</v>
      </c>
      <c r="K39" s="11" t="s">
        <v>251</v>
      </c>
      <c r="L39" s="11">
        <v>2</v>
      </c>
    </row>
    <row r="40" spans="1:12">
      <c r="A40" s="11" t="s">
        <v>28</v>
      </c>
      <c r="D40" s="11" t="s">
        <v>124</v>
      </c>
      <c r="E40" s="19" t="s">
        <v>154</v>
      </c>
      <c r="F40" s="10">
        <v>42036</v>
      </c>
      <c r="G40" s="10">
        <v>44228</v>
      </c>
      <c r="H40" s="11">
        <v>7</v>
      </c>
      <c r="I40" s="20" t="s">
        <v>123</v>
      </c>
      <c r="J40" s="11" t="s">
        <v>125</v>
      </c>
      <c r="K40" s="11" t="s">
        <v>251</v>
      </c>
      <c r="L40" s="11">
        <v>2</v>
      </c>
    </row>
    <row r="41" spans="1:12">
      <c r="A41" s="11" t="s">
        <v>29</v>
      </c>
      <c r="D41" s="11" t="s">
        <v>124</v>
      </c>
      <c r="E41" s="19" t="s">
        <v>155</v>
      </c>
      <c r="F41" s="10">
        <v>42036</v>
      </c>
      <c r="G41" s="10">
        <v>44228</v>
      </c>
      <c r="H41" s="11">
        <v>7</v>
      </c>
      <c r="I41" s="20" t="s">
        <v>123</v>
      </c>
      <c r="J41" s="11" t="s">
        <v>125</v>
      </c>
      <c r="K41" s="11" t="s">
        <v>251</v>
      </c>
      <c r="L41" s="11">
        <v>2</v>
      </c>
    </row>
    <row r="42" spans="1:12">
      <c r="A42" s="11" t="s">
        <v>30</v>
      </c>
      <c r="D42" s="11" t="s">
        <v>124</v>
      </c>
      <c r="E42" s="19" t="s">
        <v>156</v>
      </c>
      <c r="F42" s="10">
        <v>42036</v>
      </c>
      <c r="G42" s="10">
        <v>44228</v>
      </c>
      <c r="H42" s="11">
        <v>7</v>
      </c>
      <c r="I42" s="20" t="s">
        <v>123</v>
      </c>
      <c r="J42" s="11" t="s">
        <v>125</v>
      </c>
      <c r="K42" s="11" t="s">
        <v>251</v>
      </c>
      <c r="L42" s="11">
        <v>2</v>
      </c>
    </row>
    <row r="43" spans="1:12">
      <c r="A43" s="11" t="s">
        <v>31</v>
      </c>
      <c r="D43" s="11" t="s">
        <v>124</v>
      </c>
      <c r="E43" s="19" t="s">
        <v>157</v>
      </c>
      <c r="F43" s="10">
        <v>42036</v>
      </c>
      <c r="G43" s="10">
        <v>44228</v>
      </c>
      <c r="H43" s="11">
        <v>7</v>
      </c>
      <c r="I43" s="20" t="s">
        <v>123</v>
      </c>
      <c r="J43" s="11" t="s">
        <v>125</v>
      </c>
      <c r="K43" s="11" t="s">
        <v>251</v>
      </c>
      <c r="L43" s="11">
        <v>2</v>
      </c>
    </row>
    <row r="44" spans="1:12">
      <c r="A44" s="11" t="s">
        <v>32</v>
      </c>
      <c r="D44" s="11" t="s">
        <v>124</v>
      </c>
      <c r="E44" s="19" t="s">
        <v>158</v>
      </c>
      <c r="F44" s="10">
        <v>42036</v>
      </c>
      <c r="G44" s="10">
        <v>44228</v>
      </c>
      <c r="H44" s="11">
        <v>7</v>
      </c>
      <c r="I44" s="20" t="s">
        <v>123</v>
      </c>
      <c r="J44" s="11" t="s">
        <v>125</v>
      </c>
      <c r="K44" s="11" t="s">
        <v>251</v>
      </c>
      <c r="L44" s="11">
        <v>2</v>
      </c>
    </row>
    <row r="45" spans="1:12">
      <c r="A45" s="11" t="s">
        <v>33</v>
      </c>
      <c r="D45" s="11" t="s">
        <v>124</v>
      </c>
      <c r="E45" s="19" t="s">
        <v>159</v>
      </c>
      <c r="F45" s="10">
        <v>42036</v>
      </c>
      <c r="G45" s="10">
        <v>44228</v>
      </c>
      <c r="H45" s="11">
        <v>7</v>
      </c>
      <c r="I45" s="20" t="s">
        <v>123</v>
      </c>
      <c r="J45" s="11" t="s">
        <v>125</v>
      </c>
      <c r="K45" s="11" t="s">
        <v>251</v>
      </c>
      <c r="L45" s="11">
        <v>2</v>
      </c>
    </row>
    <row r="46" spans="1:12">
      <c r="A46" s="11" t="s">
        <v>34</v>
      </c>
      <c r="D46" s="11" t="s">
        <v>124</v>
      </c>
      <c r="E46" s="19" t="s">
        <v>160</v>
      </c>
      <c r="F46" s="10">
        <v>42036</v>
      </c>
      <c r="G46" s="10">
        <v>44228</v>
      </c>
      <c r="H46" s="11">
        <v>7</v>
      </c>
      <c r="I46" s="20" t="s">
        <v>123</v>
      </c>
      <c r="J46" s="11" t="s">
        <v>125</v>
      </c>
      <c r="K46" s="11" t="s">
        <v>251</v>
      </c>
      <c r="L46" s="11">
        <v>2</v>
      </c>
    </row>
    <row r="47" spans="1:12">
      <c r="A47" s="11" t="s">
        <v>35</v>
      </c>
      <c r="D47" s="11" t="s">
        <v>124</v>
      </c>
      <c r="E47" s="19" t="s">
        <v>161</v>
      </c>
      <c r="F47" s="10">
        <v>42036</v>
      </c>
      <c r="G47" s="10">
        <v>44228</v>
      </c>
      <c r="H47" s="11">
        <v>7</v>
      </c>
      <c r="I47" s="20" t="s">
        <v>123</v>
      </c>
      <c r="J47" s="11" t="s">
        <v>125</v>
      </c>
      <c r="K47" s="11" t="s">
        <v>251</v>
      </c>
      <c r="L47" s="11">
        <v>2</v>
      </c>
    </row>
    <row r="48" spans="1:12">
      <c r="A48" s="11" t="s">
        <v>36</v>
      </c>
      <c r="D48" s="11" t="s">
        <v>124</v>
      </c>
      <c r="E48" s="19" t="s">
        <v>162</v>
      </c>
      <c r="F48" s="10">
        <v>42036</v>
      </c>
      <c r="G48" s="10">
        <v>44228</v>
      </c>
      <c r="H48" s="11">
        <v>7</v>
      </c>
      <c r="I48" s="20" t="s">
        <v>123</v>
      </c>
      <c r="J48" s="11" t="s">
        <v>125</v>
      </c>
      <c r="K48" s="11" t="s">
        <v>251</v>
      </c>
      <c r="L48" s="11">
        <v>2</v>
      </c>
    </row>
    <row r="49" spans="1:12">
      <c r="A49" s="11" t="s">
        <v>37</v>
      </c>
      <c r="D49" s="11" t="s">
        <v>124</v>
      </c>
      <c r="E49" s="19" t="s">
        <v>163</v>
      </c>
      <c r="F49" s="10">
        <v>42036</v>
      </c>
      <c r="G49" s="10">
        <v>44228</v>
      </c>
      <c r="H49" s="11">
        <v>7</v>
      </c>
      <c r="I49" s="20" t="s">
        <v>123</v>
      </c>
      <c r="J49" s="11" t="s">
        <v>125</v>
      </c>
      <c r="K49" s="11" t="s">
        <v>251</v>
      </c>
      <c r="L49" s="11">
        <v>2</v>
      </c>
    </row>
    <row r="50" spans="1:12">
      <c r="A50" s="11" t="s">
        <v>38</v>
      </c>
      <c r="D50" s="11" t="s">
        <v>124</v>
      </c>
      <c r="E50" s="19" t="s">
        <v>164</v>
      </c>
      <c r="F50" s="10">
        <v>42036</v>
      </c>
      <c r="G50" s="10">
        <v>44228</v>
      </c>
      <c r="H50" s="11">
        <v>7</v>
      </c>
      <c r="I50" s="20" t="s">
        <v>123</v>
      </c>
      <c r="J50" s="11" t="s">
        <v>125</v>
      </c>
      <c r="K50" s="11" t="s">
        <v>251</v>
      </c>
      <c r="L50" s="11">
        <v>2</v>
      </c>
    </row>
    <row r="51" spans="1:12">
      <c r="A51" s="11" t="s">
        <v>39</v>
      </c>
      <c r="D51" s="11" t="s">
        <v>124</v>
      </c>
      <c r="E51" s="19" t="s">
        <v>165</v>
      </c>
      <c r="F51" s="10">
        <v>42036</v>
      </c>
      <c r="G51" s="10">
        <v>44228</v>
      </c>
      <c r="H51" s="11">
        <v>7</v>
      </c>
      <c r="I51" s="20" t="s">
        <v>123</v>
      </c>
      <c r="J51" s="11" t="s">
        <v>125</v>
      </c>
      <c r="K51" s="11" t="s">
        <v>251</v>
      </c>
      <c r="L51" s="11">
        <v>2</v>
      </c>
    </row>
    <row r="52" spans="1:12">
      <c r="A52" s="11" t="s">
        <v>40</v>
      </c>
      <c r="D52" s="11" t="s">
        <v>124</v>
      </c>
      <c r="E52" s="19" t="s">
        <v>166</v>
      </c>
      <c r="F52" s="10">
        <v>42036</v>
      </c>
      <c r="G52" s="10">
        <v>44228</v>
      </c>
      <c r="H52" s="11">
        <v>7</v>
      </c>
      <c r="I52" s="20" t="s">
        <v>123</v>
      </c>
      <c r="J52" s="11" t="s">
        <v>125</v>
      </c>
      <c r="K52" s="11" t="s">
        <v>251</v>
      </c>
      <c r="L52" s="11">
        <v>2</v>
      </c>
    </row>
    <row r="53" spans="1:12">
      <c r="A53" s="11" t="s">
        <v>41</v>
      </c>
      <c r="D53" s="11" t="s">
        <v>124</v>
      </c>
      <c r="E53" s="19" t="s">
        <v>167</v>
      </c>
      <c r="F53" s="10">
        <v>42036</v>
      </c>
      <c r="G53" s="10">
        <v>44228</v>
      </c>
      <c r="H53" s="11">
        <v>7</v>
      </c>
      <c r="I53" s="20" t="s">
        <v>123</v>
      </c>
      <c r="J53" s="11" t="s">
        <v>125</v>
      </c>
      <c r="K53" s="11" t="s">
        <v>251</v>
      </c>
      <c r="L53" s="11">
        <v>2</v>
      </c>
    </row>
    <row r="54" spans="1:12">
      <c r="A54" s="11" t="s">
        <v>42</v>
      </c>
      <c r="D54" s="11" t="s">
        <v>124</v>
      </c>
      <c r="E54" s="19" t="s">
        <v>168</v>
      </c>
      <c r="F54" s="10">
        <v>42036</v>
      </c>
      <c r="G54" s="10">
        <v>44228</v>
      </c>
      <c r="H54" s="11">
        <v>7</v>
      </c>
      <c r="I54" s="20" t="s">
        <v>123</v>
      </c>
      <c r="J54" s="11" t="s">
        <v>125</v>
      </c>
      <c r="K54" s="11" t="s">
        <v>251</v>
      </c>
      <c r="L54" s="11">
        <v>2</v>
      </c>
    </row>
    <row r="55" spans="1:12">
      <c r="A55" s="11" t="s">
        <v>43</v>
      </c>
      <c r="D55" s="11" t="s">
        <v>124</v>
      </c>
      <c r="E55" s="19" t="s">
        <v>169</v>
      </c>
      <c r="F55" s="10">
        <v>42036</v>
      </c>
      <c r="G55" s="10">
        <v>44228</v>
      </c>
      <c r="H55" s="11">
        <v>7</v>
      </c>
      <c r="I55" s="20" t="s">
        <v>123</v>
      </c>
      <c r="J55" s="11" t="s">
        <v>125</v>
      </c>
      <c r="K55" s="11" t="s">
        <v>251</v>
      </c>
      <c r="L55" s="11">
        <v>2</v>
      </c>
    </row>
    <row r="56" spans="1:12">
      <c r="A56" s="11" t="s">
        <v>44</v>
      </c>
      <c r="D56" s="11" t="s">
        <v>124</v>
      </c>
      <c r="E56" s="19" t="s">
        <v>170</v>
      </c>
      <c r="F56" s="10">
        <v>42036</v>
      </c>
      <c r="G56" s="10">
        <v>44228</v>
      </c>
      <c r="H56" s="11">
        <v>7</v>
      </c>
      <c r="I56" s="20" t="s">
        <v>123</v>
      </c>
      <c r="J56" s="11" t="s">
        <v>125</v>
      </c>
      <c r="K56" s="11" t="s">
        <v>251</v>
      </c>
      <c r="L56" s="11">
        <v>2</v>
      </c>
    </row>
    <row r="57" spans="1:12">
      <c r="A57" s="11" t="s">
        <v>45</v>
      </c>
      <c r="D57" s="11" t="s">
        <v>124</v>
      </c>
      <c r="E57" s="19" t="s">
        <v>171</v>
      </c>
      <c r="F57" s="10">
        <v>42036</v>
      </c>
      <c r="G57" s="10">
        <v>44228</v>
      </c>
      <c r="H57" s="11">
        <v>7</v>
      </c>
      <c r="I57" s="20" t="s">
        <v>123</v>
      </c>
      <c r="J57" s="11" t="s">
        <v>125</v>
      </c>
      <c r="K57" s="11" t="s">
        <v>251</v>
      </c>
      <c r="L57" s="11">
        <v>2</v>
      </c>
    </row>
    <row r="58" spans="1:12">
      <c r="A58" s="11" t="s">
        <v>46</v>
      </c>
      <c r="D58" s="11" t="s">
        <v>124</v>
      </c>
      <c r="E58" s="19" t="s">
        <v>172</v>
      </c>
      <c r="F58" s="10">
        <v>42036</v>
      </c>
      <c r="G58" s="10">
        <v>44228</v>
      </c>
      <c r="H58" s="11">
        <v>7</v>
      </c>
      <c r="I58" s="20" t="s">
        <v>123</v>
      </c>
      <c r="J58" s="11" t="s">
        <v>125</v>
      </c>
      <c r="K58" s="11" t="s">
        <v>251</v>
      </c>
      <c r="L58" s="11">
        <v>2</v>
      </c>
    </row>
    <row r="59" spans="1:12">
      <c r="A59" s="11" t="s">
        <v>47</v>
      </c>
      <c r="D59" s="11" t="s">
        <v>124</v>
      </c>
      <c r="E59" s="19" t="s">
        <v>173</v>
      </c>
      <c r="F59" s="10">
        <v>42036</v>
      </c>
      <c r="G59" s="10">
        <v>44228</v>
      </c>
      <c r="H59" s="11">
        <v>7</v>
      </c>
      <c r="I59" s="20" t="s">
        <v>123</v>
      </c>
      <c r="J59" s="11" t="s">
        <v>125</v>
      </c>
      <c r="K59" s="11" t="s">
        <v>251</v>
      </c>
      <c r="L59" s="11">
        <v>2</v>
      </c>
    </row>
    <row r="60" spans="1:12">
      <c r="A60" s="11" t="s">
        <v>48</v>
      </c>
      <c r="D60" s="11" t="s">
        <v>124</v>
      </c>
      <c r="E60" s="19" t="s">
        <v>174</v>
      </c>
      <c r="F60" s="10">
        <v>42036</v>
      </c>
      <c r="G60" s="10">
        <v>44228</v>
      </c>
      <c r="H60" s="11">
        <v>7</v>
      </c>
      <c r="I60" s="20" t="s">
        <v>123</v>
      </c>
      <c r="J60" s="11" t="s">
        <v>125</v>
      </c>
      <c r="K60" s="11" t="s">
        <v>251</v>
      </c>
      <c r="L60" s="11">
        <v>2</v>
      </c>
    </row>
    <row r="61" spans="1:12">
      <c r="A61" s="11" t="s">
        <v>49</v>
      </c>
      <c r="D61" s="11" t="s">
        <v>124</v>
      </c>
      <c r="E61" s="19" t="s">
        <v>175</v>
      </c>
      <c r="F61" s="10">
        <v>42036</v>
      </c>
      <c r="G61" s="10">
        <v>44228</v>
      </c>
      <c r="H61" s="11">
        <v>7</v>
      </c>
      <c r="I61" s="20" t="s">
        <v>123</v>
      </c>
      <c r="J61" s="11" t="s">
        <v>125</v>
      </c>
      <c r="K61" s="11" t="s">
        <v>251</v>
      </c>
      <c r="L61" s="11">
        <v>2</v>
      </c>
    </row>
    <row r="62" spans="1:12">
      <c r="A62" s="11" t="s">
        <v>50</v>
      </c>
      <c r="D62" s="11" t="s">
        <v>124</v>
      </c>
      <c r="E62" s="19" t="s">
        <v>176</v>
      </c>
      <c r="F62" s="10">
        <v>42036</v>
      </c>
      <c r="G62" s="10">
        <v>44228</v>
      </c>
      <c r="H62" s="11">
        <v>7</v>
      </c>
      <c r="I62" s="20" t="s">
        <v>123</v>
      </c>
      <c r="J62" s="11" t="s">
        <v>125</v>
      </c>
      <c r="K62" s="11" t="s">
        <v>251</v>
      </c>
      <c r="L62" s="11">
        <v>2</v>
      </c>
    </row>
    <row r="63" spans="1:12">
      <c r="A63" s="11" t="s">
        <v>51</v>
      </c>
      <c r="D63" s="11" t="s">
        <v>124</v>
      </c>
      <c r="E63" s="19" t="s">
        <v>177</v>
      </c>
      <c r="F63" s="10">
        <v>42036</v>
      </c>
      <c r="G63" s="10">
        <v>44228</v>
      </c>
      <c r="H63" s="11">
        <v>7</v>
      </c>
      <c r="I63" s="20" t="s">
        <v>123</v>
      </c>
      <c r="J63" s="11" t="s">
        <v>125</v>
      </c>
      <c r="K63" s="11" t="s">
        <v>251</v>
      </c>
      <c r="L63" s="11">
        <v>2</v>
      </c>
    </row>
    <row r="64" spans="1:12">
      <c r="A64" s="11" t="s">
        <v>52</v>
      </c>
      <c r="D64" s="11" t="s">
        <v>124</v>
      </c>
      <c r="E64" s="19" t="s">
        <v>178</v>
      </c>
      <c r="F64" s="10">
        <v>42036</v>
      </c>
      <c r="G64" s="10">
        <v>44228</v>
      </c>
      <c r="H64" s="11">
        <v>7</v>
      </c>
      <c r="I64" s="20" t="s">
        <v>123</v>
      </c>
      <c r="J64" s="11" t="s">
        <v>125</v>
      </c>
      <c r="K64" s="11" t="s">
        <v>251</v>
      </c>
      <c r="L64" s="11">
        <v>2</v>
      </c>
    </row>
    <row r="65" spans="1:12">
      <c r="A65" s="11" t="s">
        <v>53</v>
      </c>
      <c r="D65" s="11" t="s">
        <v>124</v>
      </c>
      <c r="E65" s="19" t="s">
        <v>179</v>
      </c>
      <c r="F65" s="10">
        <v>42036</v>
      </c>
      <c r="G65" s="10">
        <v>44228</v>
      </c>
      <c r="H65" s="11">
        <v>7</v>
      </c>
      <c r="I65" s="20" t="s">
        <v>123</v>
      </c>
      <c r="J65" s="11" t="s">
        <v>125</v>
      </c>
      <c r="K65" s="11" t="s">
        <v>251</v>
      </c>
      <c r="L65" s="11">
        <v>2</v>
      </c>
    </row>
    <row r="66" spans="1:12">
      <c r="A66" s="11" t="s">
        <v>54</v>
      </c>
      <c r="D66" s="11" t="s">
        <v>124</v>
      </c>
      <c r="E66" s="19" t="s">
        <v>180</v>
      </c>
      <c r="F66" s="10">
        <v>42036</v>
      </c>
      <c r="G66" s="10">
        <v>44228</v>
      </c>
      <c r="H66" s="11">
        <v>7</v>
      </c>
      <c r="I66" s="20" t="s">
        <v>123</v>
      </c>
      <c r="J66" s="11" t="s">
        <v>125</v>
      </c>
      <c r="K66" s="11" t="s">
        <v>251</v>
      </c>
      <c r="L66" s="11">
        <v>2</v>
      </c>
    </row>
    <row r="67" spans="1:12">
      <c r="A67" s="11" t="s">
        <v>55</v>
      </c>
      <c r="D67" s="11" t="s">
        <v>124</v>
      </c>
      <c r="E67" s="19" t="s">
        <v>181</v>
      </c>
      <c r="F67" s="10">
        <v>42036</v>
      </c>
      <c r="G67" s="10">
        <v>44228</v>
      </c>
      <c r="H67" s="11">
        <v>7</v>
      </c>
      <c r="I67" s="20" t="s">
        <v>123</v>
      </c>
      <c r="J67" s="11" t="s">
        <v>125</v>
      </c>
      <c r="K67" s="11" t="s">
        <v>251</v>
      </c>
      <c r="L67" s="11">
        <v>2</v>
      </c>
    </row>
    <row r="68" spans="1:12">
      <c r="A68" s="11" t="s">
        <v>56</v>
      </c>
      <c r="D68" s="11" t="s">
        <v>124</v>
      </c>
      <c r="E68" s="19" t="s">
        <v>182</v>
      </c>
      <c r="F68" s="10">
        <v>42036</v>
      </c>
      <c r="G68" s="10">
        <v>44228</v>
      </c>
      <c r="H68" s="11">
        <v>7</v>
      </c>
      <c r="I68" s="20" t="s">
        <v>123</v>
      </c>
      <c r="J68" s="11" t="s">
        <v>125</v>
      </c>
      <c r="K68" s="11" t="s">
        <v>251</v>
      </c>
      <c r="L68" s="11">
        <v>2</v>
      </c>
    </row>
    <row r="69" spans="1:12">
      <c r="A69" s="11" t="s">
        <v>57</v>
      </c>
      <c r="D69" s="11" t="s">
        <v>124</v>
      </c>
      <c r="E69" s="19" t="s">
        <v>185</v>
      </c>
      <c r="F69" s="10">
        <v>42036</v>
      </c>
      <c r="G69" s="10">
        <v>44228</v>
      </c>
      <c r="H69" s="11">
        <v>7</v>
      </c>
      <c r="I69" s="11" t="s">
        <v>183</v>
      </c>
      <c r="J69" s="11" t="s">
        <v>184</v>
      </c>
      <c r="K69" s="11" t="s">
        <v>251</v>
      </c>
      <c r="L69" s="11">
        <v>2</v>
      </c>
    </row>
    <row r="70" spans="1:12">
      <c r="A70" s="11" t="s">
        <v>58</v>
      </c>
      <c r="D70" s="11" t="s">
        <v>124</v>
      </c>
      <c r="E70" s="19" t="s">
        <v>186</v>
      </c>
      <c r="F70" s="10">
        <v>42036</v>
      </c>
      <c r="G70" s="10">
        <v>44228</v>
      </c>
      <c r="H70" s="11">
        <v>7</v>
      </c>
      <c r="I70" s="11" t="s">
        <v>183</v>
      </c>
      <c r="J70" s="11" t="s">
        <v>184</v>
      </c>
      <c r="K70" s="11" t="s">
        <v>251</v>
      </c>
      <c r="L70" s="11">
        <v>2</v>
      </c>
    </row>
    <row r="71" spans="1:12">
      <c r="A71" s="11" t="s">
        <v>59</v>
      </c>
      <c r="D71" s="11" t="s">
        <v>124</v>
      </c>
      <c r="E71" s="19" t="s">
        <v>187</v>
      </c>
      <c r="F71" s="10">
        <v>42036</v>
      </c>
      <c r="G71" s="10">
        <v>44228</v>
      </c>
      <c r="H71" s="11">
        <v>7</v>
      </c>
      <c r="I71" s="11" t="s">
        <v>183</v>
      </c>
      <c r="J71" s="11" t="s">
        <v>184</v>
      </c>
      <c r="K71" s="11" t="s">
        <v>251</v>
      </c>
      <c r="L71" s="11">
        <v>2</v>
      </c>
    </row>
    <row r="72" spans="1:12">
      <c r="A72" s="11" t="s">
        <v>60</v>
      </c>
      <c r="D72" s="11" t="s">
        <v>124</v>
      </c>
      <c r="E72" s="19" t="s">
        <v>188</v>
      </c>
      <c r="F72" s="10">
        <v>42036</v>
      </c>
      <c r="G72" s="10">
        <v>44228</v>
      </c>
      <c r="H72" s="11">
        <v>7</v>
      </c>
      <c r="I72" s="11" t="s">
        <v>183</v>
      </c>
      <c r="J72" s="11" t="s">
        <v>184</v>
      </c>
      <c r="K72" s="11" t="s">
        <v>251</v>
      </c>
      <c r="L72" s="11">
        <v>2</v>
      </c>
    </row>
    <row r="73" spans="1:12">
      <c r="A73" s="11" t="s">
        <v>61</v>
      </c>
      <c r="D73" s="11" t="s">
        <v>124</v>
      </c>
      <c r="E73" s="19" t="s">
        <v>189</v>
      </c>
      <c r="F73" s="10">
        <v>42036</v>
      </c>
      <c r="G73" s="10">
        <v>44228</v>
      </c>
      <c r="H73" s="11">
        <v>7</v>
      </c>
      <c r="I73" s="11" t="s">
        <v>183</v>
      </c>
      <c r="J73" s="11" t="s">
        <v>184</v>
      </c>
      <c r="K73" s="11" t="s">
        <v>251</v>
      </c>
      <c r="L73" s="11">
        <v>2</v>
      </c>
    </row>
    <row r="74" spans="1:12">
      <c r="A74" s="11" t="s">
        <v>62</v>
      </c>
      <c r="D74" s="11" t="s">
        <v>124</v>
      </c>
      <c r="E74" s="19" t="s">
        <v>190</v>
      </c>
      <c r="F74" s="10">
        <v>42036</v>
      </c>
      <c r="G74" s="10">
        <v>44228</v>
      </c>
      <c r="H74" s="11">
        <v>7</v>
      </c>
      <c r="I74" s="11" t="s">
        <v>183</v>
      </c>
      <c r="J74" s="11" t="s">
        <v>184</v>
      </c>
      <c r="K74" s="11" t="s">
        <v>251</v>
      </c>
      <c r="L74" s="11">
        <v>2</v>
      </c>
    </row>
    <row r="75" spans="1:12">
      <c r="A75" s="11" t="s">
        <v>63</v>
      </c>
      <c r="D75" s="11" t="s">
        <v>124</v>
      </c>
      <c r="E75" s="19" t="s">
        <v>191</v>
      </c>
      <c r="F75" s="10">
        <v>42036</v>
      </c>
      <c r="G75" s="10">
        <v>44228</v>
      </c>
      <c r="H75" s="11">
        <v>7</v>
      </c>
      <c r="I75" s="11" t="s">
        <v>183</v>
      </c>
      <c r="J75" s="11" t="s">
        <v>184</v>
      </c>
      <c r="K75" s="11" t="s">
        <v>251</v>
      </c>
      <c r="L75" s="11">
        <v>2</v>
      </c>
    </row>
    <row r="76" spans="1:12">
      <c r="A76" s="11" t="s">
        <v>64</v>
      </c>
      <c r="D76" s="11" t="s">
        <v>124</v>
      </c>
      <c r="E76" s="19" t="s">
        <v>192</v>
      </c>
      <c r="F76" s="10">
        <v>42036</v>
      </c>
      <c r="G76" s="10">
        <v>44228</v>
      </c>
      <c r="H76" s="11">
        <v>7</v>
      </c>
      <c r="I76" s="11" t="s">
        <v>183</v>
      </c>
      <c r="J76" s="11" t="s">
        <v>184</v>
      </c>
      <c r="K76" s="11" t="s">
        <v>251</v>
      </c>
      <c r="L76" s="11">
        <v>2</v>
      </c>
    </row>
    <row r="77" spans="1:12">
      <c r="A77" s="11" t="s">
        <v>65</v>
      </c>
      <c r="D77" s="11" t="s">
        <v>124</v>
      </c>
      <c r="E77" s="19" t="s">
        <v>193</v>
      </c>
      <c r="F77" s="10">
        <v>42036</v>
      </c>
      <c r="G77" s="10">
        <v>44228</v>
      </c>
      <c r="H77" s="11">
        <v>7</v>
      </c>
      <c r="I77" s="11" t="s">
        <v>183</v>
      </c>
      <c r="J77" s="11" t="s">
        <v>184</v>
      </c>
      <c r="K77" s="11" t="s">
        <v>251</v>
      </c>
      <c r="L77" s="11">
        <v>2</v>
      </c>
    </row>
    <row r="78" spans="1:12">
      <c r="A78" s="11" t="s">
        <v>66</v>
      </c>
      <c r="D78" s="11" t="s">
        <v>124</v>
      </c>
      <c r="E78" s="19" t="s">
        <v>194</v>
      </c>
      <c r="F78" s="10">
        <v>42036</v>
      </c>
      <c r="G78" s="10">
        <v>44228</v>
      </c>
      <c r="H78" s="11">
        <v>7</v>
      </c>
      <c r="I78" s="11" t="s">
        <v>183</v>
      </c>
      <c r="J78" s="11" t="s">
        <v>184</v>
      </c>
      <c r="K78" s="11" t="s">
        <v>251</v>
      </c>
      <c r="L78" s="11">
        <v>2</v>
      </c>
    </row>
    <row r="79" spans="1:12">
      <c r="A79" s="11" t="s">
        <v>67</v>
      </c>
      <c r="D79" s="11" t="s">
        <v>124</v>
      </c>
      <c r="E79" s="19" t="s">
        <v>195</v>
      </c>
      <c r="F79" s="10">
        <v>42036</v>
      </c>
      <c r="G79" s="10">
        <v>44228</v>
      </c>
      <c r="H79" s="11">
        <v>7</v>
      </c>
      <c r="I79" s="11" t="s">
        <v>183</v>
      </c>
      <c r="J79" s="11" t="s">
        <v>184</v>
      </c>
      <c r="K79" s="11" t="s">
        <v>251</v>
      </c>
      <c r="L79" s="11">
        <v>2</v>
      </c>
    </row>
    <row r="80" spans="1:12">
      <c r="A80" s="11" t="s">
        <v>68</v>
      </c>
      <c r="D80" s="11" t="s">
        <v>124</v>
      </c>
      <c r="E80" s="19" t="s">
        <v>196</v>
      </c>
      <c r="F80" s="10">
        <v>42036</v>
      </c>
      <c r="G80" s="10">
        <v>44228</v>
      </c>
      <c r="H80" s="11">
        <v>7</v>
      </c>
      <c r="I80" s="11" t="s">
        <v>183</v>
      </c>
      <c r="J80" s="11" t="s">
        <v>184</v>
      </c>
      <c r="K80" s="11" t="s">
        <v>251</v>
      </c>
      <c r="L80" s="11">
        <v>2</v>
      </c>
    </row>
    <row r="81" spans="1:12">
      <c r="A81" s="11" t="s">
        <v>69</v>
      </c>
      <c r="D81" s="11" t="s">
        <v>124</v>
      </c>
      <c r="E81" s="19" t="s">
        <v>197</v>
      </c>
      <c r="F81" s="10">
        <v>42036</v>
      </c>
      <c r="G81" s="10">
        <v>44228</v>
      </c>
      <c r="H81" s="11">
        <v>7</v>
      </c>
      <c r="I81" s="11" t="s">
        <v>183</v>
      </c>
      <c r="J81" s="11" t="s">
        <v>184</v>
      </c>
      <c r="K81" s="11" t="s">
        <v>251</v>
      </c>
      <c r="L81" s="11">
        <v>2</v>
      </c>
    </row>
    <row r="82" spans="1:12">
      <c r="A82" s="11" t="s">
        <v>70</v>
      </c>
      <c r="D82" s="11" t="s">
        <v>124</v>
      </c>
      <c r="E82" s="19" t="s">
        <v>198</v>
      </c>
      <c r="F82" s="10">
        <v>42036</v>
      </c>
      <c r="G82" s="10">
        <v>44228</v>
      </c>
      <c r="H82" s="11">
        <v>7</v>
      </c>
      <c r="I82" s="11" t="s">
        <v>183</v>
      </c>
      <c r="J82" s="11" t="s">
        <v>184</v>
      </c>
      <c r="K82" s="11" t="s">
        <v>251</v>
      </c>
      <c r="L82" s="11">
        <v>2</v>
      </c>
    </row>
    <row r="83" spans="1:12">
      <c r="A83" s="11" t="s">
        <v>71</v>
      </c>
      <c r="D83" s="11" t="s">
        <v>124</v>
      </c>
      <c r="E83" s="19" t="s">
        <v>199</v>
      </c>
      <c r="F83" s="10">
        <v>42036</v>
      </c>
      <c r="G83" s="10">
        <v>44228</v>
      </c>
      <c r="H83" s="11">
        <v>7</v>
      </c>
      <c r="I83" s="11" t="s">
        <v>183</v>
      </c>
      <c r="J83" s="11" t="s">
        <v>184</v>
      </c>
      <c r="K83" s="11" t="s">
        <v>251</v>
      </c>
      <c r="L83" s="11">
        <v>2</v>
      </c>
    </row>
    <row r="84" spans="1:12">
      <c r="A84" s="11" t="s">
        <v>72</v>
      </c>
      <c r="D84" s="11" t="s">
        <v>124</v>
      </c>
      <c r="E84" s="19" t="s">
        <v>200</v>
      </c>
      <c r="F84" s="10">
        <v>42036</v>
      </c>
      <c r="G84" s="10">
        <v>44228</v>
      </c>
      <c r="H84" s="11">
        <v>7</v>
      </c>
      <c r="I84" s="11" t="s">
        <v>183</v>
      </c>
      <c r="J84" s="11" t="s">
        <v>184</v>
      </c>
      <c r="K84" s="11" t="s">
        <v>251</v>
      </c>
      <c r="L84" s="11">
        <v>2</v>
      </c>
    </row>
    <row r="85" spans="1:12">
      <c r="A85" s="11" t="s">
        <v>73</v>
      </c>
      <c r="D85" s="11" t="s">
        <v>124</v>
      </c>
      <c r="E85" s="19" t="s">
        <v>201</v>
      </c>
      <c r="F85" s="10">
        <v>42036</v>
      </c>
      <c r="G85" s="10">
        <v>44228</v>
      </c>
      <c r="H85" s="11">
        <v>7</v>
      </c>
      <c r="I85" s="11" t="s">
        <v>183</v>
      </c>
      <c r="J85" s="11" t="s">
        <v>184</v>
      </c>
      <c r="K85" s="11" t="s">
        <v>251</v>
      </c>
      <c r="L85" s="11">
        <v>2</v>
      </c>
    </row>
    <row r="86" spans="1:12">
      <c r="A86" s="11" t="s">
        <v>74</v>
      </c>
      <c r="D86" s="11" t="s">
        <v>124</v>
      </c>
      <c r="E86" s="19" t="s">
        <v>202</v>
      </c>
      <c r="F86" s="10">
        <v>42036</v>
      </c>
      <c r="G86" s="10">
        <v>44228</v>
      </c>
      <c r="H86" s="11">
        <v>7</v>
      </c>
      <c r="I86" s="11" t="s">
        <v>183</v>
      </c>
      <c r="J86" s="11" t="s">
        <v>184</v>
      </c>
      <c r="K86" s="11" t="s">
        <v>251</v>
      </c>
      <c r="L86" s="11">
        <v>2</v>
      </c>
    </row>
    <row r="87" spans="1:12">
      <c r="A87" s="11" t="s">
        <v>75</v>
      </c>
      <c r="D87" s="11" t="s">
        <v>124</v>
      </c>
      <c r="E87" s="19" t="s">
        <v>203</v>
      </c>
      <c r="F87" s="10">
        <v>42036</v>
      </c>
      <c r="G87" s="10">
        <v>44228</v>
      </c>
      <c r="H87" s="11">
        <v>7</v>
      </c>
      <c r="I87" s="11" t="s">
        <v>183</v>
      </c>
      <c r="J87" s="11" t="s">
        <v>184</v>
      </c>
      <c r="K87" s="11" t="s">
        <v>251</v>
      </c>
      <c r="L87" s="11">
        <v>2</v>
      </c>
    </row>
    <row r="88" spans="1:12">
      <c r="A88" s="11" t="s">
        <v>76</v>
      </c>
      <c r="D88" s="11" t="s">
        <v>124</v>
      </c>
      <c r="E88" s="19" t="s">
        <v>204</v>
      </c>
      <c r="F88" s="10">
        <v>42036</v>
      </c>
      <c r="G88" s="10">
        <v>44228</v>
      </c>
      <c r="H88" s="11">
        <v>7</v>
      </c>
      <c r="I88" s="11" t="s">
        <v>183</v>
      </c>
      <c r="J88" s="11" t="s">
        <v>184</v>
      </c>
      <c r="K88" s="11" t="s">
        <v>251</v>
      </c>
      <c r="L88" s="11">
        <v>2</v>
      </c>
    </row>
    <row r="89" spans="1:12">
      <c r="A89" s="11" t="s">
        <v>77</v>
      </c>
      <c r="D89" s="11" t="s">
        <v>124</v>
      </c>
      <c r="E89" s="19" t="s">
        <v>205</v>
      </c>
      <c r="F89" s="10">
        <v>42036</v>
      </c>
      <c r="G89" s="10">
        <v>44228</v>
      </c>
      <c r="H89" s="11">
        <v>7</v>
      </c>
      <c r="I89" s="11" t="s">
        <v>183</v>
      </c>
      <c r="J89" s="11" t="s">
        <v>184</v>
      </c>
      <c r="K89" s="11" t="s">
        <v>251</v>
      </c>
      <c r="L89" s="11">
        <v>2</v>
      </c>
    </row>
    <row r="90" spans="1:12">
      <c r="A90" s="11" t="s">
        <v>78</v>
      </c>
      <c r="D90" s="11" t="s">
        <v>124</v>
      </c>
      <c r="E90" s="19" t="s">
        <v>206</v>
      </c>
      <c r="F90" s="10">
        <v>42036</v>
      </c>
      <c r="G90" s="10">
        <v>44228</v>
      </c>
      <c r="H90" s="11">
        <v>7</v>
      </c>
      <c r="I90" s="11" t="s">
        <v>183</v>
      </c>
      <c r="J90" s="11" t="s">
        <v>184</v>
      </c>
      <c r="K90" s="11" t="s">
        <v>251</v>
      </c>
      <c r="L90" s="11">
        <v>2</v>
      </c>
    </row>
    <row r="91" spans="1:12">
      <c r="A91" s="11" t="s">
        <v>79</v>
      </c>
      <c r="D91" s="11" t="s">
        <v>124</v>
      </c>
      <c r="E91" s="19" t="s">
        <v>207</v>
      </c>
      <c r="F91" s="10">
        <v>42036</v>
      </c>
      <c r="G91" s="10">
        <v>44228</v>
      </c>
      <c r="H91" s="11">
        <v>7</v>
      </c>
      <c r="I91" s="11" t="s">
        <v>183</v>
      </c>
      <c r="J91" s="11" t="s">
        <v>184</v>
      </c>
      <c r="K91" s="11" t="s">
        <v>251</v>
      </c>
      <c r="L91" s="11">
        <v>2</v>
      </c>
    </row>
    <row r="92" spans="1:12">
      <c r="A92" s="11" t="s">
        <v>80</v>
      </c>
      <c r="D92" s="11" t="s">
        <v>124</v>
      </c>
      <c r="E92" s="19" t="s">
        <v>208</v>
      </c>
      <c r="F92" s="10">
        <v>42036</v>
      </c>
      <c r="G92" s="10">
        <v>44228</v>
      </c>
      <c r="H92" s="11">
        <v>7</v>
      </c>
      <c r="I92" s="11" t="s">
        <v>183</v>
      </c>
      <c r="J92" s="11" t="s">
        <v>184</v>
      </c>
      <c r="K92" s="11" t="s">
        <v>251</v>
      </c>
      <c r="L92" s="11">
        <v>2</v>
      </c>
    </row>
    <row r="93" spans="1:12">
      <c r="A93" s="11" t="s">
        <v>81</v>
      </c>
      <c r="D93" s="11" t="s">
        <v>124</v>
      </c>
      <c r="E93" s="19" t="s">
        <v>209</v>
      </c>
      <c r="F93" s="10">
        <v>42036</v>
      </c>
      <c r="G93" s="10">
        <v>44228</v>
      </c>
      <c r="H93" s="11">
        <v>7</v>
      </c>
      <c r="I93" s="11" t="s">
        <v>183</v>
      </c>
      <c r="J93" s="11" t="s">
        <v>184</v>
      </c>
      <c r="K93" s="11" t="s">
        <v>251</v>
      </c>
      <c r="L93" s="11">
        <v>2</v>
      </c>
    </row>
    <row r="94" spans="1:12">
      <c r="A94" s="11" t="s">
        <v>82</v>
      </c>
      <c r="D94" s="11" t="s">
        <v>124</v>
      </c>
      <c r="E94" s="19" t="s">
        <v>210</v>
      </c>
      <c r="F94" s="10">
        <v>42036</v>
      </c>
      <c r="G94" s="10">
        <v>44228</v>
      </c>
      <c r="H94" s="11">
        <v>7</v>
      </c>
      <c r="I94" s="11" t="s">
        <v>183</v>
      </c>
      <c r="J94" s="11" t="s">
        <v>184</v>
      </c>
      <c r="K94" s="11" t="s">
        <v>251</v>
      </c>
      <c r="L94" s="11">
        <v>2</v>
      </c>
    </row>
    <row r="95" spans="1:12">
      <c r="A95" s="11" t="s">
        <v>83</v>
      </c>
      <c r="D95" s="11" t="s">
        <v>124</v>
      </c>
      <c r="E95" s="19" t="s">
        <v>211</v>
      </c>
      <c r="F95" s="10">
        <v>42036</v>
      </c>
      <c r="G95" s="10">
        <v>44228</v>
      </c>
      <c r="H95" s="11">
        <v>7</v>
      </c>
      <c r="I95" s="11" t="s">
        <v>183</v>
      </c>
      <c r="J95" s="11" t="s">
        <v>184</v>
      </c>
      <c r="K95" s="11" t="s">
        <v>251</v>
      </c>
      <c r="L95" s="11">
        <v>2</v>
      </c>
    </row>
    <row r="96" spans="1:12">
      <c r="A96" s="11" t="s">
        <v>84</v>
      </c>
      <c r="D96" s="11" t="s">
        <v>124</v>
      </c>
      <c r="E96" s="19" t="s">
        <v>212</v>
      </c>
      <c r="F96" s="10">
        <v>42036</v>
      </c>
      <c r="G96" s="10">
        <v>44228</v>
      </c>
      <c r="H96" s="11">
        <v>7</v>
      </c>
      <c r="I96" s="11" t="s">
        <v>183</v>
      </c>
      <c r="J96" s="11" t="s">
        <v>184</v>
      </c>
      <c r="K96" s="11" t="s">
        <v>251</v>
      </c>
      <c r="L96" s="11">
        <v>2</v>
      </c>
    </row>
    <row r="97" spans="1:12">
      <c r="A97" s="11" t="s">
        <v>85</v>
      </c>
      <c r="D97" s="11" t="s">
        <v>124</v>
      </c>
      <c r="E97" s="19" t="s">
        <v>213</v>
      </c>
      <c r="F97" s="10">
        <v>42036</v>
      </c>
      <c r="G97" s="10">
        <v>44228</v>
      </c>
      <c r="H97" s="11">
        <v>7</v>
      </c>
      <c r="I97" s="11" t="s">
        <v>183</v>
      </c>
      <c r="J97" s="11" t="s">
        <v>184</v>
      </c>
      <c r="K97" s="11" t="s">
        <v>251</v>
      </c>
      <c r="L97" s="11">
        <v>2</v>
      </c>
    </row>
    <row r="98" spans="1:12">
      <c r="A98" s="11" t="s">
        <v>86</v>
      </c>
      <c r="D98" s="11" t="s">
        <v>124</v>
      </c>
      <c r="E98" s="19" t="s">
        <v>214</v>
      </c>
      <c r="F98" s="10">
        <v>42036</v>
      </c>
      <c r="G98" s="10">
        <v>44228</v>
      </c>
      <c r="H98" s="11">
        <v>7</v>
      </c>
      <c r="I98" s="11" t="s">
        <v>183</v>
      </c>
      <c r="J98" s="11" t="s">
        <v>184</v>
      </c>
      <c r="K98" s="11" t="s">
        <v>251</v>
      </c>
      <c r="L98" s="11">
        <v>2</v>
      </c>
    </row>
    <row r="99" spans="1:12">
      <c r="A99" s="11" t="s">
        <v>87</v>
      </c>
      <c r="D99" s="11" t="s">
        <v>124</v>
      </c>
      <c r="E99" s="19" t="s">
        <v>215</v>
      </c>
      <c r="F99" s="10">
        <v>42036</v>
      </c>
      <c r="G99" s="10">
        <v>44228</v>
      </c>
      <c r="H99" s="11">
        <v>7</v>
      </c>
      <c r="I99" s="11" t="s">
        <v>183</v>
      </c>
      <c r="J99" s="11" t="s">
        <v>184</v>
      </c>
      <c r="K99" s="11" t="s">
        <v>251</v>
      </c>
      <c r="L99" s="11">
        <v>2</v>
      </c>
    </row>
    <row r="100" spans="1:12">
      <c r="A100" s="11" t="s">
        <v>88</v>
      </c>
      <c r="D100" s="11" t="s">
        <v>124</v>
      </c>
      <c r="E100" s="19" t="s">
        <v>216</v>
      </c>
      <c r="F100" s="10">
        <v>42036</v>
      </c>
      <c r="G100" s="10">
        <v>44228</v>
      </c>
      <c r="H100" s="11">
        <v>7</v>
      </c>
      <c r="I100" s="11" t="s">
        <v>183</v>
      </c>
      <c r="J100" s="11" t="s">
        <v>184</v>
      </c>
      <c r="K100" s="11" t="s">
        <v>251</v>
      </c>
      <c r="L100" s="11">
        <v>2</v>
      </c>
    </row>
    <row r="101" spans="1:12">
      <c r="A101" s="11" t="s">
        <v>89</v>
      </c>
      <c r="D101" s="11" t="s">
        <v>124</v>
      </c>
      <c r="E101" s="19" t="s">
        <v>217</v>
      </c>
      <c r="F101" s="10">
        <v>42036</v>
      </c>
      <c r="G101" s="10">
        <v>44228</v>
      </c>
      <c r="H101" s="11">
        <v>7</v>
      </c>
      <c r="I101" s="11" t="s">
        <v>183</v>
      </c>
      <c r="J101" s="11" t="s">
        <v>184</v>
      </c>
      <c r="K101" s="11" t="s">
        <v>251</v>
      </c>
      <c r="L101" s="11">
        <v>2</v>
      </c>
    </row>
    <row r="102" spans="1:12">
      <c r="A102" s="11" t="s">
        <v>90</v>
      </c>
      <c r="D102" s="11" t="s">
        <v>124</v>
      </c>
      <c r="E102" s="19" t="s">
        <v>218</v>
      </c>
      <c r="F102" s="10">
        <v>42036</v>
      </c>
      <c r="G102" s="10">
        <v>44228</v>
      </c>
      <c r="H102" s="11">
        <v>7</v>
      </c>
      <c r="I102" s="11" t="s">
        <v>183</v>
      </c>
      <c r="J102" s="11" t="s">
        <v>184</v>
      </c>
      <c r="K102" s="11" t="s">
        <v>251</v>
      </c>
      <c r="L102" s="11">
        <v>2</v>
      </c>
    </row>
    <row r="103" spans="1:12">
      <c r="A103" s="11" t="s">
        <v>91</v>
      </c>
      <c r="D103" s="11" t="s">
        <v>124</v>
      </c>
      <c r="E103" s="19" t="s">
        <v>219</v>
      </c>
      <c r="F103" s="10">
        <v>42036</v>
      </c>
      <c r="G103" s="10">
        <v>44228</v>
      </c>
      <c r="H103" s="11">
        <v>7</v>
      </c>
      <c r="I103" s="11" t="s">
        <v>183</v>
      </c>
      <c r="J103" s="11" t="s">
        <v>184</v>
      </c>
      <c r="K103" s="11" t="s">
        <v>251</v>
      </c>
      <c r="L103" s="11">
        <v>2</v>
      </c>
    </row>
    <row r="104" spans="1:12">
      <c r="A104" s="11" t="s">
        <v>92</v>
      </c>
      <c r="D104" s="11" t="s">
        <v>124</v>
      </c>
      <c r="E104" s="19" t="s">
        <v>220</v>
      </c>
      <c r="F104" s="10">
        <v>42036</v>
      </c>
      <c r="G104" s="10">
        <v>44228</v>
      </c>
      <c r="H104" s="11">
        <v>7</v>
      </c>
      <c r="I104" s="11" t="s">
        <v>183</v>
      </c>
      <c r="J104" s="11" t="s">
        <v>184</v>
      </c>
      <c r="K104" s="11" t="s">
        <v>251</v>
      </c>
      <c r="L104" s="11">
        <v>2</v>
      </c>
    </row>
    <row r="105" spans="1:12">
      <c r="A105" s="11" t="s">
        <v>93</v>
      </c>
      <c r="D105" s="11" t="s">
        <v>124</v>
      </c>
      <c r="E105" s="19" t="s">
        <v>221</v>
      </c>
      <c r="F105" s="10">
        <v>42036</v>
      </c>
      <c r="G105" s="10">
        <v>44228</v>
      </c>
      <c r="H105" s="11">
        <v>7</v>
      </c>
      <c r="I105" s="11" t="s">
        <v>183</v>
      </c>
      <c r="J105" s="11" t="s">
        <v>184</v>
      </c>
      <c r="K105" s="11" t="s">
        <v>251</v>
      </c>
      <c r="L105" s="11">
        <v>2</v>
      </c>
    </row>
    <row r="106" spans="1:12">
      <c r="A106" s="11" t="s">
        <v>94</v>
      </c>
      <c r="D106" s="11" t="s">
        <v>124</v>
      </c>
      <c r="E106" s="19" t="s">
        <v>222</v>
      </c>
      <c r="F106" s="10">
        <v>42036</v>
      </c>
      <c r="G106" s="10">
        <v>44228</v>
      </c>
      <c r="H106" s="11">
        <v>7</v>
      </c>
      <c r="I106" s="11" t="s">
        <v>183</v>
      </c>
      <c r="J106" s="11" t="s">
        <v>184</v>
      </c>
      <c r="K106" s="11" t="s">
        <v>251</v>
      </c>
      <c r="L106" s="11">
        <v>2</v>
      </c>
    </row>
    <row r="107" spans="1:12">
      <c r="A107" s="11" t="s">
        <v>95</v>
      </c>
      <c r="D107" s="11" t="s">
        <v>124</v>
      </c>
      <c r="E107" s="19" t="s">
        <v>223</v>
      </c>
      <c r="F107" s="10">
        <v>42036</v>
      </c>
      <c r="G107" s="10">
        <v>44228</v>
      </c>
      <c r="H107" s="11">
        <v>7</v>
      </c>
      <c r="I107" s="11" t="s">
        <v>183</v>
      </c>
      <c r="J107" s="11" t="s">
        <v>184</v>
      </c>
      <c r="K107" s="11" t="s">
        <v>251</v>
      </c>
      <c r="L107" s="11">
        <v>2</v>
      </c>
    </row>
    <row r="108" spans="1:12">
      <c r="A108" s="11" t="s">
        <v>96</v>
      </c>
      <c r="D108" s="11" t="s">
        <v>124</v>
      </c>
      <c r="E108" s="19" t="s">
        <v>224</v>
      </c>
      <c r="F108" s="10">
        <v>42036</v>
      </c>
      <c r="G108" s="10">
        <v>44228</v>
      </c>
      <c r="H108" s="11">
        <v>7</v>
      </c>
      <c r="I108" s="11" t="s">
        <v>183</v>
      </c>
      <c r="J108" s="11" t="s">
        <v>184</v>
      </c>
      <c r="K108" s="11" t="s">
        <v>251</v>
      </c>
      <c r="L108" s="11">
        <v>2</v>
      </c>
    </row>
    <row r="109" spans="1:12">
      <c r="A109" s="11" t="s">
        <v>97</v>
      </c>
      <c r="D109" s="11" t="s">
        <v>124</v>
      </c>
      <c r="E109" s="19" t="s">
        <v>225</v>
      </c>
      <c r="F109" s="10">
        <v>42036</v>
      </c>
      <c r="G109" s="10">
        <v>44228</v>
      </c>
      <c r="H109" s="11">
        <v>7</v>
      </c>
      <c r="I109" s="11" t="s">
        <v>183</v>
      </c>
      <c r="J109" s="11" t="s">
        <v>184</v>
      </c>
      <c r="K109" s="11" t="s">
        <v>251</v>
      </c>
      <c r="L109" s="11">
        <v>2</v>
      </c>
    </row>
    <row r="110" spans="1:12">
      <c r="A110" s="11" t="s">
        <v>98</v>
      </c>
      <c r="D110" s="11" t="s">
        <v>124</v>
      </c>
      <c r="E110" s="19" t="s">
        <v>226</v>
      </c>
      <c r="F110" s="10">
        <v>42036</v>
      </c>
      <c r="G110" s="10">
        <v>44228</v>
      </c>
      <c r="H110" s="11">
        <v>7</v>
      </c>
      <c r="I110" s="11" t="s">
        <v>183</v>
      </c>
      <c r="J110" s="11" t="s">
        <v>184</v>
      </c>
      <c r="K110" s="11" t="s">
        <v>251</v>
      </c>
      <c r="L110" s="11">
        <v>2</v>
      </c>
    </row>
    <row r="111" spans="1:12">
      <c r="A111" s="11" t="s">
        <v>99</v>
      </c>
      <c r="D111" s="11" t="s">
        <v>124</v>
      </c>
      <c r="E111" s="19" t="s">
        <v>227</v>
      </c>
      <c r="F111" s="10">
        <v>42036</v>
      </c>
      <c r="G111" s="10">
        <v>44228</v>
      </c>
      <c r="H111" s="11">
        <v>7</v>
      </c>
      <c r="I111" s="11" t="s">
        <v>183</v>
      </c>
      <c r="J111" s="11" t="s">
        <v>184</v>
      </c>
      <c r="K111" s="11" t="s">
        <v>251</v>
      </c>
      <c r="L111" s="11">
        <v>2</v>
      </c>
    </row>
    <row r="112" spans="1:12">
      <c r="A112" s="11" t="s">
        <v>100</v>
      </c>
      <c r="D112" s="11" t="s">
        <v>124</v>
      </c>
      <c r="E112" s="19" t="s">
        <v>228</v>
      </c>
      <c r="F112" s="10">
        <v>42036</v>
      </c>
      <c r="G112" s="10">
        <v>44228</v>
      </c>
      <c r="H112" s="11">
        <v>7</v>
      </c>
      <c r="I112" s="11" t="s">
        <v>183</v>
      </c>
      <c r="J112" s="11" t="s">
        <v>184</v>
      </c>
      <c r="K112" s="11" t="s">
        <v>251</v>
      </c>
      <c r="L112" s="11">
        <v>2</v>
      </c>
    </row>
    <row r="113" spans="1:12">
      <c r="A113" s="11" t="s">
        <v>101</v>
      </c>
      <c r="D113" s="11" t="s">
        <v>124</v>
      </c>
      <c r="E113" s="19" t="s">
        <v>229</v>
      </c>
      <c r="F113" s="10">
        <v>42036</v>
      </c>
      <c r="G113" s="10">
        <v>44228</v>
      </c>
      <c r="H113" s="11">
        <v>7</v>
      </c>
      <c r="I113" s="11" t="s">
        <v>183</v>
      </c>
      <c r="J113" s="11" t="s">
        <v>184</v>
      </c>
      <c r="K113" s="11" t="s">
        <v>251</v>
      </c>
      <c r="L113" s="11">
        <v>2</v>
      </c>
    </row>
    <row r="114" spans="1:12">
      <c r="A114" s="11" t="s">
        <v>102</v>
      </c>
      <c r="D114" s="11" t="s">
        <v>124</v>
      </c>
      <c r="E114" s="19" t="s">
        <v>230</v>
      </c>
      <c r="F114" s="10">
        <v>42036</v>
      </c>
      <c r="G114" s="10">
        <v>44228</v>
      </c>
      <c r="H114" s="11">
        <v>7</v>
      </c>
      <c r="I114" s="11" t="s">
        <v>183</v>
      </c>
      <c r="J114" s="11" t="s">
        <v>184</v>
      </c>
      <c r="K114" s="11" t="s">
        <v>251</v>
      </c>
      <c r="L114" s="11">
        <v>2</v>
      </c>
    </row>
    <row r="115" spans="1:12">
      <c r="A115" s="11" t="s">
        <v>103</v>
      </c>
      <c r="D115" s="11" t="s">
        <v>124</v>
      </c>
      <c r="E115" s="19" t="s">
        <v>231</v>
      </c>
      <c r="F115" s="10">
        <v>42036</v>
      </c>
      <c r="G115" s="10">
        <v>44228</v>
      </c>
      <c r="H115" s="11">
        <v>7</v>
      </c>
      <c r="I115" s="11" t="s">
        <v>183</v>
      </c>
      <c r="J115" s="11" t="s">
        <v>184</v>
      </c>
      <c r="K115" s="11" t="s">
        <v>251</v>
      </c>
      <c r="L115" s="11">
        <v>2</v>
      </c>
    </row>
    <row r="116" spans="1:12">
      <c r="A116" s="11" t="s">
        <v>104</v>
      </c>
      <c r="D116" s="11" t="s">
        <v>124</v>
      </c>
      <c r="E116" s="19" t="s">
        <v>232</v>
      </c>
      <c r="F116" s="10">
        <v>42036</v>
      </c>
      <c r="G116" s="10">
        <v>44228</v>
      </c>
      <c r="H116" s="11">
        <v>7</v>
      </c>
      <c r="I116" s="11" t="s">
        <v>183</v>
      </c>
      <c r="J116" s="11" t="s">
        <v>184</v>
      </c>
      <c r="K116" s="11" t="s">
        <v>251</v>
      </c>
      <c r="L116" s="11">
        <v>2</v>
      </c>
    </row>
    <row r="117" spans="1:12">
      <c r="A117" s="11" t="s">
        <v>105</v>
      </c>
      <c r="D117" s="11" t="s">
        <v>124</v>
      </c>
      <c r="E117" s="19" t="s">
        <v>233</v>
      </c>
      <c r="F117" s="10">
        <v>42036</v>
      </c>
      <c r="G117" s="10">
        <v>44228</v>
      </c>
      <c r="H117" s="11">
        <v>7</v>
      </c>
      <c r="I117" s="11" t="s">
        <v>183</v>
      </c>
      <c r="J117" s="11" t="s">
        <v>184</v>
      </c>
      <c r="K117" s="11" t="s">
        <v>251</v>
      </c>
      <c r="L117" s="11">
        <v>2</v>
      </c>
    </row>
    <row r="118" spans="1:12">
      <c r="A118" s="11" t="s">
        <v>106</v>
      </c>
      <c r="D118" s="11" t="s">
        <v>124</v>
      </c>
      <c r="E118" s="19" t="s">
        <v>234</v>
      </c>
      <c r="F118" s="10">
        <v>42036</v>
      </c>
      <c r="G118" s="10">
        <v>44228</v>
      </c>
      <c r="H118" s="11">
        <v>7</v>
      </c>
      <c r="I118" s="11" t="s">
        <v>183</v>
      </c>
      <c r="J118" s="11" t="s">
        <v>184</v>
      </c>
      <c r="K118" s="11" t="s">
        <v>251</v>
      </c>
      <c r="L118" s="11">
        <v>2</v>
      </c>
    </row>
    <row r="119" spans="1:12">
      <c r="A119" s="11" t="s">
        <v>107</v>
      </c>
      <c r="D119" s="11" t="s">
        <v>124</v>
      </c>
      <c r="E119" s="19" t="s">
        <v>235</v>
      </c>
      <c r="F119" s="10">
        <v>42036</v>
      </c>
      <c r="G119" s="10">
        <v>44228</v>
      </c>
      <c r="H119" s="11">
        <v>7</v>
      </c>
      <c r="I119" s="11" t="s">
        <v>183</v>
      </c>
      <c r="J119" s="11" t="s">
        <v>184</v>
      </c>
      <c r="K119" s="11" t="s">
        <v>251</v>
      </c>
      <c r="L119" s="11">
        <v>2</v>
      </c>
    </row>
    <row r="120" spans="1:12">
      <c r="A120" s="11" t="s">
        <v>108</v>
      </c>
      <c r="D120" s="11" t="s">
        <v>124</v>
      </c>
      <c r="E120" s="19" t="s">
        <v>236</v>
      </c>
      <c r="F120" s="10">
        <v>42036</v>
      </c>
      <c r="G120" s="10">
        <v>44228</v>
      </c>
      <c r="H120" s="11">
        <v>7</v>
      </c>
      <c r="I120" s="11" t="s">
        <v>183</v>
      </c>
      <c r="J120" s="11" t="s">
        <v>184</v>
      </c>
      <c r="K120" s="11" t="s">
        <v>251</v>
      </c>
      <c r="L120" s="11">
        <v>2</v>
      </c>
    </row>
    <row r="121" spans="1:12">
      <c r="A121" s="11" t="s">
        <v>109</v>
      </c>
      <c r="D121" s="11" t="s">
        <v>124</v>
      </c>
      <c r="E121" s="19" t="s">
        <v>237</v>
      </c>
      <c r="F121" s="10">
        <v>42036</v>
      </c>
      <c r="G121" s="10">
        <v>44228</v>
      </c>
      <c r="H121" s="11">
        <v>7</v>
      </c>
      <c r="I121" s="11" t="s">
        <v>183</v>
      </c>
      <c r="J121" s="11" t="s">
        <v>184</v>
      </c>
      <c r="K121" s="11" t="s">
        <v>251</v>
      </c>
      <c r="L121" s="11">
        <v>2</v>
      </c>
    </row>
    <row r="122" spans="1:12">
      <c r="A122" s="11" t="s">
        <v>110</v>
      </c>
      <c r="D122" s="11" t="s">
        <v>124</v>
      </c>
      <c r="E122" s="19" t="s">
        <v>238</v>
      </c>
      <c r="F122" s="10">
        <v>42036</v>
      </c>
      <c r="G122" s="10">
        <v>44228</v>
      </c>
      <c r="H122" s="11">
        <v>7</v>
      </c>
      <c r="I122" s="11" t="s">
        <v>183</v>
      </c>
      <c r="J122" s="11" t="s">
        <v>184</v>
      </c>
      <c r="K122" s="11" t="s">
        <v>251</v>
      </c>
      <c r="L122" s="11">
        <v>2</v>
      </c>
    </row>
    <row r="123" spans="1:12">
      <c r="A123" s="11" t="s">
        <v>111</v>
      </c>
      <c r="D123" s="11" t="s">
        <v>124</v>
      </c>
      <c r="E123" s="19" t="s">
        <v>239</v>
      </c>
      <c r="F123" s="10">
        <v>42036</v>
      </c>
      <c r="G123" s="10">
        <v>44228</v>
      </c>
      <c r="H123" s="11">
        <v>7</v>
      </c>
      <c r="I123" s="11" t="s">
        <v>183</v>
      </c>
      <c r="J123" s="11" t="s">
        <v>184</v>
      </c>
      <c r="K123" s="11" t="s">
        <v>251</v>
      </c>
      <c r="L123" s="11">
        <v>2</v>
      </c>
    </row>
    <row r="124" spans="1:12">
      <c r="A124" s="11" t="s">
        <v>112</v>
      </c>
      <c r="D124" s="11" t="s">
        <v>124</v>
      </c>
      <c r="E124" s="19" t="s">
        <v>240</v>
      </c>
      <c r="F124" s="10">
        <v>42036</v>
      </c>
      <c r="G124" s="10">
        <v>44228</v>
      </c>
      <c r="H124" s="11">
        <v>7</v>
      </c>
      <c r="I124" s="11" t="s">
        <v>183</v>
      </c>
      <c r="J124" s="11" t="s">
        <v>184</v>
      </c>
      <c r="K124" s="11" t="s">
        <v>251</v>
      </c>
      <c r="L124" s="11">
        <v>2</v>
      </c>
    </row>
    <row r="125" spans="1:12">
      <c r="A125" s="11" t="s">
        <v>113</v>
      </c>
      <c r="D125" s="11" t="s">
        <v>124</v>
      </c>
      <c r="E125" s="19" t="s">
        <v>241</v>
      </c>
      <c r="F125" s="10">
        <v>42036</v>
      </c>
      <c r="G125" s="10">
        <v>44228</v>
      </c>
      <c r="H125" s="11">
        <v>7</v>
      </c>
      <c r="I125" s="11" t="s">
        <v>183</v>
      </c>
      <c r="J125" s="11" t="s">
        <v>184</v>
      </c>
      <c r="K125" s="11" t="s">
        <v>251</v>
      </c>
      <c r="L125" s="11">
        <v>2</v>
      </c>
    </row>
    <row r="127" spans="1:12">
      <c r="A127" s="11" t="s">
        <v>250</v>
      </c>
    </row>
  </sheetData>
  <mergeCells count="1">
    <mergeCell ref="B6:L6"/>
  </mergeCells>
  <hyperlinks>
    <hyperlink ref="D8" location="Contents!B22" display="Inquiries" xr:uid="{00000000-0004-0000-0000-000000000000}"/>
    <hyperlink ref="E12" location="A124802764R" display="A124802764R" xr:uid="{00000000-0004-0000-0000-000001000000}"/>
    <hyperlink ref="E13" location="A124802612C" display="A124802612C" xr:uid="{00000000-0004-0000-0000-000002000000}"/>
    <hyperlink ref="E14" location="A124802460C" display="A124802460C" xr:uid="{00000000-0004-0000-0000-000003000000}"/>
    <hyperlink ref="E15" location="A124802724W" display="A124802724W" xr:uid="{00000000-0004-0000-0000-000004000000}"/>
    <hyperlink ref="E16" location="A124802572W" display="A124802572W" xr:uid="{00000000-0004-0000-0000-000005000000}"/>
    <hyperlink ref="E17" location="A124802420K" display="A124802420K" xr:uid="{00000000-0004-0000-0000-000006000000}"/>
    <hyperlink ref="E18" location="A124802660W" display="A124802660W" xr:uid="{00000000-0004-0000-0000-000007000000}"/>
    <hyperlink ref="E19" location="A124802508C" display="A124802508C" xr:uid="{00000000-0004-0000-0000-000008000000}"/>
    <hyperlink ref="E20" location="A124802356C" display="A124802356C" xr:uid="{00000000-0004-0000-0000-000009000000}"/>
    <hyperlink ref="E21" location="A124802732W" display="A124802732W" xr:uid="{00000000-0004-0000-0000-00000A000000}"/>
    <hyperlink ref="E22" location="A124802580W" display="A124802580W" xr:uid="{00000000-0004-0000-0000-00000B000000}"/>
    <hyperlink ref="E23" location="A124802428C" display="A124802428C" xr:uid="{00000000-0004-0000-0000-00000C000000}"/>
    <hyperlink ref="E24" location="A124802740W" display="A124802740W" xr:uid="{00000000-0004-0000-0000-00000D000000}"/>
    <hyperlink ref="E25" location="A124802588R" display="A124802588R" xr:uid="{00000000-0004-0000-0000-00000E000000}"/>
    <hyperlink ref="E26" location="A124802436C" display="A124802436C" xr:uid="{00000000-0004-0000-0000-00000F000000}"/>
    <hyperlink ref="E27" location="A124802668R" display="A124802668R" xr:uid="{00000000-0004-0000-0000-000010000000}"/>
    <hyperlink ref="E28" location="A124802516C" display="A124802516C" xr:uid="{00000000-0004-0000-0000-000011000000}"/>
    <hyperlink ref="E29" location="A124802364C" display="A124802364C" xr:uid="{00000000-0004-0000-0000-000012000000}"/>
    <hyperlink ref="E30" location="A124802676R" display="A124802676R" xr:uid="{00000000-0004-0000-0000-000013000000}"/>
    <hyperlink ref="E31" location="A124802524C" display="A124802524C" xr:uid="{00000000-0004-0000-0000-000014000000}"/>
    <hyperlink ref="E32" location="A124802372C" display="A124802372C" xr:uid="{00000000-0004-0000-0000-000015000000}"/>
    <hyperlink ref="E33" location="A124802708W" display="A124802708W" xr:uid="{00000000-0004-0000-0000-000016000000}"/>
    <hyperlink ref="E34" location="A124802556W" display="A124802556W" xr:uid="{00000000-0004-0000-0000-000017000000}"/>
    <hyperlink ref="E35" location="A124802404K" display="A124802404K" xr:uid="{00000000-0004-0000-0000-000018000000}"/>
    <hyperlink ref="E36" location="A124802644W" display="A124802644W" xr:uid="{00000000-0004-0000-0000-000019000000}"/>
    <hyperlink ref="E37" location="A124802492W" display="A124802492W" xr:uid="{00000000-0004-0000-0000-00001A000000}"/>
    <hyperlink ref="E38" location="A124802340K" display="A124802340K" xr:uid="{00000000-0004-0000-0000-00001B000000}"/>
    <hyperlink ref="E39" location="A124802748R" display="A124802748R" xr:uid="{00000000-0004-0000-0000-00001C000000}"/>
    <hyperlink ref="E40" location="A124802596R" display="A124802596R" xr:uid="{00000000-0004-0000-0000-00001D000000}"/>
    <hyperlink ref="E41" location="A124802444C" display="A124802444C" xr:uid="{00000000-0004-0000-0000-00001E000000}"/>
    <hyperlink ref="E42" location="A124802716W" display="A124802716W" xr:uid="{00000000-0004-0000-0000-00001F000000}"/>
    <hyperlink ref="E43" location="A124802564W" display="A124802564W" xr:uid="{00000000-0004-0000-0000-000020000000}"/>
    <hyperlink ref="E44" location="A124802412K" display="A124802412K" xr:uid="{00000000-0004-0000-0000-000021000000}"/>
    <hyperlink ref="E45" location="A124802756R" display="A124802756R" xr:uid="{00000000-0004-0000-0000-000022000000}"/>
    <hyperlink ref="E46" location="A124802604C" display="A124802604C" xr:uid="{00000000-0004-0000-0000-000023000000}"/>
    <hyperlink ref="E47" location="A124802452C" display="A124802452C" xr:uid="{00000000-0004-0000-0000-000024000000}"/>
    <hyperlink ref="E48" location="A124802652W" display="A124802652W" xr:uid="{00000000-0004-0000-0000-000025000000}"/>
    <hyperlink ref="E49" location="A124802500K" display="A124802500K" xr:uid="{00000000-0004-0000-0000-000026000000}"/>
    <hyperlink ref="E50" location="A124802348C" display="A124802348C" xr:uid="{00000000-0004-0000-0000-000027000000}"/>
    <hyperlink ref="E51" location="A124802620C" display="A124802620C" xr:uid="{00000000-0004-0000-0000-000028000000}"/>
    <hyperlink ref="E52" location="A124802468W" display="A124802468W" xr:uid="{00000000-0004-0000-0000-000029000000}"/>
    <hyperlink ref="E53" location="A124802316K" display="A124802316K" xr:uid="{00000000-0004-0000-0000-00002A000000}"/>
    <hyperlink ref="E54" location="A124802628W" display="A124802628W" xr:uid="{00000000-0004-0000-0000-00002B000000}"/>
    <hyperlink ref="E55" location="A124802476W" display="A124802476W" xr:uid="{00000000-0004-0000-0000-00002C000000}"/>
    <hyperlink ref="E56" location="A124802324K" display="A124802324K" xr:uid="{00000000-0004-0000-0000-00002D000000}"/>
    <hyperlink ref="E57" location="A124802684R" display="A124802684R" xr:uid="{00000000-0004-0000-0000-00002E000000}"/>
    <hyperlink ref="E58" location="A124802532C" display="A124802532C" xr:uid="{00000000-0004-0000-0000-00002F000000}"/>
    <hyperlink ref="E59" location="A124802380C" display="A124802380C" xr:uid="{00000000-0004-0000-0000-000030000000}"/>
    <hyperlink ref="E60" location="A124802636W" display="A124802636W" xr:uid="{00000000-0004-0000-0000-000031000000}"/>
    <hyperlink ref="E61" location="A124802484W" display="A124802484W" xr:uid="{00000000-0004-0000-0000-000032000000}"/>
    <hyperlink ref="E62" location="A124802332K" display="A124802332K" xr:uid="{00000000-0004-0000-0000-000033000000}"/>
    <hyperlink ref="E63" location="A124802692R" display="A124802692R" xr:uid="{00000000-0004-0000-0000-000034000000}"/>
    <hyperlink ref="E64" location="A124802540C" display="A124802540C" xr:uid="{00000000-0004-0000-0000-000035000000}"/>
    <hyperlink ref="E65" location="A124802388W" display="A124802388W" xr:uid="{00000000-0004-0000-0000-000036000000}"/>
    <hyperlink ref="E66" location="A124802700C" display="A124802700C" xr:uid="{00000000-0004-0000-0000-000037000000}"/>
    <hyperlink ref="E67" location="A124802548W" display="A124802548W" xr:uid="{00000000-0004-0000-0000-000038000000}"/>
    <hyperlink ref="E68" location="A124802396W" display="A124802396W" xr:uid="{00000000-0004-0000-0000-000039000000}"/>
    <hyperlink ref="E69" location="A124802766V" display="A124802766V" xr:uid="{00000000-0004-0000-0000-00003A000000}"/>
    <hyperlink ref="E70" location="A124802614J" display="A124802614J" xr:uid="{00000000-0004-0000-0000-00003B000000}"/>
    <hyperlink ref="E71" location="A124802462J" display="A124802462J" xr:uid="{00000000-0004-0000-0000-00003C000000}"/>
    <hyperlink ref="E72" location="A124802726A" display="A124802726A" xr:uid="{00000000-0004-0000-0000-00003D000000}"/>
    <hyperlink ref="E73" location="A124802574A" display="A124802574A" xr:uid="{00000000-0004-0000-0000-00003E000000}"/>
    <hyperlink ref="E74" location="A124802422R" display="A124802422R" xr:uid="{00000000-0004-0000-0000-00003F000000}"/>
    <hyperlink ref="E75" location="A124802662A" display="A124802662A" xr:uid="{00000000-0004-0000-0000-000040000000}"/>
    <hyperlink ref="E76" location="A124802510R" display="A124802510R" xr:uid="{00000000-0004-0000-0000-000041000000}"/>
    <hyperlink ref="E77" location="A124802358J" display="A124802358J" xr:uid="{00000000-0004-0000-0000-000042000000}"/>
    <hyperlink ref="E78" location="A124802734A" display="A124802734A" xr:uid="{00000000-0004-0000-0000-000043000000}"/>
    <hyperlink ref="E79" location="A124802582A" display="A124802582A" xr:uid="{00000000-0004-0000-0000-000044000000}"/>
    <hyperlink ref="E80" location="A124802430R" display="A124802430R" xr:uid="{00000000-0004-0000-0000-000045000000}"/>
    <hyperlink ref="E81" location="A124802742A" display="A124802742A" xr:uid="{00000000-0004-0000-0000-000046000000}"/>
    <hyperlink ref="E82" location="A124802590A" display="A124802590A" xr:uid="{00000000-0004-0000-0000-000047000000}"/>
    <hyperlink ref="E83" location="A124802438J" display="A124802438J" xr:uid="{00000000-0004-0000-0000-000048000000}"/>
    <hyperlink ref="E84" location="A124802670A" display="A124802670A" xr:uid="{00000000-0004-0000-0000-000049000000}"/>
    <hyperlink ref="E85" location="A124802518J" display="A124802518J" xr:uid="{00000000-0004-0000-0000-00004A000000}"/>
    <hyperlink ref="E86" location="A124802366J" display="A124802366J" xr:uid="{00000000-0004-0000-0000-00004B000000}"/>
    <hyperlink ref="E87" location="A124802678V" display="A124802678V" xr:uid="{00000000-0004-0000-0000-00004C000000}"/>
    <hyperlink ref="E88" location="A124802526J" display="A124802526J" xr:uid="{00000000-0004-0000-0000-00004D000000}"/>
    <hyperlink ref="E89" location="A124802374J" display="A124802374J" xr:uid="{00000000-0004-0000-0000-00004E000000}"/>
    <hyperlink ref="E90" location="A124802710J" display="A124802710J" xr:uid="{00000000-0004-0000-0000-00004F000000}"/>
    <hyperlink ref="E91" location="A124802558A" display="A124802558A" xr:uid="{00000000-0004-0000-0000-000050000000}"/>
    <hyperlink ref="E92" location="A124802406R" display="A124802406R" xr:uid="{00000000-0004-0000-0000-000051000000}"/>
    <hyperlink ref="E93" location="A124802646A" display="A124802646A" xr:uid="{00000000-0004-0000-0000-000052000000}"/>
    <hyperlink ref="E94" location="A124802494A" display="A124802494A" xr:uid="{00000000-0004-0000-0000-000053000000}"/>
    <hyperlink ref="E95" location="A124802342R" display="A124802342R" xr:uid="{00000000-0004-0000-0000-000054000000}"/>
    <hyperlink ref="E96" location="A124802750A" display="A124802750A" xr:uid="{00000000-0004-0000-0000-000055000000}"/>
    <hyperlink ref="E97" location="A124802598V" display="A124802598V" xr:uid="{00000000-0004-0000-0000-000056000000}"/>
    <hyperlink ref="E98" location="A124802446J" display="A124802446J" xr:uid="{00000000-0004-0000-0000-000057000000}"/>
    <hyperlink ref="E99" location="A124802718A" display="A124802718A" xr:uid="{00000000-0004-0000-0000-000058000000}"/>
    <hyperlink ref="E100" location="A124802566A" display="A124802566A" xr:uid="{00000000-0004-0000-0000-000059000000}"/>
    <hyperlink ref="E101" location="A124802414R" display="A124802414R" xr:uid="{00000000-0004-0000-0000-00005A000000}"/>
    <hyperlink ref="E102" location="A124802758V" display="A124802758V" xr:uid="{00000000-0004-0000-0000-00005B000000}"/>
    <hyperlink ref="E103" location="A124802606J" display="A124802606J" xr:uid="{00000000-0004-0000-0000-00005C000000}"/>
    <hyperlink ref="E104" location="A124802454J" display="A124802454J" xr:uid="{00000000-0004-0000-0000-00005D000000}"/>
    <hyperlink ref="E105" location="A124802654A" display="A124802654A" xr:uid="{00000000-0004-0000-0000-00005E000000}"/>
    <hyperlink ref="E106" location="A124802502R" display="A124802502R" xr:uid="{00000000-0004-0000-0000-00005F000000}"/>
    <hyperlink ref="E107" location="A124802350R" display="A124802350R" xr:uid="{00000000-0004-0000-0000-000060000000}"/>
    <hyperlink ref="E108" location="A124802622J" display="A124802622J" xr:uid="{00000000-0004-0000-0000-000061000000}"/>
    <hyperlink ref="E109" location="A124802470J" display="A124802470J" xr:uid="{00000000-0004-0000-0000-000062000000}"/>
    <hyperlink ref="E110" location="A124802318R" display="A124802318R" xr:uid="{00000000-0004-0000-0000-000063000000}"/>
    <hyperlink ref="E111" location="A124802630J" display="A124802630J" xr:uid="{00000000-0004-0000-0000-000064000000}"/>
    <hyperlink ref="E112" location="A124802478A" display="A124802478A" xr:uid="{00000000-0004-0000-0000-000065000000}"/>
    <hyperlink ref="E113" location="A124802326R" display="A124802326R" xr:uid="{00000000-0004-0000-0000-000066000000}"/>
    <hyperlink ref="E114" location="A124802686V" display="A124802686V" xr:uid="{00000000-0004-0000-0000-000067000000}"/>
    <hyperlink ref="E115" location="A124802534J" display="A124802534J" xr:uid="{00000000-0004-0000-0000-000068000000}"/>
    <hyperlink ref="E116" location="A124802382J" display="A124802382J" xr:uid="{00000000-0004-0000-0000-000069000000}"/>
    <hyperlink ref="E117" location="A124802638A" display="A124802638A" xr:uid="{00000000-0004-0000-0000-00006A000000}"/>
    <hyperlink ref="E118" location="A124802486A" display="A124802486A" xr:uid="{00000000-0004-0000-0000-00006B000000}"/>
    <hyperlink ref="E119" location="A124802334R" display="A124802334R" xr:uid="{00000000-0004-0000-0000-00006C000000}"/>
    <hyperlink ref="E120" location="A124802694V" display="A124802694V" xr:uid="{00000000-0004-0000-0000-00006D000000}"/>
    <hyperlink ref="E121" location="A124802542J" display="A124802542J" xr:uid="{00000000-0004-0000-0000-00006E000000}"/>
    <hyperlink ref="E122" location="A124802390J" display="A124802390J" xr:uid="{00000000-0004-0000-0000-00006F000000}"/>
    <hyperlink ref="E123" location="A124802702J" display="A124802702J" xr:uid="{00000000-0004-0000-0000-000070000000}"/>
    <hyperlink ref="E124" location="A124802550J" display="A124802550J" xr:uid="{00000000-0004-0000-0000-000071000000}"/>
    <hyperlink ref="E125" location="A124802398A" display="A124802398A" xr:uid="{00000000-0004-0000-0000-000072000000}"/>
  </hyperlink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K17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14.7109375" defaultRowHeight="11.25"/>
  <cols>
    <col min="1" max="16384" width="14.7109375" style="1"/>
  </cols>
  <sheetData>
    <row r="1" spans="1:115" s="2" customFormat="1" ht="99.95" customHeight="1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s="3" t="s">
        <v>59</v>
      </c>
      <c r="BJ1" s="3" t="s">
        <v>60</v>
      </c>
      <c r="BK1" s="3" t="s">
        <v>61</v>
      </c>
      <c r="BL1" s="3" t="s">
        <v>62</v>
      </c>
      <c r="BM1" s="3" t="s">
        <v>63</v>
      </c>
      <c r="BN1" s="3" t="s">
        <v>64</v>
      </c>
      <c r="BO1" s="3" t="s">
        <v>65</v>
      </c>
      <c r="BP1" s="3" t="s">
        <v>66</v>
      </c>
      <c r="BQ1" s="3" t="s">
        <v>67</v>
      </c>
      <c r="BR1" s="3" t="s">
        <v>68</v>
      </c>
      <c r="BS1" s="3" t="s">
        <v>69</v>
      </c>
      <c r="BT1" s="3" t="s">
        <v>70</v>
      </c>
      <c r="BU1" s="3" t="s">
        <v>71</v>
      </c>
      <c r="BV1" s="3" t="s">
        <v>72</v>
      </c>
      <c r="BW1" s="3" t="s">
        <v>73</v>
      </c>
      <c r="BX1" s="3" t="s">
        <v>74</v>
      </c>
      <c r="BY1" s="3" t="s">
        <v>75</v>
      </c>
      <c r="BZ1" s="3" t="s">
        <v>76</v>
      </c>
      <c r="CA1" s="3" t="s">
        <v>77</v>
      </c>
      <c r="CB1" s="3" t="s">
        <v>78</v>
      </c>
      <c r="CC1" s="3" t="s">
        <v>79</v>
      </c>
      <c r="CD1" s="3" t="s">
        <v>80</v>
      </c>
      <c r="CE1" s="3" t="s">
        <v>81</v>
      </c>
      <c r="CF1" s="3" t="s">
        <v>82</v>
      </c>
      <c r="CG1" s="3" t="s">
        <v>83</v>
      </c>
      <c r="CH1" s="3" t="s">
        <v>84</v>
      </c>
      <c r="CI1" s="3" t="s">
        <v>85</v>
      </c>
      <c r="CJ1" s="3" t="s">
        <v>86</v>
      </c>
      <c r="CK1" s="3" t="s">
        <v>87</v>
      </c>
      <c r="CL1" s="3" t="s">
        <v>88</v>
      </c>
      <c r="CM1" s="3" t="s">
        <v>89</v>
      </c>
      <c r="CN1" s="3" t="s">
        <v>90</v>
      </c>
      <c r="CO1" s="3" t="s">
        <v>91</v>
      </c>
      <c r="CP1" s="3" t="s">
        <v>92</v>
      </c>
      <c r="CQ1" s="3" t="s">
        <v>93</v>
      </c>
      <c r="CR1" s="3" t="s">
        <v>94</v>
      </c>
      <c r="CS1" s="3" t="s">
        <v>95</v>
      </c>
      <c r="CT1" s="3" t="s">
        <v>96</v>
      </c>
      <c r="CU1" s="3" t="s">
        <v>97</v>
      </c>
      <c r="CV1" s="3" t="s">
        <v>98</v>
      </c>
      <c r="CW1" s="3" t="s">
        <v>99</v>
      </c>
      <c r="CX1" s="3" t="s">
        <v>100</v>
      </c>
      <c r="CY1" s="3" t="s">
        <v>101</v>
      </c>
      <c r="CZ1" s="3" t="s">
        <v>102</v>
      </c>
      <c r="DA1" s="3" t="s">
        <v>103</v>
      </c>
      <c r="DB1" s="3" t="s">
        <v>104</v>
      </c>
      <c r="DC1" s="3" t="s">
        <v>105</v>
      </c>
      <c r="DD1" s="3" t="s">
        <v>106</v>
      </c>
      <c r="DE1" s="3" t="s">
        <v>107</v>
      </c>
      <c r="DF1" s="3" t="s">
        <v>108</v>
      </c>
      <c r="DG1" s="3" t="s">
        <v>109</v>
      </c>
      <c r="DH1" s="3" t="s">
        <v>110</v>
      </c>
      <c r="DI1" s="3" t="s">
        <v>111</v>
      </c>
      <c r="DJ1" s="3" t="s">
        <v>112</v>
      </c>
      <c r="DK1" s="3" t="s">
        <v>113</v>
      </c>
    </row>
    <row r="2" spans="1:115">
      <c r="A2" s="4" t="s">
        <v>114</v>
      </c>
      <c r="B2" s="7" t="s">
        <v>123</v>
      </c>
      <c r="C2" s="7" t="s">
        <v>123</v>
      </c>
      <c r="D2" s="7" t="s">
        <v>123</v>
      </c>
      <c r="E2" s="7" t="s">
        <v>123</v>
      </c>
      <c r="F2" s="7" t="s">
        <v>123</v>
      </c>
      <c r="G2" s="7" t="s">
        <v>123</v>
      </c>
      <c r="H2" s="7" t="s">
        <v>123</v>
      </c>
      <c r="I2" s="7" t="s">
        <v>123</v>
      </c>
      <c r="J2" s="7" t="s">
        <v>123</v>
      </c>
      <c r="K2" s="7" t="s">
        <v>123</v>
      </c>
      <c r="L2" s="7" t="s">
        <v>123</v>
      </c>
      <c r="M2" s="7" t="s">
        <v>123</v>
      </c>
      <c r="N2" s="7" t="s">
        <v>123</v>
      </c>
      <c r="O2" s="7" t="s">
        <v>123</v>
      </c>
      <c r="P2" s="7" t="s">
        <v>123</v>
      </c>
      <c r="Q2" s="7" t="s">
        <v>123</v>
      </c>
      <c r="R2" s="7" t="s">
        <v>123</v>
      </c>
      <c r="S2" s="7" t="s">
        <v>123</v>
      </c>
      <c r="T2" s="7" t="s">
        <v>123</v>
      </c>
      <c r="U2" s="7" t="s">
        <v>123</v>
      </c>
      <c r="V2" s="7" t="s">
        <v>123</v>
      </c>
      <c r="W2" s="7" t="s">
        <v>123</v>
      </c>
      <c r="X2" s="7" t="s">
        <v>123</v>
      </c>
      <c r="Y2" s="7" t="s">
        <v>123</v>
      </c>
      <c r="Z2" s="7" t="s">
        <v>123</v>
      </c>
      <c r="AA2" s="7" t="s">
        <v>123</v>
      </c>
      <c r="AB2" s="7" t="s">
        <v>123</v>
      </c>
      <c r="AC2" s="7" t="s">
        <v>123</v>
      </c>
      <c r="AD2" s="7" t="s">
        <v>123</v>
      </c>
      <c r="AE2" s="7" t="s">
        <v>123</v>
      </c>
      <c r="AF2" s="7" t="s">
        <v>123</v>
      </c>
      <c r="AG2" s="7" t="s">
        <v>123</v>
      </c>
      <c r="AH2" s="7" t="s">
        <v>123</v>
      </c>
      <c r="AI2" s="7" t="s">
        <v>123</v>
      </c>
      <c r="AJ2" s="7" t="s">
        <v>123</v>
      </c>
      <c r="AK2" s="7" t="s">
        <v>123</v>
      </c>
      <c r="AL2" s="7" t="s">
        <v>123</v>
      </c>
      <c r="AM2" s="7" t="s">
        <v>123</v>
      </c>
      <c r="AN2" s="7" t="s">
        <v>123</v>
      </c>
      <c r="AO2" s="7" t="s">
        <v>123</v>
      </c>
      <c r="AP2" s="7" t="s">
        <v>123</v>
      </c>
      <c r="AQ2" s="7" t="s">
        <v>123</v>
      </c>
      <c r="AR2" s="7" t="s">
        <v>123</v>
      </c>
      <c r="AS2" s="7" t="s">
        <v>123</v>
      </c>
      <c r="AT2" s="7" t="s">
        <v>123</v>
      </c>
      <c r="AU2" s="7" t="s">
        <v>123</v>
      </c>
      <c r="AV2" s="7" t="s">
        <v>123</v>
      </c>
      <c r="AW2" s="7" t="s">
        <v>123</v>
      </c>
      <c r="AX2" s="7" t="s">
        <v>123</v>
      </c>
      <c r="AY2" s="7" t="s">
        <v>123</v>
      </c>
      <c r="AZ2" s="7" t="s">
        <v>123</v>
      </c>
      <c r="BA2" s="7" t="s">
        <v>123</v>
      </c>
      <c r="BB2" s="7" t="s">
        <v>123</v>
      </c>
      <c r="BC2" s="7" t="s">
        <v>123</v>
      </c>
      <c r="BD2" s="7" t="s">
        <v>123</v>
      </c>
      <c r="BE2" s="7" t="s">
        <v>123</v>
      </c>
      <c r="BF2" s="7" t="s">
        <v>123</v>
      </c>
      <c r="BG2" s="8" t="s">
        <v>183</v>
      </c>
      <c r="BH2" s="8" t="s">
        <v>183</v>
      </c>
      <c r="BI2" s="8" t="s">
        <v>183</v>
      </c>
      <c r="BJ2" s="8" t="s">
        <v>183</v>
      </c>
      <c r="BK2" s="8" t="s">
        <v>183</v>
      </c>
      <c r="BL2" s="8" t="s">
        <v>183</v>
      </c>
      <c r="BM2" s="8" t="s">
        <v>183</v>
      </c>
      <c r="BN2" s="8" t="s">
        <v>183</v>
      </c>
      <c r="BO2" s="8" t="s">
        <v>183</v>
      </c>
      <c r="BP2" s="8" t="s">
        <v>183</v>
      </c>
      <c r="BQ2" s="8" t="s">
        <v>183</v>
      </c>
      <c r="BR2" s="8" t="s">
        <v>183</v>
      </c>
      <c r="BS2" s="8" t="s">
        <v>183</v>
      </c>
      <c r="BT2" s="8" t="s">
        <v>183</v>
      </c>
      <c r="BU2" s="8" t="s">
        <v>183</v>
      </c>
      <c r="BV2" s="8" t="s">
        <v>183</v>
      </c>
      <c r="BW2" s="8" t="s">
        <v>183</v>
      </c>
      <c r="BX2" s="8" t="s">
        <v>183</v>
      </c>
      <c r="BY2" s="8" t="s">
        <v>183</v>
      </c>
      <c r="BZ2" s="8" t="s">
        <v>183</v>
      </c>
      <c r="CA2" s="8" t="s">
        <v>183</v>
      </c>
      <c r="CB2" s="8" t="s">
        <v>183</v>
      </c>
      <c r="CC2" s="8" t="s">
        <v>183</v>
      </c>
      <c r="CD2" s="8" t="s">
        <v>183</v>
      </c>
      <c r="CE2" s="8" t="s">
        <v>183</v>
      </c>
      <c r="CF2" s="8" t="s">
        <v>183</v>
      </c>
      <c r="CG2" s="8" t="s">
        <v>183</v>
      </c>
      <c r="CH2" s="8" t="s">
        <v>183</v>
      </c>
      <c r="CI2" s="8" t="s">
        <v>183</v>
      </c>
      <c r="CJ2" s="8" t="s">
        <v>183</v>
      </c>
      <c r="CK2" s="8" t="s">
        <v>183</v>
      </c>
      <c r="CL2" s="8" t="s">
        <v>183</v>
      </c>
      <c r="CM2" s="8" t="s">
        <v>183</v>
      </c>
      <c r="CN2" s="8" t="s">
        <v>183</v>
      </c>
      <c r="CO2" s="8" t="s">
        <v>183</v>
      </c>
      <c r="CP2" s="8" t="s">
        <v>183</v>
      </c>
      <c r="CQ2" s="8" t="s">
        <v>183</v>
      </c>
      <c r="CR2" s="8" t="s">
        <v>183</v>
      </c>
      <c r="CS2" s="8" t="s">
        <v>183</v>
      </c>
      <c r="CT2" s="8" t="s">
        <v>183</v>
      </c>
      <c r="CU2" s="8" t="s">
        <v>183</v>
      </c>
      <c r="CV2" s="8" t="s">
        <v>183</v>
      </c>
      <c r="CW2" s="8" t="s">
        <v>183</v>
      </c>
      <c r="CX2" s="8" t="s">
        <v>183</v>
      </c>
      <c r="CY2" s="8" t="s">
        <v>183</v>
      </c>
      <c r="CZ2" s="8" t="s">
        <v>183</v>
      </c>
      <c r="DA2" s="8" t="s">
        <v>183</v>
      </c>
      <c r="DB2" s="8" t="s">
        <v>183</v>
      </c>
      <c r="DC2" s="8" t="s">
        <v>183</v>
      </c>
      <c r="DD2" s="8" t="s">
        <v>183</v>
      </c>
      <c r="DE2" s="8" t="s">
        <v>183</v>
      </c>
      <c r="DF2" s="8" t="s">
        <v>183</v>
      </c>
      <c r="DG2" s="8" t="s">
        <v>183</v>
      </c>
      <c r="DH2" s="8" t="s">
        <v>183</v>
      </c>
      <c r="DI2" s="8" t="s">
        <v>183</v>
      </c>
      <c r="DJ2" s="8" t="s">
        <v>183</v>
      </c>
      <c r="DK2" s="8" t="s">
        <v>183</v>
      </c>
    </row>
    <row r="3" spans="1:115">
      <c r="A3" s="4" t="s">
        <v>115</v>
      </c>
      <c r="B3" s="8" t="s">
        <v>124</v>
      </c>
      <c r="C3" s="8" t="s">
        <v>124</v>
      </c>
      <c r="D3" s="8" t="s">
        <v>124</v>
      </c>
      <c r="E3" s="8" t="s">
        <v>124</v>
      </c>
      <c r="F3" s="8" t="s">
        <v>124</v>
      </c>
      <c r="G3" s="8" t="s">
        <v>124</v>
      </c>
      <c r="H3" s="8" t="s">
        <v>124</v>
      </c>
      <c r="I3" s="8" t="s">
        <v>124</v>
      </c>
      <c r="J3" s="8" t="s">
        <v>124</v>
      </c>
      <c r="K3" s="8" t="s">
        <v>124</v>
      </c>
      <c r="L3" s="8" t="s">
        <v>124</v>
      </c>
      <c r="M3" s="8" t="s">
        <v>124</v>
      </c>
      <c r="N3" s="8" t="s">
        <v>124</v>
      </c>
      <c r="O3" s="8" t="s">
        <v>124</v>
      </c>
      <c r="P3" s="8" t="s">
        <v>124</v>
      </c>
      <c r="Q3" s="8" t="s">
        <v>124</v>
      </c>
      <c r="R3" s="8" t="s">
        <v>124</v>
      </c>
      <c r="S3" s="8" t="s">
        <v>124</v>
      </c>
      <c r="T3" s="8" t="s">
        <v>124</v>
      </c>
      <c r="U3" s="8" t="s">
        <v>124</v>
      </c>
      <c r="V3" s="8" t="s">
        <v>124</v>
      </c>
      <c r="W3" s="8" t="s">
        <v>124</v>
      </c>
      <c r="X3" s="8" t="s">
        <v>124</v>
      </c>
      <c r="Y3" s="8" t="s">
        <v>124</v>
      </c>
      <c r="Z3" s="8" t="s">
        <v>124</v>
      </c>
      <c r="AA3" s="8" t="s">
        <v>124</v>
      </c>
      <c r="AB3" s="8" t="s">
        <v>124</v>
      </c>
      <c r="AC3" s="8" t="s">
        <v>124</v>
      </c>
      <c r="AD3" s="8" t="s">
        <v>124</v>
      </c>
      <c r="AE3" s="8" t="s">
        <v>124</v>
      </c>
      <c r="AF3" s="8" t="s">
        <v>124</v>
      </c>
      <c r="AG3" s="8" t="s">
        <v>124</v>
      </c>
      <c r="AH3" s="8" t="s">
        <v>124</v>
      </c>
      <c r="AI3" s="8" t="s">
        <v>124</v>
      </c>
      <c r="AJ3" s="8" t="s">
        <v>124</v>
      </c>
      <c r="AK3" s="8" t="s">
        <v>124</v>
      </c>
      <c r="AL3" s="8" t="s">
        <v>124</v>
      </c>
      <c r="AM3" s="8" t="s">
        <v>124</v>
      </c>
      <c r="AN3" s="8" t="s">
        <v>124</v>
      </c>
      <c r="AO3" s="8" t="s">
        <v>124</v>
      </c>
      <c r="AP3" s="8" t="s">
        <v>124</v>
      </c>
      <c r="AQ3" s="8" t="s">
        <v>124</v>
      </c>
      <c r="AR3" s="8" t="s">
        <v>124</v>
      </c>
      <c r="AS3" s="8" t="s">
        <v>124</v>
      </c>
      <c r="AT3" s="8" t="s">
        <v>124</v>
      </c>
      <c r="AU3" s="8" t="s">
        <v>124</v>
      </c>
      <c r="AV3" s="8" t="s">
        <v>124</v>
      </c>
      <c r="AW3" s="8" t="s">
        <v>124</v>
      </c>
      <c r="AX3" s="8" t="s">
        <v>124</v>
      </c>
      <c r="AY3" s="8" t="s">
        <v>124</v>
      </c>
      <c r="AZ3" s="8" t="s">
        <v>124</v>
      </c>
      <c r="BA3" s="8" t="s">
        <v>124</v>
      </c>
      <c r="BB3" s="8" t="s">
        <v>124</v>
      </c>
      <c r="BC3" s="8" t="s">
        <v>124</v>
      </c>
      <c r="BD3" s="8" t="s">
        <v>124</v>
      </c>
      <c r="BE3" s="8" t="s">
        <v>124</v>
      </c>
      <c r="BF3" s="8" t="s">
        <v>124</v>
      </c>
      <c r="BG3" s="8" t="s">
        <v>124</v>
      </c>
      <c r="BH3" s="8" t="s">
        <v>124</v>
      </c>
      <c r="BI3" s="8" t="s">
        <v>124</v>
      </c>
      <c r="BJ3" s="8" t="s">
        <v>124</v>
      </c>
      <c r="BK3" s="8" t="s">
        <v>124</v>
      </c>
      <c r="BL3" s="8" t="s">
        <v>124</v>
      </c>
      <c r="BM3" s="8" t="s">
        <v>124</v>
      </c>
      <c r="BN3" s="8" t="s">
        <v>124</v>
      </c>
      <c r="BO3" s="8" t="s">
        <v>124</v>
      </c>
      <c r="BP3" s="8" t="s">
        <v>124</v>
      </c>
      <c r="BQ3" s="8" t="s">
        <v>124</v>
      </c>
      <c r="BR3" s="8" t="s">
        <v>124</v>
      </c>
      <c r="BS3" s="8" t="s">
        <v>124</v>
      </c>
      <c r="BT3" s="8" t="s">
        <v>124</v>
      </c>
      <c r="BU3" s="8" t="s">
        <v>124</v>
      </c>
      <c r="BV3" s="8" t="s">
        <v>124</v>
      </c>
      <c r="BW3" s="8" t="s">
        <v>124</v>
      </c>
      <c r="BX3" s="8" t="s">
        <v>124</v>
      </c>
      <c r="BY3" s="8" t="s">
        <v>124</v>
      </c>
      <c r="BZ3" s="8" t="s">
        <v>124</v>
      </c>
      <c r="CA3" s="8" t="s">
        <v>124</v>
      </c>
      <c r="CB3" s="8" t="s">
        <v>124</v>
      </c>
      <c r="CC3" s="8" t="s">
        <v>124</v>
      </c>
      <c r="CD3" s="8" t="s">
        <v>124</v>
      </c>
      <c r="CE3" s="8" t="s">
        <v>124</v>
      </c>
      <c r="CF3" s="8" t="s">
        <v>124</v>
      </c>
      <c r="CG3" s="8" t="s">
        <v>124</v>
      </c>
      <c r="CH3" s="8" t="s">
        <v>124</v>
      </c>
      <c r="CI3" s="8" t="s">
        <v>124</v>
      </c>
      <c r="CJ3" s="8" t="s">
        <v>124</v>
      </c>
      <c r="CK3" s="8" t="s">
        <v>124</v>
      </c>
      <c r="CL3" s="8" t="s">
        <v>124</v>
      </c>
      <c r="CM3" s="8" t="s">
        <v>124</v>
      </c>
      <c r="CN3" s="8" t="s">
        <v>124</v>
      </c>
      <c r="CO3" s="8" t="s">
        <v>124</v>
      </c>
      <c r="CP3" s="8" t="s">
        <v>124</v>
      </c>
      <c r="CQ3" s="8" t="s">
        <v>124</v>
      </c>
      <c r="CR3" s="8" t="s">
        <v>124</v>
      </c>
      <c r="CS3" s="8" t="s">
        <v>124</v>
      </c>
      <c r="CT3" s="8" t="s">
        <v>124</v>
      </c>
      <c r="CU3" s="8" t="s">
        <v>124</v>
      </c>
      <c r="CV3" s="8" t="s">
        <v>124</v>
      </c>
      <c r="CW3" s="8" t="s">
        <v>124</v>
      </c>
      <c r="CX3" s="8" t="s">
        <v>124</v>
      </c>
      <c r="CY3" s="8" t="s">
        <v>124</v>
      </c>
      <c r="CZ3" s="8" t="s">
        <v>124</v>
      </c>
      <c r="DA3" s="8" t="s">
        <v>124</v>
      </c>
      <c r="DB3" s="8" t="s">
        <v>124</v>
      </c>
      <c r="DC3" s="8" t="s">
        <v>124</v>
      </c>
      <c r="DD3" s="8" t="s">
        <v>124</v>
      </c>
      <c r="DE3" s="8" t="s">
        <v>124</v>
      </c>
      <c r="DF3" s="8" t="s">
        <v>124</v>
      </c>
      <c r="DG3" s="8" t="s">
        <v>124</v>
      </c>
      <c r="DH3" s="8" t="s">
        <v>124</v>
      </c>
      <c r="DI3" s="8" t="s">
        <v>124</v>
      </c>
      <c r="DJ3" s="8" t="s">
        <v>124</v>
      </c>
      <c r="DK3" s="8" t="s">
        <v>124</v>
      </c>
    </row>
    <row r="4" spans="1:115">
      <c r="A4" s="4" t="s">
        <v>116</v>
      </c>
      <c r="B4" s="8" t="s">
        <v>125</v>
      </c>
      <c r="C4" s="8" t="s">
        <v>125</v>
      </c>
      <c r="D4" s="8" t="s">
        <v>125</v>
      </c>
      <c r="E4" s="8" t="s">
        <v>125</v>
      </c>
      <c r="F4" s="8" t="s">
        <v>125</v>
      </c>
      <c r="G4" s="8" t="s">
        <v>125</v>
      </c>
      <c r="H4" s="8" t="s">
        <v>125</v>
      </c>
      <c r="I4" s="8" t="s">
        <v>125</v>
      </c>
      <c r="J4" s="8" t="s">
        <v>125</v>
      </c>
      <c r="K4" s="8" t="s">
        <v>125</v>
      </c>
      <c r="L4" s="8" t="s">
        <v>125</v>
      </c>
      <c r="M4" s="8" t="s">
        <v>125</v>
      </c>
      <c r="N4" s="8" t="s">
        <v>125</v>
      </c>
      <c r="O4" s="8" t="s">
        <v>125</v>
      </c>
      <c r="P4" s="8" t="s">
        <v>125</v>
      </c>
      <c r="Q4" s="8" t="s">
        <v>125</v>
      </c>
      <c r="R4" s="8" t="s">
        <v>125</v>
      </c>
      <c r="S4" s="8" t="s">
        <v>125</v>
      </c>
      <c r="T4" s="8" t="s">
        <v>125</v>
      </c>
      <c r="U4" s="8" t="s">
        <v>125</v>
      </c>
      <c r="V4" s="8" t="s">
        <v>125</v>
      </c>
      <c r="W4" s="8" t="s">
        <v>125</v>
      </c>
      <c r="X4" s="8" t="s">
        <v>125</v>
      </c>
      <c r="Y4" s="8" t="s">
        <v>125</v>
      </c>
      <c r="Z4" s="8" t="s">
        <v>125</v>
      </c>
      <c r="AA4" s="8" t="s">
        <v>125</v>
      </c>
      <c r="AB4" s="8" t="s">
        <v>125</v>
      </c>
      <c r="AC4" s="8" t="s">
        <v>125</v>
      </c>
      <c r="AD4" s="8" t="s">
        <v>125</v>
      </c>
      <c r="AE4" s="8" t="s">
        <v>125</v>
      </c>
      <c r="AF4" s="8" t="s">
        <v>125</v>
      </c>
      <c r="AG4" s="8" t="s">
        <v>125</v>
      </c>
      <c r="AH4" s="8" t="s">
        <v>125</v>
      </c>
      <c r="AI4" s="8" t="s">
        <v>125</v>
      </c>
      <c r="AJ4" s="8" t="s">
        <v>125</v>
      </c>
      <c r="AK4" s="8" t="s">
        <v>125</v>
      </c>
      <c r="AL4" s="8" t="s">
        <v>125</v>
      </c>
      <c r="AM4" s="8" t="s">
        <v>125</v>
      </c>
      <c r="AN4" s="8" t="s">
        <v>125</v>
      </c>
      <c r="AO4" s="8" t="s">
        <v>125</v>
      </c>
      <c r="AP4" s="8" t="s">
        <v>125</v>
      </c>
      <c r="AQ4" s="8" t="s">
        <v>125</v>
      </c>
      <c r="AR4" s="8" t="s">
        <v>125</v>
      </c>
      <c r="AS4" s="8" t="s">
        <v>125</v>
      </c>
      <c r="AT4" s="8" t="s">
        <v>125</v>
      </c>
      <c r="AU4" s="8" t="s">
        <v>125</v>
      </c>
      <c r="AV4" s="8" t="s">
        <v>125</v>
      </c>
      <c r="AW4" s="8" t="s">
        <v>125</v>
      </c>
      <c r="AX4" s="8" t="s">
        <v>125</v>
      </c>
      <c r="AY4" s="8" t="s">
        <v>125</v>
      </c>
      <c r="AZ4" s="8" t="s">
        <v>125</v>
      </c>
      <c r="BA4" s="8" t="s">
        <v>125</v>
      </c>
      <c r="BB4" s="8" t="s">
        <v>125</v>
      </c>
      <c r="BC4" s="8" t="s">
        <v>125</v>
      </c>
      <c r="BD4" s="8" t="s">
        <v>125</v>
      </c>
      <c r="BE4" s="8" t="s">
        <v>125</v>
      </c>
      <c r="BF4" s="8" t="s">
        <v>125</v>
      </c>
      <c r="BG4" s="8" t="s">
        <v>184</v>
      </c>
      <c r="BH4" s="8" t="s">
        <v>184</v>
      </c>
      <c r="BI4" s="8" t="s">
        <v>184</v>
      </c>
      <c r="BJ4" s="8" t="s">
        <v>184</v>
      </c>
      <c r="BK4" s="8" t="s">
        <v>184</v>
      </c>
      <c r="BL4" s="8" t="s">
        <v>184</v>
      </c>
      <c r="BM4" s="8" t="s">
        <v>184</v>
      </c>
      <c r="BN4" s="8" t="s">
        <v>184</v>
      </c>
      <c r="BO4" s="8" t="s">
        <v>184</v>
      </c>
      <c r="BP4" s="8" t="s">
        <v>184</v>
      </c>
      <c r="BQ4" s="8" t="s">
        <v>184</v>
      </c>
      <c r="BR4" s="8" t="s">
        <v>184</v>
      </c>
      <c r="BS4" s="8" t="s">
        <v>184</v>
      </c>
      <c r="BT4" s="8" t="s">
        <v>184</v>
      </c>
      <c r="BU4" s="8" t="s">
        <v>184</v>
      </c>
      <c r="BV4" s="8" t="s">
        <v>184</v>
      </c>
      <c r="BW4" s="8" t="s">
        <v>184</v>
      </c>
      <c r="BX4" s="8" t="s">
        <v>184</v>
      </c>
      <c r="BY4" s="8" t="s">
        <v>184</v>
      </c>
      <c r="BZ4" s="8" t="s">
        <v>184</v>
      </c>
      <c r="CA4" s="8" t="s">
        <v>184</v>
      </c>
      <c r="CB4" s="8" t="s">
        <v>184</v>
      </c>
      <c r="CC4" s="8" t="s">
        <v>184</v>
      </c>
      <c r="CD4" s="8" t="s">
        <v>184</v>
      </c>
      <c r="CE4" s="8" t="s">
        <v>184</v>
      </c>
      <c r="CF4" s="8" t="s">
        <v>184</v>
      </c>
      <c r="CG4" s="8" t="s">
        <v>184</v>
      </c>
      <c r="CH4" s="8" t="s">
        <v>184</v>
      </c>
      <c r="CI4" s="8" t="s">
        <v>184</v>
      </c>
      <c r="CJ4" s="8" t="s">
        <v>184</v>
      </c>
      <c r="CK4" s="8" t="s">
        <v>184</v>
      </c>
      <c r="CL4" s="8" t="s">
        <v>184</v>
      </c>
      <c r="CM4" s="8" t="s">
        <v>184</v>
      </c>
      <c r="CN4" s="8" t="s">
        <v>184</v>
      </c>
      <c r="CO4" s="8" t="s">
        <v>184</v>
      </c>
      <c r="CP4" s="8" t="s">
        <v>184</v>
      </c>
      <c r="CQ4" s="8" t="s">
        <v>184</v>
      </c>
      <c r="CR4" s="8" t="s">
        <v>184</v>
      </c>
      <c r="CS4" s="8" t="s">
        <v>184</v>
      </c>
      <c r="CT4" s="8" t="s">
        <v>184</v>
      </c>
      <c r="CU4" s="8" t="s">
        <v>184</v>
      </c>
      <c r="CV4" s="8" t="s">
        <v>184</v>
      </c>
      <c r="CW4" s="8" t="s">
        <v>184</v>
      </c>
      <c r="CX4" s="8" t="s">
        <v>184</v>
      </c>
      <c r="CY4" s="8" t="s">
        <v>184</v>
      </c>
      <c r="CZ4" s="8" t="s">
        <v>184</v>
      </c>
      <c r="DA4" s="8" t="s">
        <v>184</v>
      </c>
      <c r="DB4" s="8" t="s">
        <v>184</v>
      </c>
      <c r="DC4" s="8" t="s">
        <v>184</v>
      </c>
      <c r="DD4" s="8" t="s">
        <v>184</v>
      </c>
      <c r="DE4" s="8" t="s">
        <v>184</v>
      </c>
      <c r="DF4" s="8" t="s">
        <v>184</v>
      </c>
      <c r="DG4" s="8" t="s">
        <v>184</v>
      </c>
      <c r="DH4" s="8" t="s">
        <v>184</v>
      </c>
      <c r="DI4" s="8" t="s">
        <v>184</v>
      </c>
      <c r="DJ4" s="8" t="s">
        <v>184</v>
      </c>
      <c r="DK4" s="8" t="s">
        <v>184</v>
      </c>
    </row>
    <row r="5" spans="1:115">
      <c r="A5" s="4" t="s">
        <v>117</v>
      </c>
      <c r="B5" s="8" t="s">
        <v>251</v>
      </c>
      <c r="C5" s="8" t="s">
        <v>251</v>
      </c>
      <c r="D5" s="8" t="s">
        <v>251</v>
      </c>
      <c r="E5" s="8" t="s">
        <v>251</v>
      </c>
      <c r="F5" s="8" t="s">
        <v>251</v>
      </c>
      <c r="G5" s="8" t="s">
        <v>251</v>
      </c>
      <c r="H5" s="8" t="s">
        <v>251</v>
      </c>
      <c r="I5" s="8" t="s">
        <v>251</v>
      </c>
      <c r="J5" s="8" t="s">
        <v>251</v>
      </c>
      <c r="K5" s="8" t="s">
        <v>251</v>
      </c>
      <c r="L5" s="8" t="s">
        <v>251</v>
      </c>
      <c r="M5" s="8" t="s">
        <v>251</v>
      </c>
      <c r="N5" s="8" t="s">
        <v>251</v>
      </c>
      <c r="O5" s="8" t="s">
        <v>251</v>
      </c>
      <c r="P5" s="8" t="s">
        <v>251</v>
      </c>
      <c r="Q5" s="8" t="s">
        <v>251</v>
      </c>
      <c r="R5" s="8" t="s">
        <v>251</v>
      </c>
      <c r="S5" s="8" t="s">
        <v>251</v>
      </c>
      <c r="T5" s="8" t="s">
        <v>251</v>
      </c>
      <c r="U5" s="8" t="s">
        <v>251</v>
      </c>
      <c r="V5" s="8" t="s">
        <v>251</v>
      </c>
      <c r="W5" s="8" t="s">
        <v>251</v>
      </c>
      <c r="X5" s="8" t="s">
        <v>251</v>
      </c>
      <c r="Y5" s="8" t="s">
        <v>251</v>
      </c>
      <c r="Z5" s="8" t="s">
        <v>251</v>
      </c>
      <c r="AA5" s="8" t="s">
        <v>251</v>
      </c>
      <c r="AB5" s="8" t="s">
        <v>251</v>
      </c>
      <c r="AC5" s="8" t="s">
        <v>251</v>
      </c>
      <c r="AD5" s="8" t="s">
        <v>251</v>
      </c>
      <c r="AE5" s="8" t="s">
        <v>251</v>
      </c>
      <c r="AF5" s="8" t="s">
        <v>251</v>
      </c>
      <c r="AG5" s="8" t="s">
        <v>251</v>
      </c>
      <c r="AH5" s="8" t="s">
        <v>251</v>
      </c>
      <c r="AI5" s="8" t="s">
        <v>251</v>
      </c>
      <c r="AJ5" s="8" t="s">
        <v>251</v>
      </c>
      <c r="AK5" s="8" t="s">
        <v>251</v>
      </c>
      <c r="AL5" s="8" t="s">
        <v>251</v>
      </c>
      <c r="AM5" s="8" t="s">
        <v>251</v>
      </c>
      <c r="AN5" s="8" t="s">
        <v>251</v>
      </c>
      <c r="AO5" s="8" t="s">
        <v>251</v>
      </c>
      <c r="AP5" s="8" t="s">
        <v>251</v>
      </c>
      <c r="AQ5" s="8" t="s">
        <v>251</v>
      </c>
      <c r="AR5" s="8" t="s">
        <v>251</v>
      </c>
      <c r="AS5" s="8" t="s">
        <v>251</v>
      </c>
      <c r="AT5" s="8" t="s">
        <v>251</v>
      </c>
      <c r="AU5" s="8" t="s">
        <v>251</v>
      </c>
      <c r="AV5" s="8" t="s">
        <v>251</v>
      </c>
      <c r="AW5" s="8" t="s">
        <v>251</v>
      </c>
      <c r="AX5" s="8" t="s">
        <v>251</v>
      </c>
      <c r="AY5" s="8" t="s">
        <v>251</v>
      </c>
      <c r="AZ5" s="8" t="s">
        <v>251</v>
      </c>
      <c r="BA5" s="8" t="s">
        <v>251</v>
      </c>
      <c r="BB5" s="8" t="s">
        <v>251</v>
      </c>
      <c r="BC5" s="8" t="s">
        <v>251</v>
      </c>
      <c r="BD5" s="8" t="s">
        <v>251</v>
      </c>
      <c r="BE5" s="8" t="s">
        <v>251</v>
      </c>
      <c r="BF5" s="8" t="s">
        <v>251</v>
      </c>
      <c r="BG5" s="8" t="s">
        <v>251</v>
      </c>
      <c r="BH5" s="8" t="s">
        <v>251</v>
      </c>
      <c r="BI5" s="8" t="s">
        <v>251</v>
      </c>
      <c r="BJ5" s="8" t="s">
        <v>251</v>
      </c>
      <c r="BK5" s="8" t="s">
        <v>251</v>
      </c>
      <c r="BL5" s="8" t="s">
        <v>251</v>
      </c>
      <c r="BM5" s="8" t="s">
        <v>251</v>
      </c>
      <c r="BN5" s="8" t="s">
        <v>251</v>
      </c>
      <c r="BO5" s="8" t="s">
        <v>251</v>
      </c>
      <c r="BP5" s="8" t="s">
        <v>251</v>
      </c>
      <c r="BQ5" s="8" t="s">
        <v>251</v>
      </c>
      <c r="BR5" s="8" t="s">
        <v>251</v>
      </c>
      <c r="BS5" s="8" t="s">
        <v>251</v>
      </c>
      <c r="BT5" s="8" t="s">
        <v>251</v>
      </c>
      <c r="BU5" s="8" t="s">
        <v>251</v>
      </c>
      <c r="BV5" s="8" t="s">
        <v>251</v>
      </c>
      <c r="BW5" s="8" t="s">
        <v>251</v>
      </c>
      <c r="BX5" s="8" t="s">
        <v>251</v>
      </c>
      <c r="BY5" s="8" t="s">
        <v>251</v>
      </c>
      <c r="BZ5" s="8" t="s">
        <v>251</v>
      </c>
      <c r="CA5" s="8" t="s">
        <v>251</v>
      </c>
      <c r="CB5" s="8" t="s">
        <v>251</v>
      </c>
      <c r="CC5" s="8" t="s">
        <v>251</v>
      </c>
      <c r="CD5" s="8" t="s">
        <v>251</v>
      </c>
      <c r="CE5" s="8" t="s">
        <v>251</v>
      </c>
      <c r="CF5" s="8" t="s">
        <v>251</v>
      </c>
      <c r="CG5" s="8" t="s">
        <v>251</v>
      </c>
      <c r="CH5" s="8" t="s">
        <v>251</v>
      </c>
      <c r="CI5" s="8" t="s">
        <v>251</v>
      </c>
      <c r="CJ5" s="8" t="s">
        <v>251</v>
      </c>
      <c r="CK5" s="8" t="s">
        <v>251</v>
      </c>
      <c r="CL5" s="8" t="s">
        <v>251</v>
      </c>
      <c r="CM5" s="8" t="s">
        <v>251</v>
      </c>
      <c r="CN5" s="8" t="s">
        <v>251</v>
      </c>
      <c r="CO5" s="8" t="s">
        <v>251</v>
      </c>
      <c r="CP5" s="8" t="s">
        <v>251</v>
      </c>
      <c r="CQ5" s="8" t="s">
        <v>251</v>
      </c>
      <c r="CR5" s="8" t="s">
        <v>251</v>
      </c>
      <c r="CS5" s="8" t="s">
        <v>251</v>
      </c>
      <c r="CT5" s="8" t="s">
        <v>251</v>
      </c>
      <c r="CU5" s="8" t="s">
        <v>251</v>
      </c>
      <c r="CV5" s="8" t="s">
        <v>251</v>
      </c>
      <c r="CW5" s="8" t="s">
        <v>251</v>
      </c>
      <c r="CX5" s="8" t="s">
        <v>251</v>
      </c>
      <c r="CY5" s="8" t="s">
        <v>251</v>
      </c>
      <c r="CZ5" s="8" t="s">
        <v>251</v>
      </c>
      <c r="DA5" s="8" t="s">
        <v>251</v>
      </c>
      <c r="DB5" s="8" t="s">
        <v>251</v>
      </c>
      <c r="DC5" s="8" t="s">
        <v>251</v>
      </c>
      <c r="DD5" s="8" t="s">
        <v>251</v>
      </c>
      <c r="DE5" s="8" t="s">
        <v>251</v>
      </c>
      <c r="DF5" s="8" t="s">
        <v>251</v>
      </c>
      <c r="DG5" s="8" t="s">
        <v>251</v>
      </c>
      <c r="DH5" s="8" t="s">
        <v>251</v>
      </c>
      <c r="DI5" s="8" t="s">
        <v>251</v>
      </c>
      <c r="DJ5" s="8" t="s">
        <v>251</v>
      </c>
      <c r="DK5" s="8" t="s">
        <v>251</v>
      </c>
    </row>
    <row r="6" spans="1:115">
      <c r="A6" s="4" t="s">
        <v>118</v>
      </c>
      <c r="B6" s="1">
        <v>2</v>
      </c>
      <c r="C6" s="1">
        <v>2</v>
      </c>
      <c r="D6" s="1">
        <v>2</v>
      </c>
      <c r="E6" s="1">
        <v>2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2</v>
      </c>
      <c r="Z6" s="1">
        <v>2</v>
      </c>
      <c r="AA6" s="1">
        <v>2</v>
      </c>
      <c r="AB6" s="1">
        <v>2</v>
      </c>
      <c r="AC6" s="1">
        <v>2</v>
      </c>
      <c r="AD6" s="1">
        <v>2</v>
      </c>
      <c r="AE6" s="1">
        <v>2</v>
      </c>
      <c r="AF6" s="1">
        <v>2</v>
      </c>
      <c r="AG6" s="1">
        <v>2</v>
      </c>
      <c r="AH6" s="1">
        <v>2</v>
      </c>
      <c r="AI6" s="1">
        <v>2</v>
      </c>
      <c r="AJ6" s="1">
        <v>2</v>
      </c>
      <c r="AK6" s="1">
        <v>2</v>
      </c>
      <c r="AL6" s="1">
        <v>2</v>
      </c>
      <c r="AM6" s="1">
        <v>2</v>
      </c>
      <c r="AN6" s="1">
        <v>2</v>
      </c>
      <c r="AO6" s="1">
        <v>2</v>
      </c>
      <c r="AP6" s="1">
        <v>2</v>
      </c>
      <c r="AQ6" s="1">
        <v>2</v>
      </c>
      <c r="AR6" s="1">
        <v>2</v>
      </c>
      <c r="AS6" s="1">
        <v>2</v>
      </c>
      <c r="AT6" s="1">
        <v>2</v>
      </c>
      <c r="AU6" s="1">
        <v>2</v>
      </c>
      <c r="AV6" s="1">
        <v>2</v>
      </c>
      <c r="AW6" s="1">
        <v>2</v>
      </c>
      <c r="AX6" s="1">
        <v>2</v>
      </c>
      <c r="AY6" s="1">
        <v>2</v>
      </c>
      <c r="AZ6" s="1">
        <v>2</v>
      </c>
      <c r="BA6" s="1">
        <v>2</v>
      </c>
      <c r="BB6" s="1">
        <v>2</v>
      </c>
      <c r="BC6" s="1">
        <v>2</v>
      </c>
      <c r="BD6" s="1">
        <v>2</v>
      </c>
      <c r="BE6" s="1">
        <v>2</v>
      </c>
      <c r="BF6" s="1">
        <v>2</v>
      </c>
      <c r="BG6" s="1">
        <v>2</v>
      </c>
      <c r="BH6" s="1">
        <v>2</v>
      </c>
      <c r="BI6" s="1">
        <v>2</v>
      </c>
      <c r="BJ6" s="1">
        <v>2</v>
      </c>
      <c r="BK6" s="1">
        <v>2</v>
      </c>
      <c r="BL6" s="1">
        <v>2</v>
      </c>
      <c r="BM6" s="1">
        <v>2</v>
      </c>
      <c r="BN6" s="1">
        <v>2</v>
      </c>
      <c r="BO6" s="1">
        <v>2</v>
      </c>
      <c r="BP6" s="1">
        <v>2</v>
      </c>
      <c r="BQ6" s="1">
        <v>2</v>
      </c>
      <c r="BR6" s="1">
        <v>2</v>
      </c>
      <c r="BS6" s="1">
        <v>2</v>
      </c>
      <c r="BT6" s="1">
        <v>2</v>
      </c>
      <c r="BU6" s="1">
        <v>2</v>
      </c>
      <c r="BV6" s="1">
        <v>2</v>
      </c>
      <c r="BW6" s="1">
        <v>2</v>
      </c>
      <c r="BX6" s="1">
        <v>2</v>
      </c>
      <c r="BY6" s="1">
        <v>2</v>
      </c>
      <c r="BZ6" s="1">
        <v>2</v>
      </c>
      <c r="CA6" s="1">
        <v>2</v>
      </c>
      <c r="CB6" s="1">
        <v>2</v>
      </c>
      <c r="CC6" s="1">
        <v>2</v>
      </c>
      <c r="CD6" s="1">
        <v>2</v>
      </c>
      <c r="CE6" s="1">
        <v>2</v>
      </c>
      <c r="CF6" s="1">
        <v>2</v>
      </c>
      <c r="CG6" s="1">
        <v>2</v>
      </c>
      <c r="CH6" s="1">
        <v>2</v>
      </c>
      <c r="CI6" s="1">
        <v>2</v>
      </c>
      <c r="CJ6" s="1">
        <v>2</v>
      </c>
      <c r="CK6" s="1">
        <v>2</v>
      </c>
      <c r="CL6" s="1">
        <v>2</v>
      </c>
      <c r="CM6" s="1">
        <v>2</v>
      </c>
      <c r="CN6" s="1">
        <v>2</v>
      </c>
      <c r="CO6" s="1">
        <v>2</v>
      </c>
      <c r="CP6" s="1">
        <v>2</v>
      </c>
      <c r="CQ6" s="1">
        <v>2</v>
      </c>
      <c r="CR6" s="1">
        <v>2</v>
      </c>
      <c r="CS6" s="1">
        <v>2</v>
      </c>
      <c r="CT6" s="1">
        <v>2</v>
      </c>
      <c r="CU6" s="1">
        <v>2</v>
      </c>
      <c r="CV6" s="1">
        <v>2</v>
      </c>
      <c r="CW6" s="1">
        <v>2</v>
      </c>
      <c r="CX6" s="1">
        <v>2</v>
      </c>
      <c r="CY6" s="1">
        <v>2</v>
      </c>
      <c r="CZ6" s="1">
        <v>2</v>
      </c>
      <c r="DA6" s="1">
        <v>2</v>
      </c>
      <c r="DB6" s="1">
        <v>2</v>
      </c>
      <c r="DC6" s="1">
        <v>2</v>
      </c>
      <c r="DD6" s="1">
        <v>2</v>
      </c>
      <c r="DE6" s="1">
        <v>2</v>
      </c>
      <c r="DF6" s="1">
        <v>2</v>
      </c>
      <c r="DG6" s="1">
        <v>2</v>
      </c>
      <c r="DH6" s="1">
        <v>2</v>
      </c>
      <c r="DI6" s="1">
        <v>2</v>
      </c>
      <c r="DJ6" s="1">
        <v>2</v>
      </c>
      <c r="DK6" s="1">
        <v>2</v>
      </c>
    </row>
    <row r="7" spans="1:115" s="6" customFormat="1">
      <c r="A7" s="5" t="s">
        <v>119</v>
      </c>
      <c r="B7" s="6">
        <v>42036</v>
      </c>
      <c r="C7" s="6">
        <v>42036</v>
      </c>
      <c r="D7" s="6">
        <v>42036</v>
      </c>
      <c r="E7" s="6">
        <v>42036</v>
      </c>
      <c r="F7" s="6">
        <v>42036</v>
      </c>
      <c r="G7" s="6">
        <v>42036</v>
      </c>
      <c r="H7" s="6">
        <v>42036</v>
      </c>
      <c r="I7" s="6">
        <v>42036</v>
      </c>
      <c r="J7" s="6">
        <v>42036</v>
      </c>
      <c r="K7" s="6">
        <v>42036</v>
      </c>
      <c r="L7" s="6">
        <v>42036</v>
      </c>
      <c r="M7" s="6">
        <v>42036</v>
      </c>
      <c r="N7" s="6">
        <v>42036</v>
      </c>
      <c r="O7" s="6">
        <v>42036</v>
      </c>
      <c r="P7" s="6">
        <v>42036</v>
      </c>
      <c r="Q7" s="6">
        <v>42036</v>
      </c>
      <c r="R7" s="6">
        <v>42036</v>
      </c>
      <c r="S7" s="6">
        <v>42036</v>
      </c>
      <c r="T7" s="6">
        <v>42036</v>
      </c>
      <c r="U7" s="6">
        <v>42036</v>
      </c>
      <c r="V7" s="6">
        <v>42036</v>
      </c>
      <c r="W7" s="6">
        <v>42036</v>
      </c>
      <c r="X7" s="6">
        <v>42036</v>
      </c>
      <c r="Y7" s="6">
        <v>42036</v>
      </c>
      <c r="Z7" s="6">
        <v>42036</v>
      </c>
      <c r="AA7" s="6">
        <v>42036</v>
      </c>
      <c r="AB7" s="6">
        <v>42036</v>
      </c>
      <c r="AC7" s="6">
        <v>42036</v>
      </c>
      <c r="AD7" s="6">
        <v>42036</v>
      </c>
      <c r="AE7" s="6">
        <v>42036</v>
      </c>
      <c r="AF7" s="6">
        <v>42036</v>
      </c>
      <c r="AG7" s="6">
        <v>42036</v>
      </c>
      <c r="AH7" s="6">
        <v>42036</v>
      </c>
      <c r="AI7" s="6">
        <v>42036</v>
      </c>
      <c r="AJ7" s="6">
        <v>42036</v>
      </c>
      <c r="AK7" s="6">
        <v>42036</v>
      </c>
      <c r="AL7" s="6">
        <v>42036</v>
      </c>
      <c r="AM7" s="6">
        <v>42036</v>
      </c>
      <c r="AN7" s="6">
        <v>42036</v>
      </c>
      <c r="AO7" s="6">
        <v>42036</v>
      </c>
      <c r="AP7" s="6">
        <v>42036</v>
      </c>
      <c r="AQ7" s="6">
        <v>42036</v>
      </c>
      <c r="AR7" s="6">
        <v>42036</v>
      </c>
      <c r="AS7" s="6">
        <v>42036</v>
      </c>
      <c r="AT7" s="6">
        <v>42036</v>
      </c>
      <c r="AU7" s="6">
        <v>42036</v>
      </c>
      <c r="AV7" s="6">
        <v>42036</v>
      </c>
      <c r="AW7" s="6">
        <v>42036</v>
      </c>
      <c r="AX7" s="6">
        <v>42036</v>
      </c>
      <c r="AY7" s="6">
        <v>42036</v>
      </c>
      <c r="AZ7" s="6">
        <v>42036</v>
      </c>
      <c r="BA7" s="6">
        <v>42036</v>
      </c>
      <c r="BB7" s="6">
        <v>42036</v>
      </c>
      <c r="BC7" s="6">
        <v>42036</v>
      </c>
      <c r="BD7" s="6">
        <v>42036</v>
      </c>
      <c r="BE7" s="6">
        <v>42036</v>
      </c>
      <c r="BF7" s="6">
        <v>42036</v>
      </c>
      <c r="BG7" s="6">
        <v>42036</v>
      </c>
      <c r="BH7" s="6">
        <v>42036</v>
      </c>
      <c r="BI7" s="6">
        <v>42036</v>
      </c>
      <c r="BJ7" s="6">
        <v>42036</v>
      </c>
      <c r="BK7" s="6">
        <v>42036</v>
      </c>
      <c r="BL7" s="6">
        <v>42036</v>
      </c>
      <c r="BM7" s="6">
        <v>42036</v>
      </c>
      <c r="BN7" s="6">
        <v>42036</v>
      </c>
      <c r="BO7" s="6">
        <v>42036</v>
      </c>
      <c r="BP7" s="6">
        <v>42036</v>
      </c>
      <c r="BQ7" s="6">
        <v>42036</v>
      </c>
      <c r="BR7" s="6">
        <v>42036</v>
      </c>
      <c r="BS7" s="6">
        <v>42036</v>
      </c>
      <c r="BT7" s="6">
        <v>42036</v>
      </c>
      <c r="BU7" s="6">
        <v>42036</v>
      </c>
      <c r="BV7" s="6">
        <v>42036</v>
      </c>
      <c r="BW7" s="6">
        <v>42036</v>
      </c>
      <c r="BX7" s="6">
        <v>42036</v>
      </c>
      <c r="BY7" s="6">
        <v>42036</v>
      </c>
      <c r="BZ7" s="6">
        <v>42036</v>
      </c>
      <c r="CA7" s="6">
        <v>42036</v>
      </c>
      <c r="CB7" s="6">
        <v>42036</v>
      </c>
      <c r="CC7" s="6">
        <v>42036</v>
      </c>
      <c r="CD7" s="6">
        <v>42036</v>
      </c>
      <c r="CE7" s="6">
        <v>42036</v>
      </c>
      <c r="CF7" s="6">
        <v>42036</v>
      </c>
      <c r="CG7" s="6">
        <v>42036</v>
      </c>
      <c r="CH7" s="6">
        <v>42036</v>
      </c>
      <c r="CI7" s="6">
        <v>42036</v>
      </c>
      <c r="CJ7" s="6">
        <v>42036</v>
      </c>
      <c r="CK7" s="6">
        <v>42036</v>
      </c>
      <c r="CL7" s="6">
        <v>42036</v>
      </c>
      <c r="CM7" s="6">
        <v>42036</v>
      </c>
      <c r="CN7" s="6">
        <v>42036</v>
      </c>
      <c r="CO7" s="6">
        <v>42036</v>
      </c>
      <c r="CP7" s="6">
        <v>42036</v>
      </c>
      <c r="CQ7" s="6">
        <v>42036</v>
      </c>
      <c r="CR7" s="6">
        <v>42036</v>
      </c>
      <c r="CS7" s="6">
        <v>42036</v>
      </c>
      <c r="CT7" s="6">
        <v>42036</v>
      </c>
      <c r="CU7" s="6">
        <v>42036</v>
      </c>
      <c r="CV7" s="6">
        <v>42036</v>
      </c>
      <c r="CW7" s="6">
        <v>42036</v>
      </c>
      <c r="CX7" s="6">
        <v>42036</v>
      </c>
      <c r="CY7" s="6">
        <v>42036</v>
      </c>
      <c r="CZ7" s="6">
        <v>42036</v>
      </c>
      <c r="DA7" s="6">
        <v>42036</v>
      </c>
      <c r="DB7" s="6">
        <v>42036</v>
      </c>
      <c r="DC7" s="6">
        <v>42036</v>
      </c>
      <c r="DD7" s="6">
        <v>42036</v>
      </c>
      <c r="DE7" s="6">
        <v>42036</v>
      </c>
      <c r="DF7" s="6">
        <v>42036</v>
      </c>
      <c r="DG7" s="6">
        <v>42036</v>
      </c>
      <c r="DH7" s="6">
        <v>42036</v>
      </c>
      <c r="DI7" s="6">
        <v>42036</v>
      </c>
      <c r="DJ7" s="6">
        <v>42036</v>
      </c>
      <c r="DK7" s="6">
        <v>42036</v>
      </c>
    </row>
    <row r="8" spans="1:115" s="6" customFormat="1">
      <c r="A8" s="5" t="s">
        <v>120</v>
      </c>
      <c r="B8" s="6">
        <v>44228</v>
      </c>
      <c r="C8" s="6">
        <v>44228</v>
      </c>
      <c r="D8" s="6">
        <v>44228</v>
      </c>
      <c r="E8" s="6">
        <v>44228</v>
      </c>
      <c r="F8" s="6">
        <v>44228</v>
      </c>
      <c r="G8" s="6">
        <v>44228</v>
      </c>
      <c r="H8" s="6">
        <v>44228</v>
      </c>
      <c r="I8" s="6">
        <v>44228</v>
      </c>
      <c r="J8" s="6">
        <v>44228</v>
      </c>
      <c r="K8" s="6">
        <v>44228</v>
      </c>
      <c r="L8" s="6">
        <v>44228</v>
      </c>
      <c r="M8" s="6">
        <v>44228</v>
      </c>
      <c r="N8" s="6">
        <v>44228</v>
      </c>
      <c r="O8" s="6">
        <v>44228</v>
      </c>
      <c r="P8" s="6">
        <v>44228</v>
      </c>
      <c r="Q8" s="6">
        <v>44228</v>
      </c>
      <c r="R8" s="6">
        <v>44228</v>
      </c>
      <c r="S8" s="6">
        <v>44228</v>
      </c>
      <c r="T8" s="6">
        <v>44228</v>
      </c>
      <c r="U8" s="6">
        <v>44228</v>
      </c>
      <c r="V8" s="6">
        <v>44228</v>
      </c>
      <c r="W8" s="6">
        <v>44228</v>
      </c>
      <c r="X8" s="6">
        <v>44228</v>
      </c>
      <c r="Y8" s="6">
        <v>44228</v>
      </c>
      <c r="Z8" s="6">
        <v>44228</v>
      </c>
      <c r="AA8" s="6">
        <v>44228</v>
      </c>
      <c r="AB8" s="6">
        <v>44228</v>
      </c>
      <c r="AC8" s="6">
        <v>44228</v>
      </c>
      <c r="AD8" s="6">
        <v>44228</v>
      </c>
      <c r="AE8" s="6">
        <v>44228</v>
      </c>
      <c r="AF8" s="6">
        <v>44228</v>
      </c>
      <c r="AG8" s="6">
        <v>44228</v>
      </c>
      <c r="AH8" s="6">
        <v>44228</v>
      </c>
      <c r="AI8" s="6">
        <v>44228</v>
      </c>
      <c r="AJ8" s="6">
        <v>44228</v>
      </c>
      <c r="AK8" s="6">
        <v>44228</v>
      </c>
      <c r="AL8" s="6">
        <v>44228</v>
      </c>
      <c r="AM8" s="6">
        <v>44228</v>
      </c>
      <c r="AN8" s="6">
        <v>44228</v>
      </c>
      <c r="AO8" s="6">
        <v>44228</v>
      </c>
      <c r="AP8" s="6">
        <v>44228</v>
      </c>
      <c r="AQ8" s="6">
        <v>44228</v>
      </c>
      <c r="AR8" s="6">
        <v>44228</v>
      </c>
      <c r="AS8" s="6">
        <v>44228</v>
      </c>
      <c r="AT8" s="6">
        <v>44228</v>
      </c>
      <c r="AU8" s="6">
        <v>44228</v>
      </c>
      <c r="AV8" s="6">
        <v>44228</v>
      </c>
      <c r="AW8" s="6">
        <v>44228</v>
      </c>
      <c r="AX8" s="6">
        <v>44228</v>
      </c>
      <c r="AY8" s="6">
        <v>44228</v>
      </c>
      <c r="AZ8" s="6">
        <v>44228</v>
      </c>
      <c r="BA8" s="6">
        <v>44228</v>
      </c>
      <c r="BB8" s="6">
        <v>44228</v>
      </c>
      <c r="BC8" s="6">
        <v>44228</v>
      </c>
      <c r="BD8" s="6">
        <v>44228</v>
      </c>
      <c r="BE8" s="6">
        <v>44228</v>
      </c>
      <c r="BF8" s="6">
        <v>44228</v>
      </c>
      <c r="BG8" s="6">
        <v>44228</v>
      </c>
      <c r="BH8" s="6">
        <v>44228</v>
      </c>
      <c r="BI8" s="6">
        <v>44228</v>
      </c>
      <c r="BJ8" s="6">
        <v>44228</v>
      </c>
      <c r="BK8" s="6">
        <v>44228</v>
      </c>
      <c r="BL8" s="6">
        <v>44228</v>
      </c>
      <c r="BM8" s="6">
        <v>44228</v>
      </c>
      <c r="BN8" s="6">
        <v>44228</v>
      </c>
      <c r="BO8" s="6">
        <v>44228</v>
      </c>
      <c r="BP8" s="6">
        <v>44228</v>
      </c>
      <c r="BQ8" s="6">
        <v>44228</v>
      </c>
      <c r="BR8" s="6">
        <v>44228</v>
      </c>
      <c r="BS8" s="6">
        <v>44228</v>
      </c>
      <c r="BT8" s="6">
        <v>44228</v>
      </c>
      <c r="BU8" s="6">
        <v>44228</v>
      </c>
      <c r="BV8" s="6">
        <v>44228</v>
      </c>
      <c r="BW8" s="6">
        <v>44228</v>
      </c>
      <c r="BX8" s="6">
        <v>44228</v>
      </c>
      <c r="BY8" s="6">
        <v>44228</v>
      </c>
      <c r="BZ8" s="6">
        <v>44228</v>
      </c>
      <c r="CA8" s="6">
        <v>44228</v>
      </c>
      <c r="CB8" s="6">
        <v>44228</v>
      </c>
      <c r="CC8" s="6">
        <v>44228</v>
      </c>
      <c r="CD8" s="6">
        <v>44228</v>
      </c>
      <c r="CE8" s="6">
        <v>44228</v>
      </c>
      <c r="CF8" s="6">
        <v>44228</v>
      </c>
      <c r="CG8" s="6">
        <v>44228</v>
      </c>
      <c r="CH8" s="6">
        <v>44228</v>
      </c>
      <c r="CI8" s="6">
        <v>44228</v>
      </c>
      <c r="CJ8" s="6">
        <v>44228</v>
      </c>
      <c r="CK8" s="6">
        <v>44228</v>
      </c>
      <c r="CL8" s="6">
        <v>44228</v>
      </c>
      <c r="CM8" s="6">
        <v>44228</v>
      </c>
      <c r="CN8" s="6">
        <v>44228</v>
      </c>
      <c r="CO8" s="6">
        <v>44228</v>
      </c>
      <c r="CP8" s="6">
        <v>44228</v>
      </c>
      <c r="CQ8" s="6">
        <v>44228</v>
      </c>
      <c r="CR8" s="6">
        <v>44228</v>
      </c>
      <c r="CS8" s="6">
        <v>44228</v>
      </c>
      <c r="CT8" s="6">
        <v>44228</v>
      </c>
      <c r="CU8" s="6">
        <v>44228</v>
      </c>
      <c r="CV8" s="6">
        <v>44228</v>
      </c>
      <c r="CW8" s="6">
        <v>44228</v>
      </c>
      <c r="CX8" s="6">
        <v>44228</v>
      </c>
      <c r="CY8" s="6">
        <v>44228</v>
      </c>
      <c r="CZ8" s="6">
        <v>44228</v>
      </c>
      <c r="DA8" s="6">
        <v>44228</v>
      </c>
      <c r="DB8" s="6">
        <v>44228</v>
      </c>
      <c r="DC8" s="6">
        <v>44228</v>
      </c>
      <c r="DD8" s="6">
        <v>44228</v>
      </c>
      <c r="DE8" s="6">
        <v>44228</v>
      </c>
      <c r="DF8" s="6">
        <v>44228</v>
      </c>
      <c r="DG8" s="6">
        <v>44228</v>
      </c>
      <c r="DH8" s="6">
        <v>44228</v>
      </c>
      <c r="DI8" s="6">
        <v>44228</v>
      </c>
      <c r="DJ8" s="6">
        <v>44228</v>
      </c>
      <c r="DK8" s="6">
        <v>44228</v>
      </c>
    </row>
    <row r="9" spans="1:115">
      <c r="A9" s="4" t="s">
        <v>121</v>
      </c>
      <c r="B9" s="1">
        <v>7</v>
      </c>
      <c r="C9" s="1">
        <v>7</v>
      </c>
      <c r="D9" s="1">
        <v>7</v>
      </c>
      <c r="E9" s="1">
        <v>7</v>
      </c>
      <c r="F9" s="1">
        <v>7</v>
      </c>
      <c r="G9" s="1">
        <v>7</v>
      </c>
      <c r="H9" s="1">
        <v>7</v>
      </c>
      <c r="I9" s="1">
        <v>7</v>
      </c>
      <c r="J9" s="1">
        <v>7</v>
      </c>
      <c r="K9" s="1">
        <v>7</v>
      </c>
      <c r="L9" s="1">
        <v>7</v>
      </c>
      <c r="M9" s="1">
        <v>7</v>
      </c>
      <c r="N9" s="1">
        <v>7</v>
      </c>
      <c r="O9" s="1">
        <v>7</v>
      </c>
      <c r="P9" s="1">
        <v>7</v>
      </c>
      <c r="Q9" s="1">
        <v>7</v>
      </c>
      <c r="R9" s="1">
        <v>7</v>
      </c>
      <c r="S9" s="1">
        <v>7</v>
      </c>
      <c r="T9" s="1">
        <v>7</v>
      </c>
      <c r="U9" s="1">
        <v>7</v>
      </c>
      <c r="V9" s="1">
        <v>7</v>
      </c>
      <c r="W9" s="1">
        <v>7</v>
      </c>
      <c r="X9" s="1">
        <v>7</v>
      </c>
      <c r="Y9" s="1">
        <v>7</v>
      </c>
      <c r="Z9" s="1">
        <v>7</v>
      </c>
      <c r="AA9" s="1">
        <v>7</v>
      </c>
      <c r="AB9" s="1">
        <v>7</v>
      </c>
      <c r="AC9" s="1">
        <v>7</v>
      </c>
      <c r="AD9" s="1">
        <v>7</v>
      </c>
      <c r="AE9" s="1">
        <v>7</v>
      </c>
      <c r="AF9" s="1">
        <v>7</v>
      </c>
      <c r="AG9" s="1">
        <v>7</v>
      </c>
      <c r="AH9" s="1">
        <v>7</v>
      </c>
      <c r="AI9" s="1">
        <v>7</v>
      </c>
      <c r="AJ9" s="1">
        <v>7</v>
      </c>
      <c r="AK9" s="1">
        <v>7</v>
      </c>
      <c r="AL9" s="1">
        <v>7</v>
      </c>
      <c r="AM9" s="1">
        <v>7</v>
      </c>
      <c r="AN9" s="1">
        <v>7</v>
      </c>
      <c r="AO9" s="1">
        <v>7</v>
      </c>
      <c r="AP9" s="1">
        <v>7</v>
      </c>
      <c r="AQ9" s="1">
        <v>7</v>
      </c>
      <c r="AR9" s="1">
        <v>7</v>
      </c>
      <c r="AS9" s="1">
        <v>7</v>
      </c>
      <c r="AT9" s="1">
        <v>7</v>
      </c>
      <c r="AU9" s="1">
        <v>7</v>
      </c>
      <c r="AV9" s="1">
        <v>7</v>
      </c>
      <c r="AW9" s="1">
        <v>7</v>
      </c>
      <c r="AX9" s="1">
        <v>7</v>
      </c>
      <c r="AY9" s="1">
        <v>7</v>
      </c>
      <c r="AZ9" s="1">
        <v>7</v>
      </c>
      <c r="BA9" s="1">
        <v>7</v>
      </c>
      <c r="BB9" s="1">
        <v>7</v>
      </c>
      <c r="BC9" s="1">
        <v>7</v>
      </c>
      <c r="BD9" s="1">
        <v>7</v>
      </c>
      <c r="BE9" s="1">
        <v>7</v>
      </c>
      <c r="BF9" s="1">
        <v>7</v>
      </c>
      <c r="BG9" s="1">
        <v>7</v>
      </c>
      <c r="BH9" s="1">
        <v>7</v>
      </c>
      <c r="BI9" s="1">
        <v>7</v>
      </c>
      <c r="BJ9" s="1">
        <v>7</v>
      </c>
      <c r="BK9" s="1">
        <v>7</v>
      </c>
      <c r="BL9" s="1">
        <v>7</v>
      </c>
      <c r="BM9" s="1">
        <v>7</v>
      </c>
      <c r="BN9" s="1">
        <v>7</v>
      </c>
      <c r="BO9" s="1">
        <v>7</v>
      </c>
      <c r="BP9" s="1">
        <v>7</v>
      </c>
      <c r="BQ9" s="1">
        <v>7</v>
      </c>
      <c r="BR9" s="1">
        <v>7</v>
      </c>
      <c r="BS9" s="1">
        <v>7</v>
      </c>
      <c r="BT9" s="1">
        <v>7</v>
      </c>
      <c r="BU9" s="1">
        <v>7</v>
      </c>
      <c r="BV9" s="1">
        <v>7</v>
      </c>
      <c r="BW9" s="1">
        <v>7</v>
      </c>
      <c r="BX9" s="1">
        <v>7</v>
      </c>
      <c r="BY9" s="1">
        <v>7</v>
      </c>
      <c r="BZ9" s="1">
        <v>7</v>
      </c>
      <c r="CA9" s="1">
        <v>7</v>
      </c>
      <c r="CB9" s="1">
        <v>7</v>
      </c>
      <c r="CC9" s="1">
        <v>7</v>
      </c>
      <c r="CD9" s="1">
        <v>7</v>
      </c>
      <c r="CE9" s="1">
        <v>7</v>
      </c>
      <c r="CF9" s="1">
        <v>7</v>
      </c>
      <c r="CG9" s="1">
        <v>7</v>
      </c>
      <c r="CH9" s="1">
        <v>7</v>
      </c>
      <c r="CI9" s="1">
        <v>7</v>
      </c>
      <c r="CJ9" s="1">
        <v>7</v>
      </c>
      <c r="CK9" s="1">
        <v>7</v>
      </c>
      <c r="CL9" s="1">
        <v>7</v>
      </c>
      <c r="CM9" s="1">
        <v>7</v>
      </c>
      <c r="CN9" s="1">
        <v>7</v>
      </c>
      <c r="CO9" s="1">
        <v>7</v>
      </c>
      <c r="CP9" s="1">
        <v>7</v>
      </c>
      <c r="CQ9" s="1">
        <v>7</v>
      </c>
      <c r="CR9" s="1">
        <v>7</v>
      </c>
      <c r="CS9" s="1">
        <v>7</v>
      </c>
      <c r="CT9" s="1">
        <v>7</v>
      </c>
      <c r="CU9" s="1">
        <v>7</v>
      </c>
      <c r="CV9" s="1">
        <v>7</v>
      </c>
      <c r="CW9" s="1">
        <v>7</v>
      </c>
      <c r="CX9" s="1">
        <v>7</v>
      </c>
      <c r="CY9" s="1">
        <v>7</v>
      </c>
      <c r="CZ9" s="1">
        <v>7</v>
      </c>
      <c r="DA9" s="1">
        <v>7</v>
      </c>
      <c r="DB9" s="1">
        <v>7</v>
      </c>
      <c r="DC9" s="1">
        <v>7</v>
      </c>
      <c r="DD9" s="1">
        <v>7</v>
      </c>
      <c r="DE9" s="1">
        <v>7</v>
      </c>
      <c r="DF9" s="1">
        <v>7</v>
      </c>
      <c r="DG9" s="1">
        <v>7</v>
      </c>
      <c r="DH9" s="1">
        <v>7</v>
      </c>
      <c r="DI9" s="1">
        <v>7</v>
      </c>
      <c r="DJ9" s="1">
        <v>7</v>
      </c>
      <c r="DK9" s="1">
        <v>7</v>
      </c>
    </row>
    <row r="10" spans="1:115">
      <c r="A10" s="4" t="s">
        <v>122</v>
      </c>
      <c r="B10" s="8" t="s">
        <v>126</v>
      </c>
      <c r="C10" s="8" t="s">
        <v>127</v>
      </c>
      <c r="D10" s="8" t="s">
        <v>128</v>
      </c>
      <c r="E10" s="8" t="s">
        <v>129</v>
      </c>
      <c r="F10" s="8" t="s">
        <v>130</v>
      </c>
      <c r="G10" s="8" t="s">
        <v>131</v>
      </c>
      <c r="H10" s="8" t="s">
        <v>132</v>
      </c>
      <c r="I10" s="8" t="s">
        <v>133</v>
      </c>
      <c r="J10" s="8" t="s">
        <v>134</v>
      </c>
      <c r="K10" s="8" t="s">
        <v>135</v>
      </c>
      <c r="L10" s="8" t="s">
        <v>136</v>
      </c>
      <c r="M10" s="8" t="s">
        <v>137</v>
      </c>
      <c r="N10" s="8" t="s">
        <v>138</v>
      </c>
      <c r="O10" s="8" t="s">
        <v>139</v>
      </c>
      <c r="P10" s="8" t="s">
        <v>140</v>
      </c>
      <c r="Q10" s="8" t="s">
        <v>141</v>
      </c>
      <c r="R10" s="8" t="s">
        <v>142</v>
      </c>
      <c r="S10" s="8" t="s">
        <v>143</v>
      </c>
      <c r="T10" s="8" t="s">
        <v>144</v>
      </c>
      <c r="U10" s="8" t="s">
        <v>145</v>
      </c>
      <c r="V10" s="8" t="s">
        <v>146</v>
      </c>
      <c r="W10" s="8" t="s">
        <v>147</v>
      </c>
      <c r="X10" s="8" t="s">
        <v>148</v>
      </c>
      <c r="Y10" s="8" t="s">
        <v>149</v>
      </c>
      <c r="Z10" s="8" t="s">
        <v>150</v>
      </c>
      <c r="AA10" s="8" t="s">
        <v>151</v>
      </c>
      <c r="AB10" s="8" t="s">
        <v>152</v>
      </c>
      <c r="AC10" s="8" t="s">
        <v>153</v>
      </c>
      <c r="AD10" s="8" t="s">
        <v>154</v>
      </c>
      <c r="AE10" s="8" t="s">
        <v>155</v>
      </c>
      <c r="AF10" s="8" t="s">
        <v>156</v>
      </c>
      <c r="AG10" s="8" t="s">
        <v>157</v>
      </c>
      <c r="AH10" s="8" t="s">
        <v>158</v>
      </c>
      <c r="AI10" s="8" t="s">
        <v>159</v>
      </c>
      <c r="AJ10" s="8" t="s">
        <v>160</v>
      </c>
      <c r="AK10" s="8" t="s">
        <v>161</v>
      </c>
      <c r="AL10" s="8" t="s">
        <v>162</v>
      </c>
      <c r="AM10" s="8" t="s">
        <v>163</v>
      </c>
      <c r="AN10" s="8" t="s">
        <v>164</v>
      </c>
      <c r="AO10" s="8" t="s">
        <v>165</v>
      </c>
      <c r="AP10" s="8" t="s">
        <v>166</v>
      </c>
      <c r="AQ10" s="8" t="s">
        <v>167</v>
      </c>
      <c r="AR10" s="8" t="s">
        <v>168</v>
      </c>
      <c r="AS10" s="8" t="s">
        <v>169</v>
      </c>
      <c r="AT10" s="8" t="s">
        <v>170</v>
      </c>
      <c r="AU10" s="8" t="s">
        <v>171</v>
      </c>
      <c r="AV10" s="8" t="s">
        <v>172</v>
      </c>
      <c r="AW10" s="8" t="s">
        <v>173</v>
      </c>
      <c r="AX10" s="8" t="s">
        <v>174</v>
      </c>
      <c r="AY10" s="8" t="s">
        <v>175</v>
      </c>
      <c r="AZ10" s="8" t="s">
        <v>176</v>
      </c>
      <c r="BA10" s="8" t="s">
        <v>177</v>
      </c>
      <c r="BB10" s="8" t="s">
        <v>178</v>
      </c>
      <c r="BC10" s="8" t="s">
        <v>179</v>
      </c>
      <c r="BD10" s="8" t="s">
        <v>180</v>
      </c>
      <c r="BE10" s="8" t="s">
        <v>181</v>
      </c>
      <c r="BF10" s="8" t="s">
        <v>182</v>
      </c>
      <c r="BG10" s="8" t="s">
        <v>185</v>
      </c>
      <c r="BH10" s="8" t="s">
        <v>186</v>
      </c>
      <c r="BI10" s="8" t="s">
        <v>187</v>
      </c>
      <c r="BJ10" s="8" t="s">
        <v>188</v>
      </c>
      <c r="BK10" s="8" t="s">
        <v>189</v>
      </c>
      <c r="BL10" s="8" t="s">
        <v>190</v>
      </c>
      <c r="BM10" s="8" t="s">
        <v>191</v>
      </c>
      <c r="BN10" s="8" t="s">
        <v>192</v>
      </c>
      <c r="BO10" s="8" t="s">
        <v>193</v>
      </c>
      <c r="BP10" s="8" t="s">
        <v>194</v>
      </c>
      <c r="BQ10" s="8" t="s">
        <v>195</v>
      </c>
      <c r="BR10" s="8" t="s">
        <v>196</v>
      </c>
      <c r="BS10" s="8" t="s">
        <v>197</v>
      </c>
      <c r="BT10" s="8" t="s">
        <v>198</v>
      </c>
      <c r="BU10" s="8" t="s">
        <v>199</v>
      </c>
      <c r="BV10" s="8" t="s">
        <v>200</v>
      </c>
      <c r="BW10" s="8" t="s">
        <v>201</v>
      </c>
      <c r="BX10" s="8" t="s">
        <v>202</v>
      </c>
      <c r="BY10" s="8" t="s">
        <v>203</v>
      </c>
      <c r="BZ10" s="8" t="s">
        <v>204</v>
      </c>
      <c r="CA10" s="8" t="s">
        <v>205</v>
      </c>
      <c r="CB10" s="8" t="s">
        <v>206</v>
      </c>
      <c r="CC10" s="8" t="s">
        <v>207</v>
      </c>
      <c r="CD10" s="8" t="s">
        <v>208</v>
      </c>
      <c r="CE10" s="8" t="s">
        <v>209</v>
      </c>
      <c r="CF10" s="8" t="s">
        <v>210</v>
      </c>
      <c r="CG10" s="8" t="s">
        <v>211</v>
      </c>
      <c r="CH10" s="8" t="s">
        <v>212</v>
      </c>
      <c r="CI10" s="8" t="s">
        <v>213</v>
      </c>
      <c r="CJ10" s="8" t="s">
        <v>214</v>
      </c>
      <c r="CK10" s="8" t="s">
        <v>215</v>
      </c>
      <c r="CL10" s="8" t="s">
        <v>216</v>
      </c>
      <c r="CM10" s="8" t="s">
        <v>217</v>
      </c>
      <c r="CN10" s="8" t="s">
        <v>218</v>
      </c>
      <c r="CO10" s="8" t="s">
        <v>219</v>
      </c>
      <c r="CP10" s="8" t="s">
        <v>220</v>
      </c>
      <c r="CQ10" s="8" t="s">
        <v>221</v>
      </c>
      <c r="CR10" s="8" t="s">
        <v>222</v>
      </c>
      <c r="CS10" s="8" t="s">
        <v>223</v>
      </c>
      <c r="CT10" s="8" t="s">
        <v>224</v>
      </c>
      <c r="CU10" s="8" t="s">
        <v>225</v>
      </c>
      <c r="CV10" s="8" t="s">
        <v>226</v>
      </c>
      <c r="CW10" s="8" t="s">
        <v>227</v>
      </c>
      <c r="CX10" s="8" t="s">
        <v>228</v>
      </c>
      <c r="CY10" s="8" t="s">
        <v>229</v>
      </c>
      <c r="CZ10" s="8" t="s">
        <v>230</v>
      </c>
      <c r="DA10" s="8" t="s">
        <v>231</v>
      </c>
      <c r="DB10" s="8" t="s">
        <v>232</v>
      </c>
      <c r="DC10" s="8" t="s">
        <v>233</v>
      </c>
      <c r="DD10" s="8" t="s">
        <v>234</v>
      </c>
      <c r="DE10" s="8" t="s">
        <v>235</v>
      </c>
      <c r="DF10" s="8" t="s">
        <v>236</v>
      </c>
      <c r="DG10" s="8" t="s">
        <v>237</v>
      </c>
      <c r="DH10" s="8" t="s">
        <v>238</v>
      </c>
      <c r="DI10" s="8" t="s">
        <v>239</v>
      </c>
      <c r="DJ10" s="8" t="s">
        <v>240</v>
      </c>
      <c r="DK10" s="8" t="s">
        <v>241</v>
      </c>
    </row>
    <row r="11" spans="1:115">
      <c r="A11" s="10">
        <v>42036</v>
      </c>
      <c r="B11" s="9">
        <v>980.69299999999998</v>
      </c>
      <c r="C11" s="9">
        <v>378.30500000000001</v>
      </c>
      <c r="D11" s="9">
        <v>602.38800000000003</v>
      </c>
      <c r="E11" s="9">
        <v>504.47300000000001</v>
      </c>
      <c r="F11" s="9">
        <v>206.697</v>
      </c>
      <c r="G11" s="9">
        <v>297.77600000000001</v>
      </c>
      <c r="H11" s="9">
        <v>441.72199999999998</v>
      </c>
      <c r="I11" s="9">
        <v>182.38900000000001</v>
      </c>
      <c r="J11" s="9">
        <v>259.33199999999999</v>
      </c>
      <c r="K11" s="9">
        <v>82.064999999999998</v>
      </c>
      <c r="L11" s="9">
        <v>34.591999999999999</v>
      </c>
      <c r="M11" s="9">
        <v>47.472000000000001</v>
      </c>
      <c r="N11" s="9">
        <v>32.840000000000003</v>
      </c>
      <c r="O11" s="9">
        <v>15.613</v>
      </c>
      <c r="P11" s="9">
        <v>17.225999999999999</v>
      </c>
      <c r="Q11" s="9">
        <v>2.36</v>
      </c>
      <c r="R11" s="9">
        <v>1.575</v>
      </c>
      <c r="S11" s="9">
        <v>0.78400000000000003</v>
      </c>
      <c r="T11" s="9">
        <v>21.629000000000001</v>
      </c>
      <c r="U11" s="9">
        <v>10.798</v>
      </c>
      <c r="V11" s="9">
        <v>10.831</v>
      </c>
      <c r="W11" s="9">
        <v>57.131</v>
      </c>
      <c r="X11" s="9">
        <v>24.411000000000001</v>
      </c>
      <c r="Y11" s="9">
        <v>32.72</v>
      </c>
      <c r="Z11" s="9">
        <v>45.523000000000003</v>
      </c>
      <c r="AA11" s="9">
        <v>19.225000000000001</v>
      </c>
      <c r="AB11" s="9">
        <v>26.297999999999998</v>
      </c>
      <c r="AC11" s="9">
        <v>57.000999999999998</v>
      </c>
      <c r="AD11" s="9">
        <v>31.065999999999999</v>
      </c>
      <c r="AE11" s="9">
        <v>25.934999999999999</v>
      </c>
      <c r="AF11" s="9">
        <v>13.473000000000001</v>
      </c>
      <c r="AG11" s="9">
        <v>4.6070000000000002</v>
      </c>
      <c r="AH11" s="9">
        <v>8.8670000000000009</v>
      </c>
      <c r="AI11" s="9">
        <v>16.922999999999998</v>
      </c>
      <c r="AJ11" s="9">
        <v>5.6429999999999998</v>
      </c>
      <c r="AK11" s="9">
        <v>11.28</v>
      </c>
      <c r="AL11" s="9">
        <v>6.2759999999999998</v>
      </c>
      <c r="AM11" s="9">
        <v>1.554</v>
      </c>
      <c r="AN11" s="9">
        <v>4.7220000000000004</v>
      </c>
      <c r="AO11" s="9">
        <v>26.722999999999999</v>
      </c>
      <c r="AP11" s="9">
        <v>5.4050000000000002</v>
      </c>
      <c r="AQ11" s="9">
        <v>21.318000000000001</v>
      </c>
      <c r="AR11" s="9">
        <v>16.053999999999998</v>
      </c>
      <c r="AS11" s="9">
        <v>1.4430000000000001</v>
      </c>
      <c r="AT11" s="9">
        <v>14.611000000000001</v>
      </c>
      <c r="AU11" s="9">
        <v>15.766</v>
      </c>
      <c r="AV11" s="9">
        <v>6.625</v>
      </c>
      <c r="AW11" s="9">
        <v>9.141</v>
      </c>
      <c r="AX11" s="9">
        <v>47.959000000000003</v>
      </c>
      <c r="AY11" s="9">
        <v>19.832000000000001</v>
      </c>
      <c r="AZ11" s="9">
        <v>28.126999999999999</v>
      </c>
      <c r="BA11" s="9">
        <v>62.752000000000002</v>
      </c>
      <c r="BB11" s="9">
        <v>24.308</v>
      </c>
      <c r="BC11" s="9">
        <v>38.444000000000003</v>
      </c>
      <c r="BD11" s="9">
        <v>476.21899999999999</v>
      </c>
      <c r="BE11" s="9">
        <v>171.608</v>
      </c>
      <c r="BF11" s="9">
        <v>304.61099999999999</v>
      </c>
      <c r="BG11" s="9">
        <v>12</v>
      </c>
      <c r="BH11" s="9">
        <v>14</v>
      </c>
      <c r="BI11" s="9">
        <v>10</v>
      </c>
      <c r="BJ11" s="9">
        <v>14</v>
      </c>
      <c r="BK11" s="9">
        <v>16.338000000000001</v>
      </c>
      <c r="BL11" s="9">
        <v>12.308999999999999</v>
      </c>
      <c r="BM11" s="9">
        <v>15</v>
      </c>
      <c r="BN11" s="9">
        <v>17</v>
      </c>
      <c r="BO11" s="9">
        <v>13</v>
      </c>
      <c r="BP11" s="9">
        <v>15</v>
      </c>
      <c r="BQ11" s="9">
        <v>18</v>
      </c>
      <c r="BR11" s="9">
        <v>13.86</v>
      </c>
      <c r="BS11" s="9">
        <v>14</v>
      </c>
      <c r="BT11" s="9">
        <v>19.309999999999999</v>
      </c>
      <c r="BU11" s="9">
        <v>13</v>
      </c>
      <c r="BV11" s="9">
        <v>20</v>
      </c>
      <c r="BW11" s="9">
        <v>20</v>
      </c>
      <c r="BX11" s="9">
        <v>19.276</v>
      </c>
      <c r="BY11" s="9">
        <v>12.566000000000001</v>
      </c>
      <c r="BZ11" s="9">
        <v>16</v>
      </c>
      <c r="CA11" s="9">
        <v>9.5079999999999991</v>
      </c>
      <c r="CB11" s="9">
        <v>16</v>
      </c>
      <c r="CC11" s="9">
        <v>16.071000000000002</v>
      </c>
      <c r="CD11" s="9">
        <v>15.442</v>
      </c>
      <c r="CE11" s="9">
        <v>16</v>
      </c>
      <c r="CF11" s="9">
        <v>18.082000000000001</v>
      </c>
      <c r="CG11" s="9">
        <v>15.257</v>
      </c>
      <c r="CH11" s="9">
        <v>14.407</v>
      </c>
      <c r="CI11" s="9">
        <v>16.204999999999998</v>
      </c>
      <c r="CJ11" s="9">
        <v>10</v>
      </c>
      <c r="CK11" s="9">
        <v>15.401999999999999</v>
      </c>
      <c r="CL11" s="9">
        <v>10.462</v>
      </c>
      <c r="CM11" s="9">
        <v>15.89</v>
      </c>
      <c r="CN11" s="9">
        <v>15.262</v>
      </c>
      <c r="CO11" s="9">
        <v>20.047000000000001</v>
      </c>
      <c r="CP11" s="9">
        <v>13.013</v>
      </c>
      <c r="CQ11" s="9">
        <v>20</v>
      </c>
      <c r="CR11" s="9">
        <v>22.372</v>
      </c>
      <c r="CS11" s="9">
        <v>20</v>
      </c>
      <c r="CT11" s="9">
        <v>10</v>
      </c>
      <c r="CU11" s="9">
        <v>15.067</v>
      </c>
      <c r="CV11" s="9">
        <v>9</v>
      </c>
      <c r="CW11" s="9">
        <v>10</v>
      </c>
      <c r="CX11" s="9">
        <v>12.374000000000001</v>
      </c>
      <c r="CY11" s="9">
        <v>10.177</v>
      </c>
      <c r="CZ11" s="9">
        <v>14</v>
      </c>
      <c r="DA11" s="9">
        <v>15.627000000000001</v>
      </c>
      <c r="DB11" s="9">
        <v>13.569000000000001</v>
      </c>
      <c r="DC11" s="9">
        <v>14</v>
      </c>
      <c r="DD11" s="9">
        <v>12.548</v>
      </c>
      <c r="DE11" s="9">
        <v>14.315</v>
      </c>
      <c r="DF11" s="9">
        <v>10</v>
      </c>
      <c r="DG11" s="9">
        <v>15</v>
      </c>
      <c r="DH11" s="9">
        <v>10</v>
      </c>
      <c r="DI11" s="9">
        <v>10</v>
      </c>
      <c r="DJ11" s="9">
        <v>11</v>
      </c>
      <c r="DK11" s="9">
        <v>10</v>
      </c>
    </row>
    <row r="12" spans="1:115">
      <c r="A12" s="10">
        <v>42401</v>
      </c>
      <c r="B12" s="9">
        <v>978.44500000000005</v>
      </c>
      <c r="C12" s="9">
        <v>388.65</v>
      </c>
      <c r="D12" s="9">
        <v>589.79399999999998</v>
      </c>
      <c r="E12" s="9">
        <v>492.90600000000001</v>
      </c>
      <c r="F12" s="9">
        <v>207.48400000000001</v>
      </c>
      <c r="G12" s="9">
        <v>285.42200000000003</v>
      </c>
      <c r="H12" s="9">
        <v>422.81599999999997</v>
      </c>
      <c r="I12" s="9">
        <v>181.48699999999999</v>
      </c>
      <c r="J12" s="9">
        <v>241.32900000000001</v>
      </c>
      <c r="K12" s="9">
        <v>96.134</v>
      </c>
      <c r="L12" s="9">
        <v>39.411000000000001</v>
      </c>
      <c r="M12" s="9">
        <v>56.722999999999999</v>
      </c>
      <c r="N12" s="9">
        <v>37.146000000000001</v>
      </c>
      <c r="O12" s="9">
        <v>18.559999999999999</v>
      </c>
      <c r="P12" s="9">
        <v>18.585999999999999</v>
      </c>
      <c r="Q12" s="9">
        <v>3.4820000000000002</v>
      </c>
      <c r="R12" s="9">
        <v>1.7470000000000001</v>
      </c>
      <c r="S12" s="9">
        <v>1.734</v>
      </c>
      <c r="T12" s="9">
        <v>21.515999999999998</v>
      </c>
      <c r="U12" s="9">
        <v>11.926</v>
      </c>
      <c r="V12" s="9">
        <v>9.59</v>
      </c>
      <c r="W12" s="9">
        <v>43.988</v>
      </c>
      <c r="X12" s="9">
        <v>19.766999999999999</v>
      </c>
      <c r="Y12" s="9">
        <v>24.221</v>
      </c>
      <c r="Z12" s="9">
        <v>30.478999999999999</v>
      </c>
      <c r="AA12" s="9">
        <v>16.062000000000001</v>
      </c>
      <c r="AB12" s="9">
        <v>14.417</v>
      </c>
      <c r="AC12" s="9">
        <v>49.076000000000001</v>
      </c>
      <c r="AD12" s="9">
        <v>23.256</v>
      </c>
      <c r="AE12" s="9">
        <v>25.82</v>
      </c>
      <c r="AF12" s="9">
        <v>10.935</v>
      </c>
      <c r="AG12" s="9">
        <v>2.7429999999999999</v>
      </c>
      <c r="AH12" s="9">
        <v>8.1920000000000002</v>
      </c>
      <c r="AI12" s="9">
        <v>18.643000000000001</v>
      </c>
      <c r="AJ12" s="9">
        <v>8.3230000000000004</v>
      </c>
      <c r="AK12" s="9">
        <v>10.32</v>
      </c>
      <c r="AL12" s="9">
        <v>9.5459999999999994</v>
      </c>
      <c r="AM12" s="9">
        <v>4.4340000000000002</v>
      </c>
      <c r="AN12" s="9">
        <v>5.1120000000000001</v>
      </c>
      <c r="AO12" s="9">
        <v>27.02</v>
      </c>
      <c r="AP12" s="9">
        <v>7.3550000000000004</v>
      </c>
      <c r="AQ12" s="9">
        <v>19.664000000000001</v>
      </c>
      <c r="AR12" s="9">
        <v>14.127000000000001</v>
      </c>
      <c r="AS12" s="9">
        <v>1.006</v>
      </c>
      <c r="AT12" s="9">
        <v>13.121</v>
      </c>
      <c r="AU12" s="9">
        <v>5.5140000000000002</v>
      </c>
      <c r="AV12" s="9">
        <v>2.508</v>
      </c>
      <c r="AW12" s="9">
        <v>3.0059999999999998</v>
      </c>
      <c r="AX12" s="9">
        <v>55.213000000000001</v>
      </c>
      <c r="AY12" s="9">
        <v>24.388999999999999</v>
      </c>
      <c r="AZ12" s="9">
        <v>30.824000000000002</v>
      </c>
      <c r="BA12" s="9">
        <v>70.09</v>
      </c>
      <c r="BB12" s="9">
        <v>25.997</v>
      </c>
      <c r="BC12" s="9">
        <v>44.093000000000004</v>
      </c>
      <c r="BD12" s="9">
        <v>485.53800000000001</v>
      </c>
      <c r="BE12" s="9">
        <v>181.166</v>
      </c>
      <c r="BF12" s="9">
        <v>304.37200000000001</v>
      </c>
      <c r="BG12" s="9">
        <v>11</v>
      </c>
      <c r="BH12" s="9">
        <v>13</v>
      </c>
      <c r="BI12" s="9">
        <v>10</v>
      </c>
      <c r="BJ12" s="9">
        <v>14</v>
      </c>
      <c r="BK12" s="9">
        <v>15</v>
      </c>
      <c r="BL12" s="9">
        <v>12</v>
      </c>
      <c r="BM12" s="9">
        <v>14</v>
      </c>
      <c r="BN12" s="9">
        <v>15</v>
      </c>
      <c r="BO12" s="9">
        <v>13</v>
      </c>
      <c r="BP12" s="9">
        <v>14</v>
      </c>
      <c r="BQ12" s="9">
        <v>15</v>
      </c>
      <c r="BR12" s="9">
        <v>13</v>
      </c>
      <c r="BS12" s="9">
        <v>16</v>
      </c>
      <c r="BT12" s="9">
        <v>16.27</v>
      </c>
      <c r="BU12" s="9">
        <v>15.679</v>
      </c>
      <c r="BV12" s="9">
        <v>11.617000000000001</v>
      </c>
      <c r="BW12" s="9">
        <v>15.545</v>
      </c>
      <c r="BX12" s="9">
        <v>10.734</v>
      </c>
      <c r="BY12" s="9">
        <v>12</v>
      </c>
      <c r="BZ12" s="9">
        <v>13</v>
      </c>
      <c r="CA12" s="9">
        <v>10</v>
      </c>
      <c r="CB12" s="9">
        <v>15</v>
      </c>
      <c r="CC12" s="9">
        <v>15</v>
      </c>
      <c r="CD12" s="9">
        <v>18.244</v>
      </c>
      <c r="CE12" s="9">
        <v>14</v>
      </c>
      <c r="CF12" s="9">
        <v>14.513</v>
      </c>
      <c r="CG12" s="9">
        <v>11.984</v>
      </c>
      <c r="CH12" s="9">
        <v>14</v>
      </c>
      <c r="CI12" s="9">
        <v>15</v>
      </c>
      <c r="CJ12" s="9">
        <v>13.182</v>
      </c>
      <c r="CK12" s="9">
        <v>13.673</v>
      </c>
      <c r="CL12" s="9">
        <v>17.065000000000001</v>
      </c>
      <c r="CM12" s="9">
        <v>10</v>
      </c>
      <c r="CN12" s="9">
        <v>11.651</v>
      </c>
      <c r="CO12" s="9">
        <v>10</v>
      </c>
      <c r="CP12" s="9">
        <v>15</v>
      </c>
      <c r="CQ12" s="9">
        <v>16</v>
      </c>
      <c r="CR12" s="9">
        <v>17.991</v>
      </c>
      <c r="CS12" s="9">
        <v>16</v>
      </c>
      <c r="CT12" s="9">
        <v>10</v>
      </c>
      <c r="CU12" s="9">
        <v>9.1430000000000007</v>
      </c>
      <c r="CV12" s="9">
        <v>10</v>
      </c>
      <c r="CW12" s="9">
        <v>12.416</v>
      </c>
      <c r="CX12" s="9">
        <v>11.292</v>
      </c>
      <c r="CY12" s="9">
        <v>12.444000000000001</v>
      </c>
      <c r="CZ12" s="9">
        <v>9.6940000000000008</v>
      </c>
      <c r="DA12" s="9">
        <v>10</v>
      </c>
      <c r="DB12" s="9">
        <v>8.8460000000000001</v>
      </c>
      <c r="DC12" s="9">
        <v>15</v>
      </c>
      <c r="DD12" s="9">
        <v>15.206</v>
      </c>
      <c r="DE12" s="9">
        <v>12.587</v>
      </c>
      <c r="DF12" s="9">
        <v>13</v>
      </c>
      <c r="DG12" s="9">
        <v>15</v>
      </c>
      <c r="DH12" s="9">
        <v>10.683</v>
      </c>
      <c r="DI12" s="9">
        <v>10</v>
      </c>
      <c r="DJ12" s="9">
        <v>10</v>
      </c>
      <c r="DK12" s="9">
        <v>10</v>
      </c>
    </row>
    <row r="13" spans="1:115">
      <c r="A13" s="10">
        <v>42767</v>
      </c>
      <c r="B13" s="9">
        <v>1062.4449999999999</v>
      </c>
      <c r="C13" s="9">
        <v>414.83100000000002</v>
      </c>
      <c r="D13" s="9">
        <v>647.61400000000003</v>
      </c>
      <c r="E13" s="9">
        <v>516.529</v>
      </c>
      <c r="F13" s="9">
        <v>213.029</v>
      </c>
      <c r="G13" s="9">
        <v>303.49900000000002</v>
      </c>
      <c r="H13" s="9">
        <v>452.12900000000002</v>
      </c>
      <c r="I13" s="9">
        <v>185.77600000000001</v>
      </c>
      <c r="J13" s="9">
        <v>266.35300000000001</v>
      </c>
      <c r="K13" s="9">
        <v>98.468000000000004</v>
      </c>
      <c r="L13" s="9">
        <v>36.828000000000003</v>
      </c>
      <c r="M13" s="9">
        <v>61.64</v>
      </c>
      <c r="N13" s="9">
        <v>32.713000000000001</v>
      </c>
      <c r="O13" s="9">
        <v>15.252000000000001</v>
      </c>
      <c r="P13" s="9">
        <v>17.460999999999999</v>
      </c>
      <c r="Q13" s="9">
        <v>4.069</v>
      </c>
      <c r="R13" s="9">
        <v>1.046</v>
      </c>
      <c r="S13" s="9">
        <v>3.0230000000000001</v>
      </c>
      <c r="T13" s="9">
        <v>19.376999999999999</v>
      </c>
      <c r="U13" s="9">
        <v>9.4990000000000006</v>
      </c>
      <c r="V13" s="9">
        <v>9.8780000000000001</v>
      </c>
      <c r="W13" s="9">
        <v>54.871000000000002</v>
      </c>
      <c r="X13" s="9">
        <v>23.38</v>
      </c>
      <c r="Y13" s="9">
        <v>31.49</v>
      </c>
      <c r="Z13" s="9">
        <v>36.145000000000003</v>
      </c>
      <c r="AA13" s="9">
        <v>12.266</v>
      </c>
      <c r="AB13" s="9">
        <v>23.879000000000001</v>
      </c>
      <c r="AC13" s="9">
        <v>51.231000000000002</v>
      </c>
      <c r="AD13" s="9">
        <v>27.687999999999999</v>
      </c>
      <c r="AE13" s="9">
        <v>23.542999999999999</v>
      </c>
      <c r="AF13" s="9">
        <v>17.34</v>
      </c>
      <c r="AG13" s="9">
        <v>8.1649999999999991</v>
      </c>
      <c r="AH13" s="9">
        <v>9.1750000000000007</v>
      </c>
      <c r="AI13" s="9">
        <v>14.593</v>
      </c>
      <c r="AJ13" s="9">
        <v>5.7</v>
      </c>
      <c r="AK13" s="9">
        <v>8.8930000000000007</v>
      </c>
      <c r="AL13" s="9">
        <v>7.6029999999999998</v>
      </c>
      <c r="AM13" s="9">
        <v>4.9850000000000003</v>
      </c>
      <c r="AN13" s="9">
        <v>2.6179999999999999</v>
      </c>
      <c r="AO13" s="9">
        <v>26.852</v>
      </c>
      <c r="AP13" s="9">
        <v>6.5510000000000002</v>
      </c>
      <c r="AQ13" s="9">
        <v>20.300999999999998</v>
      </c>
      <c r="AR13" s="9">
        <v>20.884</v>
      </c>
      <c r="AS13" s="9">
        <v>3.0710000000000002</v>
      </c>
      <c r="AT13" s="9">
        <v>17.812999999999999</v>
      </c>
      <c r="AU13" s="9">
        <v>4.4470000000000001</v>
      </c>
      <c r="AV13" s="9">
        <v>3.169</v>
      </c>
      <c r="AW13" s="9">
        <v>1.278</v>
      </c>
      <c r="AX13" s="9">
        <v>63.536000000000001</v>
      </c>
      <c r="AY13" s="9">
        <v>28.175999999999998</v>
      </c>
      <c r="AZ13" s="9">
        <v>35.36</v>
      </c>
      <c r="BA13" s="9">
        <v>64.400000000000006</v>
      </c>
      <c r="BB13" s="9">
        <v>27.253</v>
      </c>
      <c r="BC13" s="9">
        <v>37.146999999999998</v>
      </c>
      <c r="BD13" s="9">
        <v>545.91600000000005</v>
      </c>
      <c r="BE13" s="9">
        <v>201.80199999999999</v>
      </c>
      <c r="BF13" s="9">
        <v>344.11399999999998</v>
      </c>
      <c r="BG13" s="9">
        <v>11</v>
      </c>
      <c r="BH13" s="9">
        <v>13</v>
      </c>
      <c r="BI13" s="9">
        <v>10</v>
      </c>
      <c r="BJ13" s="9">
        <v>13</v>
      </c>
      <c r="BK13" s="9">
        <v>15</v>
      </c>
      <c r="BL13" s="9">
        <v>12</v>
      </c>
      <c r="BM13" s="9">
        <v>13</v>
      </c>
      <c r="BN13" s="9">
        <v>15</v>
      </c>
      <c r="BO13" s="9">
        <v>12</v>
      </c>
      <c r="BP13" s="9">
        <v>15</v>
      </c>
      <c r="BQ13" s="9">
        <v>15.17</v>
      </c>
      <c r="BR13" s="9">
        <v>14.945</v>
      </c>
      <c r="BS13" s="9">
        <v>14</v>
      </c>
      <c r="BT13" s="9">
        <v>15</v>
      </c>
      <c r="BU13" s="9">
        <v>13</v>
      </c>
      <c r="BV13" s="9">
        <v>9.2949999999999999</v>
      </c>
      <c r="BW13" s="9">
        <v>10.603999999999999</v>
      </c>
      <c r="BX13" s="9">
        <v>9.2289999999999992</v>
      </c>
      <c r="BY13" s="9">
        <v>14</v>
      </c>
      <c r="BZ13" s="9">
        <v>13.134</v>
      </c>
      <c r="CA13" s="9">
        <v>14.521000000000001</v>
      </c>
      <c r="CB13" s="9">
        <v>16</v>
      </c>
      <c r="CC13" s="9">
        <v>20</v>
      </c>
      <c r="CD13" s="9">
        <v>14.871</v>
      </c>
      <c r="CE13" s="9">
        <v>10</v>
      </c>
      <c r="CF13" s="9">
        <v>13</v>
      </c>
      <c r="CG13" s="9">
        <v>10</v>
      </c>
      <c r="CH13" s="9">
        <v>14</v>
      </c>
      <c r="CI13" s="9">
        <v>16</v>
      </c>
      <c r="CJ13" s="9">
        <v>11.499000000000001</v>
      </c>
      <c r="CK13" s="9">
        <v>15</v>
      </c>
      <c r="CL13" s="9">
        <v>18</v>
      </c>
      <c r="CM13" s="9">
        <v>15</v>
      </c>
      <c r="CN13" s="9">
        <v>15</v>
      </c>
      <c r="CO13" s="9">
        <v>17.599</v>
      </c>
      <c r="CP13" s="9">
        <v>15</v>
      </c>
      <c r="CQ13" s="9">
        <v>16.582000000000001</v>
      </c>
      <c r="CR13" s="9">
        <v>16.295000000000002</v>
      </c>
      <c r="CS13" s="9">
        <v>18.591999999999999</v>
      </c>
      <c r="CT13" s="9">
        <v>10</v>
      </c>
      <c r="CU13" s="9">
        <v>10</v>
      </c>
      <c r="CV13" s="9">
        <v>10</v>
      </c>
      <c r="CW13" s="9">
        <v>10</v>
      </c>
      <c r="CX13" s="9">
        <v>11.93</v>
      </c>
      <c r="CY13" s="9">
        <v>10</v>
      </c>
      <c r="CZ13" s="9">
        <v>12.32</v>
      </c>
      <c r="DA13" s="9">
        <v>14.666</v>
      </c>
      <c r="DB13" s="9">
        <v>10</v>
      </c>
      <c r="DC13" s="9">
        <v>12</v>
      </c>
      <c r="DD13" s="9">
        <v>10.669</v>
      </c>
      <c r="DE13" s="9">
        <v>13.122999999999999</v>
      </c>
      <c r="DF13" s="9">
        <v>11</v>
      </c>
      <c r="DG13" s="9">
        <v>14.593999999999999</v>
      </c>
      <c r="DH13" s="9">
        <v>10</v>
      </c>
      <c r="DI13" s="9">
        <v>10</v>
      </c>
      <c r="DJ13" s="9">
        <v>11</v>
      </c>
      <c r="DK13" s="9">
        <v>10</v>
      </c>
    </row>
    <row r="14" spans="1:115">
      <c r="A14" s="10">
        <v>43132</v>
      </c>
      <c r="B14" s="9">
        <v>1040.913</v>
      </c>
      <c r="C14" s="9">
        <v>406.13099999999997</v>
      </c>
      <c r="D14" s="9">
        <v>634.78200000000004</v>
      </c>
      <c r="E14" s="9">
        <v>526.96600000000001</v>
      </c>
      <c r="F14" s="9">
        <v>207.27500000000001</v>
      </c>
      <c r="G14" s="9">
        <v>319.69200000000001</v>
      </c>
      <c r="H14" s="9">
        <v>449.29199999999997</v>
      </c>
      <c r="I14" s="9">
        <v>175.56100000000001</v>
      </c>
      <c r="J14" s="9">
        <v>273.73099999999999</v>
      </c>
      <c r="K14" s="9">
        <v>102.881</v>
      </c>
      <c r="L14" s="9">
        <v>39.823</v>
      </c>
      <c r="M14" s="9">
        <v>63.058</v>
      </c>
      <c r="N14" s="9">
        <v>38.113</v>
      </c>
      <c r="O14" s="9">
        <v>16.295999999999999</v>
      </c>
      <c r="P14" s="9">
        <v>21.818000000000001</v>
      </c>
      <c r="Q14" s="9">
        <v>5.077</v>
      </c>
      <c r="R14" s="9">
        <v>3.0840000000000001</v>
      </c>
      <c r="S14" s="9">
        <v>1.9930000000000001</v>
      </c>
      <c r="T14" s="9">
        <v>22.831</v>
      </c>
      <c r="U14" s="9">
        <v>10.028</v>
      </c>
      <c r="V14" s="9">
        <v>12.803000000000001</v>
      </c>
      <c r="W14" s="9">
        <v>53.375</v>
      </c>
      <c r="X14" s="9">
        <v>24.145</v>
      </c>
      <c r="Y14" s="9">
        <v>29.23</v>
      </c>
      <c r="Z14" s="9">
        <v>37.616999999999997</v>
      </c>
      <c r="AA14" s="9">
        <v>12.802</v>
      </c>
      <c r="AB14" s="9">
        <v>24.815000000000001</v>
      </c>
      <c r="AC14" s="9">
        <v>45.073999999999998</v>
      </c>
      <c r="AD14" s="9">
        <v>19.245000000000001</v>
      </c>
      <c r="AE14" s="9">
        <v>25.827999999999999</v>
      </c>
      <c r="AF14" s="9">
        <v>16.503</v>
      </c>
      <c r="AG14" s="9">
        <v>6.4690000000000003</v>
      </c>
      <c r="AH14" s="9">
        <v>10.034000000000001</v>
      </c>
      <c r="AI14" s="9">
        <v>21.137</v>
      </c>
      <c r="AJ14" s="9">
        <v>10.662000000000001</v>
      </c>
      <c r="AK14" s="9">
        <v>10.474</v>
      </c>
      <c r="AL14" s="9">
        <v>7.2380000000000004</v>
      </c>
      <c r="AM14" s="9">
        <v>3.58</v>
      </c>
      <c r="AN14" s="9">
        <v>3.6579999999999999</v>
      </c>
      <c r="AO14" s="9">
        <v>32.270000000000003</v>
      </c>
      <c r="AP14" s="9">
        <v>10.193</v>
      </c>
      <c r="AQ14" s="9">
        <v>22.077999999999999</v>
      </c>
      <c r="AR14" s="9">
        <v>16.98</v>
      </c>
      <c r="AS14" s="9">
        <v>1.68</v>
      </c>
      <c r="AT14" s="9">
        <v>15.3</v>
      </c>
      <c r="AU14" s="9">
        <v>6.1159999999999997</v>
      </c>
      <c r="AV14" s="9">
        <v>2.5409999999999999</v>
      </c>
      <c r="AW14" s="9">
        <v>3.5750000000000002</v>
      </c>
      <c r="AX14" s="9">
        <v>44.079000000000001</v>
      </c>
      <c r="AY14" s="9">
        <v>15.012</v>
      </c>
      <c r="AZ14" s="9">
        <v>29.067</v>
      </c>
      <c r="BA14" s="9">
        <v>77.674000000000007</v>
      </c>
      <c r="BB14" s="9">
        <v>31.713999999999999</v>
      </c>
      <c r="BC14" s="9">
        <v>45.960999999999999</v>
      </c>
      <c r="BD14" s="9">
        <v>513.947</v>
      </c>
      <c r="BE14" s="9">
        <v>198.857</v>
      </c>
      <c r="BF14" s="9">
        <v>315.08999999999997</v>
      </c>
      <c r="BG14" s="9">
        <v>11</v>
      </c>
      <c r="BH14" s="9">
        <v>12</v>
      </c>
      <c r="BI14" s="9">
        <v>10</v>
      </c>
      <c r="BJ14" s="9">
        <v>13</v>
      </c>
      <c r="BK14" s="9">
        <v>15</v>
      </c>
      <c r="BL14" s="9">
        <v>12</v>
      </c>
      <c r="BM14" s="9">
        <v>13</v>
      </c>
      <c r="BN14" s="9">
        <v>15</v>
      </c>
      <c r="BO14" s="9">
        <v>12</v>
      </c>
      <c r="BP14" s="9">
        <v>13</v>
      </c>
      <c r="BQ14" s="9">
        <v>16</v>
      </c>
      <c r="BR14" s="9">
        <v>12</v>
      </c>
      <c r="BS14" s="9">
        <v>16</v>
      </c>
      <c r="BT14" s="9">
        <v>20</v>
      </c>
      <c r="BU14" s="9">
        <v>12</v>
      </c>
      <c r="BV14" s="9">
        <v>10.143000000000001</v>
      </c>
      <c r="BW14" s="9">
        <v>7.7279999999999998</v>
      </c>
      <c r="BX14" s="9">
        <v>14.146000000000001</v>
      </c>
      <c r="BY14" s="9">
        <v>13</v>
      </c>
      <c r="BZ14" s="9">
        <v>13</v>
      </c>
      <c r="CA14" s="9">
        <v>13.673999999999999</v>
      </c>
      <c r="CB14" s="9">
        <v>15</v>
      </c>
      <c r="CC14" s="9">
        <v>15</v>
      </c>
      <c r="CD14" s="9">
        <v>15</v>
      </c>
      <c r="CE14" s="9">
        <v>15</v>
      </c>
      <c r="CF14" s="9">
        <v>15.922000000000001</v>
      </c>
      <c r="CG14" s="9">
        <v>13</v>
      </c>
      <c r="CH14" s="9">
        <v>14.009</v>
      </c>
      <c r="CI14" s="9">
        <v>16</v>
      </c>
      <c r="CJ14" s="9">
        <v>12.439</v>
      </c>
      <c r="CK14" s="9">
        <v>15</v>
      </c>
      <c r="CL14" s="9">
        <v>17.079000000000001</v>
      </c>
      <c r="CM14" s="9">
        <v>14.585000000000001</v>
      </c>
      <c r="CN14" s="9">
        <v>13.409000000000001</v>
      </c>
      <c r="CO14" s="9">
        <v>15</v>
      </c>
      <c r="CP14" s="9">
        <v>12.430999999999999</v>
      </c>
      <c r="CQ14" s="9">
        <v>20</v>
      </c>
      <c r="CR14" s="9">
        <v>20</v>
      </c>
      <c r="CS14" s="9">
        <v>10.548</v>
      </c>
      <c r="CT14" s="9">
        <v>10</v>
      </c>
      <c r="CU14" s="9">
        <v>10</v>
      </c>
      <c r="CV14" s="9">
        <v>10</v>
      </c>
      <c r="CW14" s="9">
        <v>10</v>
      </c>
      <c r="CX14" s="9">
        <v>9.2390000000000008</v>
      </c>
      <c r="CY14" s="9">
        <v>10</v>
      </c>
      <c r="CZ14" s="9">
        <v>15.597</v>
      </c>
      <c r="DA14" s="9">
        <v>24.381</v>
      </c>
      <c r="DB14" s="9">
        <v>9.3330000000000002</v>
      </c>
      <c r="DC14" s="9">
        <v>14</v>
      </c>
      <c r="DD14" s="9">
        <v>15</v>
      </c>
      <c r="DE14" s="9">
        <v>14</v>
      </c>
      <c r="DF14" s="9">
        <v>10</v>
      </c>
      <c r="DG14" s="9">
        <v>12</v>
      </c>
      <c r="DH14" s="9">
        <v>10</v>
      </c>
      <c r="DI14" s="9">
        <v>10</v>
      </c>
      <c r="DJ14" s="9">
        <v>10</v>
      </c>
      <c r="DK14" s="9">
        <v>10</v>
      </c>
    </row>
    <row r="15" spans="1:115">
      <c r="A15" s="10">
        <v>43497</v>
      </c>
      <c r="B15" s="9">
        <v>997.19</v>
      </c>
      <c r="C15" s="9">
        <v>388.27699999999999</v>
      </c>
      <c r="D15" s="9">
        <v>608.91300000000001</v>
      </c>
      <c r="E15" s="9">
        <v>493.726</v>
      </c>
      <c r="F15" s="9">
        <v>199.52099999999999</v>
      </c>
      <c r="G15" s="9">
        <v>294.20499999999998</v>
      </c>
      <c r="H15" s="9">
        <v>423.35</v>
      </c>
      <c r="I15" s="9">
        <v>167.41399999999999</v>
      </c>
      <c r="J15" s="9">
        <v>255.93600000000001</v>
      </c>
      <c r="K15" s="9">
        <v>83.311999999999998</v>
      </c>
      <c r="L15" s="9">
        <v>35.991999999999997</v>
      </c>
      <c r="M15" s="9">
        <v>47.32</v>
      </c>
      <c r="N15" s="9">
        <v>32.091999999999999</v>
      </c>
      <c r="O15" s="9">
        <v>15.214</v>
      </c>
      <c r="P15" s="9">
        <v>16.876999999999999</v>
      </c>
      <c r="Q15" s="9">
        <v>3.0830000000000002</v>
      </c>
      <c r="R15" s="9">
        <v>1.095</v>
      </c>
      <c r="S15" s="9">
        <v>1.9870000000000001</v>
      </c>
      <c r="T15" s="9">
        <v>20.213999999999999</v>
      </c>
      <c r="U15" s="9">
        <v>7.1050000000000004</v>
      </c>
      <c r="V15" s="9">
        <v>13.108000000000001</v>
      </c>
      <c r="W15" s="9">
        <v>62.826999999999998</v>
      </c>
      <c r="X15" s="9">
        <v>24.972000000000001</v>
      </c>
      <c r="Y15" s="9">
        <v>37.854999999999997</v>
      </c>
      <c r="Z15" s="9">
        <v>25.59</v>
      </c>
      <c r="AA15" s="9">
        <v>10.698</v>
      </c>
      <c r="AB15" s="9">
        <v>14.891999999999999</v>
      </c>
      <c r="AC15" s="9">
        <v>39.177</v>
      </c>
      <c r="AD15" s="9">
        <v>20.74</v>
      </c>
      <c r="AE15" s="9">
        <v>18.437000000000001</v>
      </c>
      <c r="AF15" s="9">
        <v>17.542000000000002</v>
      </c>
      <c r="AG15" s="9">
        <v>6.7080000000000002</v>
      </c>
      <c r="AH15" s="9">
        <v>10.834</v>
      </c>
      <c r="AI15" s="9">
        <v>16.196000000000002</v>
      </c>
      <c r="AJ15" s="9">
        <v>9.1229999999999993</v>
      </c>
      <c r="AK15" s="9">
        <v>7.0730000000000004</v>
      </c>
      <c r="AL15" s="9">
        <v>6.8369999999999997</v>
      </c>
      <c r="AM15" s="9">
        <v>2.9350000000000001</v>
      </c>
      <c r="AN15" s="9">
        <v>3.903</v>
      </c>
      <c r="AO15" s="9">
        <v>33.109000000000002</v>
      </c>
      <c r="AP15" s="9">
        <v>4.5030000000000001</v>
      </c>
      <c r="AQ15" s="9">
        <v>28.605</v>
      </c>
      <c r="AR15" s="9">
        <v>17.545999999999999</v>
      </c>
      <c r="AS15" s="9">
        <v>2.9620000000000002</v>
      </c>
      <c r="AT15" s="9">
        <v>14.584</v>
      </c>
      <c r="AU15" s="9">
        <v>5.8369999999999997</v>
      </c>
      <c r="AV15" s="9">
        <v>2.8809999999999998</v>
      </c>
      <c r="AW15" s="9">
        <v>2.9550000000000001</v>
      </c>
      <c r="AX15" s="9">
        <v>59.988999999999997</v>
      </c>
      <c r="AY15" s="9">
        <v>22.486000000000001</v>
      </c>
      <c r="AZ15" s="9">
        <v>37.503999999999998</v>
      </c>
      <c r="BA15" s="9">
        <v>70.376000000000005</v>
      </c>
      <c r="BB15" s="9">
        <v>32.106999999999999</v>
      </c>
      <c r="BC15" s="9">
        <v>38.270000000000003</v>
      </c>
      <c r="BD15" s="9">
        <v>503.464</v>
      </c>
      <c r="BE15" s="9">
        <v>188.756</v>
      </c>
      <c r="BF15" s="9">
        <v>314.70699999999999</v>
      </c>
      <c r="BG15" s="9">
        <v>10</v>
      </c>
      <c r="BH15" s="9">
        <v>12</v>
      </c>
      <c r="BI15" s="9">
        <v>10</v>
      </c>
      <c r="BJ15" s="9">
        <v>13</v>
      </c>
      <c r="BK15" s="9">
        <v>14</v>
      </c>
      <c r="BL15" s="9">
        <v>11.849</v>
      </c>
      <c r="BM15" s="9">
        <v>13</v>
      </c>
      <c r="BN15" s="9">
        <v>15</v>
      </c>
      <c r="BO15" s="9">
        <v>12</v>
      </c>
      <c r="BP15" s="9">
        <v>13</v>
      </c>
      <c r="BQ15" s="9">
        <v>11</v>
      </c>
      <c r="BR15" s="9">
        <v>15</v>
      </c>
      <c r="BS15" s="9">
        <v>15</v>
      </c>
      <c r="BT15" s="9">
        <v>19.207000000000001</v>
      </c>
      <c r="BU15" s="9">
        <v>12</v>
      </c>
      <c r="BV15" s="9">
        <v>10</v>
      </c>
      <c r="BW15" s="9">
        <v>8.8309999999999995</v>
      </c>
      <c r="BX15" s="9">
        <v>11.494</v>
      </c>
      <c r="BY15" s="9">
        <v>17.588999999999999</v>
      </c>
      <c r="BZ15" s="9">
        <v>13.038</v>
      </c>
      <c r="CA15" s="9">
        <v>20</v>
      </c>
      <c r="CB15" s="9">
        <v>13</v>
      </c>
      <c r="CC15" s="9">
        <v>14.927</v>
      </c>
      <c r="CD15" s="9">
        <v>11.771000000000001</v>
      </c>
      <c r="CE15" s="9">
        <v>10</v>
      </c>
      <c r="CF15" s="9">
        <v>13.692</v>
      </c>
      <c r="CG15" s="9">
        <v>9</v>
      </c>
      <c r="CH15" s="9">
        <v>15</v>
      </c>
      <c r="CI15" s="9">
        <v>17.759</v>
      </c>
      <c r="CJ15" s="9">
        <v>12</v>
      </c>
      <c r="CK15" s="9">
        <v>13.16</v>
      </c>
      <c r="CL15" s="9">
        <v>12.743</v>
      </c>
      <c r="CM15" s="9">
        <v>14.016</v>
      </c>
      <c r="CN15" s="9">
        <v>21</v>
      </c>
      <c r="CO15" s="9">
        <v>22.048999999999999</v>
      </c>
      <c r="CP15" s="9">
        <v>17.311</v>
      </c>
      <c r="CQ15" s="9">
        <v>15.909000000000001</v>
      </c>
      <c r="CR15" s="9">
        <v>17.361000000000001</v>
      </c>
      <c r="CS15" s="9">
        <v>13.656000000000001</v>
      </c>
      <c r="CT15" s="9">
        <v>9.5630000000000006</v>
      </c>
      <c r="CU15" s="9">
        <v>8.2829999999999995</v>
      </c>
      <c r="CV15" s="9">
        <v>10</v>
      </c>
      <c r="CW15" s="9">
        <v>14</v>
      </c>
      <c r="CX15" s="9">
        <v>15.119</v>
      </c>
      <c r="CY15" s="9">
        <v>14</v>
      </c>
      <c r="CZ15" s="9">
        <v>20</v>
      </c>
      <c r="DA15" s="9">
        <v>19.071000000000002</v>
      </c>
      <c r="DB15" s="9">
        <v>18.609000000000002</v>
      </c>
      <c r="DC15" s="9">
        <v>12</v>
      </c>
      <c r="DD15" s="9">
        <v>12.653</v>
      </c>
      <c r="DE15" s="9">
        <v>11.84</v>
      </c>
      <c r="DF15" s="9">
        <v>10</v>
      </c>
      <c r="DG15" s="9">
        <v>13</v>
      </c>
      <c r="DH15" s="9">
        <v>10</v>
      </c>
      <c r="DI15" s="9">
        <v>10</v>
      </c>
      <c r="DJ15" s="9">
        <v>10</v>
      </c>
      <c r="DK15" s="9">
        <v>10</v>
      </c>
    </row>
    <row r="16" spans="1:115">
      <c r="A16" s="10">
        <v>43862</v>
      </c>
      <c r="B16" s="9">
        <v>1086.3130000000001</v>
      </c>
      <c r="C16" s="9">
        <v>407.47300000000001</v>
      </c>
      <c r="D16" s="9">
        <v>678.84</v>
      </c>
      <c r="E16" s="9">
        <v>538.78</v>
      </c>
      <c r="F16" s="9">
        <v>202.23400000000001</v>
      </c>
      <c r="G16" s="9">
        <v>336.54599999999999</v>
      </c>
      <c r="H16" s="9">
        <v>460.59800000000001</v>
      </c>
      <c r="I16" s="9">
        <v>173.09200000000001</v>
      </c>
      <c r="J16" s="9">
        <v>287.50599999999997</v>
      </c>
      <c r="K16" s="9">
        <v>99.028999999999996</v>
      </c>
      <c r="L16" s="9">
        <v>34.152999999999999</v>
      </c>
      <c r="M16" s="9">
        <v>64.876000000000005</v>
      </c>
      <c r="N16" s="9">
        <v>35.374000000000002</v>
      </c>
      <c r="O16" s="9">
        <v>12.282999999999999</v>
      </c>
      <c r="P16" s="9">
        <v>23.091000000000001</v>
      </c>
      <c r="Q16" s="9">
        <v>5.0880000000000001</v>
      </c>
      <c r="R16" s="9">
        <v>2.0249999999999999</v>
      </c>
      <c r="S16" s="9">
        <v>3.0619999999999998</v>
      </c>
      <c r="T16" s="9">
        <v>24.158999999999999</v>
      </c>
      <c r="U16" s="9">
        <v>8.0009999999999994</v>
      </c>
      <c r="V16" s="9">
        <v>16.158000000000001</v>
      </c>
      <c r="W16" s="9">
        <v>60.179000000000002</v>
      </c>
      <c r="X16" s="9">
        <v>24.279</v>
      </c>
      <c r="Y16" s="9">
        <v>35.9</v>
      </c>
      <c r="Z16" s="9">
        <v>24.795999999999999</v>
      </c>
      <c r="AA16" s="9">
        <v>13.13</v>
      </c>
      <c r="AB16" s="9">
        <v>11.666</v>
      </c>
      <c r="AC16" s="9">
        <v>43.905000000000001</v>
      </c>
      <c r="AD16" s="9">
        <v>21.177</v>
      </c>
      <c r="AE16" s="9">
        <v>22.728000000000002</v>
      </c>
      <c r="AF16" s="9">
        <v>12.888</v>
      </c>
      <c r="AG16" s="9">
        <v>5.5650000000000004</v>
      </c>
      <c r="AH16" s="9">
        <v>7.3230000000000004</v>
      </c>
      <c r="AI16" s="9">
        <v>15.587999999999999</v>
      </c>
      <c r="AJ16" s="9">
        <v>6.117</v>
      </c>
      <c r="AK16" s="9">
        <v>9.4719999999999995</v>
      </c>
      <c r="AL16" s="9">
        <v>10.48</v>
      </c>
      <c r="AM16" s="9">
        <v>5.7279999999999998</v>
      </c>
      <c r="AN16" s="9">
        <v>4.7519999999999998</v>
      </c>
      <c r="AO16" s="9">
        <v>26.888000000000002</v>
      </c>
      <c r="AP16" s="9">
        <v>3.2069999999999999</v>
      </c>
      <c r="AQ16" s="9">
        <v>23.681999999999999</v>
      </c>
      <c r="AR16" s="9">
        <v>27.388000000000002</v>
      </c>
      <c r="AS16" s="9">
        <v>4.258</v>
      </c>
      <c r="AT16" s="9">
        <v>23.13</v>
      </c>
      <c r="AU16" s="9">
        <v>7.7729999999999997</v>
      </c>
      <c r="AV16" s="9">
        <v>4.0810000000000004</v>
      </c>
      <c r="AW16" s="9">
        <v>3.6920000000000002</v>
      </c>
      <c r="AX16" s="9">
        <v>67.061999999999998</v>
      </c>
      <c r="AY16" s="9">
        <v>29.087</v>
      </c>
      <c r="AZ16" s="9">
        <v>37.973999999999997</v>
      </c>
      <c r="BA16" s="9">
        <v>78.183000000000007</v>
      </c>
      <c r="BB16" s="9">
        <v>29.141999999999999</v>
      </c>
      <c r="BC16" s="9">
        <v>49.04</v>
      </c>
      <c r="BD16" s="9">
        <v>547.53200000000004</v>
      </c>
      <c r="BE16" s="9">
        <v>205.239</v>
      </c>
      <c r="BF16" s="9">
        <v>342.29399999999998</v>
      </c>
      <c r="BG16" s="9">
        <v>10</v>
      </c>
      <c r="BH16" s="9">
        <v>12</v>
      </c>
      <c r="BI16" s="9">
        <v>10</v>
      </c>
      <c r="BJ16" s="9">
        <v>13</v>
      </c>
      <c r="BK16" s="9">
        <v>15</v>
      </c>
      <c r="BL16" s="9">
        <v>12</v>
      </c>
      <c r="BM16" s="9">
        <v>14</v>
      </c>
      <c r="BN16" s="9">
        <v>15</v>
      </c>
      <c r="BO16" s="9">
        <v>12</v>
      </c>
      <c r="BP16" s="9">
        <v>15</v>
      </c>
      <c r="BQ16" s="9">
        <v>15</v>
      </c>
      <c r="BR16" s="9">
        <v>14</v>
      </c>
      <c r="BS16" s="9">
        <v>14.093999999999999</v>
      </c>
      <c r="BT16" s="9">
        <v>18.724</v>
      </c>
      <c r="BU16" s="9">
        <v>11.36</v>
      </c>
      <c r="BV16" s="9">
        <v>17.111999999999998</v>
      </c>
      <c r="BW16" s="9">
        <v>12.657999999999999</v>
      </c>
      <c r="BX16" s="9">
        <v>17.648</v>
      </c>
      <c r="BY16" s="9">
        <v>15</v>
      </c>
      <c r="BZ16" s="9">
        <v>15.728</v>
      </c>
      <c r="CA16" s="9">
        <v>14.292999999999999</v>
      </c>
      <c r="CB16" s="9">
        <v>12</v>
      </c>
      <c r="CC16" s="9">
        <v>14</v>
      </c>
      <c r="CD16" s="9">
        <v>12</v>
      </c>
      <c r="CE16" s="9">
        <v>16.739000000000001</v>
      </c>
      <c r="CF16" s="9">
        <v>18</v>
      </c>
      <c r="CG16" s="9">
        <v>15</v>
      </c>
      <c r="CH16" s="9">
        <v>14</v>
      </c>
      <c r="CI16" s="9">
        <v>15</v>
      </c>
      <c r="CJ16" s="9">
        <v>10</v>
      </c>
      <c r="CK16" s="9">
        <v>10</v>
      </c>
      <c r="CL16" s="9">
        <v>9.6780000000000008</v>
      </c>
      <c r="CM16" s="9">
        <v>11.048999999999999</v>
      </c>
      <c r="CN16" s="9">
        <v>8.9169999999999998</v>
      </c>
      <c r="CO16" s="9">
        <v>7.4569999999999999</v>
      </c>
      <c r="CP16" s="9">
        <v>11.446999999999999</v>
      </c>
      <c r="CQ16" s="9">
        <v>14.506</v>
      </c>
      <c r="CR16" s="9">
        <v>18.033999999999999</v>
      </c>
      <c r="CS16" s="9">
        <v>10</v>
      </c>
      <c r="CT16" s="9">
        <v>9.2379999999999995</v>
      </c>
      <c r="CU16" s="9">
        <v>7.4089999999999998</v>
      </c>
      <c r="CV16" s="9">
        <v>9.6809999999999992</v>
      </c>
      <c r="CW16" s="9">
        <v>10.07</v>
      </c>
      <c r="CX16" s="9">
        <v>21.605</v>
      </c>
      <c r="CY16" s="9">
        <v>10</v>
      </c>
      <c r="CZ16" s="9">
        <v>15.021000000000001</v>
      </c>
      <c r="DA16" s="9">
        <v>18.071000000000002</v>
      </c>
      <c r="DB16" s="9">
        <v>10</v>
      </c>
      <c r="DC16" s="9">
        <v>13</v>
      </c>
      <c r="DD16" s="9">
        <v>14.759</v>
      </c>
      <c r="DE16" s="9">
        <v>13</v>
      </c>
      <c r="DF16" s="9">
        <v>10</v>
      </c>
      <c r="DG16" s="9">
        <v>10</v>
      </c>
      <c r="DH16" s="9">
        <v>10</v>
      </c>
      <c r="DI16" s="9">
        <v>10</v>
      </c>
      <c r="DJ16" s="9">
        <v>10</v>
      </c>
      <c r="DK16" s="9">
        <v>10</v>
      </c>
    </row>
    <row r="17" spans="1:115">
      <c r="A17" s="10">
        <v>44228</v>
      </c>
      <c r="B17" s="9">
        <v>1012.251</v>
      </c>
      <c r="C17" s="9">
        <v>422.17099999999999</v>
      </c>
      <c r="D17" s="9">
        <v>590.07899999999995</v>
      </c>
      <c r="E17" s="9">
        <v>489.59300000000002</v>
      </c>
      <c r="F17" s="9">
        <v>211.45500000000001</v>
      </c>
      <c r="G17" s="9">
        <v>278.13799999999998</v>
      </c>
      <c r="H17" s="9">
        <v>413.92599999999999</v>
      </c>
      <c r="I17" s="9">
        <v>180.91300000000001</v>
      </c>
      <c r="J17" s="9">
        <v>233.01300000000001</v>
      </c>
      <c r="K17" s="9">
        <v>96.14</v>
      </c>
      <c r="L17" s="9">
        <v>40.707999999999998</v>
      </c>
      <c r="M17" s="9">
        <v>55.432000000000002</v>
      </c>
      <c r="N17" s="9">
        <v>24.954000000000001</v>
      </c>
      <c r="O17" s="9">
        <v>11.151</v>
      </c>
      <c r="P17" s="9">
        <v>13.803000000000001</v>
      </c>
      <c r="Q17" s="9">
        <v>3.7040000000000002</v>
      </c>
      <c r="R17" s="9">
        <v>1.38</v>
      </c>
      <c r="S17" s="9">
        <v>2.323</v>
      </c>
      <c r="T17" s="9">
        <v>12.871</v>
      </c>
      <c r="U17" s="9">
        <v>7.55</v>
      </c>
      <c r="V17" s="9">
        <v>5.3209999999999997</v>
      </c>
      <c r="W17" s="9">
        <v>44.963000000000001</v>
      </c>
      <c r="X17" s="9">
        <v>25.413</v>
      </c>
      <c r="Y17" s="9">
        <v>19.55</v>
      </c>
      <c r="Z17" s="9">
        <v>33.386000000000003</v>
      </c>
      <c r="AA17" s="9">
        <v>16.646000000000001</v>
      </c>
      <c r="AB17" s="9">
        <v>16.739000000000001</v>
      </c>
      <c r="AC17" s="9">
        <v>47.432000000000002</v>
      </c>
      <c r="AD17" s="9">
        <v>22.227</v>
      </c>
      <c r="AE17" s="9">
        <v>25.204999999999998</v>
      </c>
      <c r="AF17" s="9">
        <v>19.686</v>
      </c>
      <c r="AG17" s="9">
        <v>6.1459999999999999</v>
      </c>
      <c r="AH17" s="9">
        <v>13.539</v>
      </c>
      <c r="AI17" s="9">
        <v>16.198</v>
      </c>
      <c r="AJ17" s="9">
        <v>6.9969999999999999</v>
      </c>
      <c r="AK17" s="9">
        <v>9.202</v>
      </c>
      <c r="AL17" s="9">
        <v>7.5030000000000001</v>
      </c>
      <c r="AM17" s="9">
        <v>3.6739999999999999</v>
      </c>
      <c r="AN17" s="9">
        <v>3.8290000000000002</v>
      </c>
      <c r="AO17" s="9">
        <v>22.529</v>
      </c>
      <c r="AP17" s="9">
        <v>5.7649999999999997</v>
      </c>
      <c r="AQ17" s="9">
        <v>16.763999999999999</v>
      </c>
      <c r="AR17" s="9">
        <v>18.436</v>
      </c>
      <c r="AS17" s="9">
        <v>3.3380000000000001</v>
      </c>
      <c r="AT17" s="9">
        <v>15.098000000000001</v>
      </c>
      <c r="AU17" s="9">
        <v>4.9020000000000001</v>
      </c>
      <c r="AV17" s="9">
        <v>0.79500000000000004</v>
      </c>
      <c r="AW17" s="9">
        <v>4.1070000000000002</v>
      </c>
      <c r="AX17" s="9">
        <v>61.222999999999999</v>
      </c>
      <c r="AY17" s="9">
        <v>29.123000000000001</v>
      </c>
      <c r="AZ17" s="9">
        <v>32.1</v>
      </c>
      <c r="BA17" s="9">
        <v>75.667000000000002</v>
      </c>
      <c r="BB17" s="9">
        <v>30.542000000000002</v>
      </c>
      <c r="BC17" s="9">
        <v>45.125999999999998</v>
      </c>
      <c r="BD17" s="9">
        <v>522.65700000000004</v>
      </c>
      <c r="BE17" s="9">
        <v>210.71600000000001</v>
      </c>
      <c r="BF17" s="9">
        <v>311.94099999999997</v>
      </c>
      <c r="BG17" s="9">
        <v>11</v>
      </c>
      <c r="BH17" s="9">
        <v>13</v>
      </c>
      <c r="BI17" s="9">
        <v>10</v>
      </c>
      <c r="BJ17" s="9">
        <v>13</v>
      </c>
      <c r="BK17" s="9">
        <v>15</v>
      </c>
      <c r="BL17" s="9">
        <v>12</v>
      </c>
      <c r="BM17" s="9">
        <v>14</v>
      </c>
      <c r="BN17" s="9">
        <v>15</v>
      </c>
      <c r="BO17" s="9">
        <v>12.326000000000001</v>
      </c>
      <c r="BP17" s="9">
        <v>13.936</v>
      </c>
      <c r="BQ17" s="9">
        <v>13.037000000000001</v>
      </c>
      <c r="BR17" s="9">
        <v>15</v>
      </c>
      <c r="BS17" s="9">
        <v>14.081</v>
      </c>
      <c r="BT17" s="9">
        <v>14.673999999999999</v>
      </c>
      <c r="BU17" s="9">
        <v>12.887</v>
      </c>
      <c r="BV17" s="9">
        <v>10.237</v>
      </c>
      <c r="BW17" s="9">
        <v>23.196000000000002</v>
      </c>
      <c r="BX17" s="9">
        <v>8.6289999999999996</v>
      </c>
      <c r="BY17" s="9">
        <v>19</v>
      </c>
      <c r="BZ17" s="9">
        <v>19.411000000000001</v>
      </c>
      <c r="CA17" s="9">
        <v>15.507999999999999</v>
      </c>
      <c r="CB17" s="9">
        <v>15</v>
      </c>
      <c r="CC17" s="9">
        <v>15.554</v>
      </c>
      <c r="CD17" s="9">
        <v>12</v>
      </c>
      <c r="CE17" s="9">
        <v>13.459</v>
      </c>
      <c r="CF17" s="9">
        <v>18.192</v>
      </c>
      <c r="CG17" s="9">
        <v>10.363</v>
      </c>
      <c r="CH17" s="9">
        <v>16</v>
      </c>
      <c r="CI17" s="9">
        <v>18</v>
      </c>
      <c r="CJ17" s="9">
        <v>13.693</v>
      </c>
      <c r="CK17" s="9">
        <v>9.577</v>
      </c>
      <c r="CL17" s="9">
        <v>12.449</v>
      </c>
      <c r="CM17" s="9">
        <v>8</v>
      </c>
      <c r="CN17" s="9">
        <v>13</v>
      </c>
      <c r="CO17" s="9">
        <v>13.738</v>
      </c>
      <c r="CP17" s="9">
        <v>13</v>
      </c>
      <c r="CQ17" s="9">
        <v>14.699</v>
      </c>
      <c r="CR17" s="9">
        <v>14.785</v>
      </c>
      <c r="CS17" s="9">
        <v>14.648999999999999</v>
      </c>
      <c r="CT17" s="9">
        <v>9</v>
      </c>
      <c r="CU17" s="9">
        <v>15</v>
      </c>
      <c r="CV17" s="9">
        <v>7.6360000000000001</v>
      </c>
      <c r="CW17" s="9">
        <v>14.7</v>
      </c>
      <c r="CX17" s="9">
        <v>25.335000000000001</v>
      </c>
      <c r="CY17" s="9">
        <v>11.311999999999999</v>
      </c>
      <c r="CZ17" s="9">
        <v>17.867999999999999</v>
      </c>
      <c r="DA17" s="9">
        <v>16.928000000000001</v>
      </c>
      <c r="DB17" s="9">
        <v>18.488</v>
      </c>
      <c r="DC17" s="9">
        <v>14</v>
      </c>
      <c r="DD17" s="9">
        <v>14.976000000000001</v>
      </c>
      <c r="DE17" s="9">
        <v>13.567</v>
      </c>
      <c r="DF17" s="9">
        <v>10</v>
      </c>
      <c r="DG17" s="9">
        <v>10</v>
      </c>
      <c r="DH17" s="9">
        <v>10</v>
      </c>
      <c r="DI17" s="9">
        <v>10</v>
      </c>
      <c r="DJ17" s="9">
        <v>10</v>
      </c>
      <c r="DK17" s="9">
        <v>10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344</vt:i4>
      </vt:variant>
    </vt:vector>
  </HeadingPairs>
  <TitlesOfParts>
    <vt:vector size="349" baseType="lpstr">
      <vt:lpstr>Contents</vt:lpstr>
      <vt:lpstr>Table 7.1</vt:lpstr>
      <vt:lpstr>Table 7.2</vt:lpstr>
      <vt:lpstr>Index</vt:lpstr>
      <vt:lpstr>Data1</vt:lpstr>
      <vt:lpstr>A124802316K</vt:lpstr>
      <vt:lpstr>A124802316K_Data</vt:lpstr>
      <vt:lpstr>A124802316K_Latest</vt:lpstr>
      <vt:lpstr>A124802318R</vt:lpstr>
      <vt:lpstr>A124802318R_Data</vt:lpstr>
      <vt:lpstr>A124802318R_Latest</vt:lpstr>
      <vt:lpstr>A124802324K</vt:lpstr>
      <vt:lpstr>A124802324K_Data</vt:lpstr>
      <vt:lpstr>A124802324K_Latest</vt:lpstr>
      <vt:lpstr>A124802326R</vt:lpstr>
      <vt:lpstr>A124802326R_Data</vt:lpstr>
      <vt:lpstr>A124802326R_Latest</vt:lpstr>
      <vt:lpstr>A124802332K</vt:lpstr>
      <vt:lpstr>A124802332K_Data</vt:lpstr>
      <vt:lpstr>A124802332K_Latest</vt:lpstr>
      <vt:lpstr>A124802334R</vt:lpstr>
      <vt:lpstr>A124802334R_Data</vt:lpstr>
      <vt:lpstr>A124802334R_Latest</vt:lpstr>
      <vt:lpstr>A124802340K</vt:lpstr>
      <vt:lpstr>A124802340K_Data</vt:lpstr>
      <vt:lpstr>A124802340K_Latest</vt:lpstr>
      <vt:lpstr>A124802342R</vt:lpstr>
      <vt:lpstr>A124802342R_Data</vt:lpstr>
      <vt:lpstr>A124802342R_Latest</vt:lpstr>
      <vt:lpstr>A124802348C</vt:lpstr>
      <vt:lpstr>A124802348C_Data</vt:lpstr>
      <vt:lpstr>A124802348C_Latest</vt:lpstr>
      <vt:lpstr>A124802350R</vt:lpstr>
      <vt:lpstr>A124802350R_Data</vt:lpstr>
      <vt:lpstr>A124802350R_Latest</vt:lpstr>
      <vt:lpstr>A124802356C</vt:lpstr>
      <vt:lpstr>A124802356C_Data</vt:lpstr>
      <vt:lpstr>A124802356C_Latest</vt:lpstr>
      <vt:lpstr>A124802358J</vt:lpstr>
      <vt:lpstr>A124802358J_Data</vt:lpstr>
      <vt:lpstr>A124802358J_Latest</vt:lpstr>
      <vt:lpstr>A124802364C</vt:lpstr>
      <vt:lpstr>A124802364C_Data</vt:lpstr>
      <vt:lpstr>A124802364C_Latest</vt:lpstr>
      <vt:lpstr>A124802366J</vt:lpstr>
      <vt:lpstr>A124802366J_Data</vt:lpstr>
      <vt:lpstr>A124802366J_Latest</vt:lpstr>
      <vt:lpstr>A124802372C</vt:lpstr>
      <vt:lpstr>A124802372C_Data</vt:lpstr>
      <vt:lpstr>A124802372C_Latest</vt:lpstr>
      <vt:lpstr>A124802374J</vt:lpstr>
      <vt:lpstr>A124802374J_Data</vt:lpstr>
      <vt:lpstr>A124802374J_Latest</vt:lpstr>
      <vt:lpstr>A124802380C</vt:lpstr>
      <vt:lpstr>A124802380C_Data</vt:lpstr>
      <vt:lpstr>A124802380C_Latest</vt:lpstr>
      <vt:lpstr>A124802382J</vt:lpstr>
      <vt:lpstr>A124802382J_Data</vt:lpstr>
      <vt:lpstr>A124802382J_Latest</vt:lpstr>
      <vt:lpstr>A124802388W</vt:lpstr>
      <vt:lpstr>A124802388W_Data</vt:lpstr>
      <vt:lpstr>A124802388W_Latest</vt:lpstr>
      <vt:lpstr>A124802390J</vt:lpstr>
      <vt:lpstr>A124802390J_Data</vt:lpstr>
      <vt:lpstr>A124802390J_Latest</vt:lpstr>
      <vt:lpstr>A124802396W</vt:lpstr>
      <vt:lpstr>A124802396W_Data</vt:lpstr>
      <vt:lpstr>A124802396W_Latest</vt:lpstr>
      <vt:lpstr>A124802398A</vt:lpstr>
      <vt:lpstr>A124802398A_Data</vt:lpstr>
      <vt:lpstr>A124802398A_Latest</vt:lpstr>
      <vt:lpstr>A124802404K</vt:lpstr>
      <vt:lpstr>A124802404K_Data</vt:lpstr>
      <vt:lpstr>A124802404K_Latest</vt:lpstr>
      <vt:lpstr>A124802406R</vt:lpstr>
      <vt:lpstr>A124802406R_Data</vt:lpstr>
      <vt:lpstr>A124802406R_Latest</vt:lpstr>
      <vt:lpstr>A124802412K</vt:lpstr>
      <vt:lpstr>A124802412K_Data</vt:lpstr>
      <vt:lpstr>A124802412K_Latest</vt:lpstr>
      <vt:lpstr>A124802414R</vt:lpstr>
      <vt:lpstr>A124802414R_Data</vt:lpstr>
      <vt:lpstr>A124802414R_Latest</vt:lpstr>
      <vt:lpstr>A124802420K</vt:lpstr>
      <vt:lpstr>A124802420K_Data</vt:lpstr>
      <vt:lpstr>A124802420K_Latest</vt:lpstr>
      <vt:lpstr>A124802422R</vt:lpstr>
      <vt:lpstr>A124802422R_Data</vt:lpstr>
      <vt:lpstr>A124802422R_Latest</vt:lpstr>
      <vt:lpstr>A124802428C</vt:lpstr>
      <vt:lpstr>A124802428C_Data</vt:lpstr>
      <vt:lpstr>A124802428C_Latest</vt:lpstr>
      <vt:lpstr>A124802430R</vt:lpstr>
      <vt:lpstr>A124802430R_Data</vt:lpstr>
      <vt:lpstr>A124802430R_Latest</vt:lpstr>
      <vt:lpstr>A124802436C</vt:lpstr>
      <vt:lpstr>A124802436C_Data</vt:lpstr>
      <vt:lpstr>A124802436C_Latest</vt:lpstr>
      <vt:lpstr>A124802438J</vt:lpstr>
      <vt:lpstr>A124802438J_Data</vt:lpstr>
      <vt:lpstr>A124802438J_Latest</vt:lpstr>
      <vt:lpstr>A124802444C</vt:lpstr>
      <vt:lpstr>A124802444C_Data</vt:lpstr>
      <vt:lpstr>A124802444C_Latest</vt:lpstr>
      <vt:lpstr>A124802446J</vt:lpstr>
      <vt:lpstr>A124802446J_Data</vt:lpstr>
      <vt:lpstr>A124802446J_Latest</vt:lpstr>
      <vt:lpstr>A124802452C</vt:lpstr>
      <vt:lpstr>A124802452C_Data</vt:lpstr>
      <vt:lpstr>A124802452C_Latest</vt:lpstr>
      <vt:lpstr>A124802454J</vt:lpstr>
      <vt:lpstr>A124802454J_Data</vt:lpstr>
      <vt:lpstr>A124802454J_Latest</vt:lpstr>
      <vt:lpstr>A124802460C</vt:lpstr>
      <vt:lpstr>A124802460C_Data</vt:lpstr>
      <vt:lpstr>A124802460C_Latest</vt:lpstr>
      <vt:lpstr>A124802462J</vt:lpstr>
      <vt:lpstr>A124802462J_Data</vt:lpstr>
      <vt:lpstr>A124802462J_Latest</vt:lpstr>
      <vt:lpstr>A124802468W</vt:lpstr>
      <vt:lpstr>A124802468W_Data</vt:lpstr>
      <vt:lpstr>A124802468W_Latest</vt:lpstr>
      <vt:lpstr>A124802470J</vt:lpstr>
      <vt:lpstr>A124802470J_Data</vt:lpstr>
      <vt:lpstr>A124802470J_Latest</vt:lpstr>
      <vt:lpstr>A124802476W</vt:lpstr>
      <vt:lpstr>A124802476W_Data</vt:lpstr>
      <vt:lpstr>A124802476W_Latest</vt:lpstr>
      <vt:lpstr>A124802478A</vt:lpstr>
      <vt:lpstr>A124802478A_Data</vt:lpstr>
      <vt:lpstr>A124802478A_Latest</vt:lpstr>
      <vt:lpstr>A124802484W</vt:lpstr>
      <vt:lpstr>A124802484W_Data</vt:lpstr>
      <vt:lpstr>A124802484W_Latest</vt:lpstr>
      <vt:lpstr>A124802486A</vt:lpstr>
      <vt:lpstr>A124802486A_Data</vt:lpstr>
      <vt:lpstr>A124802486A_Latest</vt:lpstr>
      <vt:lpstr>A124802492W</vt:lpstr>
      <vt:lpstr>A124802492W_Data</vt:lpstr>
      <vt:lpstr>A124802492W_Latest</vt:lpstr>
      <vt:lpstr>A124802494A</vt:lpstr>
      <vt:lpstr>A124802494A_Data</vt:lpstr>
      <vt:lpstr>A124802494A_Latest</vt:lpstr>
      <vt:lpstr>A124802500K</vt:lpstr>
      <vt:lpstr>A124802500K_Data</vt:lpstr>
      <vt:lpstr>A124802500K_Latest</vt:lpstr>
      <vt:lpstr>A124802502R</vt:lpstr>
      <vt:lpstr>A124802502R_Data</vt:lpstr>
      <vt:lpstr>A124802502R_Latest</vt:lpstr>
      <vt:lpstr>A124802508C</vt:lpstr>
      <vt:lpstr>A124802508C_Data</vt:lpstr>
      <vt:lpstr>A124802508C_Latest</vt:lpstr>
      <vt:lpstr>A124802510R</vt:lpstr>
      <vt:lpstr>A124802510R_Data</vt:lpstr>
      <vt:lpstr>A124802510R_Latest</vt:lpstr>
      <vt:lpstr>A124802516C</vt:lpstr>
      <vt:lpstr>A124802516C_Data</vt:lpstr>
      <vt:lpstr>A124802516C_Latest</vt:lpstr>
      <vt:lpstr>A124802518J</vt:lpstr>
      <vt:lpstr>A124802518J_Data</vt:lpstr>
      <vt:lpstr>A124802518J_Latest</vt:lpstr>
      <vt:lpstr>A124802524C</vt:lpstr>
      <vt:lpstr>A124802524C_Data</vt:lpstr>
      <vt:lpstr>A124802524C_Latest</vt:lpstr>
      <vt:lpstr>A124802526J</vt:lpstr>
      <vt:lpstr>A124802526J_Data</vt:lpstr>
      <vt:lpstr>A124802526J_Latest</vt:lpstr>
      <vt:lpstr>A124802532C</vt:lpstr>
      <vt:lpstr>A124802532C_Data</vt:lpstr>
      <vt:lpstr>A124802532C_Latest</vt:lpstr>
      <vt:lpstr>A124802534J</vt:lpstr>
      <vt:lpstr>A124802534J_Data</vt:lpstr>
      <vt:lpstr>A124802534J_Latest</vt:lpstr>
      <vt:lpstr>A124802540C</vt:lpstr>
      <vt:lpstr>A124802540C_Data</vt:lpstr>
      <vt:lpstr>A124802540C_Latest</vt:lpstr>
      <vt:lpstr>A124802542J</vt:lpstr>
      <vt:lpstr>A124802542J_Data</vt:lpstr>
      <vt:lpstr>A124802542J_Latest</vt:lpstr>
      <vt:lpstr>A124802548W</vt:lpstr>
      <vt:lpstr>A124802548W_Data</vt:lpstr>
      <vt:lpstr>A124802548W_Latest</vt:lpstr>
      <vt:lpstr>A124802550J</vt:lpstr>
      <vt:lpstr>A124802550J_Data</vt:lpstr>
      <vt:lpstr>A124802550J_Latest</vt:lpstr>
      <vt:lpstr>A124802556W</vt:lpstr>
      <vt:lpstr>A124802556W_Data</vt:lpstr>
      <vt:lpstr>A124802556W_Latest</vt:lpstr>
      <vt:lpstr>A124802558A</vt:lpstr>
      <vt:lpstr>A124802558A_Data</vt:lpstr>
      <vt:lpstr>A124802558A_Latest</vt:lpstr>
      <vt:lpstr>A124802564W</vt:lpstr>
      <vt:lpstr>A124802564W_Data</vt:lpstr>
      <vt:lpstr>A124802564W_Latest</vt:lpstr>
      <vt:lpstr>A124802566A</vt:lpstr>
      <vt:lpstr>A124802566A_Data</vt:lpstr>
      <vt:lpstr>A124802566A_Latest</vt:lpstr>
      <vt:lpstr>A124802572W</vt:lpstr>
      <vt:lpstr>A124802572W_Data</vt:lpstr>
      <vt:lpstr>A124802572W_Latest</vt:lpstr>
      <vt:lpstr>A124802574A</vt:lpstr>
      <vt:lpstr>A124802574A_Data</vt:lpstr>
      <vt:lpstr>A124802574A_Latest</vt:lpstr>
      <vt:lpstr>A124802580W</vt:lpstr>
      <vt:lpstr>A124802580W_Data</vt:lpstr>
      <vt:lpstr>A124802580W_Latest</vt:lpstr>
      <vt:lpstr>A124802582A</vt:lpstr>
      <vt:lpstr>A124802582A_Data</vt:lpstr>
      <vt:lpstr>A124802582A_Latest</vt:lpstr>
      <vt:lpstr>A124802588R</vt:lpstr>
      <vt:lpstr>A124802588R_Data</vt:lpstr>
      <vt:lpstr>A124802588R_Latest</vt:lpstr>
      <vt:lpstr>A124802590A</vt:lpstr>
      <vt:lpstr>A124802590A_Data</vt:lpstr>
      <vt:lpstr>A124802590A_Latest</vt:lpstr>
      <vt:lpstr>A124802596R</vt:lpstr>
      <vt:lpstr>A124802596R_Data</vt:lpstr>
      <vt:lpstr>A124802596R_Latest</vt:lpstr>
      <vt:lpstr>A124802598V</vt:lpstr>
      <vt:lpstr>A124802598V_Data</vt:lpstr>
      <vt:lpstr>A124802598V_Latest</vt:lpstr>
      <vt:lpstr>A124802604C</vt:lpstr>
      <vt:lpstr>A124802604C_Data</vt:lpstr>
      <vt:lpstr>A124802604C_Latest</vt:lpstr>
      <vt:lpstr>A124802606J</vt:lpstr>
      <vt:lpstr>A124802606J_Data</vt:lpstr>
      <vt:lpstr>A124802606J_Latest</vt:lpstr>
      <vt:lpstr>A124802612C</vt:lpstr>
      <vt:lpstr>A124802612C_Data</vt:lpstr>
      <vt:lpstr>A124802612C_Latest</vt:lpstr>
      <vt:lpstr>A124802614J</vt:lpstr>
      <vt:lpstr>A124802614J_Data</vt:lpstr>
      <vt:lpstr>A124802614J_Latest</vt:lpstr>
      <vt:lpstr>A124802620C</vt:lpstr>
      <vt:lpstr>A124802620C_Data</vt:lpstr>
      <vt:lpstr>A124802620C_Latest</vt:lpstr>
      <vt:lpstr>A124802622J</vt:lpstr>
      <vt:lpstr>A124802622J_Data</vt:lpstr>
      <vt:lpstr>A124802622J_Latest</vt:lpstr>
      <vt:lpstr>A124802628W</vt:lpstr>
      <vt:lpstr>A124802628W_Data</vt:lpstr>
      <vt:lpstr>A124802628W_Latest</vt:lpstr>
      <vt:lpstr>A124802630J</vt:lpstr>
      <vt:lpstr>A124802630J_Data</vt:lpstr>
      <vt:lpstr>A124802630J_Latest</vt:lpstr>
      <vt:lpstr>A124802636W</vt:lpstr>
      <vt:lpstr>A124802636W_Data</vt:lpstr>
      <vt:lpstr>A124802636W_Latest</vt:lpstr>
      <vt:lpstr>A124802638A</vt:lpstr>
      <vt:lpstr>A124802638A_Data</vt:lpstr>
      <vt:lpstr>A124802638A_Latest</vt:lpstr>
      <vt:lpstr>A124802644W</vt:lpstr>
      <vt:lpstr>A124802644W_Data</vt:lpstr>
      <vt:lpstr>A124802644W_Latest</vt:lpstr>
      <vt:lpstr>A124802646A</vt:lpstr>
      <vt:lpstr>A124802646A_Data</vt:lpstr>
      <vt:lpstr>A124802646A_Latest</vt:lpstr>
      <vt:lpstr>A124802652W</vt:lpstr>
      <vt:lpstr>A124802652W_Data</vt:lpstr>
      <vt:lpstr>A124802652W_Latest</vt:lpstr>
      <vt:lpstr>A124802654A</vt:lpstr>
      <vt:lpstr>A124802654A_Data</vt:lpstr>
      <vt:lpstr>A124802654A_Latest</vt:lpstr>
      <vt:lpstr>A124802660W</vt:lpstr>
      <vt:lpstr>A124802660W_Data</vt:lpstr>
      <vt:lpstr>A124802660W_Latest</vt:lpstr>
      <vt:lpstr>A124802662A</vt:lpstr>
      <vt:lpstr>A124802662A_Data</vt:lpstr>
      <vt:lpstr>A124802662A_Latest</vt:lpstr>
      <vt:lpstr>A124802668R</vt:lpstr>
      <vt:lpstr>A124802668R_Data</vt:lpstr>
      <vt:lpstr>A124802668R_Latest</vt:lpstr>
      <vt:lpstr>A124802670A</vt:lpstr>
      <vt:lpstr>A124802670A_Data</vt:lpstr>
      <vt:lpstr>A124802670A_Latest</vt:lpstr>
      <vt:lpstr>A124802676R</vt:lpstr>
      <vt:lpstr>A124802676R_Data</vt:lpstr>
      <vt:lpstr>A124802676R_Latest</vt:lpstr>
      <vt:lpstr>A124802678V</vt:lpstr>
      <vt:lpstr>A124802678V_Data</vt:lpstr>
      <vt:lpstr>A124802678V_Latest</vt:lpstr>
      <vt:lpstr>A124802684R</vt:lpstr>
      <vt:lpstr>A124802684R_Data</vt:lpstr>
      <vt:lpstr>A124802684R_Latest</vt:lpstr>
      <vt:lpstr>A124802686V</vt:lpstr>
      <vt:lpstr>A124802686V_Data</vt:lpstr>
      <vt:lpstr>A124802686V_Latest</vt:lpstr>
      <vt:lpstr>A124802692R</vt:lpstr>
      <vt:lpstr>A124802692R_Data</vt:lpstr>
      <vt:lpstr>A124802692R_Latest</vt:lpstr>
      <vt:lpstr>A124802694V</vt:lpstr>
      <vt:lpstr>A124802694V_Data</vt:lpstr>
      <vt:lpstr>A124802694V_Latest</vt:lpstr>
      <vt:lpstr>A124802700C</vt:lpstr>
      <vt:lpstr>A124802700C_Data</vt:lpstr>
      <vt:lpstr>A124802700C_Latest</vt:lpstr>
      <vt:lpstr>A124802702J</vt:lpstr>
      <vt:lpstr>A124802702J_Data</vt:lpstr>
      <vt:lpstr>A124802702J_Latest</vt:lpstr>
      <vt:lpstr>A124802708W</vt:lpstr>
      <vt:lpstr>A124802708W_Data</vt:lpstr>
      <vt:lpstr>A124802708W_Latest</vt:lpstr>
      <vt:lpstr>A124802710J</vt:lpstr>
      <vt:lpstr>A124802710J_Data</vt:lpstr>
      <vt:lpstr>A124802710J_Latest</vt:lpstr>
      <vt:lpstr>A124802716W</vt:lpstr>
      <vt:lpstr>A124802716W_Data</vt:lpstr>
      <vt:lpstr>A124802716W_Latest</vt:lpstr>
      <vt:lpstr>A124802718A</vt:lpstr>
      <vt:lpstr>A124802718A_Data</vt:lpstr>
      <vt:lpstr>A124802718A_Latest</vt:lpstr>
      <vt:lpstr>A124802724W</vt:lpstr>
      <vt:lpstr>A124802724W_Data</vt:lpstr>
      <vt:lpstr>A124802724W_Latest</vt:lpstr>
      <vt:lpstr>A124802726A</vt:lpstr>
      <vt:lpstr>A124802726A_Data</vt:lpstr>
      <vt:lpstr>A124802726A_Latest</vt:lpstr>
      <vt:lpstr>A124802732W</vt:lpstr>
      <vt:lpstr>A124802732W_Data</vt:lpstr>
      <vt:lpstr>A124802732W_Latest</vt:lpstr>
      <vt:lpstr>A124802734A</vt:lpstr>
      <vt:lpstr>A124802734A_Data</vt:lpstr>
      <vt:lpstr>A124802734A_Latest</vt:lpstr>
      <vt:lpstr>A124802740W</vt:lpstr>
      <vt:lpstr>A124802740W_Data</vt:lpstr>
      <vt:lpstr>A124802740W_Latest</vt:lpstr>
      <vt:lpstr>A124802742A</vt:lpstr>
      <vt:lpstr>A124802742A_Data</vt:lpstr>
      <vt:lpstr>A124802742A_Latest</vt:lpstr>
      <vt:lpstr>A124802748R</vt:lpstr>
      <vt:lpstr>A124802748R_Data</vt:lpstr>
      <vt:lpstr>A124802748R_Latest</vt:lpstr>
      <vt:lpstr>A124802750A</vt:lpstr>
      <vt:lpstr>A124802750A_Data</vt:lpstr>
      <vt:lpstr>A124802750A_Latest</vt:lpstr>
      <vt:lpstr>A124802756R</vt:lpstr>
      <vt:lpstr>A124802756R_Data</vt:lpstr>
      <vt:lpstr>A124802756R_Latest</vt:lpstr>
      <vt:lpstr>A124802758V</vt:lpstr>
      <vt:lpstr>A124802758V_Data</vt:lpstr>
      <vt:lpstr>A124802758V_Latest</vt:lpstr>
      <vt:lpstr>A124802764R</vt:lpstr>
      <vt:lpstr>A124802764R_Data</vt:lpstr>
      <vt:lpstr>A124802764R_Latest</vt:lpstr>
      <vt:lpstr>A124802766V</vt:lpstr>
      <vt:lpstr>A124802766V_Data</vt:lpstr>
      <vt:lpstr>A124802766V_Latest</vt:lpstr>
      <vt:lpstr>Date_Range</vt:lpstr>
      <vt:lpstr>Date_Range_Data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Melissa Beeton</cp:lastModifiedBy>
  <dcterms:created xsi:type="dcterms:W3CDTF">2021-05-25T01:02:34Z</dcterms:created>
  <dcterms:modified xsi:type="dcterms:W3CDTF">2021-07-01T10:24:18Z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2021-07-01T10:24:14Z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9eec0160-1c27-484a-84d4-31b9020d9e10</vt:lpwstr>
  </property>
  <property fmtid="{D5CDD505-2E9C-101B-9397-08002B2CF9AE}" pid="8" name="MSIP_Label_c8e5a7ee-c283-40b0-98eb-fa437df4c031_ContentBits">
    <vt:lpwstr>0</vt:lpwstr>
  </property>
</Properties>
</file>