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59DB9B66-3086-4AA8-90BA-6D8D55B824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4" r:id="rId1"/>
    <sheet name="Table 4.1" sheetId="5" r:id="rId2"/>
    <sheet name="Table 4.2" sheetId="6" r:id="rId3"/>
    <sheet name="Index" sheetId="3" r:id="rId4"/>
    <sheet name="Data1" sheetId="1" r:id="rId5"/>
  </sheets>
  <definedNames>
    <definedName name="A124805058K">Data1!$AN$1:$AN$10,Data1!$AN$11:$AN$17</definedName>
    <definedName name="A124805058K_Data">Data1!$AN$11:$AN$17</definedName>
    <definedName name="A124805058K_Latest">Data1!$AN$17</definedName>
    <definedName name="A124805062A">Data1!$EO$1:$EO$10,Data1!$EO$11:$EO$17</definedName>
    <definedName name="A124805062A_Data">Data1!$EO$11:$EO$17</definedName>
    <definedName name="A124805062A_Latest">Data1!$EO$17</definedName>
    <definedName name="A124805066K">Data1!$AD$1:$AD$10,Data1!$AD$11:$AD$17</definedName>
    <definedName name="A124805066K_Data">Data1!$AD$11:$AD$17</definedName>
    <definedName name="A124805066K_Latest">Data1!$AD$17</definedName>
    <definedName name="A124805070A">Data1!$CL$1:$CL$10,Data1!$CL$11:$CL$17</definedName>
    <definedName name="A124805070A_Data">Data1!$CL$11:$CL$17</definedName>
    <definedName name="A124805070A_Latest">Data1!$CL$17</definedName>
    <definedName name="A124805074K">Data1!$ET$1:$ET$10,Data1!$ET$11:$ET$17</definedName>
    <definedName name="A124805074K_Data">Data1!$ET$11:$ET$17</definedName>
    <definedName name="A124805074K_Latest">Data1!$ET$17</definedName>
    <definedName name="A124805078V">Data1!$BC$1:$BC$10,Data1!$BC$11:$BC$17</definedName>
    <definedName name="A124805078V_Data">Data1!$BC$11:$BC$17</definedName>
    <definedName name="A124805078V_Latest">Data1!$BC$17</definedName>
    <definedName name="A124805082K">Data1!$CG$1:$CG$10,Data1!$CG$11:$CG$17</definedName>
    <definedName name="A124805082K_Data">Data1!$CG$11:$CG$17</definedName>
    <definedName name="A124805082K_Latest">Data1!$CG$17</definedName>
    <definedName name="A124805086V">Data1!$O$1:$O$10,Data1!$O$11:$O$17</definedName>
    <definedName name="A124805086V_Data">Data1!$O$11:$O$17</definedName>
    <definedName name="A124805086V_Latest">Data1!$O$17</definedName>
    <definedName name="A124805090K">Data1!$EE$1:$EE$10,Data1!$EE$11:$EE$17</definedName>
    <definedName name="A124805090K_Data">Data1!$EE$11:$EE$17</definedName>
    <definedName name="A124805090K_Latest">Data1!$EE$17</definedName>
    <definedName name="A124805094V">Data1!$DU$1:$DU$10,Data1!$DU$11:$DU$17</definedName>
    <definedName name="A124805094V_Data">Data1!$DU$11:$DU$17</definedName>
    <definedName name="A124805094V_Latest">Data1!$DU$17</definedName>
    <definedName name="A124805098C">Data1!$Y$1:$Y$10,Data1!$Y$11:$Y$17</definedName>
    <definedName name="A124805098C_Data">Data1!$Y$11:$Y$17</definedName>
    <definedName name="A124805098C_Latest">Data1!$Y$17</definedName>
    <definedName name="A124805102J">Data1!$AS$1:$AS$10,Data1!$AS$11:$AS$17</definedName>
    <definedName name="A124805102J_Data">Data1!$AS$11:$AS$17</definedName>
    <definedName name="A124805102J_Latest">Data1!$AS$17</definedName>
    <definedName name="A124805106T">Data1!$FI$1:$FI$10,Data1!$FI$11:$FI$17</definedName>
    <definedName name="A124805106T_Data">Data1!$FI$11:$FI$17</definedName>
    <definedName name="A124805106T_Latest">Data1!$FI$17</definedName>
    <definedName name="A124805110J">Data1!$AI$1:$AI$10,Data1!$AI$11:$AI$17</definedName>
    <definedName name="A124805110J_Data">Data1!$AI$11:$AI$17</definedName>
    <definedName name="A124805110J_Latest">Data1!$AI$17</definedName>
    <definedName name="A124805114T">Data1!$CB$1:$CB$10,Data1!$CB$11:$CB$17</definedName>
    <definedName name="A124805114T_Data">Data1!$CB$11:$CB$17</definedName>
    <definedName name="A124805114T_Latest">Data1!$CB$17</definedName>
    <definedName name="A124805118A">Data1!$CQ$1:$CQ$10,Data1!$CQ$11:$CQ$17</definedName>
    <definedName name="A124805118A_Data">Data1!$CQ$11:$CQ$17</definedName>
    <definedName name="A124805118A_Latest">Data1!$CQ$17</definedName>
    <definedName name="A124805122T">Data1!$BR$1:$BR$10,Data1!$BR$11:$BR$17</definedName>
    <definedName name="A124805122T_Data">Data1!$BR$11:$BR$17</definedName>
    <definedName name="A124805122T_Latest">Data1!$BR$17</definedName>
    <definedName name="A124805126A">Data1!$CV$1:$CV$10,Data1!$CV$11:$CV$17</definedName>
    <definedName name="A124805126A_Data">Data1!$CV$11:$CV$17</definedName>
    <definedName name="A124805126A_Latest">Data1!$CV$17</definedName>
    <definedName name="A124805130T">Data1!$DK$1:$DK$10,Data1!$DK$11:$DK$17</definedName>
    <definedName name="A124805130T_Data">Data1!$DK$11:$DK$17</definedName>
    <definedName name="A124805130T_Latest">Data1!$DK$17</definedName>
    <definedName name="A124805134A">Data1!$BH$1:$BH$10,Data1!$BH$11:$BH$17</definedName>
    <definedName name="A124805134A_Data">Data1!$BH$11:$BH$17</definedName>
    <definedName name="A124805134A_Latest">Data1!$BH$17</definedName>
    <definedName name="A124805138K">Data1!$DF$1:$DF$10,Data1!$DF$11:$DF$17</definedName>
    <definedName name="A124805138K_Data">Data1!$DF$11:$DF$17</definedName>
    <definedName name="A124805138K_Latest">Data1!$DF$17</definedName>
    <definedName name="A124805142A">Data1!$EY$1:$EY$10,Data1!$EY$11:$EY$17</definedName>
    <definedName name="A124805142A_Data">Data1!$EY$11:$EY$17</definedName>
    <definedName name="A124805142A_Latest">Data1!$EY$17</definedName>
    <definedName name="A124805146K">Data1!$DA$1:$DA$10,Data1!$DA$11:$DA$17</definedName>
    <definedName name="A124805146K_Data">Data1!$DA$11:$DA$17</definedName>
    <definedName name="A124805146K_Latest">Data1!$DA$17</definedName>
    <definedName name="A124805150A">Data1!$DP$1:$DP$10,Data1!$DP$11:$DP$17</definedName>
    <definedName name="A124805150A_Data">Data1!$DP$11:$DP$17</definedName>
    <definedName name="A124805150A_Latest">Data1!$DP$17</definedName>
    <definedName name="A124805154K">Data1!$T$1:$T$10,Data1!$T$11:$T$17</definedName>
    <definedName name="A124805154K_Data">Data1!$T$11:$T$17</definedName>
    <definedName name="A124805154K_Latest">Data1!$T$17</definedName>
    <definedName name="A124805158V">Data1!$AX$1:$AX$10,Data1!$AX$11:$AX$17</definedName>
    <definedName name="A124805158V_Data">Data1!$AX$11:$AX$17</definedName>
    <definedName name="A124805158V_Latest">Data1!$AX$17</definedName>
    <definedName name="A124805162K">Data1!$BM$1:$BM$10,Data1!$BM$11:$BM$17</definedName>
    <definedName name="A124805162K_Data">Data1!$BM$11:$BM$17</definedName>
    <definedName name="A124805162K_Latest">Data1!$BM$17</definedName>
    <definedName name="A124805166V">Data1!$EJ$1:$EJ$10,Data1!$EJ$11:$EJ$17</definedName>
    <definedName name="A124805166V_Data">Data1!$EJ$11:$EJ$17</definedName>
    <definedName name="A124805166V_Latest">Data1!$EJ$17</definedName>
    <definedName name="A124805170K">Data1!$FD$1:$FD$10,Data1!$FD$11:$FD$17</definedName>
    <definedName name="A124805170K_Data">Data1!$FD$11:$FD$17</definedName>
    <definedName name="A124805170K_Latest">Data1!$FD$17</definedName>
    <definedName name="A124805174V">Data1!$J$1:$J$10,Data1!$J$11:$J$17</definedName>
    <definedName name="A124805174V_Data">Data1!$J$11:$J$17</definedName>
    <definedName name="A124805174V_Latest">Data1!$J$17</definedName>
    <definedName name="A124805178C">Data1!$E$1:$E$10,Data1!$E$11:$E$17</definedName>
    <definedName name="A124805178C_Data">Data1!$E$11:$E$17</definedName>
    <definedName name="A124805178C_Latest">Data1!$E$17</definedName>
    <definedName name="A124805182V">Data1!$DZ$1:$DZ$10,Data1!$DZ$11:$DZ$17</definedName>
    <definedName name="A124805182V_Data">Data1!$DZ$11:$DZ$17</definedName>
    <definedName name="A124805182V_Latest">Data1!$DZ$17</definedName>
    <definedName name="A124805186C">Data1!$BW$1:$BW$10,Data1!$BW$11:$BW$17</definedName>
    <definedName name="A124805186C_Data">Data1!$BW$11:$BW$17</definedName>
    <definedName name="A124805186C_Latest">Data1!$BW$17</definedName>
    <definedName name="A124805190V">Data1!$AK$1:$AK$10,Data1!$AK$11:$AK$17</definedName>
    <definedName name="A124805190V_Data">Data1!$AK$11:$AK$17</definedName>
    <definedName name="A124805190V_Latest">Data1!$AK$17</definedName>
    <definedName name="A124805194C">Data1!$EL$1:$EL$10,Data1!$EL$11:$EL$17</definedName>
    <definedName name="A124805194C_Data">Data1!$EL$11:$EL$17</definedName>
    <definedName name="A124805194C_Latest">Data1!$EL$17</definedName>
    <definedName name="A124805198L">Data1!$AA$1:$AA$10,Data1!$AA$11:$AA$17</definedName>
    <definedName name="A124805198L_Data">Data1!$AA$11:$AA$17</definedName>
    <definedName name="A124805198L_Latest">Data1!$AA$17</definedName>
    <definedName name="A124805202T">Data1!$CI$1:$CI$10,Data1!$CI$11:$CI$17</definedName>
    <definedName name="A124805202T_Data">Data1!$CI$11:$CI$17</definedName>
    <definedName name="A124805202T_Latest">Data1!$CI$17</definedName>
    <definedName name="A124805206A">Data1!$EQ$1:$EQ$10,Data1!$EQ$11:$EQ$17</definedName>
    <definedName name="A124805206A_Data">Data1!$EQ$11:$EQ$17</definedName>
    <definedName name="A124805206A_Latest">Data1!$EQ$17</definedName>
    <definedName name="A124805210T">Data1!$AZ$1:$AZ$10,Data1!$AZ$11:$AZ$17</definedName>
    <definedName name="A124805210T_Data">Data1!$AZ$11:$AZ$17</definedName>
    <definedName name="A124805210T_Latest">Data1!$AZ$17</definedName>
    <definedName name="A124805214A">Data1!$CD$1:$CD$10,Data1!$CD$11:$CD$17</definedName>
    <definedName name="A124805214A_Data">Data1!$CD$11:$CD$17</definedName>
    <definedName name="A124805214A_Latest">Data1!$CD$17</definedName>
    <definedName name="A124805218K">Data1!$L$1:$L$10,Data1!$L$11:$L$17</definedName>
    <definedName name="A124805218K_Data">Data1!$L$11:$L$17</definedName>
    <definedName name="A124805218K_Latest">Data1!$L$17</definedName>
    <definedName name="A124805222A">Data1!$EB$1:$EB$10,Data1!$EB$11:$EB$17</definedName>
    <definedName name="A124805222A_Data">Data1!$EB$11:$EB$17</definedName>
    <definedName name="A124805222A_Latest">Data1!$EB$17</definedName>
    <definedName name="A124805226K">Data1!$DR$1:$DR$10,Data1!$DR$11:$DR$17</definedName>
    <definedName name="A124805226K_Data">Data1!$DR$11:$DR$17</definedName>
    <definedName name="A124805226K_Latest">Data1!$DR$17</definedName>
    <definedName name="A124805230A">Data1!$V$1:$V$10,Data1!$V$11:$V$17</definedName>
    <definedName name="A124805230A_Data">Data1!$V$11:$V$17</definedName>
    <definedName name="A124805230A_Latest">Data1!$V$17</definedName>
    <definedName name="A124805234K">Data1!$AP$1:$AP$10,Data1!$AP$11:$AP$17</definedName>
    <definedName name="A124805234K_Data">Data1!$AP$11:$AP$17</definedName>
    <definedName name="A124805234K_Latest">Data1!$AP$17</definedName>
    <definedName name="A124805238V">Data1!$FF$1:$FF$10,Data1!$FF$11:$FF$17</definedName>
    <definedName name="A124805238V_Data">Data1!$FF$11:$FF$17</definedName>
    <definedName name="A124805238V_Latest">Data1!$FF$17</definedName>
    <definedName name="A124805242K">Data1!$AF$1:$AF$10,Data1!$AF$11:$AF$17</definedName>
    <definedName name="A124805242K_Data">Data1!$AF$11:$AF$17</definedName>
    <definedName name="A124805242K_Latest">Data1!$AF$17</definedName>
    <definedName name="A124805246V">Data1!$BY$1:$BY$10,Data1!$BY$11:$BY$17</definedName>
    <definedName name="A124805246V_Data">Data1!$BY$11:$BY$17</definedName>
    <definedName name="A124805246V_Latest">Data1!$BY$17</definedName>
    <definedName name="A124805250K">Data1!$CN$1:$CN$10,Data1!$CN$11:$CN$17</definedName>
    <definedName name="A124805250K_Data">Data1!$CN$11:$CN$17</definedName>
    <definedName name="A124805250K_Latest">Data1!$CN$17</definedName>
    <definedName name="A124805254V">Data1!$BO$1:$BO$10,Data1!$BO$11:$BO$17</definedName>
    <definedName name="A124805254V_Data">Data1!$BO$11:$BO$17</definedName>
    <definedName name="A124805254V_Latest">Data1!$BO$17</definedName>
    <definedName name="A124805258C">Data1!$CS$1:$CS$10,Data1!$CS$11:$CS$17</definedName>
    <definedName name="A124805258C_Data">Data1!$CS$11:$CS$17</definedName>
    <definedName name="A124805258C_Latest">Data1!$CS$17</definedName>
    <definedName name="A124805262V">Data1!$DH$1:$DH$10,Data1!$DH$11:$DH$17</definedName>
    <definedName name="A124805262V_Data">Data1!$DH$11:$DH$17</definedName>
    <definedName name="A124805262V_Latest">Data1!$DH$17</definedName>
    <definedName name="A124805266C">Data1!$BE$1:$BE$10,Data1!$BE$11:$BE$17</definedName>
    <definedName name="A124805266C_Data">Data1!$BE$11:$BE$17</definedName>
    <definedName name="A124805266C_Latest">Data1!$BE$17</definedName>
    <definedName name="A124805270V">Data1!$DC$1:$DC$10,Data1!$DC$11:$DC$17</definedName>
    <definedName name="A124805270V_Data">Data1!$DC$11:$DC$17</definedName>
    <definedName name="A124805270V_Latest">Data1!$DC$17</definedName>
    <definedName name="A124805274C">Data1!$EV$1:$EV$10,Data1!$EV$11:$EV$17</definedName>
    <definedName name="A124805274C_Data">Data1!$EV$11:$EV$17</definedName>
    <definedName name="A124805274C_Latest">Data1!$EV$17</definedName>
    <definedName name="A124805278L">Data1!$CX$1:$CX$10,Data1!$CX$11:$CX$17</definedName>
    <definedName name="A124805278L_Data">Data1!$CX$11:$CX$17</definedName>
    <definedName name="A124805278L_Latest">Data1!$CX$17</definedName>
    <definedName name="A124805282C">Data1!$DM$1:$DM$10,Data1!$DM$11:$DM$17</definedName>
    <definedName name="A124805282C_Data">Data1!$DM$11:$DM$17</definedName>
    <definedName name="A124805282C_Latest">Data1!$DM$17</definedName>
    <definedName name="A124805286L">Data1!$Q$1:$Q$10,Data1!$Q$11:$Q$17</definedName>
    <definedName name="A124805286L_Data">Data1!$Q$11:$Q$17</definedName>
    <definedName name="A124805286L_Latest">Data1!$Q$17</definedName>
    <definedName name="A124805290C">Data1!$AU$1:$AU$10,Data1!$AU$11:$AU$17</definedName>
    <definedName name="A124805290C_Data">Data1!$AU$11:$AU$17</definedName>
    <definedName name="A124805290C_Latest">Data1!$AU$17</definedName>
    <definedName name="A124805294L">Data1!$BJ$1:$BJ$10,Data1!$BJ$11:$BJ$17</definedName>
    <definedName name="A124805294L_Data">Data1!$BJ$11:$BJ$17</definedName>
    <definedName name="A124805294L_Latest">Data1!$BJ$17</definedName>
    <definedName name="A124805298W">Data1!$EG$1:$EG$10,Data1!$EG$11:$EG$17</definedName>
    <definedName name="A124805298W_Data">Data1!$EG$11:$EG$17</definedName>
    <definedName name="A124805298W_Latest">Data1!$EG$17</definedName>
    <definedName name="A124805302A">Data1!$FA$1:$FA$10,Data1!$FA$11:$FA$17</definedName>
    <definedName name="A124805302A_Data">Data1!$FA$11:$FA$17</definedName>
    <definedName name="A124805302A_Latest">Data1!$FA$17</definedName>
    <definedName name="A124805306K">Data1!$G$1:$G$10,Data1!$G$11:$G$17</definedName>
    <definedName name="A124805306K_Data">Data1!$G$11:$G$17</definedName>
    <definedName name="A124805306K_Latest">Data1!$G$17</definedName>
    <definedName name="A124805310A">Data1!$B$1:$B$10,Data1!$B$11:$B$17</definedName>
    <definedName name="A124805310A_Data">Data1!$B$11:$B$17</definedName>
    <definedName name="A124805310A_Latest">Data1!$B$17</definedName>
    <definedName name="A124805314K">Data1!$DW$1:$DW$10,Data1!$DW$11:$DW$17</definedName>
    <definedName name="A124805314K_Data">Data1!$DW$11:$DW$17</definedName>
    <definedName name="A124805314K_Latest">Data1!$DW$17</definedName>
    <definedName name="A124805318V">Data1!$BT$1:$BT$10,Data1!$BT$11:$BT$17</definedName>
    <definedName name="A124805318V_Data">Data1!$BT$11:$BT$17</definedName>
    <definedName name="A124805318V_Latest">Data1!$BT$17</definedName>
    <definedName name="A124805322K">Data1!$AM$1:$AM$10,Data1!$AM$11:$AM$17</definedName>
    <definedName name="A124805322K_Data">Data1!$AM$11:$AM$17</definedName>
    <definedName name="A124805322K_Latest">Data1!$AM$17</definedName>
    <definedName name="A124805326V">Data1!$EN$1:$EN$10,Data1!$EN$11:$EN$17</definedName>
    <definedName name="A124805326V_Data">Data1!$EN$11:$EN$17</definedName>
    <definedName name="A124805326V_Latest">Data1!$EN$17</definedName>
    <definedName name="A124805330K">Data1!$AC$1:$AC$10,Data1!$AC$11:$AC$17</definedName>
    <definedName name="A124805330K_Data">Data1!$AC$11:$AC$17</definedName>
    <definedName name="A124805330K_Latest">Data1!$AC$17</definedName>
    <definedName name="A124805334V">Data1!$CK$1:$CK$10,Data1!$CK$11:$CK$17</definedName>
    <definedName name="A124805334V_Data">Data1!$CK$11:$CK$17</definedName>
    <definedName name="A124805334V_Latest">Data1!$CK$17</definedName>
    <definedName name="A124805338C">Data1!$ES$1:$ES$10,Data1!$ES$11:$ES$17</definedName>
    <definedName name="A124805338C_Data">Data1!$ES$11:$ES$17</definedName>
    <definedName name="A124805338C_Latest">Data1!$ES$17</definedName>
    <definedName name="A124805342V">Data1!$BB$1:$BB$10,Data1!$BB$11:$BB$17</definedName>
    <definedName name="A124805342V_Data">Data1!$BB$11:$BB$17</definedName>
    <definedName name="A124805342V_Latest">Data1!$BB$17</definedName>
    <definedName name="A124805346C">Data1!$CF$1:$CF$10,Data1!$CF$11:$CF$17</definedName>
    <definedName name="A124805346C_Data">Data1!$CF$11:$CF$17</definedName>
    <definedName name="A124805346C_Latest">Data1!$CF$17</definedName>
    <definedName name="A124805350V">Data1!$N$1:$N$10,Data1!$N$11:$N$17</definedName>
    <definedName name="A124805350V_Data">Data1!$N$11:$N$17</definedName>
    <definedName name="A124805350V_Latest">Data1!$N$17</definedName>
    <definedName name="A124805354C">Data1!$ED$1:$ED$10,Data1!$ED$11:$ED$17</definedName>
    <definedName name="A124805354C_Data">Data1!$ED$11:$ED$17</definedName>
    <definedName name="A124805354C_Latest">Data1!$ED$17</definedName>
    <definedName name="A124805358L">Data1!$DT$1:$DT$10,Data1!$DT$11:$DT$17</definedName>
    <definedName name="A124805358L_Data">Data1!$DT$11:$DT$17</definedName>
    <definedName name="A124805358L_Latest">Data1!$DT$17</definedName>
    <definedName name="A124805362C">Data1!$X$1:$X$10,Data1!$X$11:$X$17</definedName>
    <definedName name="A124805362C_Data">Data1!$X$11:$X$17</definedName>
    <definedName name="A124805362C_Latest">Data1!$X$17</definedName>
    <definedName name="A124805366L">Data1!$AR$1:$AR$10,Data1!$AR$11:$AR$17</definedName>
    <definedName name="A124805366L_Data">Data1!$AR$11:$AR$17</definedName>
    <definedName name="A124805366L_Latest">Data1!$AR$17</definedName>
    <definedName name="A124805370C">Data1!$FH$1:$FH$10,Data1!$FH$11:$FH$17</definedName>
    <definedName name="A124805370C_Data">Data1!$FH$11:$FH$17</definedName>
    <definedName name="A124805370C_Latest">Data1!$FH$17</definedName>
    <definedName name="A124805374L">Data1!$AH$1:$AH$10,Data1!$AH$11:$AH$17</definedName>
    <definedName name="A124805374L_Data">Data1!$AH$11:$AH$17</definedName>
    <definedName name="A124805374L_Latest">Data1!$AH$17</definedName>
    <definedName name="A124805378W">Data1!$CA$1:$CA$10,Data1!$CA$11:$CA$17</definedName>
    <definedName name="A124805378W_Data">Data1!$CA$11:$CA$17</definedName>
    <definedName name="A124805378W_Latest">Data1!$CA$17</definedName>
    <definedName name="A124805382L">Data1!$CP$1:$CP$10,Data1!$CP$11:$CP$17</definedName>
    <definedName name="A124805382L_Data">Data1!$CP$11:$CP$17</definedName>
    <definedName name="A124805382L_Latest">Data1!$CP$17</definedName>
    <definedName name="A124805386W">Data1!$BQ$1:$BQ$10,Data1!$BQ$11:$BQ$17</definedName>
    <definedName name="A124805386W_Data">Data1!$BQ$11:$BQ$17</definedName>
    <definedName name="A124805386W_Latest">Data1!$BQ$17</definedName>
    <definedName name="A124805390L">Data1!$CU$1:$CU$10,Data1!$CU$11:$CU$17</definedName>
    <definedName name="A124805390L_Data">Data1!$CU$11:$CU$17</definedName>
    <definedName name="A124805390L_Latest">Data1!$CU$17</definedName>
    <definedName name="A124805394W">Data1!$DJ$1:$DJ$10,Data1!$DJ$11:$DJ$17</definedName>
    <definedName name="A124805394W_Data">Data1!$DJ$11:$DJ$17</definedName>
    <definedName name="A124805394W_Latest">Data1!$DJ$17</definedName>
    <definedName name="A124805398F">Data1!$BG$1:$BG$10,Data1!$BG$11:$BG$17</definedName>
    <definedName name="A124805398F_Data">Data1!$BG$11:$BG$17</definedName>
    <definedName name="A124805398F_Latest">Data1!$BG$17</definedName>
    <definedName name="A124805402K">Data1!$DE$1:$DE$10,Data1!$DE$11:$DE$17</definedName>
    <definedName name="A124805402K_Data">Data1!$DE$11:$DE$17</definedName>
    <definedName name="A124805402K_Latest">Data1!$DE$17</definedName>
    <definedName name="A124805406V">Data1!$EX$1:$EX$10,Data1!$EX$11:$EX$17</definedName>
    <definedName name="A124805406V_Data">Data1!$EX$11:$EX$17</definedName>
    <definedName name="A124805406V_Latest">Data1!$EX$17</definedName>
    <definedName name="A124805410K">Data1!$CZ$1:$CZ$10,Data1!$CZ$11:$CZ$17</definedName>
    <definedName name="A124805410K_Data">Data1!$CZ$11:$CZ$17</definedName>
    <definedName name="A124805410K_Latest">Data1!$CZ$17</definedName>
    <definedName name="A124805414V">Data1!$DO$1:$DO$10,Data1!$DO$11:$DO$17</definedName>
    <definedName name="A124805414V_Data">Data1!$DO$11:$DO$17</definedName>
    <definedName name="A124805414V_Latest">Data1!$DO$17</definedName>
    <definedName name="A124805418C">Data1!$S$1:$S$10,Data1!$S$11:$S$17</definedName>
    <definedName name="A124805418C_Data">Data1!$S$11:$S$17</definedName>
    <definedName name="A124805418C_Latest">Data1!$S$17</definedName>
    <definedName name="A124805422V">Data1!$AW$1:$AW$10,Data1!$AW$11:$AW$17</definedName>
    <definedName name="A124805422V_Data">Data1!$AW$11:$AW$17</definedName>
    <definedName name="A124805422V_Latest">Data1!$AW$17</definedName>
    <definedName name="A124805426C">Data1!$BL$1:$BL$10,Data1!$BL$11:$BL$17</definedName>
    <definedName name="A124805426C_Data">Data1!$BL$11:$BL$17</definedName>
    <definedName name="A124805426C_Latest">Data1!$BL$17</definedName>
    <definedName name="A124805430V">Data1!$EI$1:$EI$10,Data1!$EI$11:$EI$17</definedName>
    <definedName name="A124805430V_Data">Data1!$EI$11:$EI$17</definedName>
    <definedName name="A124805430V_Latest">Data1!$EI$17</definedName>
    <definedName name="A124805434C">Data1!$FC$1:$FC$10,Data1!$FC$11:$FC$17</definedName>
    <definedName name="A124805434C_Data">Data1!$FC$11:$FC$17</definedName>
    <definedName name="A124805434C_Latest">Data1!$FC$17</definedName>
    <definedName name="A124805438L">Data1!$I$1:$I$10,Data1!$I$11:$I$17</definedName>
    <definedName name="A124805438L_Data">Data1!$I$11:$I$17</definedName>
    <definedName name="A124805438L_Latest">Data1!$I$17</definedName>
    <definedName name="A124805442C">Data1!$D$1:$D$10,Data1!$D$11:$D$17</definedName>
    <definedName name="A124805442C_Data">Data1!$D$11:$D$17</definedName>
    <definedName name="A124805442C_Latest">Data1!$D$17</definedName>
    <definedName name="A124805446L">Data1!$DY$1:$DY$10,Data1!$DY$11:$DY$17</definedName>
    <definedName name="A124805446L_Data">Data1!$DY$11:$DY$17</definedName>
    <definedName name="A124805446L_Latest">Data1!$DY$17</definedName>
    <definedName name="A124805450C">Data1!$BV$1:$BV$10,Data1!$BV$11:$BV$17</definedName>
    <definedName name="A124805450C_Data">Data1!$BV$11:$BV$17</definedName>
    <definedName name="A124805450C_Latest">Data1!$BV$17</definedName>
    <definedName name="A124805454L">Data1!$AL$1:$AL$10,Data1!$AL$11:$AL$17</definedName>
    <definedName name="A124805454L_Data">Data1!$AL$11:$AL$17</definedName>
    <definedName name="A124805454L_Latest">Data1!$AL$17</definedName>
    <definedName name="A124805458W">Data1!$EM$1:$EM$10,Data1!$EM$11:$EM$17</definedName>
    <definedName name="A124805458W_Data">Data1!$EM$11:$EM$17</definedName>
    <definedName name="A124805458W_Latest">Data1!$EM$17</definedName>
    <definedName name="A124805462L">Data1!$AB$1:$AB$10,Data1!$AB$11:$AB$17</definedName>
    <definedName name="A124805462L_Data">Data1!$AB$11:$AB$17</definedName>
    <definedName name="A124805462L_Latest">Data1!$AB$17</definedName>
    <definedName name="A124805466W">Data1!$CJ$1:$CJ$10,Data1!$CJ$11:$CJ$17</definedName>
    <definedName name="A124805466W_Data">Data1!$CJ$11:$CJ$17</definedName>
    <definedName name="A124805466W_Latest">Data1!$CJ$17</definedName>
    <definedName name="A124805470L">Data1!$ER$1:$ER$10,Data1!$ER$11:$ER$17</definedName>
    <definedName name="A124805470L_Data">Data1!$ER$11:$ER$17</definedName>
    <definedName name="A124805470L_Latest">Data1!$ER$17</definedName>
    <definedName name="A124805474W">Data1!$BA$1:$BA$10,Data1!$BA$11:$BA$17</definedName>
    <definedName name="A124805474W_Data">Data1!$BA$11:$BA$17</definedName>
    <definedName name="A124805474W_Latest">Data1!$BA$17</definedName>
    <definedName name="A124805478F">Data1!$CE$1:$CE$10,Data1!$CE$11:$CE$17</definedName>
    <definedName name="A124805478F_Data">Data1!$CE$11:$CE$17</definedName>
    <definedName name="A124805478F_Latest">Data1!$CE$17</definedName>
    <definedName name="A124805482W">Data1!$M$1:$M$10,Data1!$M$11:$M$17</definedName>
    <definedName name="A124805482W_Data">Data1!$M$11:$M$17</definedName>
    <definedName name="A124805482W_Latest">Data1!$M$17</definedName>
    <definedName name="A124805486F">Data1!$EC$1:$EC$10,Data1!$EC$11:$EC$17</definedName>
    <definedName name="A124805486F_Data">Data1!$EC$11:$EC$17</definedName>
    <definedName name="A124805486F_Latest">Data1!$EC$17</definedName>
    <definedName name="A124805490W">Data1!$DS$1:$DS$10,Data1!$DS$11:$DS$17</definedName>
    <definedName name="A124805490W_Data">Data1!$DS$11:$DS$17</definedName>
    <definedName name="A124805490W_Latest">Data1!$DS$17</definedName>
    <definedName name="A124805494F">Data1!$W$1:$W$10,Data1!$W$11:$W$17</definedName>
    <definedName name="A124805494F_Data">Data1!$W$11:$W$17</definedName>
    <definedName name="A124805494F_Latest">Data1!$W$17</definedName>
    <definedName name="A124805498R">Data1!$AQ$1:$AQ$10,Data1!$AQ$11:$AQ$17</definedName>
    <definedName name="A124805498R_Data">Data1!$AQ$11:$AQ$17</definedName>
    <definedName name="A124805498R_Latest">Data1!$AQ$17</definedName>
    <definedName name="A124805502V">Data1!$FG$1:$FG$10,Data1!$FG$11:$FG$17</definedName>
    <definedName name="A124805502V_Data">Data1!$FG$11:$FG$17</definedName>
    <definedName name="A124805502V_Latest">Data1!$FG$17</definedName>
    <definedName name="A124805506C">Data1!$AG$1:$AG$10,Data1!$AG$11:$AG$17</definedName>
    <definedName name="A124805506C_Data">Data1!$AG$11:$AG$17</definedName>
    <definedName name="A124805506C_Latest">Data1!$AG$17</definedName>
    <definedName name="A124805510V">Data1!$BZ$1:$BZ$10,Data1!$BZ$11:$BZ$17</definedName>
    <definedName name="A124805510V_Data">Data1!$BZ$11:$BZ$17</definedName>
    <definedName name="A124805510V_Latest">Data1!$BZ$17</definedName>
    <definedName name="A124805514C">Data1!$CO$1:$CO$10,Data1!$CO$11:$CO$17</definedName>
    <definedName name="A124805514C_Data">Data1!$CO$11:$CO$17</definedName>
    <definedName name="A124805514C_Latest">Data1!$CO$17</definedName>
    <definedName name="A124805518L">Data1!$BP$1:$BP$10,Data1!$BP$11:$BP$17</definedName>
    <definedName name="A124805518L_Data">Data1!$BP$11:$BP$17</definedName>
    <definedName name="A124805518L_Latest">Data1!$BP$17</definedName>
    <definedName name="A124805522C">Data1!$CT$1:$CT$10,Data1!$CT$11:$CT$17</definedName>
    <definedName name="A124805522C_Data">Data1!$CT$11:$CT$17</definedName>
    <definedName name="A124805522C_Latest">Data1!$CT$17</definedName>
    <definedName name="A124805526L">Data1!$DI$1:$DI$10,Data1!$DI$11:$DI$17</definedName>
    <definedName name="A124805526L_Data">Data1!$DI$11:$DI$17</definedName>
    <definedName name="A124805526L_Latest">Data1!$DI$17</definedName>
    <definedName name="A124805530C">Data1!$BF$1:$BF$10,Data1!$BF$11:$BF$17</definedName>
    <definedName name="A124805530C_Data">Data1!$BF$11:$BF$17</definedName>
    <definedName name="A124805530C_Latest">Data1!$BF$17</definedName>
    <definedName name="A124805534L">Data1!$DD$1:$DD$10,Data1!$DD$11:$DD$17</definedName>
    <definedName name="A124805534L_Data">Data1!$DD$11:$DD$17</definedName>
    <definedName name="A124805534L_Latest">Data1!$DD$17</definedName>
    <definedName name="A124805538W">Data1!$EW$1:$EW$10,Data1!$EW$11:$EW$17</definedName>
    <definedName name="A124805538W_Data">Data1!$EW$11:$EW$17</definedName>
    <definedName name="A124805538W_Latest">Data1!$EW$17</definedName>
    <definedName name="A124805542L">Data1!$CY$1:$CY$10,Data1!$CY$11:$CY$17</definedName>
    <definedName name="A124805542L_Data">Data1!$CY$11:$CY$17</definedName>
    <definedName name="A124805542L_Latest">Data1!$CY$17</definedName>
    <definedName name="A124805546W">Data1!$DN$1:$DN$10,Data1!$DN$11:$DN$17</definedName>
    <definedName name="A124805546W_Data">Data1!$DN$11:$DN$17</definedName>
    <definedName name="A124805546W_Latest">Data1!$DN$17</definedName>
    <definedName name="A124805550L">Data1!$R$1:$R$10,Data1!$R$11:$R$17</definedName>
    <definedName name="A124805550L_Data">Data1!$R$11:$R$17</definedName>
    <definedName name="A124805550L_Latest">Data1!$R$17</definedName>
    <definedName name="A124805554W">Data1!$AV$1:$AV$10,Data1!$AV$11:$AV$17</definedName>
    <definedName name="A124805554W_Data">Data1!$AV$11:$AV$17</definedName>
    <definedName name="A124805554W_Latest">Data1!$AV$17</definedName>
    <definedName name="A124805558F">Data1!$BK$1:$BK$10,Data1!$BK$11:$BK$17</definedName>
    <definedName name="A124805558F_Data">Data1!$BK$11:$BK$17</definedName>
    <definedName name="A124805558F_Latest">Data1!$BK$17</definedName>
    <definedName name="A124805562W">Data1!$EH$1:$EH$10,Data1!$EH$11:$EH$17</definedName>
    <definedName name="A124805562W_Data">Data1!$EH$11:$EH$17</definedName>
    <definedName name="A124805562W_Latest">Data1!$EH$17</definedName>
    <definedName name="A124805566F">Data1!$FB$1:$FB$10,Data1!$FB$11:$FB$17</definedName>
    <definedName name="A124805566F_Data">Data1!$FB$11:$FB$17</definedName>
    <definedName name="A124805566F_Latest">Data1!$FB$17</definedName>
    <definedName name="A124805570W">Data1!$H$1:$H$10,Data1!$H$11:$H$17</definedName>
    <definedName name="A124805570W_Data">Data1!$H$11:$H$17</definedName>
    <definedName name="A124805570W_Latest">Data1!$H$17</definedName>
    <definedName name="A124805574F">Data1!$C$1:$C$10,Data1!$C$11:$C$17</definedName>
    <definedName name="A124805574F_Data">Data1!$C$11:$C$17</definedName>
    <definedName name="A124805574F_Latest">Data1!$C$17</definedName>
    <definedName name="A124805578R">Data1!$DX$1:$DX$10,Data1!$DX$11:$DX$17</definedName>
    <definedName name="A124805578R_Data">Data1!$DX$11:$DX$17</definedName>
    <definedName name="A124805578R_Latest">Data1!$DX$17</definedName>
    <definedName name="A124805582F">Data1!$BU$1:$BU$10,Data1!$BU$11:$BU$17</definedName>
    <definedName name="A124805582F_Data">Data1!$BU$11:$BU$17</definedName>
    <definedName name="A124805582F_Latest">Data1!$BU$17</definedName>
    <definedName name="A124805586R">Data1!$AO$1:$AO$10,Data1!$AO$11:$AO$17</definedName>
    <definedName name="A124805586R_Data">Data1!$AO$11:$AO$17</definedName>
    <definedName name="A124805586R_Latest">Data1!$AO$17</definedName>
    <definedName name="A124805590F">Data1!$EP$1:$EP$10,Data1!$EP$11:$EP$17</definedName>
    <definedName name="A124805590F_Data">Data1!$EP$11:$EP$17</definedName>
    <definedName name="A124805590F_Latest">Data1!$EP$17</definedName>
    <definedName name="A124805594R">Data1!$AE$1:$AE$10,Data1!$AE$11:$AE$17</definedName>
    <definedName name="A124805594R_Data">Data1!$AE$11:$AE$17</definedName>
    <definedName name="A124805594R_Latest">Data1!$AE$17</definedName>
    <definedName name="A124805598X">Data1!$CM$1:$CM$10,Data1!$CM$11:$CM$17</definedName>
    <definedName name="A124805598X_Data">Data1!$CM$11:$CM$17</definedName>
    <definedName name="A124805598X_Latest">Data1!$CM$17</definedName>
    <definedName name="A124805602C">Data1!$EU$1:$EU$10,Data1!$EU$11:$EU$17</definedName>
    <definedName name="A124805602C_Data">Data1!$EU$11:$EU$17</definedName>
    <definedName name="A124805602C_Latest">Data1!$EU$17</definedName>
    <definedName name="A124805606L">Data1!$BD$1:$BD$10,Data1!$BD$11:$BD$17</definedName>
    <definedName name="A124805606L_Data">Data1!$BD$11:$BD$17</definedName>
    <definedName name="A124805606L_Latest">Data1!$BD$17</definedName>
    <definedName name="A124805610C">Data1!$CH$1:$CH$10,Data1!$CH$11:$CH$17</definedName>
    <definedName name="A124805610C_Data">Data1!$CH$11:$CH$17</definedName>
    <definedName name="A124805610C_Latest">Data1!$CH$17</definedName>
    <definedName name="A124805614L">Data1!$P$1:$P$10,Data1!$P$11:$P$17</definedName>
    <definedName name="A124805614L_Data">Data1!$P$11:$P$17</definedName>
    <definedName name="A124805614L_Latest">Data1!$P$17</definedName>
    <definedName name="A124805618W">Data1!$EF$1:$EF$10,Data1!$EF$11:$EF$17</definedName>
    <definedName name="A124805618W_Data">Data1!$EF$11:$EF$17</definedName>
    <definedName name="A124805618W_Latest">Data1!$EF$17</definedName>
    <definedName name="A124805622L">Data1!$DV$1:$DV$10,Data1!$DV$11:$DV$17</definedName>
    <definedName name="A124805622L_Data">Data1!$DV$11:$DV$17</definedName>
    <definedName name="A124805622L_Latest">Data1!$DV$17</definedName>
    <definedName name="A124805626W">Data1!$Z$1:$Z$10,Data1!$Z$11:$Z$17</definedName>
    <definedName name="A124805626W_Data">Data1!$Z$11:$Z$17</definedName>
    <definedName name="A124805626W_Latest">Data1!$Z$17</definedName>
    <definedName name="A124805630L">Data1!$AT$1:$AT$10,Data1!$AT$11:$AT$17</definedName>
    <definedName name="A124805630L_Data">Data1!$AT$11:$AT$17</definedName>
    <definedName name="A124805630L_Latest">Data1!$AT$17</definedName>
    <definedName name="A124805634W">Data1!$FJ$1:$FJ$10,Data1!$FJ$11:$FJ$17</definedName>
    <definedName name="A124805634W_Data">Data1!$FJ$11:$FJ$17</definedName>
    <definedName name="A124805634W_Latest">Data1!$FJ$17</definedName>
    <definedName name="A124805638F">Data1!$AJ$1:$AJ$10,Data1!$AJ$11:$AJ$17</definedName>
    <definedName name="A124805638F_Data">Data1!$AJ$11:$AJ$17</definedName>
    <definedName name="A124805638F_Latest">Data1!$AJ$17</definedName>
    <definedName name="A124805642W">Data1!$CC$1:$CC$10,Data1!$CC$11:$CC$17</definedName>
    <definedName name="A124805642W_Data">Data1!$CC$11:$CC$17</definedName>
    <definedName name="A124805642W_Latest">Data1!$CC$17</definedName>
    <definedName name="A124805646F">Data1!$CR$1:$CR$10,Data1!$CR$11:$CR$17</definedName>
    <definedName name="A124805646F_Data">Data1!$CR$11:$CR$17</definedName>
    <definedName name="A124805646F_Latest">Data1!$CR$17</definedName>
    <definedName name="A124805650W">Data1!$BS$1:$BS$10,Data1!$BS$11:$BS$17</definedName>
    <definedName name="A124805650W_Data">Data1!$BS$11:$BS$17</definedName>
    <definedName name="A124805650W_Latest">Data1!$BS$17</definedName>
    <definedName name="A124805654F">Data1!$CW$1:$CW$10,Data1!$CW$11:$CW$17</definedName>
    <definedName name="A124805654F_Data">Data1!$CW$11:$CW$17</definedName>
    <definedName name="A124805654F_Latest">Data1!$CW$17</definedName>
    <definedName name="A124805658R">Data1!$DL$1:$DL$10,Data1!$DL$11:$DL$17</definedName>
    <definedName name="A124805658R_Data">Data1!$DL$11:$DL$17</definedName>
    <definedName name="A124805658R_Latest">Data1!$DL$17</definedName>
    <definedName name="A124805662F">Data1!$BI$1:$BI$10,Data1!$BI$11:$BI$17</definedName>
    <definedName name="A124805662F_Data">Data1!$BI$11:$BI$17</definedName>
    <definedName name="A124805662F_Latest">Data1!$BI$17</definedName>
    <definedName name="A124805666R">Data1!$DG$1:$DG$10,Data1!$DG$11:$DG$17</definedName>
    <definedName name="A124805666R_Data">Data1!$DG$11:$DG$17</definedName>
    <definedName name="A124805666R_Latest">Data1!$DG$17</definedName>
    <definedName name="A124805670F">Data1!$EZ$1:$EZ$10,Data1!$EZ$11:$EZ$17</definedName>
    <definedName name="A124805670F_Data">Data1!$EZ$11:$EZ$17</definedName>
    <definedName name="A124805670F_Latest">Data1!$EZ$17</definedName>
    <definedName name="A124805674R">Data1!$DB$1:$DB$10,Data1!$DB$11:$DB$17</definedName>
    <definedName name="A124805674R_Data">Data1!$DB$11:$DB$17</definedName>
    <definedName name="A124805674R_Latest">Data1!$DB$17</definedName>
    <definedName name="A124805678X">Data1!$DQ$1:$DQ$10,Data1!$DQ$11:$DQ$17</definedName>
    <definedName name="A124805678X_Data">Data1!$DQ$11:$DQ$17</definedName>
    <definedName name="A124805678X_Latest">Data1!$DQ$17</definedName>
    <definedName name="A124805682R">Data1!$U$1:$U$10,Data1!$U$11:$U$17</definedName>
    <definedName name="A124805682R_Data">Data1!$U$11:$U$17</definedName>
    <definedName name="A124805682R_Latest">Data1!$U$17</definedName>
    <definedName name="A124805686X">Data1!$AY$1:$AY$10,Data1!$AY$11:$AY$17</definedName>
    <definedName name="A124805686X_Data">Data1!$AY$11:$AY$17</definedName>
    <definedName name="A124805686X_Latest">Data1!$AY$17</definedName>
    <definedName name="A124805690R">Data1!$BN$1:$BN$10,Data1!$BN$11:$BN$17</definedName>
    <definedName name="A124805690R_Data">Data1!$BN$11:$BN$17</definedName>
    <definedName name="A124805690R_Latest">Data1!$BN$17</definedName>
    <definedName name="A124805694X">Data1!$EK$1:$EK$10,Data1!$EK$11:$EK$17</definedName>
    <definedName name="A124805694X_Data">Data1!$EK$11:$EK$17</definedName>
    <definedName name="A124805694X_Latest">Data1!$EK$17</definedName>
    <definedName name="A124805698J">Data1!$FE$1:$FE$10,Data1!$FE$11:$FE$17</definedName>
    <definedName name="A124805698J_Data">Data1!$FE$11:$FE$17</definedName>
    <definedName name="A124805698J_Latest">Data1!$FE$17</definedName>
    <definedName name="A124805702L">Data1!$K$1:$K$10,Data1!$K$11:$K$17</definedName>
    <definedName name="A124805702L_Data">Data1!$K$11:$K$17</definedName>
    <definedName name="A124805702L_Latest">Data1!$K$17</definedName>
    <definedName name="A124805706W">Data1!$F$1:$F$10,Data1!$F$11:$F$17</definedName>
    <definedName name="A124805706W_Data">Data1!$F$11:$F$17</definedName>
    <definedName name="A124805706W_Latest">Data1!$F$17</definedName>
    <definedName name="A124805710L">Data1!$EA$1:$EA$10,Data1!$EA$11:$EA$17</definedName>
    <definedName name="A124805710L_Data">Data1!$EA$11:$EA$17</definedName>
    <definedName name="A124805710L_Latest">Data1!$EA$17</definedName>
    <definedName name="A124805714W">Data1!$BX$1:$BX$10,Data1!$BX$11:$BX$17</definedName>
    <definedName name="A124805714W_Data">Data1!$BX$11:$BX$17</definedName>
    <definedName name="A124805714W_Latest">Data1!$BX$17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6" l="1"/>
  <c r="B7" i="6"/>
  <c r="B6" i="6"/>
  <c r="G56" i="5"/>
  <c r="F56" i="5"/>
  <c r="E56" i="5"/>
  <c r="D56" i="5"/>
  <c r="C56" i="5"/>
  <c r="G55" i="5"/>
  <c r="F55" i="5"/>
  <c r="E55" i="5"/>
  <c r="D55" i="5"/>
  <c r="C55" i="5"/>
  <c r="G54" i="5"/>
  <c r="F54" i="5"/>
  <c r="E54" i="5"/>
  <c r="D54" i="5"/>
  <c r="C54" i="5"/>
  <c r="G53" i="5"/>
  <c r="F53" i="5"/>
  <c r="E53" i="5"/>
  <c r="D53" i="5"/>
  <c r="C53" i="5"/>
  <c r="G52" i="5"/>
  <c r="F52" i="5"/>
  <c r="E52" i="5"/>
  <c r="D52" i="5"/>
  <c r="C52" i="5"/>
  <c r="G50" i="5"/>
  <c r="F50" i="5"/>
  <c r="E50" i="5"/>
  <c r="D50" i="5"/>
  <c r="C50" i="5"/>
  <c r="G49" i="5"/>
  <c r="F49" i="5"/>
  <c r="E49" i="5"/>
  <c r="D49" i="5"/>
  <c r="C49" i="5"/>
  <c r="G48" i="5"/>
  <c r="F48" i="5"/>
  <c r="E48" i="5"/>
  <c r="D48" i="5"/>
  <c r="C48" i="5"/>
  <c r="G47" i="5"/>
  <c r="F47" i="5"/>
  <c r="E47" i="5"/>
  <c r="D47" i="5"/>
  <c r="C47" i="5"/>
  <c r="G45" i="5"/>
  <c r="F45" i="5"/>
  <c r="E45" i="5"/>
  <c r="D45" i="5"/>
  <c r="C45" i="5"/>
  <c r="G44" i="5"/>
  <c r="F44" i="5"/>
  <c r="E44" i="5"/>
  <c r="D44" i="5"/>
  <c r="C44" i="5"/>
  <c r="G41" i="5"/>
  <c r="F41" i="5"/>
  <c r="E41" i="5"/>
  <c r="D41" i="5"/>
  <c r="C41" i="5"/>
  <c r="G40" i="5"/>
  <c r="F40" i="5"/>
  <c r="E40" i="5"/>
  <c r="D40" i="5"/>
  <c r="C40" i="5"/>
  <c r="G39" i="5"/>
  <c r="F39" i="5"/>
  <c r="E39" i="5"/>
  <c r="D39" i="5"/>
  <c r="C39" i="5"/>
  <c r="G38" i="5"/>
  <c r="F38" i="5"/>
  <c r="E38" i="5"/>
  <c r="D38" i="5"/>
  <c r="C38" i="5"/>
  <c r="G37" i="5"/>
  <c r="F37" i="5"/>
  <c r="E37" i="5"/>
  <c r="D37" i="5"/>
  <c r="C37" i="5"/>
  <c r="G35" i="5"/>
  <c r="F35" i="5"/>
  <c r="E35" i="5"/>
  <c r="D35" i="5"/>
  <c r="C35" i="5"/>
  <c r="G34" i="5"/>
  <c r="F34" i="5"/>
  <c r="E34" i="5"/>
  <c r="D34" i="5"/>
  <c r="C34" i="5"/>
  <c r="G33" i="5"/>
  <c r="F33" i="5"/>
  <c r="E33" i="5"/>
  <c r="D33" i="5"/>
  <c r="C33" i="5"/>
  <c r="G32" i="5"/>
  <c r="F32" i="5"/>
  <c r="E32" i="5"/>
  <c r="D32" i="5"/>
  <c r="C32" i="5"/>
  <c r="G30" i="5"/>
  <c r="F30" i="5"/>
  <c r="E30" i="5"/>
  <c r="D30" i="5"/>
  <c r="C30" i="5"/>
  <c r="G29" i="5"/>
  <c r="F29" i="5"/>
  <c r="E29" i="5"/>
  <c r="D29" i="5"/>
  <c r="C29" i="5"/>
  <c r="G26" i="5"/>
  <c r="F26" i="5"/>
  <c r="E26" i="5"/>
  <c r="D26" i="5"/>
  <c r="C26" i="5"/>
  <c r="G25" i="5"/>
  <c r="F25" i="5"/>
  <c r="E25" i="5"/>
  <c r="D25" i="5"/>
  <c r="C25" i="5"/>
  <c r="G24" i="5"/>
  <c r="F24" i="5"/>
  <c r="E24" i="5"/>
  <c r="D24" i="5"/>
  <c r="C24" i="5"/>
  <c r="G23" i="5"/>
  <c r="F23" i="5"/>
  <c r="E23" i="5"/>
  <c r="D23" i="5"/>
  <c r="C23" i="5"/>
  <c r="G22" i="5"/>
  <c r="F22" i="5"/>
  <c r="E22" i="5"/>
  <c r="D22" i="5"/>
  <c r="C22" i="5"/>
  <c r="G20" i="5"/>
  <c r="F20" i="5"/>
  <c r="E20" i="5"/>
  <c r="D20" i="5"/>
  <c r="C20" i="5"/>
  <c r="G19" i="5"/>
  <c r="F19" i="5"/>
  <c r="E19" i="5"/>
  <c r="D19" i="5"/>
  <c r="C19" i="5"/>
  <c r="G18" i="5"/>
  <c r="F18" i="5"/>
  <c r="E18" i="5"/>
  <c r="D18" i="5"/>
  <c r="C18" i="5"/>
  <c r="G17" i="5"/>
  <c r="F17" i="5"/>
  <c r="E17" i="5"/>
  <c r="D17" i="5"/>
  <c r="C17" i="5"/>
  <c r="G15" i="5"/>
  <c r="F15" i="5"/>
  <c r="E15" i="5"/>
  <c r="D15" i="5"/>
  <c r="C15" i="5"/>
  <c r="G14" i="5"/>
  <c r="F14" i="5"/>
  <c r="E14" i="5"/>
  <c r="D14" i="5"/>
  <c r="C14" i="5"/>
  <c r="A8" i="5"/>
  <c r="B7" i="5"/>
  <c r="B6" i="5"/>
  <c r="B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AO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1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1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1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1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1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1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12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2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2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2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2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2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2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2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2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2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2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2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2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O13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3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3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3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X13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3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M13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3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3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3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3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K13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3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3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3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3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3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3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14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4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4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X14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4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4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4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4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4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4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4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4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J15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O15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5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5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5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5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5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5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5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5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5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5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5" authorId="0" shapeId="0" xr:uid="{00000000-0006-0000-01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O16" authorId="0" shapeId="0" xr:uid="{00000000-0006-0000-0100-00004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6" authorId="0" shapeId="0" xr:uid="{00000000-0006-0000-01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6" authorId="0" shapeId="0" xr:uid="{00000000-0006-0000-01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X16" authorId="0" shapeId="0" xr:uid="{00000000-0006-0000-01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6" authorId="0" shapeId="0" xr:uid="{00000000-0006-0000-0100-00004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M16" authorId="0" shapeId="0" xr:uid="{00000000-0006-0000-0100-00004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6" authorId="0" shapeId="0" xr:uid="{00000000-0006-0000-0100-00004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6" authorId="0" shapeId="0" xr:uid="{00000000-0006-0000-0100-00004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K16" authorId="0" shapeId="0" xr:uid="{00000000-0006-0000-0100-00004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6" authorId="0" shapeId="0" xr:uid="{00000000-0006-0000-0100-00004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6" authorId="0" shapeId="0" xr:uid="{00000000-0006-0000-0100-00005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6" authorId="0" shapeId="0" xr:uid="{00000000-0006-0000-0100-00005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6" authorId="0" shapeId="0" xr:uid="{00000000-0006-0000-0100-00005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6" authorId="0" shapeId="0" xr:uid="{00000000-0006-0000-0100-00005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6" authorId="0" shapeId="0" xr:uid="{00000000-0006-0000-0100-00005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6" authorId="0" shapeId="0" xr:uid="{00000000-0006-0000-01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O17" authorId="0" shapeId="0" xr:uid="{00000000-0006-0000-01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7" authorId="0" shapeId="0" xr:uid="{00000000-0006-0000-0100-00005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7" authorId="0" shapeId="0" xr:uid="{00000000-0006-0000-0100-00005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X17" authorId="0" shapeId="0" xr:uid="{00000000-0006-0000-01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7" authorId="0" shapeId="0" xr:uid="{00000000-0006-0000-01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7" authorId="0" shapeId="0" xr:uid="{00000000-0006-0000-0100-00005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7" authorId="0" shapeId="0" xr:uid="{00000000-0006-0000-0100-00005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7" authorId="0" shapeId="0" xr:uid="{00000000-0006-0000-01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7" authorId="0" shapeId="0" xr:uid="{00000000-0006-0000-0100-00005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7" authorId="0" shapeId="0" xr:uid="{00000000-0006-0000-01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7" authorId="0" shapeId="0" xr:uid="{00000000-0006-0000-0100-00006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7" authorId="0" shapeId="0" xr:uid="{00000000-0006-0000-0100-00006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<sst xmlns="http://schemas.openxmlformats.org/spreadsheetml/2006/main" count="2304" uniqueCount="388">
  <si>
    <t>Persons ;  Part-time workers who prefer more hours ;</t>
  </si>
  <si>
    <t>Persons ;  &gt; Available within four weeks ;</t>
  </si>
  <si>
    <t>Persons ;  &gt;&gt; Looked for more work last year ;</t>
  </si>
  <si>
    <t>Persons ;  &gt;&gt; Did not look for more work last year ;</t>
  </si>
  <si>
    <t>Persons ;  &gt; Not available within four weeks ;</t>
  </si>
  <si>
    <t>&gt; Males ;  Part-time workers who prefer more hours ;</t>
  </si>
  <si>
    <t>&gt; Males ;  &gt; Available within four weeks ;</t>
  </si>
  <si>
    <t>&gt; Males ;  &gt;&gt; Looked for more work last year ;</t>
  </si>
  <si>
    <t>&gt; Males ;  &gt;&gt; Did not look for more work last year ;</t>
  </si>
  <si>
    <t>&gt; Males ;  &gt; Not available within four weeks ;</t>
  </si>
  <si>
    <t>&gt; Females ;  Part-time workers who prefer more hours ;</t>
  </si>
  <si>
    <t>&gt; Females ;  &gt; Available within four weeks ;</t>
  </si>
  <si>
    <t>&gt; Females ;  &gt;&gt; Looked for more work last year ;</t>
  </si>
  <si>
    <t>&gt; Females ;  &gt;&gt; Did not look for more work last year ;</t>
  </si>
  <si>
    <t>&gt; Females ;  &gt; Not available within four weeks ;</t>
  </si>
  <si>
    <t>Employees ;  Persons ;  Part-time workers who prefer more hours ;</t>
  </si>
  <si>
    <t>Employees ;  Persons ;  &gt; Available within four weeks ;</t>
  </si>
  <si>
    <t>Employees ;  Persons ;  &gt;&gt; Looked for more work last year ;</t>
  </si>
  <si>
    <t>Employees ;  Persons ;  &gt;&gt; Did not look for more work last year ;</t>
  </si>
  <si>
    <t>Employees ;  Persons ;  &gt; Not available within four weeks ;</t>
  </si>
  <si>
    <t>Employees ;  &gt; Males ;  Part-time workers who prefer more hours ;</t>
  </si>
  <si>
    <t>Employees ;  &gt; Males ;  &gt; Available within four weeks ;</t>
  </si>
  <si>
    <t>Employees ;  &gt; Males ;  &gt;&gt; Looked for more work last year ;</t>
  </si>
  <si>
    <t>Employees ;  &gt; Males ;  &gt;&gt; Did not look for more work last year ;</t>
  </si>
  <si>
    <t>Employees ;  &gt; Males ;  &gt; Not available within four weeks ;</t>
  </si>
  <si>
    <t>Employees ;  &gt; Females ;  Part-time workers who prefer more hours ;</t>
  </si>
  <si>
    <t>Employees ;  &gt; Females ;  &gt; Available within four weeks ;</t>
  </si>
  <si>
    <t>Employees ;  &gt; Females ;  &gt;&gt; Looked for more work last year ;</t>
  </si>
  <si>
    <t>Employees ;  &gt; Females ;  &gt;&gt; Did not look for more work last year ;</t>
  </si>
  <si>
    <t>Employees ;  &gt; Females ;  &gt; Not available within four weeks ;</t>
  </si>
  <si>
    <t>Own account workers ;  Persons ;  Part-time workers who prefer more hours ;</t>
  </si>
  <si>
    <t>Own account workers ;  Persons ;  &gt; Available within four weeks ;</t>
  </si>
  <si>
    <t>Own account workers ;  Persons ;  &gt;&gt; Looked for more work last year ;</t>
  </si>
  <si>
    <t>Own account workers ;  Persons ;  &gt;&gt; Did not look for more work last year ;</t>
  </si>
  <si>
    <t>Own account workers ;  Persons ;  &gt; Not available within four weeks ;</t>
  </si>
  <si>
    <t>Own account workers ;  &gt; Males ;  Part-time workers who prefer more hours ;</t>
  </si>
  <si>
    <t>Own account workers ;  &gt; Males ;  &gt; Available within four weeks ;</t>
  </si>
  <si>
    <t>Own account workers ;  &gt; Males ;  &gt;&gt; Looked for more work last year ;</t>
  </si>
  <si>
    <t>Own account workers ;  &gt; Males ;  &gt;&gt; Did not look for more work last year ;</t>
  </si>
  <si>
    <t>Own account workers ;  &gt; Males ;  &gt; Not available within four weeks ;</t>
  </si>
  <si>
    <t>Own account workers ;  &gt; Females ;  Part-time workers who prefer more hours ;</t>
  </si>
  <si>
    <t>Own account workers ;  &gt; Females ;  &gt; Available within four weeks ;</t>
  </si>
  <si>
    <t>Own account workers ;  &gt; Females ;  &gt;&gt; Looked for more work last year ;</t>
  </si>
  <si>
    <t>Own account workers ;  &gt; Females ;  &gt;&gt; Did not look for more work last year ;</t>
  </si>
  <si>
    <t>Own account workers ;  &gt; Females ;  &gt; Not available within four weeks ;</t>
  </si>
  <si>
    <t>Preferred to work less than 30 hours ;  Persons ;  Part-time workers who prefer more hours ;</t>
  </si>
  <si>
    <t>Preferred to work less than 30 hours ;  Persons ;  &gt; Available within four weeks ;</t>
  </si>
  <si>
    <t>Preferred to work less than 30 hours ;  Persons ;  &gt;&gt; Looked for more work last year ;</t>
  </si>
  <si>
    <t>Preferred to work less than 30 hours ;  Persons ;  &gt;&gt; Did not look for more work last year ;</t>
  </si>
  <si>
    <t>Preferred to work less than 30 hours ;  Persons ;  &gt; Not available within four weeks ;</t>
  </si>
  <si>
    <t>Preferred to work less than 30 hours ;  &gt; Males ;  Part-time workers who prefer more hours ;</t>
  </si>
  <si>
    <t>Preferred to work less than 30 hours ;  &gt; Males ;  &gt; Available within four weeks ;</t>
  </si>
  <si>
    <t>Preferred to work less than 30 hours ;  &gt; Males ;  &gt;&gt; Looked for more work last year ;</t>
  </si>
  <si>
    <t>Preferred to work less than 30 hours ;  &gt; Males ;  &gt;&gt; Did not look for more work last year ;</t>
  </si>
  <si>
    <t>Preferred to work less than 30 hours ;  &gt; Males ;  &gt; Not available within four weeks ;</t>
  </si>
  <si>
    <t>Preferred to work less than 30 hours ;  &gt; Females ;  Part-time workers who prefer more hours ;</t>
  </si>
  <si>
    <t>Preferred to work less than 30 hours ;  &gt; Females ;  &gt; Available within four weeks ;</t>
  </si>
  <si>
    <t>Preferred to work less than 30 hours ;  &gt; Females ;  &gt;&gt; Looked for more work last year ;</t>
  </si>
  <si>
    <t>Preferred to work less than 30 hours ;  &gt; Females ;  &gt;&gt; Did not look for more work last year ;</t>
  </si>
  <si>
    <t>Preferred to work less than 30 hours ;  &gt; Females ;  &gt; Not available within four weeks ;</t>
  </si>
  <si>
    <t>Preferred to work 30 to 34 hours ;  Persons ;  Part-time workers who prefer more hours ;</t>
  </si>
  <si>
    <t>Preferred to work 30 to 34 hours ;  Persons ;  &gt; Available within four weeks ;</t>
  </si>
  <si>
    <t>Preferred to work 30 to 34 hours ;  Persons ;  &gt;&gt; Looked for more work last year ;</t>
  </si>
  <si>
    <t>Preferred to work 30 to 34 hours ;  Persons ;  &gt;&gt; Did not look for more work last year ;</t>
  </si>
  <si>
    <t>Preferred to work 30 to 34 hours ;  Persons ;  &gt; Not available within four weeks ;</t>
  </si>
  <si>
    <t>Preferred to work 30 to 34 hours ;  &gt; Males ;  Part-time workers who prefer more hours ;</t>
  </si>
  <si>
    <t>Preferred to work 30 to 34 hours ;  &gt; Males ;  &gt; Available within four weeks ;</t>
  </si>
  <si>
    <t>Preferred to work 30 to 34 hours ;  &gt; Males ;  &gt;&gt; Looked for more work last year ;</t>
  </si>
  <si>
    <t>Preferred to work 30 to 34 hours ;  &gt; Males ;  &gt;&gt; Did not look for more work last year ;</t>
  </si>
  <si>
    <t>Preferred to work 30 to 34 hours ;  &gt; Males ;  &gt; Not available within four weeks ;</t>
  </si>
  <si>
    <t>Preferred to work 30 to 34 hours ;  &gt; Females ;  Part-time workers who prefer more hours ;</t>
  </si>
  <si>
    <t>Preferred to work 30 to 34 hours ;  &gt; Females ;  &gt; Available within four weeks ;</t>
  </si>
  <si>
    <t>Preferred to work 30 to 34 hours ;  &gt; Females ;  &gt;&gt; Looked for more work last year ;</t>
  </si>
  <si>
    <t>Preferred to work 30 to 34 hours ;  &gt; Females ;  &gt;&gt; Did not look for more work last year ;</t>
  </si>
  <si>
    <t>Preferred to work 30 to 34 hours ;  &gt; Females ;  &gt; Not available within four weeks ;</t>
  </si>
  <si>
    <t>Preferred to work 35 to 39 hours ;  Persons ;  Part-time workers who prefer more hours ;</t>
  </si>
  <si>
    <t>Preferred to work 35 to 39 hours ;  Persons ;  &gt; Available within four weeks ;</t>
  </si>
  <si>
    <t>Preferred to work 35 to 39 hours ;  Persons ;  &gt;&gt; Looked for more work last year ;</t>
  </si>
  <si>
    <t>Preferred to work 35 to 39 hours ;  Persons ;  &gt;&gt; Did not look for more work last year ;</t>
  </si>
  <si>
    <t>Preferred to work 35 to 39 hours ;  Persons ;  &gt; Not available within four weeks ;</t>
  </si>
  <si>
    <t>Preferred to work 35 to 39 hours ;  &gt; Males ;  Part-time workers who prefer more hours ;</t>
  </si>
  <si>
    <t>Preferred to work 35 to 39 hours ;  &gt; Males ;  &gt; Available within four weeks ;</t>
  </si>
  <si>
    <t>Preferred to work 35 to 39 hours ;  &gt; Males ;  &gt;&gt; Looked for more work last year ;</t>
  </si>
  <si>
    <t>Preferred to work 35 to 39 hours ;  &gt; Males ;  &gt;&gt; Did not look for more work last year ;</t>
  </si>
  <si>
    <t>Preferred to work 35 to 39 hours ;  &gt; Males ;  &gt; Not available within four weeks ;</t>
  </si>
  <si>
    <t>Preferred to work 35 to 39 hours ;  &gt; Females ;  Part-time workers who prefer more hours ;</t>
  </si>
  <si>
    <t>Preferred to work 35 to 39 hours ;  &gt; Females ;  &gt; Available within four weeks ;</t>
  </si>
  <si>
    <t>Preferred to work 35 to 39 hours ;  &gt; Females ;  &gt;&gt; Looked for more work last year ;</t>
  </si>
  <si>
    <t>Preferred to work 35 to 39 hours ;  &gt; Females ;  &gt;&gt; Did not look for more work last year ;</t>
  </si>
  <si>
    <t>Preferred to work 35 to 39 hours ;  &gt; Females ;  &gt; Not available within four weeks ;</t>
  </si>
  <si>
    <t>Preferred to work 40 hours or more ;  Persons ;  Part-time workers who prefer more hours ;</t>
  </si>
  <si>
    <t>Preferred to work 40 hours or more ;  Persons ;  &gt; Available within four weeks ;</t>
  </si>
  <si>
    <t>Preferred to work 40 hours or more ;  Persons ;  &gt;&gt; Looked for more work last year ;</t>
  </si>
  <si>
    <t>Preferred to work 40 hours or more ;  Persons ;  &gt;&gt; Did not look for more work last year ;</t>
  </si>
  <si>
    <t>Preferred to work 40 hours or more ;  Persons ;  &gt; Not available within four weeks ;</t>
  </si>
  <si>
    <t>Preferred to work 40 hours or more ;  &gt; Males ;  Part-time workers who prefer more hours ;</t>
  </si>
  <si>
    <t>Preferred to work 40 hours or more ;  &gt; Males ;  &gt; Available within four weeks ;</t>
  </si>
  <si>
    <t>Preferred to work 40 hours or more ;  &gt; Males ;  &gt;&gt; Looked for more work last year ;</t>
  </si>
  <si>
    <t>Preferred to work 40 hours or more ;  &gt; Males ;  &gt;&gt; Did not look for more work last year ;</t>
  </si>
  <si>
    <t>Preferred to work 40 hours or more ;  &gt; Males ;  &gt; Not available within four weeks ;</t>
  </si>
  <si>
    <t>Preferred to work 40 hours or more ;  &gt; Females ;  Part-time workers who prefer more hours ;</t>
  </si>
  <si>
    <t>Preferred to work 40 hours or more ;  &gt; Females ;  &gt; Available within four weeks ;</t>
  </si>
  <si>
    <t>Preferred to work 40 hours or more ;  &gt; Females ;  &gt;&gt; Looked for more work last year ;</t>
  </si>
  <si>
    <t>Preferred to work 40 hours or more ;  &gt; Females ;  &gt;&gt; Did not look for more work last year ;</t>
  </si>
  <si>
    <t>Preferred to work 40 hours or more ;  &gt; Females ;  &gt; Not available within four weeks ;</t>
  </si>
  <si>
    <t>Preferred to work less than 10 extra hours ;  Persons ;  Part-time workers who prefer more hours ;</t>
  </si>
  <si>
    <t>Preferred to work less than 10 extra hours ;  Persons ;  &gt; Available within four weeks ;</t>
  </si>
  <si>
    <t>Preferred to work less than 10 extra hours ;  Persons ;  &gt;&gt; Looked for more work last year ;</t>
  </si>
  <si>
    <t>Preferred to work less than 10 extra hours ;  Persons ;  &gt;&gt; Did not look for more work last year ;</t>
  </si>
  <si>
    <t>Preferred to work less than 10 extra hours ;  Persons ;  &gt; Not available within four weeks ;</t>
  </si>
  <si>
    <t>Preferred to work less than 10 extra hours ;  &gt; Males ;  Part-time workers who prefer more hours ;</t>
  </si>
  <si>
    <t>Preferred to work less than 10 extra hours ;  &gt; Males ;  &gt; Available within four weeks ;</t>
  </si>
  <si>
    <t>Preferred to work less than 10 extra hours ;  &gt; Males ;  &gt;&gt; Looked for more work last year ;</t>
  </si>
  <si>
    <t>Preferred to work less than 10 extra hours ;  &gt; Males ;  &gt;&gt; Did not look for more work last year ;</t>
  </si>
  <si>
    <t>Preferred to work less than 10 extra hours ;  &gt; Males ;  &gt; Not available within four weeks ;</t>
  </si>
  <si>
    <t>Preferred to work less than 10 extra hours ;  &gt; Females ;  Part-time workers who prefer more hours ;</t>
  </si>
  <si>
    <t>Preferred to work less than 10 extra hours ;  &gt; Females ;  &gt; Available within four weeks ;</t>
  </si>
  <si>
    <t>Preferred to work less than 10 extra hours ;  &gt; Females ;  &gt;&gt; Looked for more work last year ;</t>
  </si>
  <si>
    <t>Preferred to work less than 10 extra hours ;  &gt; Females ;  &gt;&gt; Did not look for more work last year ;</t>
  </si>
  <si>
    <t>Preferred to work less than 10 extra hours ;  &gt; Females ;  &gt; Not available within four weeks ;</t>
  </si>
  <si>
    <t>Preferred to work 10 to 19 extra hours ;  Persons ;  Part-time workers who prefer more hours ;</t>
  </si>
  <si>
    <t>Preferred to work 10 to 19 extra hours ;  Persons ;  &gt; Available within four weeks ;</t>
  </si>
  <si>
    <t>Preferred to work 10 to 19 extra hours ;  Persons ;  &gt;&gt; Looked for more work last year ;</t>
  </si>
  <si>
    <t>Preferred to work 10 to 19 extra hours ;  Persons ;  &gt;&gt; Did not look for more work last year ;</t>
  </si>
  <si>
    <t>Preferred to work 10 to 19 extra hours ;  Persons ;  &gt; Not available within four weeks ;</t>
  </si>
  <si>
    <t>Preferred to work 10 to 19 extra hours ;  &gt; Males ;  Part-time workers who prefer more hours ;</t>
  </si>
  <si>
    <t>Preferred to work 10 to 19 extra hours ;  &gt; Males ;  &gt; Available within four weeks ;</t>
  </si>
  <si>
    <t>Preferred to work 10 to 19 extra hours ;  &gt; Males ;  &gt;&gt; Looked for more work last year ;</t>
  </si>
  <si>
    <t>Preferred to work 10 to 19 extra hours ;  &gt; Males ;  &gt;&gt; Did not look for more work last year ;</t>
  </si>
  <si>
    <t>Preferred to work 10 to 19 extra hours ;  &gt; Males ;  &gt; Not available within four weeks ;</t>
  </si>
  <si>
    <t>Preferred to work 10 to 19 extra hours ;  &gt; Females ;  Part-time workers who prefer more hours ;</t>
  </si>
  <si>
    <t>Preferred to work 10 to 19 extra hours ;  &gt; Females ;  &gt; Available within four weeks ;</t>
  </si>
  <si>
    <t>Preferred to work 10 to 19 extra hours ;  &gt; Females ;  &gt;&gt; Looked for more work last year ;</t>
  </si>
  <si>
    <t>Preferred to work 10 to 19 extra hours ;  &gt; Females ;  &gt;&gt; Did not look for more work last year ;</t>
  </si>
  <si>
    <t>Preferred to work 10 to 19 extra hours ;  &gt; Females ;  &gt; Not available within four weeks ;</t>
  </si>
  <si>
    <t>Preferred to work 20 to 29 extra hours ;  Persons ;  Part-time workers who prefer more hours ;</t>
  </si>
  <si>
    <t>Preferred to work 20 to 29 extra hours ;  Persons ;  &gt; Available within four weeks ;</t>
  </si>
  <si>
    <t>Preferred to work 20 to 29 extra hours ;  Persons ;  &gt;&gt; Looked for more work last year ;</t>
  </si>
  <si>
    <t>Preferred to work 20 to 29 extra hours ;  Persons ;  &gt;&gt; Did not look for more work last year ;</t>
  </si>
  <si>
    <t>Preferred to work 20 to 29 extra hours ;  Persons ;  &gt; Not available within four weeks ;</t>
  </si>
  <si>
    <t>Preferred to work 20 to 29 extra hours ;  &gt; Males ;  Part-time workers who prefer more hours ;</t>
  </si>
  <si>
    <t>Preferred to work 20 to 29 extra hours ;  &gt; Males ;  &gt; Available within four weeks ;</t>
  </si>
  <si>
    <t>Preferred to work 20 to 29 extra hours ;  &gt; Males ;  &gt;&gt; Looked for more work last year ;</t>
  </si>
  <si>
    <t>Preferred to work 20 to 29 extra hours ;  &gt; Males ;  &gt;&gt; Did not look for more work last year ;</t>
  </si>
  <si>
    <t>Preferred to work 20 to 29 extra hours ;  &gt; Males ;  &gt; Not available within four weeks ;</t>
  </si>
  <si>
    <t>Preferred to work 20 to 29 extra hours ;  &gt; Females ;  Part-time workers who prefer more hours ;</t>
  </si>
  <si>
    <t>Preferred to work 20 to 29 extra hours ;  &gt; Females ;  &gt; Available within four weeks ;</t>
  </si>
  <si>
    <t>Preferred to work 20 to 29 extra hours ;  &gt; Females ;  &gt;&gt; Looked for more work last year ;</t>
  </si>
  <si>
    <t>Preferred to work 20 to 29 extra hours ;  &gt; Females ;  &gt;&gt; Did not look for more work last year ;</t>
  </si>
  <si>
    <t>Preferred to work 20 to 29 extra hours ;  &gt; Females ;  &gt; Not available within four weeks ;</t>
  </si>
  <si>
    <t>Preferred to work 30 or more extra hours ;  Persons ;  Part-time workers who prefer more hours ;</t>
  </si>
  <si>
    <t>Preferred to work 30 or more extra hours ;  Persons ;  &gt; Available within four weeks ;</t>
  </si>
  <si>
    <t>Preferred to work 30 or more extra hours ;  Persons ;  &gt;&gt; Looked for more work last year ;</t>
  </si>
  <si>
    <t>Preferred to work 30 or more extra hours ;  Persons ;  &gt;&gt; Did not look for more work last year ;</t>
  </si>
  <si>
    <t>Preferred to work 30 or more extra hours ;  Persons ;  &gt; Not available within four weeks ;</t>
  </si>
  <si>
    <t>Preferred to work 30 or more extra hours ;  &gt; Males ;  Part-time workers who prefer more hours ;</t>
  </si>
  <si>
    <t>Preferred to work 30 or more extra hours ;  &gt; Males ;  &gt; Available within four weeks ;</t>
  </si>
  <si>
    <t>Preferred to work 30 or more extra hours ;  &gt; Males ;  &gt;&gt; Looked for more work last year ;</t>
  </si>
  <si>
    <t>Preferred to work 30 or more extra hours ;  &gt; Males ;  &gt;&gt; Did not look for more work last year ;</t>
  </si>
  <si>
    <t>Preferred to work 30 or more extra hours ;  &gt; Males ;  &gt; Not available within four weeks ;</t>
  </si>
  <si>
    <t>Preferred to work 30 or more  extra hours ;  &gt; Females ;  Part-time workers who prefer more hours ;</t>
  </si>
  <si>
    <t>Preferred to work 30 or more  extra hours ;  &gt; Females ;  &gt; Available within four weeks ;</t>
  </si>
  <si>
    <t>Preferred to work 30 or more  extra hours ;  &gt; Females ;  &gt;&gt; Looked for more work last year ;</t>
  </si>
  <si>
    <t>Preferred to work 30 or more  extra hours ;  &gt; Females ;  &gt;&gt; Did not look for more work last year ;</t>
  </si>
  <si>
    <t>Preferred to work 30 or more  extra hours ;  &gt; Females ;  &gt; Not available within four weeks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</si>
  <si>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</si>
  <si>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</si>
  <si>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</si>
  <si>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</si>
  <si>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</si>
  <si>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</si>
  <si>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</si>
  <si>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</si>
  <si>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</si>
  <si>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</si>
  <si>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</si>
  <si>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</si>
  <si>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A124805310A</t>
  </si>
  <si>
    <t>A124805574F</t>
  </si>
  <si>
    <t>A124805442C</t>
  </si>
  <si>
    <t>A124805178C</t>
  </si>
  <si>
    <t>A124805706W</t>
  </si>
  <si>
    <t>A124805306K</t>
  </si>
  <si>
    <t>A124805570W</t>
  </si>
  <si>
    <t>A124805438L</t>
  </si>
  <si>
    <t>A124805174V</t>
  </si>
  <si>
    <t>A124805702L</t>
  </si>
  <si>
    <t>A124805218K</t>
  </si>
  <si>
    <t>A124805482W</t>
  </si>
  <si>
    <t>A124805350V</t>
  </si>
  <si>
    <t>A124805086V</t>
  </si>
  <si>
    <t>A124805614L</t>
  </si>
  <si>
    <t>A124805286L</t>
  </si>
  <si>
    <t>A124805550L</t>
  </si>
  <si>
    <t>A124805418C</t>
  </si>
  <si>
    <t>A124805154K</t>
  </si>
  <si>
    <t>A124805682R</t>
  </si>
  <si>
    <t>A124805230A</t>
  </si>
  <si>
    <t>A124805494F</t>
  </si>
  <si>
    <t>A124805362C</t>
  </si>
  <si>
    <t>A124805098C</t>
  </si>
  <si>
    <t>A124805626W</t>
  </si>
  <si>
    <t>A124805198L</t>
  </si>
  <si>
    <t>A124805462L</t>
  </si>
  <si>
    <t>A124805330K</t>
  </si>
  <si>
    <t>A124805066K</t>
  </si>
  <si>
    <t>A124805594R</t>
  </si>
  <si>
    <t>A124805242K</t>
  </si>
  <si>
    <t>A124805506C</t>
  </si>
  <si>
    <t>A124805374L</t>
  </si>
  <si>
    <t>A124805110J</t>
  </si>
  <si>
    <t>A124805638F</t>
  </si>
  <si>
    <t>A124805190V</t>
  </si>
  <si>
    <t>A124805454L</t>
  </si>
  <si>
    <t>A124805322K</t>
  </si>
  <si>
    <t>A124805058K</t>
  </si>
  <si>
    <t>A124805586R</t>
  </si>
  <si>
    <t>A124805234K</t>
  </si>
  <si>
    <t>A124805498R</t>
  </si>
  <si>
    <t>A124805366L</t>
  </si>
  <si>
    <t>A124805102J</t>
  </si>
  <si>
    <t>A124805630L</t>
  </si>
  <si>
    <t>A124805290C</t>
  </si>
  <si>
    <t>A124805554W</t>
  </si>
  <si>
    <t>A124805422V</t>
  </si>
  <si>
    <t>A124805158V</t>
  </si>
  <si>
    <t>A124805686X</t>
  </si>
  <si>
    <t>A124805210T</t>
  </si>
  <si>
    <t>A124805474W</t>
  </si>
  <si>
    <t>A124805342V</t>
  </si>
  <si>
    <t>A124805078V</t>
  </si>
  <si>
    <t>A124805606L</t>
  </si>
  <si>
    <t>A124805266C</t>
  </si>
  <si>
    <t>A124805530C</t>
  </si>
  <si>
    <t>A124805398F</t>
  </si>
  <si>
    <t>A124805134A</t>
  </si>
  <si>
    <t>A124805662F</t>
  </si>
  <si>
    <t>A124805294L</t>
  </si>
  <si>
    <t>A124805558F</t>
  </si>
  <si>
    <t>A124805426C</t>
  </si>
  <si>
    <t>A124805162K</t>
  </si>
  <si>
    <t>A124805690R</t>
  </si>
  <si>
    <t>A124805254V</t>
  </si>
  <si>
    <t>A124805518L</t>
  </si>
  <si>
    <t>A124805386W</t>
  </si>
  <si>
    <t>A124805122T</t>
  </si>
  <si>
    <t>A124805650W</t>
  </si>
  <si>
    <t>A124805318V</t>
  </si>
  <si>
    <t>A124805582F</t>
  </si>
  <si>
    <t>A124805450C</t>
  </si>
  <si>
    <t>A124805186C</t>
  </si>
  <si>
    <t>A124805714W</t>
  </si>
  <si>
    <t>A124805246V</t>
  </si>
  <si>
    <t>A124805510V</t>
  </si>
  <si>
    <t>A124805378W</t>
  </si>
  <si>
    <t>A124805114T</t>
  </si>
  <si>
    <t>A124805642W</t>
  </si>
  <si>
    <t>A124805214A</t>
  </si>
  <si>
    <t>A124805478F</t>
  </si>
  <si>
    <t>A124805346C</t>
  </si>
  <si>
    <t>A124805082K</t>
  </si>
  <si>
    <t>A124805610C</t>
  </si>
  <si>
    <t>A124805202T</t>
  </si>
  <si>
    <t>A124805466W</t>
  </si>
  <si>
    <t>A124805334V</t>
  </si>
  <si>
    <t>A124805070A</t>
  </si>
  <si>
    <t>A124805598X</t>
  </si>
  <si>
    <t>A124805250K</t>
  </si>
  <si>
    <t>A124805514C</t>
  </si>
  <si>
    <t>A124805382L</t>
  </si>
  <si>
    <t>A124805118A</t>
  </si>
  <si>
    <t>A124805646F</t>
  </si>
  <si>
    <t>A124805258C</t>
  </si>
  <si>
    <t>A124805522C</t>
  </si>
  <si>
    <t>A124805390L</t>
  </si>
  <si>
    <t>A124805126A</t>
  </si>
  <si>
    <t>A124805654F</t>
  </si>
  <si>
    <t>A124805278L</t>
  </si>
  <si>
    <t>A124805542L</t>
  </si>
  <si>
    <t>A124805410K</t>
  </si>
  <si>
    <t>A124805146K</t>
  </si>
  <si>
    <t>A124805674R</t>
  </si>
  <si>
    <t>A124805270V</t>
  </si>
  <si>
    <t>A124805534L</t>
  </si>
  <si>
    <t>A124805402K</t>
  </si>
  <si>
    <t>A124805138K</t>
  </si>
  <si>
    <t>A124805666R</t>
  </si>
  <si>
    <t>A124805262V</t>
  </si>
  <si>
    <t>A124805526L</t>
  </si>
  <si>
    <t>A124805394W</t>
  </si>
  <si>
    <t>A124805130T</t>
  </si>
  <si>
    <t>A124805658R</t>
  </si>
  <si>
    <t>A124805282C</t>
  </si>
  <si>
    <t>A124805546W</t>
  </si>
  <si>
    <t>A124805414V</t>
  </si>
  <si>
    <t>A124805150A</t>
  </si>
  <si>
    <t>A124805678X</t>
  </si>
  <si>
    <t>A124805226K</t>
  </si>
  <si>
    <t>A124805490W</t>
  </si>
  <si>
    <t>A124805358L</t>
  </si>
  <si>
    <t>A124805094V</t>
  </si>
  <si>
    <t>A124805622L</t>
  </si>
  <si>
    <t>A124805314K</t>
  </si>
  <si>
    <t>A124805578R</t>
  </si>
  <si>
    <t>A124805446L</t>
  </si>
  <si>
    <t>A124805182V</t>
  </si>
  <si>
    <t>A124805710L</t>
  </si>
  <si>
    <t>A124805222A</t>
  </si>
  <si>
    <t>A124805486F</t>
  </si>
  <si>
    <t>A124805354C</t>
  </si>
  <si>
    <t>A124805090K</t>
  </si>
  <si>
    <t>A124805618W</t>
  </si>
  <si>
    <t>A124805298W</t>
  </si>
  <si>
    <t>A124805562W</t>
  </si>
  <si>
    <t>A124805430V</t>
  </si>
  <si>
    <t>A124805166V</t>
  </si>
  <si>
    <t>A124805694X</t>
  </si>
  <si>
    <t>A124805194C</t>
  </si>
  <si>
    <t>A124805458W</t>
  </si>
  <si>
    <t>A124805326V</t>
  </si>
  <si>
    <t>A124805062A</t>
  </si>
  <si>
    <t>A124805590F</t>
  </si>
  <si>
    <t>A124805206A</t>
  </si>
  <si>
    <t>A124805470L</t>
  </si>
  <si>
    <t>A124805338C</t>
  </si>
  <si>
    <t>A124805074K</t>
  </si>
  <si>
    <t>A124805602C</t>
  </si>
  <si>
    <t>A124805274C</t>
  </si>
  <si>
    <t>A124805538W</t>
  </si>
  <si>
    <t>A124805406V</t>
  </si>
  <si>
    <t>A124805142A</t>
  </si>
  <si>
    <t>A124805670F</t>
  </si>
  <si>
    <t>A124805302A</t>
  </si>
  <si>
    <t>A124805566F</t>
  </si>
  <si>
    <t>A124805434C</t>
  </si>
  <si>
    <t>A124805170K</t>
  </si>
  <si>
    <t>A124805698J</t>
  </si>
  <si>
    <t>A124805238V</t>
  </si>
  <si>
    <t>A124805502V</t>
  </si>
  <si>
    <t>A124805370C</t>
  </si>
  <si>
    <t>A124805106T</t>
  </si>
  <si>
    <t>A124805634W</t>
  </si>
  <si>
    <t>Time Series Workbook</t>
  </si>
  <si>
    <t>6226.0 Participation, Job Search and Mobility, Australia</t>
  </si>
  <si>
    <t>Table 4. Characteristics of part-time workers who prefer more hours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</si>
  <si>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</si>
  <si>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</si>
  <si>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</si>
  <si>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</si>
  <si>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</si>
  <si>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</si>
  <si>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</si>
  <si>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</si>
  <si>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</si>
  <si>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</si>
  <si>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4.1 - February 2021</t>
  </si>
  <si>
    <t>Table 4.2 -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</si>
  <si>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</si>
  <si>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</si>
  <si>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</si>
  <si>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</si>
  <si>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</si>
  <si>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</si>
  <si>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</si>
  <si>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</si>
  <si>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Available within four weeks</t>
  </si>
  <si>
    <t>Not available within four weeks</t>
  </si>
  <si>
    <t>Total</t>
  </si>
  <si>
    <t>Looked for more work last  year</t>
  </si>
  <si>
    <t>Did not look for more work last  year</t>
  </si>
  <si>
    <t>'000</t>
  </si>
  <si>
    <t>Persons</t>
  </si>
  <si>
    <t>Status in employment of main job</t>
  </si>
  <si>
    <t>Employees</t>
  </si>
  <si>
    <t>Own account workers</t>
  </si>
  <si>
    <t xml:space="preserve">Preferred number of total weekly hours </t>
  </si>
  <si>
    <t>Less than 30 hours</t>
  </si>
  <si>
    <t>30–34 hours</t>
  </si>
  <si>
    <t>35–39 hours</t>
  </si>
  <si>
    <t>40 hours or more</t>
  </si>
  <si>
    <t xml:space="preserve">Preferred number of extra weekly hours </t>
  </si>
  <si>
    <t>Less than 10 hours</t>
  </si>
  <si>
    <t>10–19 hours</t>
  </si>
  <si>
    <t>20–29 hours</t>
  </si>
  <si>
    <t>30 hours or more</t>
  </si>
  <si>
    <t>Males</t>
  </si>
  <si>
    <t>Females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</si>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</sst>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left"/>
    </xf>
    <xf numFmtId="0" fontId="26" fillId="0" borderId="0"/>
    <xf numFmtId="0" fontId="26" fillId="0" borderId="0">
      <alignment horizontal="center" vertical="center" wrapText="1"/>
    </xf>
    <xf numFmtId="0" fontId="9" fillId="0" borderId="0"/>
    <xf numFmtId="0" fontId="26" fillId="0" borderId="0">
      <alignment horizontal="center"/>
    </xf>
    <xf numFmtId="0" fontId="10" fillId="0" borderId="0">
      <alignment horizontal="left" vertical="center" wrapText="1"/>
    </xf>
    <xf numFmtId="0" fontId="2" fillId="0" borderId="0"/>
    <xf numFmtId="0" fontId="26" fillId="0" borderId="0">
      <alignment horizontal="right"/>
    </xf>
  </cellStyleXfs>
  <cellXfs count="7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10" fillId="0" borderId="0" xfId="8" applyFont="1">
      <alignment horizontal="left"/>
    </xf>
    <xf numFmtId="0" fontId="10" fillId="0" borderId="0" xfId="11" applyFont="1" applyAlignment="1">
      <alignment horizontal="right"/>
    </xf>
    <xf numFmtId="0" fontId="27" fillId="0" borderId="0" xfId="7" applyFont="1" applyAlignment="1">
      <alignment horizontal="right"/>
    </xf>
    <xf numFmtId="0" fontId="10" fillId="0" borderId="0" xfId="7" applyFont="1"/>
    <xf numFmtId="0" fontId="10" fillId="0" borderId="0" xfId="12" applyFont="1">
      <alignment horizontal="center"/>
    </xf>
    <xf numFmtId="17" fontId="27" fillId="0" borderId="0" xfId="10" quotePrefix="1" applyNumberFormat="1" applyFont="1">
      <alignment horizontal="center" vertical="center" wrapText="1"/>
    </xf>
    <xf numFmtId="0" fontId="27" fillId="0" borderId="0" xfId="10" applyFont="1">
      <alignment horizontal="center" vertical="center" wrapText="1"/>
    </xf>
    <xf numFmtId="0" fontId="15" fillId="0" borderId="0" xfId="4" quotePrefix="1" applyFont="1" applyAlignment="1">
      <alignment horizontal="right"/>
    </xf>
    <xf numFmtId="0" fontId="10" fillId="0" borderId="0" xfId="3" applyFont="1" applyAlignment="1">
      <alignment horizontal="right"/>
    </xf>
    <xf numFmtId="0" fontId="27" fillId="0" borderId="4" xfId="13" applyFont="1" applyBorder="1" applyAlignment="1">
      <alignment horizontal="left" vertical="center" indent="54"/>
    </xf>
    <xf numFmtId="0" fontId="27" fillId="0" borderId="4" xfId="13" applyFont="1" applyBorder="1" applyAlignment="1">
      <alignment vertical="center"/>
    </xf>
    <xf numFmtId="1" fontId="27" fillId="0" borderId="0" xfId="13" applyNumberFormat="1" applyFont="1" applyAlignment="1">
      <alignment horizontal="left" vertical="center"/>
    </xf>
    <xf numFmtId="0" fontId="27" fillId="0" borderId="0" xfId="13" applyFont="1" applyAlignment="1">
      <alignment vertical="center"/>
    </xf>
    <xf numFmtId="0" fontId="27" fillId="0" borderId="0" xfId="7" applyFont="1"/>
    <xf numFmtId="166" fontId="27" fillId="0" borderId="0" xfId="13" applyNumberFormat="1" applyFont="1" applyAlignment="1">
      <alignment horizontal="left" vertical="center"/>
    </xf>
    <xf numFmtId="0" fontId="2" fillId="0" borderId="0" xfId="0" applyFont="1"/>
    <xf numFmtId="1" fontId="28" fillId="0" borderId="0" xfId="0" applyNumberFormat="1" applyFont="1" applyAlignment="1">
      <alignment horizontal="center"/>
    </xf>
    <xf numFmtId="166" fontId="10" fillId="0" borderId="0" xfId="0" applyNumberFormat="1" applyFont="1"/>
    <xf numFmtId="166" fontId="10" fillId="0" borderId="0" xfId="13" applyNumberFormat="1">
      <alignment horizontal="left" vertical="center" wrapText="1"/>
    </xf>
    <xf numFmtId="166" fontId="18" fillId="0" borderId="0" xfId="0" applyNumberFormat="1" applyFont="1"/>
    <xf numFmtId="167" fontId="10" fillId="0" borderId="0" xfId="7" applyNumberFormat="1" applyFont="1"/>
    <xf numFmtId="0" fontId="29" fillId="0" borderId="0" xfId="7" applyFont="1"/>
    <xf numFmtId="1" fontId="28" fillId="0" borderId="0" xfId="14" applyNumberFormat="1" applyFont="1" applyAlignment="1">
      <alignment horizontal="center"/>
    </xf>
    <xf numFmtId="0" fontId="27" fillId="0" borderId="0" xfId="0" applyFont="1"/>
    <xf numFmtId="166" fontId="15" fillId="0" borderId="0" xfId="0" applyNumberFormat="1" applyFont="1"/>
    <xf numFmtId="166" fontId="15" fillId="0" borderId="0" xfId="7" applyNumberFormat="1" applyFont="1"/>
    <xf numFmtId="1" fontId="28" fillId="0" borderId="0" xfId="15" applyNumberFormat="1" applyFont="1" applyAlignment="1">
      <alignment horizontal="center"/>
    </xf>
    <xf numFmtId="0" fontId="30" fillId="0" borderId="0" xfId="0" applyFont="1"/>
    <xf numFmtId="1" fontId="28" fillId="0" borderId="0" xfId="7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0" fontId="27" fillId="0" borderId="0" xfId="9" applyFont="1" applyAlignment="1">
      <alignment horizontal="center" vertical="center" wrapText="1"/>
    </xf>
    <xf numFmtId="0" fontId="27" fillId="0" borderId="3" xfId="10" applyFont="1" applyBorder="1">
      <alignment horizontal="center" vertical="center" wrapText="1"/>
    </xf>
    <xf numFmtId="0" fontId="27" fillId="0" borderId="0" xfId="10" applyFont="1">
      <alignment horizontal="center" vertical="center" wrapText="1"/>
    </xf>
  </cellXfs>
  <cellStyles count="16">
    <cellStyle name="Hyperlink" xfId="1" builtinId="8"/>
    <cellStyle name="Hyperlink 2" xfId="5" xr:uid="{40763629-675F-44EA-8A6D-E8CC7128365C}"/>
    <cellStyle name="Normal" xfId="0" builtinId="0"/>
    <cellStyle name="Normal 10" xfId="3" xr:uid="{48925A15-2150-4178-94F1-FD8105727056}"/>
    <cellStyle name="Normal 2" xfId="7" xr:uid="{CA40FF82-453F-42C1-A6E0-8960F0ECB9F2}"/>
    <cellStyle name="Normal 2 2" xfId="11" xr:uid="{57CC1824-C269-47FC-AAAE-7A062581B13B}"/>
    <cellStyle name="Normal 2 4" xfId="4" xr:uid="{CE2FFCAF-D488-4A07-99CD-35A52E1C3443}"/>
    <cellStyle name="Normal 3 5 4" xfId="2" xr:uid="{CDF85100-1A2F-417F-A8F3-8FF2C71CFEC1}"/>
    <cellStyle name="Normal 30" xfId="14" xr:uid="{B5854227-02D4-4004-9BED-EA2295A668AB}"/>
    <cellStyle name="Style1" xfId="6" xr:uid="{7789654C-9DB8-4DC0-B200-767278DB4DD2}"/>
    <cellStyle name="Style3" xfId="8" xr:uid="{40598046-37AE-46E3-81CC-B2819C448725}"/>
    <cellStyle name="Style4" xfId="12" xr:uid="{C0561C77-E8D2-4AEC-938B-E589C9D2EFEA}"/>
    <cellStyle name="Style5" xfId="10" xr:uid="{316B13CA-F1E9-4F14-8E9D-22CDE274D970}"/>
    <cellStyle name="Style6" xfId="9" xr:uid="{13CF6424-75E8-4166-BDB6-1D031FC21D6F}"/>
    <cellStyle name="Style8 2" xfId="15" xr:uid="{05B02FEB-713A-41C8-91AA-4B95100E0D04}"/>
    <cellStyle name="Style9" xfId="13" xr:uid="{3225DF49-929E-4515-BD4E-965D92D991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72360C-80E8-4762-9A55-1AE8A1CF9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673EA9-14AA-4747-BF81-2FF91529F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D78BDF-47F0-43E3-9A0D-499C0529C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A63AB550-EE9D-4F71-B8EB-4BC29B9CD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F0D8-5CD5-4BE1-BFCF-6D3D237F31AC}">
  <dimension ref="A1:E26"/>
  <sheetViews>
    <sheetView showGridLines="0" tabSelected="1" workbookViewId="0">
      <pane ySplit="7" topLeftCell="A8" activePane="bottomLeft" state="frozen"/>
      <selection activeCell="Z1" sqref="Z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5">
      <c r="A1" s="21"/>
      <c r="B1" s="21"/>
      <c r="C1" s="21"/>
      <c r="D1" s="21"/>
      <c r="E1" s="21"/>
    </row>
    <row r="2" spans="1:5">
      <c r="A2" s="21"/>
      <c r="B2" s="13" t="s">
        <v>342</v>
      </c>
      <c r="C2" s="12"/>
      <c r="D2" s="12"/>
      <c r="E2" s="12"/>
    </row>
    <row r="3" spans="1:5" ht="12" customHeight="1">
      <c r="A3" s="21"/>
      <c r="B3" s="12"/>
      <c r="C3" s="12"/>
      <c r="D3" s="12"/>
      <c r="E3" s="12"/>
    </row>
    <row r="4" spans="1:5">
      <c r="A4" s="21"/>
      <c r="B4" s="12"/>
      <c r="C4" s="12"/>
      <c r="D4" s="12"/>
      <c r="E4" s="12"/>
    </row>
    <row r="5" spans="1:5" ht="15.75">
      <c r="A5" s="21"/>
      <c r="B5" s="14" t="s">
        <v>343</v>
      </c>
      <c r="C5" s="21"/>
      <c r="D5" s="21"/>
      <c r="E5" s="21"/>
    </row>
    <row r="6" spans="1:5" ht="15.75" customHeight="1">
      <c r="A6" s="21"/>
      <c r="B6" s="69" t="s">
        <v>344</v>
      </c>
      <c r="C6" s="69"/>
      <c r="D6" s="69"/>
      <c r="E6" s="22"/>
    </row>
    <row r="7" spans="1:5" ht="15.75" customHeight="1">
      <c r="A7" s="21"/>
      <c r="B7" s="23" t="s">
        <v>352</v>
      </c>
      <c r="C7" s="21"/>
      <c r="D7" s="21"/>
      <c r="E7" s="21"/>
    </row>
    <row r="8" spans="1:5">
      <c r="A8" s="24"/>
      <c r="B8" s="24"/>
      <c r="C8" s="24"/>
      <c r="D8" s="21"/>
      <c r="E8" s="21"/>
    </row>
    <row r="9" spans="1:5" ht="15.75">
      <c r="A9" s="25"/>
      <c r="B9" s="26" t="s">
        <v>353</v>
      </c>
      <c r="C9" s="25"/>
      <c r="D9" s="21"/>
      <c r="E9" s="21"/>
    </row>
    <row r="10" spans="1:5">
      <c r="A10" s="25"/>
      <c r="B10" s="27" t="s">
        <v>354</v>
      </c>
      <c r="C10" s="25"/>
      <c r="D10" s="21"/>
      <c r="E10" s="21"/>
    </row>
    <row r="11" spans="1:5">
      <c r="A11" s="25"/>
      <c r="B11" s="28">
        <v>4.0999999999999996</v>
      </c>
      <c r="C11" s="29" t="s">
        <v>355</v>
      </c>
      <c r="D11" s="21"/>
      <c r="E11" s="21"/>
    </row>
    <row r="12" spans="1:5">
      <c r="A12" s="25"/>
      <c r="B12" s="28">
        <v>4.2</v>
      </c>
      <c r="C12" s="29" t="s">
        <v>356</v>
      </c>
      <c r="D12" s="21"/>
      <c r="E12" s="21"/>
    </row>
    <row r="13" spans="1:5">
      <c r="A13" s="25"/>
      <c r="B13" s="28" t="s">
        <v>357</v>
      </c>
      <c r="C13" s="29" t="s">
        <v>358</v>
      </c>
      <c r="D13" s="21"/>
      <c r="E13" s="21"/>
    </row>
    <row r="14" spans="1:5">
      <c r="A14" s="24"/>
      <c r="B14" s="24"/>
      <c r="C14" s="24"/>
      <c r="D14" s="21"/>
      <c r="E14" s="21"/>
    </row>
    <row r="15" spans="1:5" ht="15.75">
      <c r="A15" s="25"/>
      <c r="B15" s="70"/>
      <c r="C15" s="70"/>
      <c r="D15" s="21"/>
      <c r="E15" s="21"/>
    </row>
    <row r="16" spans="1:5" ht="15.75">
      <c r="A16" s="25"/>
      <c r="B16" s="71" t="s">
        <v>359</v>
      </c>
      <c r="C16" s="71"/>
      <c r="D16" s="21"/>
      <c r="E16" s="21"/>
    </row>
    <row r="17" spans="1:5">
      <c r="A17" s="24"/>
      <c r="B17" s="24"/>
      <c r="C17" s="24"/>
      <c r="D17" s="21"/>
      <c r="E17" s="21"/>
    </row>
    <row r="18" spans="1:5">
      <c r="A18" s="25"/>
      <c r="B18" s="30" t="s">
        <v>360</v>
      </c>
      <c r="C18" s="25"/>
      <c r="D18" s="21"/>
      <c r="E18" s="21"/>
    </row>
    <row r="19" spans="1:5">
      <c r="A19" s="25"/>
      <c r="B19" s="72" t="s">
        <v>361</v>
      </c>
      <c r="C19" s="72"/>
      <c r="D19" s="21"/>
      <c r="E19" s="21"/>
    </row>
    <row r="20" spans="1:5">
      <c r="A20" s="25"/>
      <c r="B20" s="72" t="s">
        <v>362</v>
      </c>
      <c r="C20" s="72"/>
      <c r="D20" s="21"/>
      <c r="E20" s="21"/>
    </row>
    <row r="21" spans="1:5">
      <c r="A21" s="24"/>
      <c r="B21" s="24"/>
      <c r="C21" s="24"/>
      <c r="D21" s="21"/>
      <c r="E21" s="21"/>
    </row>
    <row r="22" spans="1:5">
      <c r="A22" s="24"/>
      <c r="B22" s="15" t="s">
        <v>345</v>
      </c>
      <c r="C22" s="21"/>
      <c r="D22" s="21"/>
      <c r="E22" s="21"/>
    </row>
    <row r="23" spans="1:5">
      <c r="A23" s="24"/>
      <c r="B23" s="68" t="s">
        <v>363</v>
      </c>
      <c r="C23" s="68"/>
      <c r="D23" s="68"/>
      <c r="E23" s="68"/>
    </row>
    <row r="24" spans="1:5">
      <c r="A24" s="24"/>
      <c r="B24" s="68" t="s">
        <v>364</v>
      </c>
      <c r="C24" s="68"/>
      <c r="D24" s="68"/>
      <c r="E24" s="68"/>
    </row>
    <row r="25" spans="1:5">
      <c r="A25" s="24"/>
      <c r="B25" s="24"/>
      <c r="C25" s="24"/>
      <c r="D25" s="21"/>
      <c r="E25" s="21"/>
    </row>
    <row r="26" spans="1:5">
      <c r="A26" s="24"/>
      <c r="B26" s="31" t="str">
        <f ca="1">"© Commonwealth of Australia "&amp;YEAR(TODAY())</f>
        <v>© Commonwealth of Australia 2021</v>
      </c>
      <c r="C26" s="25"/>
      <c r="D26" s="21"/>
      <c r="E26" s="21"/>
    </row>
  </sheetData>
  <mergeCells count="7">
    <mergeCell ref="B24:E24"/>
    <mergeCell ref="B6:D6"/>
    <mergeCell ref="B15:C15"/>
    <mergeCell ref="B16:C16"/>
    <mergeCell ref="B19:C19"/>
    <mergeCell ref="B20:C20"/>
    <mergeCell ref="B23:E23"/>
  </mergeCells>
  <hyperlinks>
    <hyperlink ref="B16" r:id="rId1" xr:uid="{7719BB81-6CEB-4345-B949-F29A9FC6E1E2}"/>
    <hyperlink ref="B13" location="Index!A12" display="Index" xr:uid="{81083852-B9E9-417C-8A8D-C615D1CD223E}"/>
    <hyperlink ref="B26" r:id="rId2" display="© Commonwealth of Australia 2015" xr:uid="{036A726A-4C52-4CB5-B39B-AEB2E5897522}"/>
    <hyperlink ref="B20" r:id="rId3" display="Explanatory Notes" xr:uid="{CA04A7CB-65F5-4D18-A056-0EE7ACBAC6CB}"/>
    <hyperlink ref="B19" r:id="rId4" xr:uid="{2EC6DAED-B373-4B0B-AC89-52EA50135614}"/>
    <hyperlink ref="B19:C19" r:id="rId5" display="Summary - link to be updated for 2021" xr:uid="{B2F1497A-4022-4D66-BC29-9D5A4BEA2781}"/>
    <hyperlink ref="B20:C20" r:id="rId6" display="Methodology" xr:uid="{6887BB18-D274-483A-A1CF-94A56873CED8}"/>
    <hyperlink ref="B11" location="'Table 4.1'!C14" display="'Table 4.1'!C14" xr:uid="{578F8B1F-8E01-481B-854D-E0BD3C9C80CD}"/>
    <hyperlink ref="B12" location="'Table 4.2'!C14" display="'Table 4.2'!C14" xr:uid="{BBC6E41A-4E97-4BD9-9512-189968472ABC}"/>
    <hyperlink ref="B24" r:id="rId7" display="or the Labour Surveys Branch at labour.statistics@abs.gov.au." xr:uid="{8E20AB94-36A1-47F2-984C-434A43AEFDA0}"/>
    <hyperlink ref="B23:E23" r:id="rId8" display="For further information about these and related statistics visit www.abs.gov.au/about/contact-us" xr:uid="{AF0D836F-9343-4E94-87B8-D35C767178EC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6427-9B89-4439-B596-E1B39369CEC3}">
  <sheetPr>
    <pageSetUpPr fitToPage="1"/>
  </sheetPr>
  <dimension ref="A1:L59"/>
  <sheetViews>
    <sheetView zoomScaleNormal="100" workbookViewId="0">
      <pane ySplit="10" topLeftCell="A11" activePane="bottomLeft" state="frozen"/>
      <selection activeCell="Z1" sqref="Z1"/>
      <selection pane="bottomLeft" activeCell="C14" sqref="C14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95" customHeight="1">
      <c r="A2" s="21"/>
      <c r="B2" s="33" t="s">
        <v>342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2"/>
      <c r="B5" s="34" t="s">
        <v>343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5.95" customHeight="1">
      <c r="A6" s="32"/>
      <c r="B6" s="73" t="str">
        <f>Contents!B6</f>
        <v>Table 4. Characteristics of part-time workers who prefer more hours</v>
      </c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2" ht="15.95" customHeight="1">
      <c r="A7" s="32"/>
      <c r="B7" s="35" t="str">
        <f>Contents!B7</f>
        <v>Released at 11:30 am (Canberra time) Wed 7 Jul 2021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ht="15.75" customHeight="1">
      <c r="A8" s="74" t="str">
        <f>Contents!C11</f>
        <v>Table 4.1 - February 2021</v>
      </c>
      <c r="B8" s="74"/>
      <c r="C8" s="74"/>
      <c r="D8" s="74"/>
      <c r="E8" s="74"/>
      <c r="F8" s="74"/>
      <c r="G8" s="74"/>
      <c r="H8" s="74"/>
      <c r="I8" s="36"/>
      <c r="J8" s="37"/>
      <c r="K8" s="38"/>
      <c r="L8" s="38"/>
    </row>
    <row r="9" spans="1:12">
      <c r="A9" s="39"/>
      <c r="B9" s="39"/>
      <c r="C9" s="75" t="s">
        <v>365</v>
      </c>
      <c r="D9" s="75"/>
      <c r="E9" s="75"/>
      <c r="F9" s="76" t="s">
        <v>366</v>
      </c>
      <c r="G9" s="76" t="s">
        <v>367</v>
      </c>
      <c r="H9" s="40"/>
      <c r="I9" s="41"/>
      <c r="J9" s="42"/>
      <c r="K9" s="42"/>
      <c r="L9" s="42"/>
    </row>
    <row r="10" spans="1:12" ht="33.75">
      <c r="A10" s="43"/>
      <c r="B10" s="43"/>
      <c r="C10" s="44" t="s">
        <v>368</v>
      </c>
      <c r="D10" s="44" t="s">
        <v>369</v>
      </c>
      <c r="E10" s="45" t="s">
        <v>367</v>
      </c>
      <c r="F10" s="77"/>
      <c r="G10" s="77"/>
      <c r="H10" s="46"/>
      <c r="I10" s="46"/>
      <c r="J10" s="42"/>
      <c r="K10" s="42"/>
      <c r="L10" s="42"/>
    </row>
    <row r="11" spans="1:12">
      <c r="A11" s="43"/>
      <c r="B11" s="43"/>
      <c r="C11" s="47" t="s">
        <v>370</v>
      </c>
      <c r="D11" s="47" t="s">
        <v>370</v>
      </c>
      <c r="E11" s="47" t="s">
        <v>370</v>
      </c>
      <c r="F11" s="47" t="s">
        <v>370</v>
      </c>
      <c r="G11" s="47" t="s">
        <v>370</v>
      </c>
      <c r="H11" s="46"/>
      <c r="I11" s="46"/>
      <c r="J11" s="42"/>
      <c r="K11" s="42"/>
      <c r="L11" s="42"/>
    </row>
    <row r="12" spans="1:12">
      <c r="A12" s="48" t="s">
        <v>371</v>
      </c>
      <c r="B12" s="49"/>
      <c r="C12" s="49"/>
      <c r="D12" s="49"/>
      <c r="E12" s="49"/>
      <c r="F12" s="49"/>
      <c r="G12" s="49"/>
      <c r="H12" s="50"/>
      <c r="I12" s="51"/>
      <c r="J12" s="52"/>
      <c r="K12" s="52"/>
      <c r="L12" s="52"/>
    </row>
    <row r="13" spans="1:12">
      <c r="A13" s="53" t="s">
        <v>372</v>
      </c>
      <c r="B13" s="54"/>
      <c r="C13" s="55"/>
      <c r="D13" s="55"/>
      <c r="E13" s="55"/>
      <c r="F13" s="55"/>
      <c r="G13" s="55"/>
      <c r="H13" s="50"/>
      <c r="I13" s="52"/>
      <c r="J13" s="52"/>
      <c r="K13" s="52"/>
      <c r="L13" s="52"/>
    </row>
    <row r="14" spans="1:12">
      <c r="A14" s="56"/>
      <c r="B14" s="57" t="s">
        <v>373</v>
      </c>
      <c r="C14" s="58">
        <f>A124805418C_Latest</f>
        <v>400.601</v>
      </c>
      <c r="D14" s="58">
        <f>A124805154K_Latest</f>
        <v>427.238</v>
      </c>
      <c r="E14" s="58">
        <f>A124805550L_Latest</f>
        <v>827.83900000000006</v>
      </c>
      <c r="F14" s="58">
        <f>A124805682R_Latest</f>
        <v>39.152999999999999</v>
      </c>
      <c r="G14" s="58">
        <f>A124805286L_Latest</f>
        <v>866.99199999999996</v>
      </c>
      <c r="H14" s="50"/>
      <c r="I14" s="59"/>
      <c r="J14" s="60"/>
      <c r="K14" s="60"/>
      <c r="L14" s="60"/>
    </row>
    <row r="15" spans="1:12">
      <c r="A15" s="56"/>
      <c r="B15" s="57" t="s">
        <v>374</v>
      </c>
      <c r="C15" s="58">
        <f>A124805374L_Latest</f>
        <v>88.992000000000004</v>
      </c>
      <c r="D15" s="58">
        <f>A124805110J_Latest</f>
        <v>95.42</v>
      </c>
      <c r="E15" s="58">
        <f>A124805506C_Latest</f>
        <v>184.41200000000001</v>
      </c>
      <c r="F15" s="58">
        <f>A124805638F_Latest</f>
        <v>15.096</v>
      </c>
      <c r="G15" s="58">
        <f>A124805242K_Latest</f>
        <v>199.50700000000001</v>
      </c>
      <c r="H15" s="50"/>
      <c r="I15" s="59"/>
      <c r="J15" s="42"/>
      <c r="K15" s="42"/>
      <c r="L15" s="42"/>
    </row>
    <row r="16" spans="1:12">
      <c r="A16" s="53" t="s">
        <v>375</v>
      </c>
      <c r="B16" s="54"/>
      <c r="C16" s="58"/>
      <c r="D16" s="58"/>
      <c r="E16" s="58"/>
      <c r="F16" s="58"/>
      <c r="G16" s="58"/>
      <c r="H16" s="50"/>
      <c r="I16" s="59"/>
      <c r="J16" s="42"/>
      <c r="K16" s="42"/>
      <c r="L16" s="42"/>
    </row>
    <row r="17" spans="1:12">
      <c r="A17" s="56"/>
      <c r="B17" s="57" t="s">
        <v>376</v>
      </c>
      <c r="C17" s="58">
        <f>A124805422V_Latest</f>
        <v>146.08500000000001</v>
      </c>
      <c r="D17" s="58">
        <f>A124805158V_Latest</f>
        <v>189.02099999999999</v>
      </c>
      <c r="E17" s="58">
        <f>A124805554W_Latest</f>
        <v>335.10599999999999</v>
      </c>
      <c r="F17" s="58">
        <f>A124805686X_Latest</f>
        <v>13.385</v>
      </c>
      <c r="G17" s="58">
        <f>A124805290C_Latest</f>
        <v>348.49099999999999</v>
      </c>
      <c r="H17" s="50"/>
      <c r="I17" s="59"/>
      <c r="J17" s="42"/>
      <c r="K17" s="42"/>
      <c r="L17" s="42"/>
    </row>
    <row r="18" spans="1:12">
      <c r="A18" s="56"/>
      <c r="B18" s="57" t="s">
        <v>377</v>
      </c>
      <c r="C18" s="58">
        <f>A124805426C_Latest</f>
        <v>66.122</v>
      </c>
      <c r="D18" s="58">
        <f>A124805162K_Latest</f>
        <v>69.575999999999993</v>
      </c>
      <c r="E18" s="58">
        <f>A124805558F_Latest</f>
        <v>135.69800000000001</v>
      </c>
      <c r="F18" s="58">
        <f>A124805690R_Latest</f>
        <v>8.6989999999999998</v>
      </c>
      <c r="G18" s="58">
        <f>A124805294L_Latest</f>
        <v>144.39699999999999</v>
      </c>
      <c r="H18" s="50"/>
      <c r="I18" s="59"/>
      <c r="J18" s="42"/>
      <c r="K18" s="42"/>
      <c r="L18" s="42"/>
    </row>
    <row r="19" spans="1:12">
      <c r="A19" s="56"/>
      <c r="B19" s="57" t="s">
        <v>378</v>
      </c>
      <c r="C19" s="58">
        <f>A124805378W_Latest</f>
        <v>146.499</v>
      </c>
      <c r="D19" s="58">
        <f>A124805114T_Latest</f>
        <v>133.649</v>
      </c>
      <c r="E19" s="58">
        <f>A124805510V_Latest</f>
        <v>280.14800000000002</v>
      </c>
      <c r="F19" s="58">
        <f>A124805642W_Latest</f>
        <v>15.257999999999999</v>
      </c>
      <c r="G19" s="58">
        <f>A124805246V_Latest</f>
        <v>295.40600000000001</v>
      </c>
      <c r="H19" s="50"/>
      <c r="I19" s="59"/>
      <c r="J19" s="42"/>
      <c r="K19" s="42"/>
      <c r="L19" s="42"/>
    </row>
    <row r="20" spans="1:12">
      <c r="A20" s="56"/>
      <c r="B20" s="57" t="s">
        <v>379</v>
      </c>
      <c r="C20" s="58">
        <f>A124805382L_Latest</f>
        <v>130.887</v>
      </c>
      <c r="D20" s="58">
        <f>A124805118A_Latest</f>
        <v>130.411</v>
      </c>
      <c r="E20" s="58">
        <f>A124805514C_Latest</f>
        <v>261.298</v>
      </c>
      <c r="F20" s="58">
        <f>A124805646F_Latest</f>
        <v>16.907</v>
      </c>
      <c r="G20" s="58">
        <f>A124805250K_Latest</f>
        <v>278.20499999999998</v>
      </c>
      <c r="H20" s="50"/>
      <c r="I20" s="59"/>
      <c r="J20" s="42"/>
      <c r="K20" s="42"/>
      <c r="L20" s="42"/>
    </row>
    <row r="21" spans="1:12">
      <c r="A21" s="53" t="s">
        <v>380</v>
      </c>
      <c r="B21" s="54"/>
      <c r="C21" s="58"/>
      <c r="D21" s="58"/>
      <c r="E21" s="58"/>
      <c r="F21" s="58"/>
      <c r="G21" s="58"/>
      <c r="H21" s="50"/>
      <c r="I21" s="59"/>
      <c r="J21" s="42"/>
      <c r="K21" s="42"/>
      <c r="L21" s="42"/>
    </row>
    <row r="22" spans="1:12">
      <c r="A22" s="56"/>
      <c r="B22" s="57" t="s">
        <v>381</v>
      </c>
      <c r="C22" s="58">
        <f>A124805402K_Latest</f>
        <v>143.29</v>
      </c>
      <c r="D22" s="58">
        <f>A124805138K_Latest</f>
        <v>217.483</v>
      </c>
      <c r="E22" s="58">
        <f>A124805534L_Latest</f>
        <v>360.77300000000002</v>
      </c>
      <c r="F22" s="58">
        <f>A124805666R_Latest</f>
        <v>22.905999999999999</v>
      </c>
      <c r="G22" s="58">
        <f>A124805270V_Latest</f>
        <v>383.67899999999997</v>
      </c>
      <c r="H22" s="50"/>
      <c r="I22" s="59"/>
      <c r="J22" s="42"/>
      <c r="K22" s="42"/>
      <c r="L22" s="42"/>
    </row>
    <row r="23" spans="1:12">
      <c r="A23" s="56"/>
      <c r="B23" s="57" t="s">
        <v>382</v>
      </c>
      <c r="C23" s="58">
        <f>A124805358L_Latest</f>
        <v>202.702</v>
      </c>
      <c r="D23" s="58">
        <f>A124805094V_Latest</f>
        <v>213.386</v>
      </c>
      <c r="E23" s="58">
        <f>A124805490W_Latest</f>
        <v>416.089</v>
      </c>
      <c r="F23" s="58">
        <f>A124805622L_Latest</f>
        <v>17.855</v>
      </c>
      <c r="G23" s="58">
        <f>A124805226K_Latest</f>
        <v>433.94400000000002</v>
      </c>
      <c r="H23" s="50"/>
      <c r="I23" s="59"/>
      <c r="J23" s="42"/>
      <c r="K23" s="42"/>
      <c r="L23" s="42"/>
    </row>
    <row r="24" spans="1:12">
      <c r="A24" s="56"/>
      <c r="B24" s="57" t="s">
        <v>383</v>
      </c>
      <c r="C24" s="58">
        <f>A124805430V_Latest</f>
        <v>103.227</v>
      </c>
      <c r="D24" s="58">
        <f>A124805166V_Latest</f>
        <v>68.677999999999997</v>
      </c>
      <c r="E24" s="58">
        <f>A124805562W_Latest</f>
        <v>171.905</v>
      </c>
      <c r="F24" s="58">
        <f>A124805694X_Latest</f>
        <v>8.8019999999999996</v>
      </c>
      <c r="G24" s="58">
        <f>A124805298W_Latest</f>
        <v>180.70699999999999</v>
      </c>
      <c r="H24" s="50"/>
      <c r="I24" s="59"/>
      <c r="J24" s="42"/>
      <c r="K24" s="42"/>
      <c r="L24" s="42"/>
    </row>
    <row r="25" spans="1:12">
      <c r="A25" s="56"/>
      <c r="B25" s="57" t="s">
        <v>384</v>
      </c>
      <c r="C25" s="58">
        <f>A124805406V_Latest</f>
        <v>40.375</v>
      </c>
      <c r="D25" s="58">
        <f>A124805142A_Latest</f>
        <v>23.109000000000002</v>
      </c>
      <c r="E25" s="58">
        <f>A124805538W_Latest</f>
        <v>63.484000000000002</v>
      </c>
      <c r="F25" s="58">
        <f>A124805670F_Latest</f>
        <v>4.6849999999999996</v>
      </c>
      <c r="G25" s="58">
        <f>A124805274C_Latest</f>
        <v>68.168999999999997</v>
      </c>
      <c r="H25" s="50"/>
      <c r="I25" s="61"/>
      <c r="J25" s="59"/>
      <c r="K25" s="59"/>
      <c r="L25" s="59"/>
    </row>
    <row r="26" spans="1:12">
      <c r="A26" s="53" t="s">
        <v>367</v>
      </c>
      <c r="B26" s="62"/>
      <c r="C26" s="63">
        <f>A124805442C_Latest</f>
        <v>489.59300000000002</v>
      </c>
      <c r="D26" s="63">
        <f>A124805178C_Latest</f>
        <v>522.65700000000004</v>
      </c>
      <c r="E26" s="63">
        <f>A124805574F_Latest</f>
        <v>1012.251</v>
      </c>
      <c r="F26" s="63">
        <f>A124805706W_Latest</f>
        <v>54.247999999999998</v>
      </c>
      <c r="G26" s="63">
        <f>A124805310A_Latest</f>
        <v>1066.499</v>
      </c>
      <c r="H26" s="50"/>
      <c r="I26" s="61"/>
      <c r="J26" s="59"/>
      <c r="K26" s="59"/>
      <c r="L26" s="59"/>
    </row>
    <row r="27" spans="1:12">
      <c r="A27" s="48" t="s">
        <v>385</v>
      </c>
      <c r="B27" s="49"/>
      <c r="C27" s="49"/>
      <c r="D27" s="49"/>
      <c r="E27" s="49"/>
      <c r="F27" s="49"/>
      <c r="G27" s="49"/>
      <c r="H27" s="50"/>
      <c r="I27" s="61"/>
      <c r="J27" s="59"/>
      <c r="K27" s="59"/>
      <c r="L27" s="59"/>
    </row>
    <row r="28" spans="1:12">
      <c r="A28" s="53" t="s">
        <v>372</v>
      </c>
      <c r="B28" s="54"/>
      <c r="C28" s="58"/>
      <c r="D28" s="58"/>
      <c r="E28" s="58"/>
      <c r="F28" s="58"/>
      <c r="G28" s="58"/>
      <c r="H28" s="50"/>
      <c r="I28" s="61"/>
      <c r="J28" s="59"/>
      <c r="K28" s="59"/>
      <c r="L28" s="59"/>
    </row>
    <row r="29" spans="1:12">
      <c r="A29" s="56"/>
      <c r="B29" s="57" t="s">
        <v>373</v>
      </c>
      <c r="C29" s="58">
        <f>A124805362C_Latest</f>
        <v>164.18299999999999</v>
      </c>
      <c r="D29" s="58">
        <f>A124805098C_Latest</f>
        <v>156.95099999999999</v>
      </c>
      <c r="E29" s="58">
        <f>A124805494F_Latest</f>
        <v>321.13400000000001</v>
      </c>
      <c r="F29" s="58">
        <f>A124805626W_Latest</f>
        <v>11.163</v>
      </c>
      <c r="G29" s="58">
        <f>A124805230A_Latest</f>
        <v>332.29700000000003</v>
      </c>
      <c r="H29" s="50"/>
      <c r="I29" s="61"/>
      <c r="J29" s="59"/>
      <c r="K29" s="59"/>
      <c r="L29" s="59"/>
    </row>
    <row r="30" spans="1:12">
      <c r="A30" s="56"/>
      <c r="B30" s="57" t="s">
        <v>374</v>
      </c>
      <c r="C30" s="58">
        <f>A124805322K_Latest</f>
        <v>47.271999999999998</v>
      </c>
      <c r="D30" s="58">
        <f>A124805058K_Latest</f>
        <v>53.765000000000001</v>
      </c>
      <c r="E30" s="58">
        <f>A124805454L_Latest</f>
        <v>101.03700000000001</v>
      </c>
      <c r="F30" s="58">
        <f>A124805586R_Latest</f>
        <v>3.7349999999999999</v>
      </c>
      <c r="G30" s="58">
        <f>A124805190V_Latest</f>
        <v>104.77200000000001</v>
      </c>
      <c r="H30" s="50"/>
      <c r="I30" s="61"/>
      <c r="J30" s="59"/>
      <c r="K30" s="59"/>
      <c r="L30" s="59"/>
    </row>
    <row r="31" spans="1:12">
      <c r="A31" s="53" t="s">
        <v>375</v>
      </c>
      <c r="B31" s="54"/>
      <c r="C31" s="58"/>
      <c r="D31" s="58"/>
      <c r="E31" s="58"/>
      <c r="F31" s="58"/>
      <c r="G31" s="58"/>
      <c r="H31" s="50"/>
      <c r="I31" s="61"/>
      <c r="J31" s="59"/>
      <c r="K31" s="59"/>
      <c r="L31" s="59"/>
    </row>
    <row r="32" spans="1:12">
      <c r="A32" s="56"/>
      <c r="B32" s="57" t="s">
        <v>376</v>
      </c>
      <c r="C32" s="58">
        <f>A124805342V_Latest</f>
        <v>41.56</v>
      </c>
      <c r="D32" s="58">
        <f>A124805078V_Latest</f>
        <v>59.476999999999997</v>
      </c>
      <c r="E32" s="58">
        <f>A124805474W_Latest</f>
        <v>101.03700000000001</v>
      </c>
      <c r="F32" s="58">
        <f>A124805606L_Latest</f>
        <v>2.5630000000000002</v>
      </c>
      <c r="G32" s="58">
        <f>A124805210T_Latest</f>
        <v>103.6</v>
      </c>
      <c r="H32" s="50"/>
      <c r="I32" s="61"/>
      <c r="J32" s="59"/>
      <c r="K32" s="59"/>
      <c r="L32" s="59"/>
    </row>
    <row r="33" spans="1:12">
      <c r="A33" s="56"/>
      <c r="B33" s="57" t="s">
        <v>377</v>
      </c>
      <c r="C33" s="58">
        <f>A124805386W_Latest</f>
        <v>25.141999999999999</v>
      </c>
      <c r="D33" s="58">
        <f>A124805122T_Latest</f>
        <v>20.393999999999998</v>
      </c>
      <c r="E33" s="58">
        <f>A124805518L_Latest</f>
        <v>45.536000000000001</v>
      </c>
      <c r="F33" s="58">
        <f>A124805650W_Latest</f>
        <v>0.97299999999999998</v>
      </c>
      <c r="G33" s="58">
        <f>A124805254V_Latest</f>
        <v>46.509</v>
      </c>
      <c r="H33" s="50"/>
      <c r="I33" s="61"/>
      <c r="J33" s="59"/>
      <c r="K33" s="59"/>
      <c r="L33" s="59"/>
    </row>
    <row r="34" spans="1:12">
      <c r="A34" s="56"/>
      <c r="B34" s="57" t="s">
        <v>378</v>
      </c>
      <c r="C34" s="58">
        <f>A124805346C_Latest</f>
        <v>65.887</v>
      </c>
      <c r="D34" s="58">
        <f>A124805082K_Latest</f>
        <v>56.421999999999997</v>
      </c>
      <c r="E34" s="58">
        <f>A124805478F_Latest</f>
        <v>122.30800000000001</v>
      </c>
      <c r="F34" s="58">
        <f>A124805610C_Latest</f>
        <v>5.6059999999999999</v>
      </c>
      <c r="G34" s="58">
        <f>A124805214A_Latest</f>
        <v>127.91500000000001</v>
      </c>
      <c r="H34" s="50"/>
      <c r="I34" s="61"/>
      <c r="J34" s="59"/>
      <c r="K34" s="59"/>
      <c r="L34" s="59"/>
    </row>
    <row r="35" spans="1:12">
      <c r="A35" s="56"/>
      <c r="B35" s="57" t="s">
        <v>379</v>
      </c>
      <c r="C35" s="58">
        <f>A124805390L_Latest</f>
        <v>78.867000000000004</v>
      </c>
      <c r="D35" s="58">
        <f>A124805126A_Latest</f>
        <v>74.423000000000002</v>
      </c>
      <c r="E35" s="58">
        <f>A124805522C_Latest</f>
        <v>153.29</v>
      </c>
      <c r="F35" s="58">
        <f>A124805654F_Latest</f>
        <v>5.7549999999999999</v>
      </c>
      <c r="G35" s="58">
        <f>A124805258C_Latest</f>
        <v>159.04499999999999</v>
      </c>
      <c r="H35" s="64"/>
      <c r="I35" s="61"/>
      <c r="J35" s="42"/>
      <c r="K35" s="42"/>
      <c r="L35" s="42"/>
    </row>
    <row r="36" spans="1:12">
      <c r="A36" s="53" t="s">
        <v>380</v>
      </c>
      <c r="B36" s="54"/>
      <c r="C36" s="58"/>
      <c r="D36" s="58"/>
      <c r="E36" s="58"/>
      <c r="F36" s="58"/>
      <c r="G36" s="58"/>
      <c r="H36" s="42"/>
      <c r="I36" s="65"/>
      <c r="J36" s="42"/>
      <c r="K36" s="42"/>
      <c r="L36" s="42"/>
    </row>
    <row r="37" spans="1:12">
      <c r="A37" s="56"/>
      <c r="B37" s="57" t="s">
        <v>381</v>
      </c>
      <c r="C37" s="58">
        <f>A124805394W_Latest</f>
        <v>51.09</v>
      </c>
      <c r="D37" s="58">
        <f>A124805130T_Latest</f>
        <v>79.102000000000004</v>
      </c>
      <c r="E37" s="58">
        <f>A124805526L_Latest</f>
        <v>130.19200000000001</v>
      </c>
      <c r="F37" s="58">
        <f>A124805658R_Latest</f>
        <v>5.548</v>
      </c>
      <c r="G37" s="58">
        <f>A124805262V_Latest</f>
        <v>135.74100000000001</v>
      </c>
      <c r="H37" s="42"/>
      <c r="I37" s="65"/>
      <c r="J37" s="42"/>
      <c r="K37" s="42"/>
      <c r="L37" s="42"/>
    </row>
    <row r="38" spans="1:12">
      <c r="A38" s="56"/>
      <c r="B38" s="57" t="s">
        <v>382</v>
      </c>
      <c r="C38" s="58">
        <f>A124805446L_Latest</f>
        <v>87.147999999999996</v>
      </c>
      <c r="D38" s="58">
        <f>A124805182V_Latest</f>
        <v>79.102999999999994</v>
      </c>
      <c r="E38" s="58">
        <f>A124805578R_Latest</f>
        <v>166.251</v>
      </c>
      <c r="F38" s="58">
        <f>A124805710L_Latest</f>
        <v>4.351</v>
      </c>
      <c r="G38" s="58">
        <f>A124805314K_Latest</f>
        <v>170.602</v>
      </c>
      <c r="H38" s="42"/>
      <c r="I38" s="65"/>
      <c r="J38" s="42"/>
      <c r="K38" s="42"/>
      <c r="L38" s="42"/>
    </row>
    <row r="39" spans="1:12">
      <c r="A39" s="56"/>
      <c r="B39" s="57" t="s">
        <v>383</v>
      </c>
      <c r="C39" s="58">
        <f>A124805326V_Latest</f>
        <v>50.210999999999999</v>
      </c>
      <c r="D39" s="58">
        <f>A124805062A_Latest</f>
        <v>38.207000000000001</v>
      </c>
      <c r="E39" s="58">
        <f>A124805458W_Latest</f>
        <v>88.418000000000006</v>
      </c>
      <c r="F39" s="58">
        <f>A124805590F_Latest</f>
        <v>3.6429999999999998</v>
      </c>
      <c r="G39" s="58">
        <f>A124805194C_Latest</f>
        <v>92.061999999999998</v>
      </c>
      <c r="H39" s="42"/>
      <c r="I39" s="65"/>
      <c r="J39" s="42"/>
      <c r="K39" s="42"/>
      <c r="L39" s="42"/>
    </row>
    <row r="40" spans="1:12">
      <c r="A40" s="56"/>
      <c r="B40" s="57" t="s">
        <v>384</v>
      </c>
      <c r="C40" s="58">
        <f>A124805434C_Latest</f>
        <v>23.006</v>
      </c>
      <c r="D40" s="58">
        <f>A124805170K_Latest</f>
        <v>14.304</v>
      </c>
      <c r="E40" s="58">
        <f>A124805566F_Latest</f>
        <v>37.31</v>
      </c>
      <c r="F40" s="58">
        <f>A124805698J_Latest</f>
        <v>1.355</v>
      </c>
      <c r="G40" s="58">
        <f>A124805302A_Latest</f>
        <v>38.664999999999999</v>
      </c>
      <c r="H40" s="42"/>
      <c r="I40" s="65"/>
      <c r="J40" s="42"/>
      <c r="K40" s="42"/>
      <c r="L40" s="42"/>
    </row>
    <row r="41" spans="1:12">
      <c r="A41" s="53" t="s">
        <v>367</v>
      </c>
      <c r="B41" s="66"/>
      <c r="C41" s="63">
        <f>A124805438L_Latest</f>
        <v>211.45500000000001</v>
      </c>
      <c r="D41" s="63">
        <f>A124805174V_Latest</f>
        <v>210.71600000000001</v>
      </c>
      <c r="E41" s="63">
        <f>A124805570W_Latest</f>
        <v>422.17099999999999</v>
      </c>
      <c r="F41" s="63">
        <f>A124805702L_Latest</f>
        <v>14.898</v>
      </c>
      <c r="G41" s="63">
        <f>A124805306K_Latest</f>
        <v>437.06900000000002</v>
      </c>
      <c r="H41" s="42"/>
      <c r="I41" s="65"/>
      <c r="J41" s="42"/>
      <c r="K41" s="42"/>
      <c r="L41" s="42"/>
    </row>
    <row r="42" spans="1:12">
      <c r="A42" s="48" t="s">
        <v>386</v>
      </c>
      <c r="B42" s="49"/>
      <c r="C42" s="49"/>
      <c r="D42" s="49"/>
      <c r="E42" s="49"/>
      <c r="F42" s="49"/>
      <c r="G42" s="49"/>
      <c r="H42" s="42"/>
      <c r="I42" s="65"/>
      <c r="J42" s="42"/>
      <c r="K42" s="42"/>
      <c r="L42" s="42"/>
    </row>
    <row r="43" spans="1:12">
      <c r="A43" s="53" t="s">
        <v>372</v>
      </c>
      <c r="B43" s="54"/>
      <c r="C43" s="58"/>
      <c r="D43" s="58"/>
      <c r="E43" s="58"/>
      <c r="F43" s="58"/>
      <c r="G43" s="58"/>
      <c r="H43" s="42"/>
      <c r="I43" s="65"/>
      <c r="J43" s="42"/>
      <c r="K43" s="42"/>
      <c r="L43" s="42"/>
    </row>
    <row r="44" spans="1:12">
      <c r="A44" s="56"/>
      <c r="B44" s="57" t="s">
        <v>373</v>
      </c>
      <c r="C44" s="58">
        <f>A124805330K_Latest</f>
        <v>236.41800000000001</v>
      </c>
      <c r="D44" s="58">
        <f>A124805066K_Latest</f>
        <v>270.286</v>
      </c>
      <c r="E44" s="58">
        <f>A124805462L_Latest</f>
        <v>506.70499999999998</v>
      </c>
      <c r="F44" s="58">
        <f>A124805594R_Latest</f>
        <v>27.99</v>
      </c>
      <c r="G44" s="58">
        <f>A124805198L_Latest</f>
        <v>534.69500000000005</v>
      </c>
      <c r="H44" s="42"/>
      <c r="I44" s="67"/>
      <c r="J44" s="42"/>
      <c r="K44" s="42"/>
      <c r="L44" s="42"/>
    </row>
    <row r="45" spans="1:12">
      <c r="A45" s="56"/>
      <c r="B45" s="57" t="s">
        <v>374</v>
      </c>
      <c r="C45" s="58">
        <f>A124805366L_Latest</f>
        <v>41.72</v>
      </c>
      <c r="D45" s="58">
        <f>A124805102J_Latest</f>
        <v>41.655000000000001</v>
      </c>
      <c r="E45" s="58">
        <f>A124805498R_Latest</f>
        <v>83.375</v>
      </c>
      <c r="F45" s="58">
        <f>A124805630L_Latest</f>
        <v>11.36</v>
      </c>
      <c r="G45" s="58">
        <f>A124805234K_Latest</f>
        <v>94.734999999999999</v>
      </c>
      <c r="H45" s="42"/>
      <c r="I45" s="67"/>
      <c r="J45" s="42"/>
      <c r="K45" s="42"/>
      <c r="L45" s="42"/>
    </row>
    <row r="46" spans="1:12">
      <c r="A46" s="53" t="s">
        <v>375</v>
      </c>
      <c r="B46" s="54"/>
      <c r="C46" s="58"/>
      <c r="D46" s="58"/>
      <c r="E46" s="58"/>
      <c r="F46" s="58"/>
      <c r="G46" s="58"/>
      <c r="H46" s="42"/>
      <c r="I46" s="67"/>
      <c r="J46" s="42"/>
      <c r="K46" s="42"/>
      <c r="L46" s="42"/>
    </row>
    <row r="47" spans="1:12">
      <c r="A47" s="56"/>
      <c r="B47" s="57" t="s">
        <v>376</v>
      </c>
      <c r="C47" s="58">
        <f>A124805398F_Latest</f>
        <v>104.52500000000001</v>
      </c>
      <c r="D47" s="58">
        <f>A124805134A_Latest</f>
        <v>129.54400000000001</v>
      </c>
      <c r="E47" s="58">
        <f>A124805530C_Latest</f>
        <v>234.06899999999999</v>
      </c>
      <c r="F47" s="58">
        <f>A124805662F_Latest</f>
        <v>10.821</v>
      </c>
      <c r="G47" s="58">
        <f>A124805266C_Latest</f>
        <v>244.89</v>
      </c>
      <c r="H47" s="42"/>
      <c r="I47" s="67"/>
      <c r="J47" s="42"/>
      <c r="K47" s="42"/>
      <c r="L47" s="42"/>
    </row>
    <row r="48" spans="1:12">
      <c r="A48" s="56"/>
      <c r="B48" s="57" t="s">
        <v>377</v>
      </c>
      <c r="C48" s="58">
        <f>A124805450C_Latest</f>
        <v>40.98</v>
      </c>
      <c r="D48" s="58">
        <f>A124805186C_Latest</f>
        <v>49.182000000000002</v>
      </c>
      <c r="E48" s="58">
        <f>A124805582F_Latest</f>
        <v>90.162000000000006</v>
      </c>
      <c r="F48" s="58">
        <f>A124805714W_Latest</f>
        <v>7.726</v>
      </c>
      <c r="G48" s="58">
        <f>A124805318V_Latest</f>
        <v>97.888000000000005</v>
      </c>
      <c r="H48" s="42"/>
      <c r="I48" s="67"/>
      <c r="J48" s="42"/>
      <c r="K48" s="42"/>
      <c r="L48" s="42"/>
    </row>
    <row r="49" spans="1:12">
      <c r="A49" s="56"/>
      <c r="B49" s="57" t="s">
        <v>378</v>
      </c>
      <c r="C49" s="58">
        <f>A124805334V_Latest</f>
        <v>80.611999999999995</v>
      </c>
      <c r="D49" s="58">
        <f>A124805070A_Latest</f>
        <v>77.227000000000004</v>
      </c>
      <c r="E49" s="58">
        <f>A124805466W_Latest</f>
        <v>157.84</v>
      </c>
      <c r="F49" s="58">
        <f>A124805598X_Latest</f>
        <v>9.6509999999999998</v>
      </c>
      <c r="G49" s="58">
        <f>A124805202T_Latest</f>
        <v>167.49100000000001</v>
      </c>
      <c r="H49" s="42"/>
      <c r="I49" s="67"/>
      <c r="J49" s="42"/>
      <c r="K49" s="42"/>
      <c r="L49" s="42"/>
    </row>
    <row r="50" spans="1:12">
      <c r="A50" s="56"/>
      <c r="B50" s="57" t="s">
        <v>379</v>
      </c>
      <c r="C50" s="58">
        <f>A124805410K_Latest</f>
        <v>52.02</v>
      </c>
      <c r="D50" s="58">
        <f>A124805146K_Latest</f>
        <v>55.988</v>
      </c>
      <c r="E50" s="58">
        <f>A124805542L_Latest</f>
        <v>108.008</v>
      </c>
      <c r="F50" s="58">
        <f>A124805674R_Latest</f>
        <v>11.151999999999999</v>
      </c>
      <c r="G50" s="58">
        <f>A124805278L_Latest</f>
        <v>119.16</v>
      </c>
      <c r="H50" s="42"/>
      <c r="I50" s="67"/>
      <c r="J50" s="42"/>
      <c r="K50" s="42"/>
      <c r="L50" s="42"/>
    </row>
    <row r="51" spans="1:12">
      <c r="A51" s="53" t="s">
        <v>380</v>
      </c>
      <c r="B51" s="54"/>
      <c r="C51" s="58"/>
      <c r="D51" s="58"/>
      <c r="E51" s="58"/>
      <c r="F51" s="58"/>
      <c r="G51" s="58"/>
      <c r="H51" s="42"/>
      <c r="I51" s="67"/>
      <c r="J51" s="42"/>
      <c r="K51" s="42"/>
      <c r="L51" s="42"/>
    </row>
    <row r="52" spans="1:12">
      <c r="A52" s="56"/>
      <c r="B52" s="57" t="s">
        <v>381</v>
      </c>
      <c r="C52" s="58">
        <f>A124805414V_Latest</f>
        <v>92.2</v>
      </c>
      <c r="D52" s="58">
        <f>A124805150A_Latest</f>
        <v>138.381</v>
      </c>
      <c r="E52" s="58">
        <f>A124805546W_Latest</f>
        <v>230.58099999999999</v>
      </c>
      <c r="F52" s="58">
        <f>A124805678X_Latest</f>
        <v>17.358000000000001</v>
      </c>
      <c r="G52" s="58">
        <f>A124805282C_Latest</f>
        <v>247.93899999999999</v>
      </c>
      <c r="H52" s="42"/>
      <c r="I52" s="67"/>
      <c r="J52" s="42"/>
      <c r="K52" s="42"/>
      <c r="L52" s="42"/>
    </row>
    <row r="53" spans="1:12">
      <c r="A53" s="56"/>
      <c r="B53" s="57" t="s">
        <v>382</v>
      </c>
      <c r="C53" s="58">
        <f>A124805354C_Latest</f>
        <v>115.554</v>
      </c>
      <c r="D53" s="58">
        <f>A124805090K_Latest</f>
        <v>134.28399999999999</v>
      </c>
      <c r="E53" s="58">
        <f>A124805486F_Latest</f>
        <v>249.83799999999999</v>
      </c>
      <c r="F53" s="58">
        <f>A124805618W_Latest</f>
        <v>13.504</v>
      </c>
      <c r="G53" s="58">
        <f>A124805222A_Latest</f>
        <v>263.34199999999998</v>
      </c>
      <c r="H53" s="42"/>
      <c r="I53" s="67"/>
      <c r="J53" s="42"/>
      <c r="K53" s="42"/>
      <c r="L53" s="42"/>
    </row>
    <row r="54" spans="1:12">
      <c r="A54" s="56"/>
      <c r="B54" s="57" t="s">
        <v>383</v>
      </c>
      <c r="C54" s="58">
        <f>A124805338C_Latest</f>
        <v>53.015999999999998</v>
      </c>
      <c r="D54" s="58">
        <f>A124805074K_Latest</f>
        <v>30.471</v>
      </c>
      <c r="E54" s="58">
        <f>A124805470L_Latest</f>
        <v>83.486999999999995</v>
      </c>
      <c r="F54" s="58">
        <f>A124805602C_Latest</f>
        <v>5.1580000000000004</v>
      </c>
      <c r="G54" s="58">
        <f>A124805206A_Latest</f>
        <v>88.644999999999996</v>
      </c>
      <c r="H54" s="42"/>
      <c r="I54" s="67"/>
      <c r="J54" s="42"/>
      <c r="K54" s="42"/>
      <c r="L54" s="42"/>
    </row>
    <row r="55" spans="1:12">
      <c r="A55" s="56"/>
      <c r="B55" s="57" t="s">
        <v>384</v>
      </c>
      <c r="C55" s="58">
        <f>A124805370C_Latest</f>
        <v>17.367999999999999</v>
      </c>
      <c r="D55" s="58">
        <f>A124805106T_Latest</f>
        <v>8.8049999999999997</v>
      </c>
      <c r="E55" s="58">
        <f>A124805502V_Latest</f>
        <v>26.173999999999999</v>
      </c>
      <c r="F55" s="58">
        <f>A124805634W_Latest</f>
        <v>3.33</v>
      </c>
      <c r="G55" s="58">
        <f>A124805238V_Latest</f>
        <v>29.504000000000001</v>
      </c>
      <c r="H55" s="42"/>
      <c r="I55" s="67"/>
      <c r="J55" s="42"/>
      <c r="K55" s="42"/>
      <c r="L55" s="42"/>
    </row>
    <row r="56" spans="1:12">
      <c r="A56" s="53" t="s">
        <v>367</v>
      </c>
      <c r="B56" s="66"/>
      <c r="C56" s="63">
        <f>A124805350V_Latest</f>
        <v>278.13799999999998</v>
      </c>
      <c r="D56" s="63">
        <f>A124805086V_Latest</f>
        <v>311.94099999999997</v>
      </c>
      <c r="E56" s="63">
        <f>A124805482W_Latest</f>
        <v>590.07899999999995</v>
      </c>
      <c r="F56" s="63">
        <f>A124805614L_Latest</f>
        <v>39.350999999999999</v>
      </c>
      <c r="G56" s="63">
        <f>A124805218K_Latest</f>
        <v>629.42999999999995</v>
      </c>
      <c r="H56" s="42"/>
      <c r="I56" s="67"/>
      <c r="J56" s="42"/>
      <c r="K56" s="42"/>
      <c r="L56" s="42"/>
    </row>
    <row r="57" spans="1:12">
      <c r="A57" s="53"/>
      <c r="B57" s="62"/>
      <c r="C57" s="63"/>
      <c r="D57" s="63"/>
      <c r="E57" s="63"/>
      <c r="F57" s="63"/>
      <c r="G57" s="63"/>
      <c r="H57" s="42"/>
      <c r="I57" s="67"/>
      <c r="J57" s="42"/>
      <c r="K57" s="42"/>
      <c r="L57" s="42"/>
    </row>
    <row r="58" spans="1:12">
      <c r="A58" s="54"/>
      <c r="B58" s="54"/>
      <c r="C58" s="54"/>
      <c r="D58" s="54"/>
      <c r="E58" s="54"/>
      <c r="F58" s="54"/>
      <c r="G58" s="54"/>
      <c r="H58" s="42"/>
      <c r="I58" s="67"/>
      <c r="J58" s="42"/>
      <c r="K58" s="42"/>
      <c r="L58" s="42"/>
    </row>
    <row r="59" spans="1:12">
      <c r="A59" s="31" t="s">
        <v>387</v>
      </c>
      <c r="B59" s="54"/>
      <c r="C59" s="54"/>
      <c r="D59" s="54"/>
      <c r="E59" s="54"/>
      <c r="F59" s="54"/>
      <c r="G59" s="54"/>
      <c r="H59" s="42"/>
      <c r="I59" s="67"/>
      <c r="J59" s="42"/>
      <c r="K59" s="42"/>
      <c r="L59" s="42"/>
    </row>
  </sheetData>
  <mergeCells count="5">
    <mergeCell ref="B6:L6"/>
    <mergeCell ref="A8:H8"/>
    <mergeCell ref="C9:E9"/>
    <mergeCell ref="F9:F10"/>
    <mergeCell ref="G9:G10"/>
  </mergeCells>
  <hyperlinks>
    <hyperlink ref="A59" r:id="rId1" display="© Commonwealth of Australia 2015" xr:uid="{1099613B-8751-41DA-A28B-7FCC1582BEBB}"/>
  </hyperlinks>
  <pageMargins left="0.74803149606299213" right="0.74803149606299213" top="0.98425196850393704" bottom="0.98425196850393704" header="0.51181102362204722" footer="0.51181102362204722"/>
  <pageSetup paperSize="8" scale="59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BDED-DAB3-496C-B952-46B3F72B4A2D}">
  <sheetPr>
    <pageSetUpPr fitToPage="1"/>
  </sheetPr>
  <dimension ref="A1:L59"/>
  <sheetViews>
    <sheetView zoomScaleNormal="100" workbookViewId="0">
      <pane ySplit="10" topLeftCell="A11" activePane="bottomLeft" state="frozen"/>
      <selection activeCell="Z1" sqref="Z1"/>
      <selection pane="bottomLeft" activeCell="C14" sqref="C14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95" customHeight="1">
      <c r="A2" s="21"/>
      <c r="B2" s="33" t="s">
        <v>342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2"/>
      <c r="B5" s="34" t="s">
        <v>343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15.95" customHeight="1">
      <c r="A6" s="32"/>
      <c r="B6" s="73" t="str">
        <f>Contents!B6</f>
        <v>Table 4. Characteristics of part-time workers who prefer more hours</v>
      </c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2" ht="15.95" customHeight="1">
      <c r="A7" s="32"/>
      <c r="B7" s="35" t="str">
        <f>Contents!B7</f>
        <v>Released at 11:30 am (Canberra time) Wed 7 Jul 2021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ht="15.75" customHeight="1">
      <c r="A8" s="74" t="str">
        <f>Contents!C12</f>
        <v>Table 4.2 - Time Series IDs</v>
      </c>
      <c r="B8" s="74"/>
      <c r="C8" s="74"/>
      <c r="D8" s="74"/>
      <c r="E8" s="74"/>
      <c r="F8" s="74"/>
      <c r="G8" s="74"/>
      <c r="H8" s="74"/>
      <c r="I8" s="36"/>
      <c r="J8" s="37"/>
      <c r="K8" s="38"/>
      <c r="L8" s="38"/>
    </row>
    <row r="9" spans="1:12">
      <c r="A9" s="39"/>
      <c r="B9" s="39"/>
      <c r="C9" s="75" t="s">
        <v>365</v>
      </c>
      <c r="D9" s="75"/>
      <c r="E9" s="75"/>
      <c r="F9" s="76" t="s">
        <v>366</v>
      </c>
      <c r="G9" s="76" t="s">
        <v>367</v>
      </c>
      <c r="H9" s="40"/>
      <c r="I9" s="41"/>
      <c r="J9" s="42"/>
      <c r="K9" s="42"/>
      <c r="L9" s="42"/>
    </row>
    <row r="10" spans="1:12" ht="33.75">
      <c r="A10" s="43"/>
      <c r="B10" s="43"/>
      <c r="C10" s="44" t="s">
        <v>368</v>
      </c>
      <c r="D10" s="44" t="s">
        <v>369</v>
      </c>
      <c r="E10" s="45" t="s">
        <v>367</v>
      </c>
      <c r="F10" s="77"/>
      <c r="G10" s="77"/>
      <c r="H10" s="46"/>
      <c r="I10" s="46"/>
      <c r="J10" s="42"/>
      <c r="K10" s="42"/>
      <c r="L10" s="42"/>
    </row>
    <row r="11" spans="1:12">
      <c r="A11" s="43"/>
      <c r="B11" s="43"/>
      <c r="C11" s="47" t="s">
        <v>370</v>
      </c>
      <c r="D11" s="47" t="s">
        <v>370</v>
      </c>
      <c r="E11" s="47" t="s">
        <v>370</v>
      </c>
      <c r="F11" s="47" t="s">
        <v>370</v>
      </c>
      <c r="G11" s="47" t="s">
        <v>370</v>
      </c>
      <c r="H11" s="46"/>
      <c r="I11" s="46"/>
      <c r="J11" s="42"/>
      <c r="K11" s="42"/>
      <c r="L11" s="42"/>
    </row>
    <row r="12" spans="1:12">
      <c r="A12" s="48" t="s">
        <v>371</v>
      </c>
      <c r="B12" s="49"/>
      <c r="C12" s="49"/>
      <c r="D12" s="49"/>
      <c r="E12" s="49"/>
      <c r="F12" s="49"/>
      <c r="G12" s="49"/>
      <c r="H12" s="50"/>
      <c r="I12" s="51"/>
      <c r="J12" s="52"/>
      <c r="K12" s="52"/>
      <c r="L12" s="52"/>
    </row>
    <row r="13" spans="1:12">
      <c r="A13" s="53" t="s">
        <v>372</v>
      </c>
      <c r="B13" s="54"/>
      <c r="C13" s="55"/>
      <c r="D13" s="55"/>
      <c r="E13" s="55"/>
      <c r="F13" s="55"/>
      <c r="G13" s="55"/>
      <c r="H13" s="52"/>
      <c r="I13" s="52"/>
      <c r="J13" s="52"/>
      <c r="K13" s="52"/>
      <c r="L13" s="52"/>
    </row>
    <row r="14" spans="1:12">
      <c r="A14" s="56"/>
      <c r="B14" s="57" t="s">
        <v>373</v>
      </c>
      <c r="C14" s="19" t="s">
        <v>194</v>
      </c>
      <c r="D14" s="19" t="s">
        <v>195</v>
      </c>
      <c r="E14" s="19" t="s">
        <v>193</v>
      </c>
      <c r="F14" s="19" t="s">
        <v>196</v>
      </c>
      <c r="G14" s="19" t="s">
        <v>192</v>
      </c>
      <c r="H14" s="60"/>
      <c r="I14" s="60"/>
      <c r="J14" s="60"/>
      <c r="K14" s="60"/>
      <c r="L14" s="60"/>
    </row>
    <row r="15" spans="1:12">
      <c r="A15" s="56"/>
      <c r="B15" s="57" t="s">
        <v>374</v>
      </c>
      <c r="C15" s="19" t="s">
        <v>209</v>
      </c>
      <c r="D15" s="19" t="s">
        <v>210</v>
      </c>
      <c r="E15" s="19" t="s">
        <v>208</v>
      </c>
      <c r="F15" s="19" t="s">
        <v>211</v>
      </c>
      <c r="G15" s="19" t="s">
        <v>207</v>
      </c>
      <c r="H15" s="42"/>
      <c r="I15" s="42"/>
      <c r="J15" s="42"/>
      <c r="K15" s="42"/>
      <c r="L15" s="42"/>
    </row>
    <row r="16" spans="1:12">
      <c r="A16" s="53" t="s">
        <v>375</v>
      </c>
      <c r="B16" s="54"/>
      <c r="C16" s="19"/>
      <c r="D16" s="19"/>
      <c r="E16" s="19"/>
      <c r="F16" s="19"/>
      <c r="G16" s="19"/>
      <c r="H16" s="42"/>
      <c r="I16" s="42"/>
      <c r="J16" s="42"/>
      <c r="K16" s="42"/>
      <c r="L16" s="42"/>
    </row>
    <row r="17" spans="1:12">
      <c r="A17" s="56"/>
      <c r="B17" s="57" t="s">
        <v>376</v>
      </c>
      <c r="C17" s="19" t="s">
        <v>224</v>
      </c>
      <c r="D17" s="19" t="s">
        <v>225</v>
      </c>
      <c r="E17" s="19" t="s">
        <v>223</v>
      </c>
      <c r="F17" s="19" t="s">
        <v>226</v>
      </c>
      <c r="G17" s="19" t="s">
        <v>222</v>
      </c>
      <c r="H17" s="42"/>
      <c r="I17" s="42"/>
      <c r="J17" s="42"/>
      <c r="K17" s="42"/>
      <c r="L17" s="42"/>
    </row>
    <row r="18" spans="1:12">
      <c r="A18" s="56"/>
      <c r="B18" s="57" t="s">
        <v>377</v>
      </c>
      <c r="C18" s="19" t="s">
        <v>239</v>
      </c>
      <c r="D18" s="19" t="s">
        <v>240</v>
      </c>
      <c r="E18" s="19" t="s">
        <v>238</v>
      </c>
      <c r="F18" s="19" t="s">
        <v>241</v>
      </c>
      <c r="G18" s="19" t="s">
        <v>237</v>
      </c>
      <c r="H18" s="42"/>
      <c r="I18" s="42"/>
      <c r="J18" s="42"/>
      <c r="K18" s="42"/>
      <c r="L18" s="42"/>
    </row>
    <row r="19" spans="1:12">
      <c r="A19" s="56"/>
      <c r="B19" s="57" t="s">
        <v>378</v>
      </c>
      <c r="C19" s="19" t="s">
        <v>254</v>
      </c>
      <c r="D19" s="19" t="s">
        <v>255</v>
      </c>
      <c r="E19" s="19" t="s">
        <v>253</v>
      </c>
      <c r="F19" s="19" t="s">
        <v>256</v>
      </c>
      <c r="G19" s="19" t="s">
        <v>252</v>
      </c>
      <c r="H19" s="42"/>
      <c r="I19" s="42"/>
      <c r="J19" s="42"/>
      <c r="K19" s="42"/>
      <c r="L19" s="42"/>
    </row>
    <row r="20" spans="1:12">
      <c r="A20" s="56"/>
      <c r="B20" s="57" t="s">
        <v>379</v>
      </c>
      <c r="C20" s="19" t="s">
        <v>269</v>
      </c>
      <c r="D20" s="19" t="s">
        <v>270</v>
      </c>
      <c r="E20" s="19" t="s">
        <v>268</v>
      </c>
      <c r="F20" s="19" t="s">
        <v>271</v>
      </c>
      <c r="G20" s="19" t="s">
        <v>267</v>
      </c>
      <c r="H20" s="42"/>
      <c r="I20" s="42"/>
      <c r="J20" s="42"/>
      <c r="K20" s="42"/>
      <c r="L20" s="42"/>
    </row>
    <row r="21" spans="1:12">
      <c r="A21" s="53" t="s">
        <v>380</v>
      </c>
      <c r="B21" s="54"/>
      <c r="C21" s="19"/>
      <c r="D21" s="19"/>
      <c r="E21" s="19"/>
      <c r="F21" s="19"/>
      <c r="G21" s="19"/>
      <c r="H21" s="42"/>
      <c r="I21" s="42"/>
      <c r="J21" s="42"/>
      <c r="K21" s="42"/>
      <c r="L21" s="42"/>
    </row>
    <row r="22" spans="1:12">
      <c r="A22" s="56"/>
      <c r="B22" s="57" t="s">
        <v>381</v>
      </c>
      <c r="C22" s="19" t="s">
        <v>284</v>
      </c>
      <c r="D22" s="19" t="s">
        <v>285</v>
      </c>
      <c r="E22" s="19" t="s">
        <v>283</v>
      </c>
      <c r="F22" s="19" t="s">
        <v>286</v>
      </c>
      <c r="G22" s="19" t="s">
        <v>282</v>
      </c>
      <c r="H22" s="42"/>
      <c r="I22" s="42"/>
      <c r="J22" s="42"/>
      <c r="K22" s="42"/>
      <c r="L22" s="42"/>
    </row>
    <row r="23" spans="1:12">
      <c r="A23" s="56"/>
      <c r="B23" s="57" t="s">
        <v>382</v>
      </c>
      <c r="C23" s="19" t="s">
        <v>299</v>
      </c>
      <c r="D23" s="19" t="s">
        <v>300</v>
      </c>
      <c r="E23" s="19" t="s">
        <v>298</v>
      </c>
      <c r="F23" s="19" t="s">
        <v>301</v>
      </c>
      <c r="G23" s="19" t="s">
        <v>297</v>
      </c>
      <c r="H23" s="42"/>
      <c r="I23" s="42"/>
      <c r="J23" s="42"/>
      <c r="K23" s="42"/>
      <c r="L23" s="42"/>
    </row>
    <row r="24" spans="1:12">
      <c r="A24" s="56"/>
      <c r="B24" s="57" t="s">
        <v>383</v>
      </c>
      <c r="C24" s="19" t="s">
        <v>314</v>
      </c>
      <c r="D24" s="19" t="s">
        <v>315</v>
      </c>
      <c r="E24" s="19" t="s">
        <v>313</v>
      </c>
      <c r="F24" s="19" t="s">
        <v>316</v>
      </c>
      <c r="G24" s="19" t="s">
        <v>312</v>
      </c>
      <c r="H24" s="42"/>
      <c r="I24" s="42"/>
      <c r="J24" s="42"/>
      <c r="K24" s="42"/>
      <c r="L24" s="42"/>
    </row>
    <row r="25" spans="1:12">
      <c r="A25" s="56"/>
      <c r="B25" s="57" t="s">
        <v>384</v>
      </c>
      <c r="C25" s="19" t="s">
        <v>329</v>
      </c>
      <c r="D25" s="19" t="s">
        <v>330</v>
      </c>
      <c r="E25" s="19" t="s">
        <v>328</v>
      </c>
      <c r="F25" s="19" t="s">
        <v>331</v>
      </c>
      <c r="G25" s="19" t="s">
        <v>327</v>
      </c>
      <c r="H25" s="42"/>
      <c r="I25" s="42"/>
      <c r="J25" s="42"/>
      <c r="K25" s="42"/>
      <c r="L25" s="42"/>
    </row>
    <row r="26" spans="1:12">
      <c r="A26" s="53" t="s">
        <v>367</v>
      </c>
      <c r="B26" s="62"/>
      <c r="C26" s="19" t="s">
        <v>179</v>
      </c>
      <c r="D26" s="19" t="s">
        <v>180</v>
      </c>
      <c r="E26" s="19" t="s">
        <v>178</v>
      </c>
      <c r="F26" s="19" t="s">
        <v>181</v>
      </c>
      <c r="G26" s="19" t="s">
        <v>177</v>
      </c>
      <c r="H26" s="42"/>
      <c r="I26" s="42"/>
      <c r="J26" s="42"/>
      <c r="K26" s="42"/>
      <c r="L26" s="42"/>
    </row>
    <row r="27" spans="1:12">
      <c r="A27" s="48" t="s">
        <v>385</v>
      </c>
      <c r="B27" s="49"/>
      <c r="C27" s="49"/>
      <c r="D27" s="49"/>
      <c r="E27" s="49"/>
      <c r="F27" s="49"/>
      <c r="G27" s="49"/>
      <c r="H27" s="42"/>
      <c r="I27" s="42"/>
      <c r="J27" s="42"/>
      <c r="K27" s="42"/>
      <c r="L27" s="42"/>
    </row>
    <row r="28" spans="1:12">
      <c r="A28" s="53" t="s">
        <v>372</v>
      </c>
      <c r="B28" s="54"/>
      <c r="C28" s="19"/>
      <c r="D28" s="19"/>
      <c r="E28" s="19"/>
      <c r="F28" s="19"/>
      <c r="G28" s="19"/>
      <c r="H28" s="42"/>
      <c r="I28" s="42"/>
      <c r="J28" s="42"/>
      <c r="K28" s="42"/>
      <c r="L28" s="42"/>
    </row>
    <row r="29" spans="1:12">
      <c r="A29" s="56"/>
      <c r="B29" s="57" t="s">
        <v>373</v>
      </c>
      <c r="C29" s="19" t="s">
        <v>199</v>
      </c>
      <c r="D29" s="19" t="s">
        <v>200</v>
      </c>
      <c r="E29" s="19" t="s">
        <v>198</v>
      </c>
      <c r="F29" s="19" t="s">
        <v>201</v>
      </c>
      <c r="G29" s="19" t="s">
        <v>197</v>
      </c>
      <c r="H29" s="42"/>
      <c r="I29" s="42"/>
      <c r="J29" s="42"/>
      <c r="K29" s="42"/>
      <c r="L29" s="42"/>
    </row>
    <row r="30" spans="1:12">
      <c r="A30" s="56"/>
      <c r="B30" s="57" t="s">
        <v>374</v>
      </c>
      <c r="C30" s="19" t="s">
        <v>214</v>
      </c>
      <c r="D30" s="19" t="s">
        <v>215</v>
      </c>
      <c r="E30" s="19" t="s">
        <v>213</v>
      </c>
      <c r="F30" s="19" t="s">
        <v>216</v>
      </c>
      <c r="G30" s="19" t="s">
        <v>212</v>
      </c>
      <c r="H30" s="42"/>
      <c r="I30" s="42"/>
      <c r="J30" s="42"/>
      <c r="K30" s="42"/>
      <c r="L30" s="42"/>
    </row>
    <row r="31" spans="1:12">
      <c r="A31" s="53" t="s">
        <v>375</v>
      </c>
      <c r="B31" s="54"/>
      <c r="C31" s="19"/>
      <c r="D31" s="19"/>
      <c r="E31" s="19"/>
      <c r="F31" s="19"/>
      <c r="G31" s="19"/>
      <c r="H31" s="42"/>
      <c r="I31" s="42"/>
      <c r="J31" s="42"/>
      <c r="K31" s="42"/>
      <c r="L31" s="42"/>
    </row>
    <row r="32" spans="1:12">
      <c r="A32" s="56"/>
      <c r="B32" s="57" t="s">
        <v>376</v>
      </c>
      <c r="C32" s="19" t="s">
        <v>229</v>
      </c>
      <c r="D32" s="19" t="s">
        <v>230</v>
      </c>
      <c r="E32" s="19" t="s">
        <v>228</v>
      </c>
      <c r="F32" s="19" t="s">
        <v>231</v>
      </c>
      <c r="G32" s="19" t="s">
        <v>227</v>
      </c>
      <c r="H32" s="42"/>
      <c r="I32" s="42"/>
      <c r="J32" s="42"/>
      <c r="K32" s="42"/>
      <c r="L32" s="42"/>
    </row>
    <row r="33" spans="1:12">
      <c r="A33" s="56"/>
      <c r="B33" s="57" t="s">
        <v>377</v>
      </c>
      <c r="C33" s="19" t="s">
        <v>244</v>
      </c>
      <c r="D33" s="19" t="s">
        <v>245</v>
      </c>
      <c r="E33" s="19" t="s">
        <v>243</v>
      </c>
      <c r="F33" s="19" t="s">
        <v>246</v>
      </c>
      <c r="G33" s="19" t="s">
        <v>242</v>
      </c>
      <c r="H33" s="42"/>
      <c r="I33" s="42"/>
      <c r="J33" s="42"/>
      <c r="K33" s="42"/>
      <c r="L33" s="42"/>
    </row>
    <row r="34" spans="1:12">
      <c r="A34" s="56"/>
      <c r="B34" s="57" t="s">
        <v>378</v>
      </c>
      <c r="C34" s="19" t="s">
        <v>259</v>
      </c>
      <c r="D34" s="19" t="s">
        <v>260</v>
      </c>
      <c r="E34" s="19" t="s">
        <v>258</v>
      </c>
      <c r="F34" s="19" t="s">
        <v>261</v>
      </c>
      <c r="G34" s="19" t="s">
        <v>257</v>
      </c>
      <c r="H34" s="42"/>
      <c r="I34" s="42"/>
      <c r="J34" s="42"/>
      <c r="K34" s="42"/>
      <c r="L34" s="42"/>
    </row>
    <row r="35" spans="1:12">
      <c r="A35" s="56"/>
      <c r="B35" s="57" t="s">
        <v>379</v>
      </c>
      <c r="C35" s="19" t="s">
        <v>274</v>
      </c>
      <c r="D35" s="19" t="s">
        <v>275</v>
      </c>
      <c r="E35" s="19" t="s">
        <v>273</v>
      </c>
      <c r="F35" s="19" t="s">
        <v>276</v>
      </c>
      <c r="G35" s="19" t="s">
        <v>272</v>
      </c>
      <c r="H35" s="42"/>
      <c r="I35" s="42"/>
      <c r="J35" s="42"/>
      <c r="K35" s="42"/>
      <c r="L35" s="42"/>
    </row>
    <row r="36" spans="1:12">
      <c r="A36" s="53" t="s">
        <v>380</v>
      </c>
      <c r="B36" s="54"/>
      <c r="C36" s="19"/>
      <c r="D36" s="19"/>
      <c r="E36" s="19"/>
      <c r="F36" s="19"/>
      <c r="G36" s="19"/>
      <c r="H36" s="42"/>
      <c r="I36" s="42"/>
      <c r="J36" s="42"/>
      <c r="K36" s="42"/>
      <c r="L36" s="42"/>
    </row>
    <row r="37" spans="1:12">
      <c r="A37" s="56"/>
      <c r="B37" s="57" t="s">
        <v>381</v>
      </c>
      <c r="C37" s="19" t="s">
        <v>289</v>
      </c>
      <c r="D37" s="19" t="s">
        <v>290</v>
      </c>
      <c r="E37" s="19" t="s">
        <v>288</v>
      </c>
      <c r="F37" s="19" t="s">
        <v>291</v>
      </c>
      <c r="G37" s="19" t="s">
        <v>287</v>
      </c>
      <c r="H37" s="42"/>
      <c r="I37" s="42"/>
      <c r="J37" s="42"/>
      <c r="K37" s="42"/>
      <c r="L37" s="42"/>
    </row>
    <row r="38" spans="1:12">
      <c r="A38" s="56"/>
      <c r="B38" s="57" t="s">
        <v>382</v>
      </c>
      <c r="C38" s="19" t="s">
        <v>304</v>
      </c>
      <c r="D38" s="19" t="s">
        <v>305</v>
      </c>
      <c r="E38" s="19" t="s">
        <v>303</v>
      </c>
      <c r="F38" s="19" t="s">
        <v>306</v>
      </c>
      <c r="G38" s="19" t="s">
        <v>302</v>
      </c>
      <c r="H38" s="42"/>
      <c r="I38" s="42"/>
      <c r="J38" s="42"/>
      <c r="K38" s="42"/>
      <c r="L38" s="42"/>
    </row>
    <row r="39" spans="1:12">
      <c r="A39" s="56"/>
      <c r="B39" s="57" t="s">
        <v>383</v>
      </c>
      <c r="C39" s="19" t="s">
        <v>319</v>
      </c>
      <c r="D39" s="19" t="s">
        <v>320</v>
      </c>
      <c r="E39" s="19" t="s">
        <v>318</v>
      </c>
      <c r="F39" s="19" t="s">
        <v>321</v>
      </c>
      <c r="G39" s="19" t="s">
        <v>317</v>
      </c>
      <c r="H39" s="42"/>
      <c r="I39" s="42"/>
      <c r="J39" s="42"/>
      <c r="K39" s="42"/>
      <c r="L39" s="42"/>
    </row>
    <row r="40" spans="1:12">
      <c r="A40" s="56"/>
      <c r="B40" s="57" t="s">
        <v>384</v>
      </c>
      <c r="C40" s="19" t="s">
        <v>334</v>
      </c>
      <c r="D40" s="19" t="s">
        <v>335</v>
      </c>
      <c r="E40" s="19" t="s">
        <v>333</v>
      </c>
      <c r="F40" s="19" t="s">
        <v>336</v>
      </c>
      <c r="G40" s="19" t="s">
        <v>332</v>
      </c>
      <c r="H40" s="42"/>
      <c r="I40" s="42"/>
      <c r="J40" s="42"/>
      <c r="K40" s="42"/>
      <c r="L40" s="42"/>
    </row>
    <row r="41" spans="1:12">
      <c r="A41" s="53" t="s">
        <v>367</v>
      </c>
      <c r="B41" s="66"/>
      <c r="C41" s="19" t="s">
        <v>184</v>
      </c>
      <c r="D41" s="19" t="s">
        <v>185</v>
      </c>
      <c r="E41" s="19" t="s">
        <v>183</v>
      </c>
      <c r="F41" s="19" t="s">
        <v>186</v>
      </c>
      <c r="G41" s="19" t="s">
        <v>182</v>
      </c>
      <c r="H41" s="42"/>
      <c r="I41" s="42"/>
      <c r="J41" s="42"/>
      <c r="K41" s="42"/>
      <c r="L41" s="42"/>
    </row>
    <row r="42" spans="1:12">
      <c r="A42" s="48" t="s">
        <v>386</v>
      </c>
      <c r="B42" s="49"/>
      <c r="C42" s="49"/>
      <c r="D42" s="49"/>
      <c r="E42" s="49"/>
      <c r="F42" s="49"/>
      <c r="G42" s="49"/>
      <c r="H42" s="42"/>
      <c r="I42" s="42"/>
      <c r="J42" s="42"/>
      <c r="K42" s="42"/>
      <c r="L42" s="42"/>
    </row>
    <row r="43" spans="1:12">
      <c r="A43" s="53" t="s">
        <v>372</v>
      </c>
      <c r="B43" s="54"/>
      <c r="C43" s="19"/>
      <c r="D43" s="19"/>
      <c r="E43" s="19"/>
      <c r="F43" s="19"/>
      <c r="G43" s="19"/>
      <c r="H43" s="42"/>
      <c r="I43" s="42"/>
      <c r="J43" s="42"/>
      <c r="K43" s="42"/>
      <c r="L43" s="42"/>
    </row>
    <row r="44" spans="1:12">
      <c r="A44" s="56"/>
      <c r="B44" s="57" t="s">
        <v>373</v>
      </c>
      <c r="C44" s="19" t="s">
        <v>204</v>
      </c>
      <c r="D44" s="19" t="s">
        <v>205</v>
      </c>
      <c r="E44" s="19" t="s">
        <v>203</v>
      </c>
      <c r="F44" s="19" t="s">
        <v>206</v>
      </c>
      <c r="G44" s="19" t="s">
        <v>202</v>
      </c>
      <c r="H44" s="42"/>
      <c r="I44" s="42"/>
      <c r="J44" s="42"/>
      <c r="K44" s="42"/>
      <c r="L44" s="42"/>
    </row>
    <row r="45" spans="1:12">
      <c r="A45" s="56"/>
      <c r="B45" s="57" t="s">
        <v>374</v>
      </c>
      <c r="C45" s="19" t="s">
        <v>219</v>
      </c>
      <c r="D45" s="19" t="s">
        <v>220</v>
      </c>
      <c r="E45" s="19" t="s">
        <v>218</v>
      </c>
      <c r="F45" s="19" t="s">
        <v>221</v>
      </c>
      <c r="G45" s="19" t="s">
        <v>217</v>
      </c>
      <c r="H45" s="42"/>
      <c r="I45" s="42"/>
      <c r="J45" s="42"/>
      <c r="K45" s="42"/>
      <c r="L45" s="42"/>
    </row>
    <row r="46" spans="1:12">
      <c r="A46" s="53" t="s">
        <v>375</v>
      </c>
      <c r="B46" s="54"/>
      <c r="C46" s="19"/>
      <c r="D46" s="19"/>
      <c r="E46" s="19"/>
      <c r="F46" s="19"/>
      <c r="G46" s="19"/>
      <c r="H46" s="42"/>
      <c r="I46" s="42"/>
      <c r="J46" s="42"/>
      <c r="K46" s="42"/>
      <c r="L46" s="42"/>
    </row>
    <row r="47" spans="1:12">
      <c r="A47" s="56"/>
      <c r="B47" s="57" t="s">
        <v>376</v>
      </c>
      <c r="C47" s="19" t="s">
        <v>234</v>
      </c>
      <c r="D47" s="19" t="s">
        <v>235</v>
      </c>
      <c r="E47" s="19" t="s">
        <v>233</v>
      </c>
      <c r="F47" s="19" t="s">
        <v>236</v>
      </c>
      <c r="G47" s="19" t="s">
        <v>232</v>
      </c>
      <c r="H47" s="42"/>
      <c r="I47" s="42"/>
      <c r="J47" s="42"/>
      <c r="K47" s="42"/>
      <c r="L47" s="42"/>
    </row>
    <row r="48" spans="1:12">
      <c r="A48" s="56"/>
      <c r="B48" s="57" t="s">
        <v>377</v>
      </c>
      <c r="C48" s="19" t="s">
        <v>249</v>
      </c>
      <c r="D48" s="19" t="s">
        <v>250</v>
      </c>
      <c r="E48" s="19" t="s">
        <v>248</v>
      </c>
      <c r="F48" s="19" t="s">
        <v>251</v>
      </c>
      <c r="G48" s="19" t="s">
        <v>247</v>
      </c>
      <c r="H48" s="42"/>
      <c r="I48" s="42"/>
      <c r="J48" s="42"/>
      <c r="K48" s="42"/>
      <c r="L48" s="42"/>
    </row>
    <row r="49" spans="1:12">
      <c r="A49" s="56"/>
      <c r="B49" s="57" t="s">
        <v>378</v>
      </c>
      <c r="C49" s="19" t="s">
        <v>264</v>
      </c>
      <c r="D49" s="19" t="s">
        <v>265</v>
      </c>
      <c r="E49" s="19" t="s">
        <v>263</v>
      </c>
      <c r="F49" s="19" t="s">
        <v>266</v>
      </c>
      <c r="G49" s="19" t="s">
        <v>262</v>
      </c>
      <c r="H49" s="42"/>
      <c r="I49" s="42"/>
      <c r="J49" s="42"/>
      <c r="K49" s="42"/>
      <c r="L49" s="42"/>
    </row>
    <row r="50" spans="1:12">
      <c r="A50" s="56"/>
      <c r="B50" s="57" t="s">
        <v>379</v>
      </c>
      <c r="C50" s="19" t="s">
        <v>279</v>
      </c>
      <c r="D50" s="19" t="s">
        <v>280</v>
      </c>
      <c r="E50" s="19" t="s">
        <v>278</v>
      </c>
      <c r="F50" s="19" t="s">
        <v>281</v>
      </c>
      <c r="G50" s="19" t="s">
        <v>277</v>
      </c>
      <c r="H50" s="42"/>
      <c r="I50" s="42"/>
      <c r="J50" s="42"/>
      <c r="K50" s="42"/>
      <c r="L50" s="42"/>
    </row>
    <row r="51" spans="1:12">
      <c r="A51" s="53" t="s">
        <v>380</v>
      </c>
      <c r="B51" s="54"/>
      <c r="C51" s="19"/>
      <c r="D51" s="19"/>
      <c r="E51" s="19"/>
      <c r="F51" s="19"/>
      <c r="G51" s="19"/>
      <c r="H51" s="42"/>
      <c r="I51" s="42"/>
      <c r="J51" s="42"/>
      <c r="K51" s="42"/>
      <c r="L51" s="42"/>
    </row>
    <row r="52" spans="1:12">
      <c r="A52" s="56"/>
      <c r="B52" s="57" t="s">
        <v>381</v>
      </c>
      <c r="C52" s="19" t="s">
        <v>294</v>
      </c>
      <c r="D52" s="19" t="s">
        <v>295</v>
      </c>
      <c r="E52" s="19" t="s">
        <v>293</v>
      </c>
      <c r="F52" s="19" t="s">
        <v>296</v>
      </c>
      <c r="G52" s="19" t="s">
        <v>292</v>
      </c>
      <c r="H52" s="42"/>
      <c r="I52" s="42"/>
      <c r="J52" s="42"/>
      <c r="K52" s="42"/>
      <c r="L52" s="42"/>
    </row>
    <row r="53" spans="1:12">
      <c r="A53" s="56"/>
      <c r="B53" s="57" t="s">
        <v>382</v>
      </c>
      <c r="C53" s="19" t="s">
        <v>309</v>
      </c>
      <c r="D53" s="19" t="s">
        <v>310</v>
      </c>
      <c r="E53" s="19" t="s">
        <v>308</v>
      </c>
      <c r="F53" s="19" t="s">
        <v>311</v>
      </c>
      <c r="G53" s="19" t="s">
        <v>307</v>
      </c>
      <c r="H53" s="42"/>
      <c r="I53" s="42"/>
      <c r="J53" s="42"/>
      <c r="K53" s="42"/>
      <c r="L53" s="42"/>
    </row>
    <row r="54" spans="1:12">
      <c r="A54" s="56"/>
      <c r="B54" s="57" t="s">
        <v>383</v>
      </c>
      <c r="C54" s="19" t="s">
        <v>324</v>
      </c>
      <c r="D54" s="19" t="s">
        <v>325</v>
      </c>
      <c r="E54" s="19" t="s">
        <v>323</v>
      </c>
      <c r="F54" s="19" t="s">
        <v>326</v>
      </c>
      <c r="G54" s="19" t="s">
        <v>322</v>
      </c>
      <c r="H54" s="42"/>
      <c r="I54" s="42"/>
      <c r="J54" s="42"/>
      <c r="K54" s="42"/>
      <c r="L54" s="42"/>
    </row>
    <row r="55" spans="1:12">
      <c r="A55" s="56"/>
      <c r="B55" s="57" t="s">
        <v>384</v>
      </c>
      <c r="C55" s="19" t="s">
        <v>339</v>
      </c>
      <c r="D55" s="19" t="s">
        <v>340</v>
      </c>
      <c r="E55" s="19" t="s">
        <v>338</v>
      </c>
      <c r="F55" s="19" t="s">
        <v>341</v>
      </c>
      <c r="G55" s="19" t="s">
        <v>337</v>
      </c>
      <c r="H55" s="42"/>
      <c r="I55" s="42"/>
      <c r="J55" s="42"/>
      <c r="K55" s="42"/>
      <c r="L55" s="42"/>
    </row>
    <row r="56" spans="1:12">
      <c r="A56" s="53" t="s">
        <v>367</v>
      </c>
      <c r="B56" s="66"/>
      <c r="C56" s="19" t="s">
        <v>189</v>
      </c>
      <c r="D56" s="19" t="s">
        <v>190</v>
      </c>
      <c r="E56" s="19" t="s">
        <v>188</v>
      </c>
      <c r="F56" s="19" t="s">
        <v>191</v>
      </c>
      <c r="G56" s="19" t="s">
        <v>187</v>
      </c>
      <c r="H56" s="42"/>
      <c r="I56" s="42"/>
      <c r="J56" s="42"/>
      <c r="K56" s="42"/>
      <c r="L56" s="42"/>
    </row>
    <row r="57" spans="1:12">
      <c r="A57" s="53"/>
      <c r="B57" s="62"/>
      <c r="C57" s="63"/>
      <c r="D57" s="63"/>
      <c r="E57" s="63"/>
      <c r="F57" s="63"/>
      <c r="G57" s="63"/>
      <c r="H57" s="42"/>
      <c r="I57" s="42"/>
      <c r="J57" s="42"/>
      <c r="K57" s="42"/>
      <c r="L57" s="42"/>
    </row>
    <row r="58" spans="1:12">
      <c r="A58" s="54"/>
      <c r="B58" s="54"/>
      <c r="C58" s="54"/>
      <c r="D58" s="54"/>
      <c r="E58" s="54"/>
      <c r="F58" s="54"/>
      <c r="G58" s="54"/>
      <c r="H58" s="42"/>
      <c r="I58" s="67"/>
      <c r="J58" s="42"/>
      <c r="K58" s="42"/>
      <c r="L58" s="42"/>
    </row>
    <row r="59" spans="1:12">
      <c r="A59" s="31" t="s">
        <v>387</v>
      </c>
      <c r="B59" s="54"/>
      <c r="C59" s="54"/>
      <c r="D59" s="54"/>
      <c r="E59" s="54"/>
      <c r="F59" s="54"/>
      <c r="G59" s="54"/>
      <c r="H59" s="42"/>
      <c r="I59" s="67"/>
      <c r="J59" s="42"/>
      <c r="K59" s="42"/>
      <c r="L59" s="42"/>
    </row>
  </sheetData>
  <mergeCells count="5">
    <mergeCell ref="B6:L6"/>
    <mergeCell ref="A8:H8"/>
    <mergeCell ref="C9:E9"/>
    <mergeCell ref="F9:F10"/>
    <mergeCell ref="G9:G10"/>
  </mergeCells>
  <hyperlinks>
    <hyperlink ref="A59" r:id="rId1" display="© Commonwealth of Australia 2015" xr:uid="{B8A185ED-0759-4FCB-BD74-1EFD025C2116}"/>
    <hyperlink ref="G26" location="A124805310A" display="A124805310A" xr:uid="{573F2B68-4913-4AB5-9822-E5C248A49D2A}"/>
    <hyperlink ref="E26" location="A124805574F" display="A124805574F" xr:uid="{7D6E8EB2-B30D-4043-AF37-7B140BE80CA9}"/>
    <hyperlink ref="C26" location="A124805442C" display="A124805442C" xr:uid="{E5782018-9B54-4F0C-8EE2-46DC68A49065}"/>
    <hyperlink ref="D26" location="A124805178C" display="A124805178C" xr:uid="{448B2488-0E95-487E-B86F-6ECD6DCA93BF}"/>
    <hyperlink ref="F26" location="A124805706W" display="A124805706W" xr:uid="{4493D2B3-F296-4132-96B7-8A6EA7AFA13B}"/>
    <hyperlink ref="G41" location="A124805306K" display="A124805306K" xr:uid="{81F21764-3887-4A71-9810-93105EAF7F85}"/>
    <hyperlink ref="E41" location="A124805570W" display="A124805570W" xr:uid="{4E219073-F25E-4B88-B507-A8F681A8677D}"/>
    <hyperlink ref="C41" location="A124805438L" display="A124805438L" xr:uid="{F96AE36C-22C7-4E52-986E-EF6BA6340958}"/>
    <hyperlink ref="D41" location="A124805174V" display="A124805174V" xr:uid="{FB03032C-4E5C-432C-B3CE-3438E5F8AF5A}"/>
    <hyperlink ref="F41" location="A124805702L" display="A124805702L" xr:uid="{17B007A8-398C-473A-B0AC-0FDB9459063B}"/>
    <hyperlink ref="G56" location="A124805218K" display="A124805218K" xr:uid="{50F6A18C-2EAA-4FB6-964A-6396085C08E0}"/>
    <hyperlink ref="E56" location="A124805482W" display="A124805482W" xr:uid="{E4AAFC15-B5BD-4232-9EC8-988012D64A60}"/>
    <hyperlink ref="C56" location="A124805350V" display="A124805350V" xr:uid="{0F05B1B0-1D6F-45D5-8232-A43E8B93EA9A}"/>
    <hyperlink ref="D56" location="A124805086V" display="A124805086V" xr:uid="{D174A739-9AA5-40FE-8E03-0C71662EE51C}"/>
    <hyperlink ref="F56" location="A124805614L" display="A124805614L" xr:uid="{4F46FC73-3F51-4E05-9EB0-8D8F0F2841C4}"/>
    <hyperlink ref="G14" location="A124805286L" display="A124805286L" xr:uid="{470BC3AF-61E1-4E0A-A90C-A52BEEACA6D8}"/>
    <hyperlink ref="E14" location="A124805550L" display="A124805550L" xr:uid="{A8C65CC5-F0FE-44F9-9843-DD5937E383EE}"/>
    <hyperlink ref="C14" location="A124805418C" display="A124805418C" xr:uid="{DABAC3A0-2441-416C-B095-0DAC52BD105D}"/>
    <hyperlink ref="D14" location="A124805154K" display="A124805154K" xr:uid="{AFB4DDD6-EDD7-4AC8-93F7-99CA8E6F8CC9}"/>
    <hyperlink ref="F14" location="A124805682R" display="A124805682R" xr:uid="{0E40C506-4D5F-4E08-8FAA-C2275EE39A0D}"/>
    <hyperlink ref="G29" location="A124805230A" display="A124805230A" xr:uid="{68555D7B-CE92-45EF-B3BC-D27715A773C0}"/>
    <hyperlink ref="E29" location="A124805494F" display="A124805494F" xr:uid="{82729511-F4D9-4999-9980-C7A7F2106B2F}"/>
    <hyperlink ref="C29" location="A124805362C" display="A124805362C" xr:uid="{D149DDD7-C148-41E4-8482-8F241951A35D}"/>
    <hyperlink ref="D29" location="A124805098C" display="A124805098C" xr:uid="{C3A482A6-FF5D-4A55-9F52-91B1390F3CD7}"/>
    <hyperlink ref="F29" location="A124805626W" display="A124805626W" xr:uid="{83F563D4-8C59-46AF-A32D-18D7D3E3FEAD}"/>
    <hyperlink ref="G44" location="A124805198L" display="A124805198L" xr:uid="{4E676B6C-561F-42FE-8AFD-3B4FA46FA72A}"/>
    <hyperlink ref="E44" location="A124805462L" display="A124805462L" xr:uid="{99C06869-3014-49D6-9554-DDE987383816}"/>
    <hyperlink ref="C44" location="A124805330K" display="A124805330K" xr:uid="{4D20A361-A44F-41A1-B69A-D0914BA0F2AC}"/>
    <hyperlink ref="D44" location="A124805066K" display="A124805066K" xr:uid="{22D8C265-C968-44C6-B817-32EFC50F9290}"/>
    <hyperlink ref="F44" location="A124805594R" display="A124805594R" xr:uid="{A4C88929-4EEE-48DC-9928-D98604E2EF04}"/>
    <hyperlink ref="G15" location="A124805242K" display="A124805242K" xr:uid="{205A6444-CD62-404E-96E6-58B0DB9B1445}"/>
    <hyperlink ref="E15" location="A124805506C" display="A124805506C" xr:uid="{CDAF5877-D049-4DC3-B45A-02B3DBA5643F}"/>
    <hyperlink ref="C15" location="A124805374L" display="A124805374L" xr:uid="{DA4CD9C5-C54A-4297-B250-2E2E9053D225}"/>
    <hyperlink ref="D15" location="A124805110J" display="A124805110J" xr:uid="{8D429785-C14B-4D53-8282-F115493E7D6E}"/>
    <hyperlink ref="F15" location="A124805638F" display="A124805638F" xr:uid="{571A9E6D-3981-4A70-B326-AD5D9623C62C}"/>
    <hyperlink ref="G30" location="A124805190V" display="A124805190V" xr:uid="{67060EEE-080E-4CEF-A097-A4E25BDA2F9C}"/>
    <hyperlink ref="E30" location="A124805454L" display="A124805454L" xr:uid="{90BBC94E-3185-42EE-AC07-C226550C5E36}"/>
    <hyperlink ref="C30" location="A124805322K" display="A124805322K" xr:uid="{B0D11C64-B7D7-416C-B29F-E23EF2CB04EA}"/>
    <hyperlink ref="D30" location="A124805058K" display="A124805058K" xr:uid="{8B3E3B48-2E7F-4938-A1E6-7157768114B4}"/>
    <hyperlink ref="F30" location="A124805586R" display="A124805586R" xr:uid="{C28D2B5F-373B-48C5-89BC-C4B45B44ACCE}"/>
    <hyperlink ref="G45" location="A124805234K" display="A124805234K" xr:uid="{AA300D44-4DA6-4474-97F5-F4EBB3E8CFC5}"/>
    <hyperlink ref="E45" location="A124805498R" display="A124805498R" xr:uid="{0E822D62-B842-4AD8-8F7B-A48337701CCC}"/>
    <hyperlink ref="C45" location="A124805366L" display="A124805366L" xr:uid="{158FBD1F-4D0B-44AD-9F23-AC03ADDDD604}"/>
    <hyperlink ref="D45" location="A124805102J" display="A124805102J" xr:uid="{F00C8B6A-6F14-437E-A4A8-AD1F32BE4873}"/>
    <hyperlink ref="F45" location="A124805630L" display="A124805630L" xr:uid="{BA5C4FA3-FE4D-40DE-9AEA-3989CB95A2AE}"/>
    <hyperlink ref="G17" location="A124805290C" display="A124805290C" xr:uid="{9094CCCD-0FA4-4980-9B3B-D1FF53374FE9}"/>
    <hyperlink ref="E17" location="A124805554W" display="A124805554W" xr:uid="{FE9A2E48-3C99-467B-A8D6-54FDB077D1A5}"/>
    <hyperlink ref="C17" location="A124805422V" display="A124805422V" xr:uid="{B98D53D1-BB29-479E-B839-71060F439F5E}"/>
    <hyperlink ref="D17" location="A124805158V" display="A124805158V" xr:uid="{A0803DCB-82AA-4AE0-81EC-FA73E8DB8628}"/>
    <hyperlink ref="F17" location="A124805686X" display="A124805686X" xr:uid="{397D8B6D-EC39-43B7-94B9-1A8653EC822E}"/>
    <hyperlink ref="G32" location="A124805210T" display="A124805210T" xr:uid="{3D9FED7E-C11D-495A-AB92-2EB58AB0B33B}"/>
    <hyperlink ref="E32" location="A124805474W" display="A124805474W" xr:uid="{362F6776-3843-472B-AE52-1201CD193E69}"/>
    <hyperlink ref="C32" location="A124805342V" display="A124805342V" xr:uid="{1E71D9AF-05EA-43A0-952F-9CAEE3F930E4}"/>
    <hyperlink ref="D32" location="A124805078V" display="A124805078V" xr:uid="{86B2F6B0-64E7-45F8-9825-867173642CD3}"/>
    <hyperlink ref="F32" location="A124805606L" display="A124805606L" xr:uid="{A487A6FF-470F-43EB-AA2C-0827905779D1}"/>
    <hyperlink ref="G47" location="A124805266C" display="A124805266C" xr:uid="{2C9C2DE7-8406-4485-A145-5CFB33704BB5}"/>
    <hyperlink ref="E47" location="A124805530C" display="A124805530C" xr:uid="{7CAB3119-62D4-43CD-A87F-98D2D336D28F}"/>
    <hyperlink ref="C47" location="A124805398F" display="A124805398F" xr:uid="{DA3E5E61-F3DF-4023-BD7C-50D52E0448AD}"/>
    <hyperlink ref="D47" location="A124805134A" display="A124805134A" xr:uid="{7F7A8D7E-5C73-4D61-B6A3-733698FB4AF6}"/>
    <hyperlink ref="F47" location="A124805662F" display="A124805662F" xr:uid="{7812E62C-C753-4AC2-A634-5A9E270A606F}"/>
    <hyperlink ref="G18" location="A124805294L" display="A124805294L" xr:uid="{29D93318-64FD-447D-BD0E-E4188C535F30}"/>
    <hyperlink ref="E18" location="A124805558F" display="A124805558F" xr:uid="{0D735370-98E0-4245-AF31-EA4DFD75092D}"/>
    <hyperlink ref="C18" location="A124805426C" display="A124805426C" xr:uid="{07859465-094D-4C22-89D1-0F17AC0D6C04}"/>
    <hyperlink ref="D18" location="A124805162K" display="A124805162K" xr:uid="{BF0DBAB1-2CB0-41A0-8698-250458CA211B}"/>
    <hyperlink ref="F18" location="A124805690R" display="A124805690R" xr:uid="{AFAFEAC6-239C-487A-AFC4-47C7F395E514}"/>
    <hyperlink ref="G33" location="A124805254V" display="A124805254V" xr:uid="{6A884767-A0BF-4326-9894-32B9B0C870C3}"/>
    <hyperlink ref="E33" location="A124805518L" display="A124805518L" xr:uid="{194E4495-B63F-4811-AE50-B8ACD8860455}"/>
    <hyperlink ref="C33" location="A124805386W" display="A124805386W" xr:uid="{42F3744A-37C1-4E0A-8BFC-CE3023F4414C}"/>
    <hyperlink ref="D33" location="A124805122T" display="A124805122T" xr:uid="{F40F1774-B325-4CD7-AF80-446FE37B3729}"/>
    <hyperlink ref="F33" location="A124805650W" display="A124805650W" xr:uid="{A37980DD-70AD-4B77-AE46-16486D4CB305}"/>
    <hyperlink ref="G48" location="A124805318V" display="A124805318V" xr:uid="{DAD9FBBF-4FA7-4DD2-9C15-46D7FE30961F}"/>
    <hyperlink ref="E48" location="A124805582F" display="A124805582F" xr:uid="{75ABD463-46CE-4C74-B0A1-9FAB05B987F1}"/>
    <hyperlink ref="C48" location="A124805450C" display="A124805450C" xr:uid="{FACD980A-540F-49A8-8A35-D5A5EE210622}"/>
    <hyperlink ref="D48" location="A124805186C" display="A124805186C" xr:uid="{44C7097E-6B10-43AD-B3B3-3113405EAB94}"/>
    <hyperlink ref="F48" location="A124805714W" display="A124805714W" xr:uid="{244D2A2D-6B9A-4444-B3EB-4BBC639884A1}"/>
    <hyperlink ref="G19" location="A124805246V" display="A124805246V" xr:uid="{0E021326-EFB3-4DC4-9421-7B51622F1892}"/>
    <hyperlink ref="E19" location="A124805510V" display="A124805510V" xr:uid="{E9B70E3B-0857-4C28-A488-D868DC8E4FDC}"/>
    <hyperlink ref="C19" location="A124805378W" display="A124805378W" xr:uid="{2E948F81-68A1-4332-B721-0BC4D1078551}"/>
    <hyperlink ref="D19" location="A124805114T" display="A124805114T" xr:uid="{3F4447A4-4ED7-4A0B-95E0-336988D3D9FF}"/>
    <hyperlink ref="F19" location="A124805642W" display="A124805642W" xr:uid="{4C500BC8-BA82-4424-AD7B-2D952A257F98}"/>
    <hyperlink ref="G34" location="A124805214A" display="A124805214A" xr:uid="{ECCB3403-AD61-46C5-ABDE-F37BF68BD976}"/>
    <hyperlink ref="E34" location="A124805478F" display="A124805478F" xr:uid="{F6C96DB5-E801-4229-8850-EC51DDA40EBB}"/>
    <hyperlink ref="C34" location="A124805346C" display="A124805346C" xr:uid="{B6690416-267E-44C7-8FD8-91C879C84806}"/>
    <hyperlink ref="D34" location="A124805082K" display="A124805082K" xr:uid="{C5EEB831-01E9-4BE8-B7DB-615BE3DAD1FF}"/>
    <hyperlink ref="F34" location="A124805610C" display="A124805610C" xr:uid="{B6FFEFFB-E7BD-449A-BA40-F109EFC179DE}"/>
    <hyperlink ref="G49" location="A124805202T" display="A124805202T" xr:uid="{E3CF8C8F-B3B4-498A-8431-A95D9F3D1606}"/>
    <hyperlink ref="E49" location="A124805466W" display="A124805466W" xr:uid="{7E3614D0-EB7B-4DA4-B40B-F5ED212A23D2}"/>
    <hyperlink ref="C49" location="A124805334V" display="A124805334V" xr:uid="{F4952716-5889-4BB8-96F4-44E0558D05C5}"/>
    <hyperlink ref="D49" location="A124805070A" display="A124805070A" xr:uid="{1C10E369-388B-4DD7-B1A2-1907604AEC63}"/>
    <hyperlink ref="F49" location="A124805598X" display="A124805598X" xr:uid="{23521E3F-9295-43C7-BEF9-8CF1F39A3F8F}"/>
    <hyperlink ref="G20" location="A124805250K" display="A124805250K" xr:uid="{54E08279-F19C-4673-AD40-A80951AA71D8}"/>
    <hyperlink ref="E20" location="A124805514C" display="A124805514C" xr:uid="{707E9995-3D8D-4495-9B36-943356BD09F2}"/>
    <hyperlink ref="C20" location="A124805382L" display="A124805382L" xr:uid="{8C11F2B1-2BF9-411D-804F-8286895DE32F}"/>
    <hyperlink ref="D20" location="A124805118A" display="A124805118A" xr:uid="{D895C7F6-715C-4F01-BBAD-24AB78ACB338}"/>
    <hyperlink ref="F20" location="A124805646F" display="A124805646F" xr:uid="{4373C540-EB84-49D9-A492-D60D40090DBC}"/>
    <hyperlink ref="G35" location="A124805258C" display="A124805258C" xr:uid="{839C5595-A3ED-48CC-93D2-1D237A603563}"/>
    <hyperlink ref="E35" location="A124805522C" display="A124805522C" xr:uid="{9E65D385-2452-497D-9F32-030DAC494A2B}"/>
    <hyperlink ref="C35" location="A124805390L" display="A124805390L" xr:uid="{A9D4D2A2-57F7-4D7A-BE4E-058A9D215EEE}"/>
    <hyperlink ref="D35" location="A124805126A" display="A124805126A" xr:uid="{EA88C0CE-33F0-47C2-A2FF-A75C982F93F4}"/>
    <hyperlink ref="F35" location="A124805654F" display="A124805654F" xr:uid="{16682445-A7D3-4F72-BA26-2CE67A5F533F}"/>
    <hyperlink ref="G50" location="A124805278L" display="A124805278L" xr:uid="{33D7A0C9-3AD5-4C21-A7ED-69F04A380C81}"/>
    <hyperlink ref="E50" location="A124805542L" display="A124805542L" xr:uid="{0D1372A3-454C-4559-AFEF-416796047CBF}"/>
    <hyperlink ref="C50" location="A124805410K" display="A124805410K" xr:uid="{DB5A931F-113C-4A16-A836-99870B18F861}"/>
    <hyperlink ref="D50" location="A124805146K" display="A124805146K" xr:uid="{12D07FCF-DE36-4A3A-B216-AA153A3AA511}"/>
    <hyperlink ref="F50" location="A124805674R" display="A124805674R" xr:uid="{7E3E1742-FB11-4D63-B403-3B37B038D690}"/>
    <hyperlink ref="G22" location="A124805270V" display="A124805270V" xr:uid="{4D0CDDF5-589F-4D94-A505-8D67CDF3A196}"/>
    <hyperlink ref="E22" location="A124805534L" display="A124805534L" xr:uid="{8C5D0CE9-AF98-47DF-88E0-830C8679F259}"/>
    <hyperlink ref="C22" location="A124805402K" display="A124805402K" xr:uid="{8FB611AD-EF58-4F6F-B5AD-0D820CE45BBF}"/>
    <hyperlink ref="D22" location="A124805138K" display="A124805138K" xr:uid="{1D4A2ECA-2D38-4FE7-80FB-7C47B46E5A3B}"/>
    <hyperlink ref="F22" location="A124805666R" display="A124805666R" xr:uid="{9F1C1A92-6975-4D38-9FDB-B2A5EC581A2A}"/>
    <hyperlink ref="G37" location="A124805262V" display="A124805262V" xr:uid="{E4E20A04-C999-49E0-A6CC-A414621D15C6}"/>
    <hyperlink ref="E37" location="A124805526L" display="A124805526L" xr:uid="{A7D93DAB-417C-4D48-8FE1-DB1FD03E120D}"/>
    <hyperlink ref="C37" location="A124805394W" display="A124805394W" xr:uid="{6A36360D-20D7-4E62-A4EA-488701C5CA13}"/>
    <hyperlink ref="D37" location="A124805130T" display="A124805130T" xr:uid="{ED1B91B4-996E-4170-B0ED-850A69C2A69F}"/>
    <hyperlink ref="F37" location="A124805658R" display="A124805658R" xr:uid="{7E323C8D-12D5-4029-9E8D-5DD810EFDFF5}"/>
    <hyperlink ref="G52" location="A124805282C" display="A124805282C" xr:uid="{CFA250C7-EDD2-43AE-9F1C-12D3ABC856F3}"/>
    <hyperlink ref="E52" location="A124805546W" display="A124805546W" xr:uid="{7075C1CB-0263-4499-AFA7-5FADFF9D5539}"/>
    <hyperlink ref="C52" location="A124805414V" display="A124805414V" xr:uid="{F70A6841-1D6D-447F-98B4-0DDCC3EA17B1}"/>
    <hyperlink ref="D52" location="A124805150A" display="A124805150A" xr:uid="{BEEF45E3-EF0D-4A33-988F-9E5901004A38}"/>
    <hyperlink ref="F52" location="A124805678X" display="A124805678X" xr:uid="{BA282D5D-8989-410A-BCED-98F67E46EBD0}"/>
    <hyperlink ref="G23" location="A124805226K" display="A124805226K" xr:uid="{08CE93E9-C692-443B-8F55-3FD271987A46}"/>
    <hyperlink ref="E23" location="A124805490W" display="A124805490W" xr:uid="{B2B6EA70-ED19-4D24-9295-26D7BA73BE70}"/>
    <hyperlink ref="C23" location="A124805358L" display="A124805358L" xr:uid="{C3C8BA43-0F8B-4600-A27F-5CE3ADC84B61}"/>
    <hyperlink ref="D23" location="A124805094V" display="A124805094V" xr:uid="{ED6E9C4D-C349-4C87-9137-9A02792632E1}"/>
    <hyperlink ref="F23" location="A124805622L" display="A124805622L" xr:uid="{AF2E4B5F-C70C-4E4B-ABA3-D2F4D4712576}"/>
    <hyperlink ref="G38" location="A124805314K" display="A124805314K" xr:uid="{991B1323-AEAF-4718-969A-CD1EE6CBE934}"/>
    <hyperlink ref="E38" location="A124805578R" display="A124805578R" xr:uid="{2F136C49-C52E-48E7-A20F-0A0FD4DEB6A2}"/>
    <hyperlink ref="C38" location="A124805446L" display="A124805446L" xr:uid="{C9BACC14-E545-4F04-9A98-51032DD16EF1}"/>
    <hyperlink ref="D38" location="A124805182V" display="A124805182V" xr:uid="{EFE037A8-CFD3-4B51-BB60-D59B4C8F10FC}"/>
    <hyperlink ref="F38" location="A124805710L" display="A124805710L" xr:uid="{9BD3A7C7-0194-471B-B9E9-280FB1290B9F}"/>
    <hyperlink ref="G53" location="A124805222A" display="A124805222A" xr:uid="{1516E5A4-345F-49D4-80D0-8264A7EF1395}"/>
    <hyperlink ref="E53" location="A124805486F" display="A124805486F" xr:uid="{C39878C3-1B3C-4037-981C-132ECA174549}"/>
    <hyperlink ref="C53" location="A124805354C" display="A124805354C" xr:uid="{218B1032-91EB-45B3-881B-A067DCDFF006}"/>
    <hyperlink ref="D53" location="A124805090K" display="A124805090K" xr:uid="{46F889E2-E99F-4687-8F16-0466DC838268}"/>
    <hyperlink ref="F53" location="A124805618W" display="A124805618W" xr:uid="{41E69C4F-5E54-40ED-A3C2-B4F96AED9FAE}"/>
    <hyperlink ref="G24" location="A124805298W" display="A124805298W" xr:uid="{C37B76BA-17E4-4A77-876B-8194C427B541}"/>
    <hyperlink ref="E24" location="A124805562W" display="A124805562W" xr:uid="{92CE3C58-8E52-4616-9700-889191F649DF}"/>
    <hyperlink ref="C24" location="A124805430V" display="A124805430V" xr:uid="{C76C71E3-D4DF-480E-8FA4-0C11B6A30609}"/>
    <hyperlink ref="D24" location="A124805166V" display="A124805166V" xr:uid="{81997B24-04B5-4E14-B779-E225ED956249}"/>
    <hyperlink ref="F24" location="A124805694X" display="A124805694X" xr:uid="{7E517847-4292-4900-AE27-9662F7BB20E6}"/>
    <hyperlink ref="G39" location="A124805194C" display="A124805194C" xr:uid="{1CCBF871-B020-4B12-93CE-E18D5C3F2DB1}"/>
    <hyperlink ref="E39" location="A124805458W" display="A124805458W" xr:uid="{31067246-E475-4DDA-A800-3F0C3A9601C9}"/>
    <hyperlink ref="C39" location="A124805326V" display="A124805326V" xr:uid="{2A6A5236-7BA9-4FDD-A062-889D8EA14503}"/>
    <hyperlink ref="D39" location="A124805062A" display="A124805062A" xr:uid="{A57B228F-473D-45F9-B09D-6BA93D8907AB}"/>
    <hyperlink ref="F39" location="A124805590F" display="A124805590F" xr:uid="{900CD425-A3FB-45E1-BD43-6C4D295C4102}"/>
    <hyperlink ref="G54" location="A124805206A" display="A124805206A" xr:uid="{C94D180E-5CC9-46D2-A259-48064AF32805}"/>
    <hyperlink ref="E54" location="A124805470L" display="A124805470L" xr:uid="{9B495BE9-1DC2-45DA-B7B8-ADC57659A315}"/>
    <hyperlink ref="C54" location="A124805338C" display="A124805338C" xr:uid="{BA7EB835-5F4A-4681-B7CD-8E516F3146B9}"/>
    <hyperlink ref="D54" location="A124805074K" display="A124805074K" xr:uid="{531455E1-48C8-40FE-8EBB-B6788C9DB819}"/>
    <hyperlink ref="F54" location="A124805602C" display="A124805602C" xr:uid="{92933CD3-34EC-4D5C-8B0D-00E65A068650}"/>
    <hyperlink ref="G25" location="A124805274C" display="A124805274C" xr:uid="{672FFDF0-7F23-40C5-BB02-09CA1E708394}"/>
    <hyperlink ref="E25" location="A124805538W" display="A124805538W" xr:uid="{66569852-8A8A-473F-81EF-E789F3E1AEE0}"/>
    <hyperlink ref="C25" location="A124805406V" display="A124805406V" xr:uid="{B35EF332-9FCE-443B-BB50-A80E1E5F2752}"/>
    <hyperlink ref="D25" location="A124805142A" display="A124805142A" xr:uid="{867D829B-7965-42A4-B93A-AC38B01C8870}"/>
    <hyperlink ref="F25" location="A124805670F" display="A124805670F" xr:uid="{BD030AAE-603D-4A55-AED2-C94C50462E6B}"/>
    <hyperlink ref="G40" location="A124805302A" display="A124805302A" xr:uid="{543DE3E7-60B1-403F-9F46-E53FF506A424}"/>
    <hyperlink ref="E40" location="A124805566F" display="A124805566F" xr:uid="{08B50243-815E-40CA-976D-F464F57BDE24}"/>
    <hyperlink ref="C40" location="A124805434C" display="A124805434C" xr:uid="{2BEC9197-1809-4282-88E2-1A15A8896FE6}"/>
    <hyperlink ref="D40" location="A124805170K" display="A124805170K" xr:uid="{8F4CBF5D-752E-4996-8B3E-462629C4EE64}"/>
    <hyperlink ref="F40" location="A124805698J" display="A124805698J" xr:uid="{DFBFD54A-7D3B-4CFE-8CC5-23E6DC4AC183}"/>
    <hyperlink ref="G55" location="A124805238V" display="A124805238V" xr:uid="{7AAEC03D-DBCE-475A-A888-26B5054D3091}"/>
    <hyperlink ref="E55" location="A124805502V" display="A124805502V" xr:uid="{72E75057-187D-4829-AE45-31EEFA8B793C}"/>
    <hyperlink ref="C55" location="A124805370C" display="A124805370C" xr:uid="{6680352D-ECDF-4C6B-8BD4-DDCD6517547A}"/>
    <hyperlink ref="D55" location="A124805106T" display="A124805106T" xr:uid="{2E5C3BC3-BAAF-47BE-AE8D-9DEC68063B89}"/>
    <hyperlink ref="F55" location="A124805634W" display="A124805634W" xr:uid="{5FAC0344-594A-4C9C-8168-5A1830373C9B}"/>
  </hyperlinks>
  <pageMargins left="0.74803149606299213" right="0.74803149606299213" top="0.98425196850393704" bottom="0.98425196850393704" header="0.51181102362204722" footer="0.51181102362204722"/>
  <pageSetup paperSize="8" scale="59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78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342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343</v>
      </c>
    </row>
    <row r="6" spans="1:13" ht="15.75" customHeight="1">
      <c r="B6" s="69" t="s">
        <v>344</v>
      </c>
      <c r="C6" s="69"/>
      <c r="D6" s="69"/>
      <c r="E6" s="69"/>
      <c r="F6" s="69"/>
      <c r="G6" s="69"/>
      <c r="H6" s="69"/>
      <c r="I6" s="69"/>
      <c r="J6" s="69"/>
      <c r="K6" s="69"/>
      <c r="L6" s="69"/>
    </row>
    <row r="8" spans="1:13" ht="15">
      <c r="D8" s="16" t="s">
        <v>346</v>
      </c>
    </row>
    <row r="9" spans="1:13" s="17" customFormat="1"/>
    <row r="10" spans="1:13" ht="22.5" customHeight="1">
      <c r="A10" s="18" t="s">
        <v>347</v>
      </c>
      <c r="B10" s="18"/>
      <c r="C10" s="18"/>
      <c r="D10" s="18" t="s">
        <v>166</v>
      </c>
      <c r="E10" s="18" t="s">
        <v>173</v>
      </c>
      <c r="F10" s="18" t="s">
        <v>170</v>
      </c>
      <c r="G10" s="18" t="s">
        <v>171</v>
      </c>
      <c r="H10" s="18" t="s">
        <v>348</v>
      </c>
      <c r="I10" s="18" t="s">
        <v>165</v>
      </c>
      <c r="J10" s="18" t="s">
        <v>167</v>
      </c>
      <c r="K10" s="18" t="s">
        <v>349</v>
      </c>
      <c r="L10" s="18" t="s">
        <v>169</v>
      </c>
    </row>
    <row r="12" spans="1:13">
      <c r="A12" s="11" t="s">
        <v>0</v>
      </c>
      <c r="D12" s="11" t="s">
        <v>175</v>
      </c>
      <c r="E12" s="19" t="s">
        <v>177</v>
      </c>
      <c r="F12" s="10">
        <v>42036</v>
      </c>
      <c r="G12" s="10">
        <v>44228</v>
      </c>
      <c r="H12" s="11">
        <v>7</v>
      </c>
      <c r="I12" s="20" t="s">
        <v>174</v>
      </c>
      <c r="J12" s="11" t="s">
        <v>176</v>
      </c>
      <c r="K12" s="11" t="s">
        <v>351</v>
      </c>
      <c r="L12" s="11">
        <v>2</v>
      </c>
    </row>
    <row r="13" spans="1:13">
      <c r="A13" s="11" t="s">
        <v>1</v>
      </c>
      <c r="D13" s="11" t="s">
        <v>175</v>
      </c>
      <c r="E13" s="19" t="s">
        <v>178</v>
      </c>
      <c r="F13" s="10">
        <v>42036</v>
      </c>
      <c r="G13" s="10">
        <v>44228</v>
      </c>
      <c r="H13" s="11">
        <v>7</v>
      </c>
      <c r="I13" s="20" t="s">
        <v>174</v>
      </c>
      <c r="J13" s="11" t="s">
        <v>176</v>
      </c>
      <c r="K13" s="11" t="s">
        <v>351</v>
      </c>
      <c r="L13" s="11">
        <v>2</v>
      </c>
    </row>
    <row r="14" spans="1:13">
      <c r="A14" s="11" t="s">
        <v>2</v>
      </c>
      <c r="D14" s="11" t="s">
        <v>175</v>
      </c>
      <c r="E14" s="19" t="s">
        <v>179</v>
      </c>
      <c r="F14" s="10">
        <v>42036</v>
      </c>
      <c r="G14" s="10">
        <v>44228</v>
      </c>
      <c r="H14" s="11">
        <v>7</v>
      </c>
      <c r="I14" s="20" t="s">
        <v>174</v>
      </c>
      <c r="J14" s="11" t="s">
        <v>176</v>
      </c>
      <c r="K14" s="11" t="s">
        <v>351</v>
      </c>
      <c r="L14" s="11">
        <v>2</v>
      </c>
    </row>
    <row r="15" spans="1:13">
      <c r="A15" s="11" t="s">
        <v>3</v>
      </c>
      <c r="D15" s="11" t="s">
        <v>175</v>
      </c>
      <c r="E15" s="19" t="s">
        <v>180</v>
      </c>
      <c r="F15" s="10">
        <v>42036</v>
      </c>
      <c r="G15" s="10">
        <v>44228</v>
      </c>
      <c r="H15" s="11">
        <v>7</v>
      </c>
      <c r="I15" s="20" t="s">
        <v>174</v>
      </c>
      <c r="J15" s="11" t="s">
        <v>176</v>
      </c>
      <c r="K15" s="11" t="s">
        <v>351</v>
      </c>
      <c r="L15" s="11">
        <v>2</v>
      </c>
    </row>
    <row r="16" spans="1:13">
      <c r="A16" s="11" t="s">
        <v>4</v>
      </c>
      <c r="D16" s="11" t="s">
        <v>175</v>
      </c>
      <c r="E16" s="19" t="s">
        <v>181</v>
      </c>
      <c r="F16" s="10">
        <v>42036</v>
      </c>
      <c r="G16" s="10">
        <v>44228</v>
      </c>
      <c r="H16" s="11">
        <v>7</v>
      </c>
      <c r="I16" s="20" t="s">
        <v>174</v>
      </c>
      <c r="J16" s="11" t="s">
        <v>176</v>
      </c>
      <c r="K16" s="11" t="s">
        <v>351</v>
      </c>
      <c r="L16" s="11">
        <v>2</v>
      </c>
    </row>
    <row r="17" spans="1:12">
      <c r="A17" s="11" t="s">
        <v>5</v>
      </c>
      <c r="D17" s="11" t="s">
        <v>175</v>
      </c>
      <c r="E17" s="19" t="s">
        <v>182</v>
      </c>
      <c r="F17" s="10">
        <v>42036</v>
      </c>
      <c r="G17" s="10">
        <v>44228</v>
      </c>
      <c r="H17" s="11">
        <v>7</v>
      </c>
      <c r="I17" s="20" t="s">
        <v>174</v>
      </c>
      <c r="J17" s="11" t="s">
        <v>176</v>
      </c>
      <c r="K17" s="11" t="s">
        <v>351</v>
      </c>
      <c r="L17" s="11">
        <v>2</v>
      </c>
    </row>
    <row r="18" spans="1:12">
      <c r="A18" s="11" t="s">
        <v>6</v>
      </c>
      <c r="D18" s="11" t="s">
        <v>175</v>
      </c>
      <c r="E18" s="19" t="s">
        <v>183</v>
      </c>
      <c r="F18" s="10">
        <v>42036</v>
      </c>
      <c r="G18" s="10">
        <v>44228</v>
      </c>
      <c r="H18" s="11">
        <v>7</v>
      </c>
      <c r="I18" s="20" t="s">
        <v>174</v>
      </c>
      <c r="J18" s="11" t="s">
        <v>176</v>
      </c>
      <c r="K18" s="11" t="s">
        <v>351</v>
      </c>
      <c r="L18" s="11">
        <v>2</v>
      </c>
    </row>
    <row r="19" spans="1:12">
      <c r="A19" s="11" t="s">
        <v>7</v>
      </c>
      <c r="D19" s="11" t="s">
        <v>175</v>
      </c>
      <c r="E19" s="19" t="s">
        <v>184</v>
      </c>
      <c r="F19" s="10">
        <v>42036</v>
      </c>
      <c r="G19" s="10">
        <v>44228</v>
      </c>
      <c r="H19" s="11">
        <v>7</v>
      </c>
      <c r="I19" s="20" t="s">
        <v>174</v>
      </c>
      <c r="J19" s="11" t="s">
        <v>176</v>
      </c>
      <c r="K19" s="11" t="s">
        <v>351</v>
      </c>
      <c r="L19" s="11">
        <v>2</v>
      </c>
    </row>
    <row r="20" spans="1:12">
      <c r="A20" s="11" t="s">
        <v>8</v>
      </c>
      <c r="D20" s="11" t="s">
        <v>175</v>
      </c>
      <c r="E20" s="19" t="s">
        <v>185</v>
      </c>
      <c r="F20" s="10">
        <v>42036</v>
      </c>
      <c r="G20" s="10">
        <v>44228</v>
      </c>
      <c r="H20" s="11">
        <v>7</v>
      </c>
      <c r="I20" s="20" t="s">
        <v>174</v>
      </c>
      <c r="J20" s="11" t="s">
        <v>176</v>
      </c>
      <c r="K20" s="11" t="s">
        <v>351</v>
      </c>
      <c r="L20" s="11">
        <v>2</v>
      </c>
    </row>
    <row r="21" spans="1:12">
      <c r="A21" s="11" t="s">
        <v>9</v>
      </c>
      <c r="D21" s="11" t="s">
        <v>175</v>
      </c>
      <c r="E21" s="19" t="s">
        <v>186</v>
      </c>
      <c r="F21" s="10">
        <v>42036</v>
      </c>
      <c r="G21" s="10">
        <v>44228</v>
      </c>
      <c r="H21" s="11">
        <v>7</v>
      </c>
      <c r="I21" s="20" t="s">
        <v>174</v>
      </c>
      <c r="J21" s="11" t="s">
        <v>176</v>
      </c>
      <c r="K21" s="11" t="s">
        <v>351</v>
      </c>
      <c r="L21" s="11">
        <v>2</v>
      </c>
    </row>
    <row r="22" spans="1:12">
      <c r="A22" s="11" t="s">
        <v>10</v>
      </c>
      <c r="D22" s="11" t="s">
        <v>175</v>
      </c>
      <c r="E22" s="19" t="s">
        <v>187</v>
      </c>
      <c r="F22" s="10">
        <v>42036</v>
      </c>
      <c r="G22" s="10">
        <v>44228</v>
      </c>
      <c r="H22" s="11">
        <v>7</v>
      </c>
      <c r="I22" s="20" t="s">
        <v>174</v>
      </c>
      <c r="J22" s="11" t="s">
        <v>176</v>
      </c>
      <c r="K22" s="11" t="s">
        <v>351</v>
      </c>
      <c r="L22" s="11">
        <v>2</v>
      </c>
    </row>
    <row r="23" spans="1:12">
      <c r="A23" s="11" t="s">
        <v>11</v>
      </c>
      <c r="D23" s="11" t="s">
        <v>175</v>
      </c>
      <c r="E23" s="19" t="s">
        <v>188</v>
      </c>
      <c r="F23" s="10">
        <v>42036</v>
      </c>
      <c r="G23" s="10">
        <v>44228</v>
      </c>
      <c r="H23" s="11">
        <v>7</v>
      </c>
      <c r="I23" s="20" t="s">
        <v>174</v>
      </c>
      <c r="J23" s="11" t="s">
        <v>176</v>
      </c>
      <c r="K23" s="11" t="s">
        <v>351</v>
      </c>
      <c r="L23" s="11">
        <v>2</v>
      </c>
    </row>
    <row r="24" spans="1:12">
      <c r="A24" s="11" t="s">
        <v>12</v>
      </c>
      <c r="D24" s="11" t="s">
        <v>175</v>
      </c>
      <c r="E24" s="19" t="s">
        <v>189</v>
      </c>
      <c r="F24" s="10">
        <v>42036</v>
      </c>
      <c r="G24" s="10">
        <v>44228</v>
      </c>
      <c r="H24" s="11">
        <v>7</v>
      </c>
      <c r="I24" s="20" t="s">
        <v>174</v>
      </c>
      <c r="J24" s="11" t="s">
        <v>176</v>
      </c>
      <c r="K24" s="11" t="s">
        <v>351</v>
      </c>
      <c r="L24" s="11">
        <v>2</v>
      </c>
    </row>
    <row r="25" spans="1:12">
      <c r="A25" s="11" t="s">
        <v>13</v>
      </c>
      <c r="D25" s="11" t="s">
        <v>175</v>
      </c>
      <c r="E25" s="19" t="s">
        <v>190</v>
      </c>
      <c r="F25" s="10">
        <v>42036</v>
      </c>
      <c r="G25" s="10">
        <v>44228</v>
      </c>
      <c r="H25" s="11">
        <v>7</v>
      </c>
      <c r="I25" s="20" t="s">
        <v>174</v>
      </c>
      <c r="J25" s="11" t="s">
        <v>176</v>
      </c>
      <c r="K25" s="11" t="s">
        <v>351</v>
      </c>
      <c r="L25" s="11">
        <v>2</v>
      </c>
    </row>
    <row r="26" spans="1:12">
      <c r="A26" s="11" t="s">
        <v>14</v>
      </c>
      <c r="D26" s="11" t="s">
        <v>175</v>
      </c>
      <c r="E26" s="19" t="s">
        <v>191</v>
      </c>
      <c r="F26" s="10">
        <v>42036</v>
      </c>
      <c r="G26" s="10">
        <v>44228</v>
      </c>
      <c r="H26" s="11">
        <v>7</v>
      </c>
      <c r="I26" s="20" t="s">
        <v>174</v>
      </c>
      <c r="J26" s="11" t="s">
        <v>176</v>
      </c>
      <c r="K26" s="11" t="s">
        <v>351</v>
      </c>
      <c r="L26" s="11">
        <v>2</v>
      </c>
    </row>
    <row r="27" spans="1:12">
      <c r="A27" s="11" t="s">
        <v>15</v>
      </c>
      <c r="D27" s="11" t="s">
        <v>175</v>
      </c>
      <c r="E27" s="19" t="s">
        <v>192</v>
      </c>
      <c r="F27" s="10">
        <v>42036</v>
      </c>
      <c r="G27" s="10">
        <v>44228</v>
      </c>
      <c r="H27" s="11">
        <v>7</v>
      </c>
      <c r="I27" s="20" t="s">
        <v>174</v>
      </c>
      <c r="J27" s="11" t="s">
        <v>176</v>
      </c>
      <c r="K27" s="11" t="s">
        <v>351</v>
      </c>
      <c r="L27" s="11">
        <v>2</v>
      </c>
    </row>
    <row r="28" spans="1:12">
      <c r="A28" s="11" t="s">
        <v>16</v>
      </c>
      <c r="D28" s="11" t="s">
        <v>175</v>
      </c>
      <c r="E28" s="19" t="s">
        <v>193</v>
      </c>
      <c r="F28" s="10">
        <v>42036</v>
      </c>
      <c r="G28" s="10">
        <v>44228</v>
      </c>
      <c r="H28" s="11">
        <v>7</v>
      </c>
      <c r="I28" s="20" t="s">
        <v>174</v>
      </c>
      <c r="J28" s="11" t="s">
        <v>176</v>
      </c>
      <c r="K28" s="11" t="s">
        <v>351</v>
      </c>
      <c r="L28" s="11">
        <v>2</v>
      </c>
    </row>
    <row r="29" spans="1:12">
      <c r="A29" s="11" t="s">
        <v>17</v>
      </c>
      <c r="D29" s="11" t="s">
        <v>175</v>
      </c>
      <c r="E29" s="19" t="s">
        <v>194</v>
      </c>
      <c r="F29" s="10">
        <v>42036</v>
      </c>
      <c r="G29" s="10">
        <v>44228</v>
      </c>
      <c r="H29" s="11">
        <v>7</v>
      </c>
      <c r="I29" s="20" t="s">
        <v>174</v>
      </c>
      <c r="J29" s="11" t="s">
        <v>176</v>
      </c>
      <c r="K29" s="11" t="s">
        <v>351</v>
      </c>
      <c r="L29" s="11">
        <v>2</v>
      </c>
    </row>
    <row r="30" spans="1:12">
      <c r="A30" s="11" t="s">
        <v>18</v>
      </c>
      <c r="D30" s="11" t="s">
        <v>175</v>
      </c>
      <c r="E30" s="19" t="s">
        <v>195</v>
      </c>
      <c r="F30" s="10">
        <v>42036</v>
      </c>
      <c r="G30" s="10">
        <v>44228</v>
      </c>
      <c r="H30" s="11">
        <v>7</v>
      </c>
      <c r="I30" s="20" t="s">
        <v>174</v>
      </c>
      <c r="J30" s="11" t="s">
        <v>176</v>
      </c>
      <c r="K30" s="11" t="s">
        <v>351</v>
      </c>
      <c r="L30" s="11">
        <v>2</v>
      </c>
    </row>
    <row r="31" spans="1:12">
      <c r="A31" s="11" t="s">
        <v>19</v>
      </c>
      <c r="D31" s="11" t="s">
        <v>175</v>
      </c>
      <c r="E31" s="19" t="s">
        <v>196</v>
      </c>
      <c r="F31" s="10">
        <v>42036</v>
      </c>
      <c r="G31" s="10">
        <v>44228</v>
      </c>
      <c r="H31" s="11">
        <v>7</v>
      </c>
      <c r="I31" s="20" t="s">
        <v>174</v>
      </c>
      <c r="J31" s="11" t="s">
        <v>176</v>
      </c>
      <c r="K31" s="11" t="s">
        <v>351</v>
      </c>
      <c r="L31" s="11">
        <v>2</v>
      </c>
    </row>
    <row r="32" spans="1:12">
      <c r="A32" s="11" t="s">
        <v>20</v>
      </c>
      <c r="D32" s="11" t="s">
        <v>175</v>
      </c>
      <c r="E32" s="19" t="s">
        <v>197</v>
      </c>
      <c r="F32" s="10">
        <v>42036</v>
      </c>
      <c r="G32" s="10">
        <v>44228</v>
      </c>
      <c r="H32" s="11">
        <v>7</v>
      </c>
      <c r="I32" s="20" t="s">
        <v>174</v>
      </c>
      <c r="J32" s="11" t="s">
        <v>176</v>
      </c>
      <c r="K32" s="11" t="s">
        <v>351</v>
      </c>
      <c r="L32" s="11">
        <v>2</v>
      </c>
    </row>
    <row r="33" spans="1:12">
      <c r="A33" s="11" t="s">
        <v>21</v>
      </c>
      <c r="D33" s="11" t="s">
        <v>175</v>
      </c>
      <c r="E33" s="19" t="s">
        <v>198</v>
      </c>
      <c r="F33" s="10">
        <v>42036</v>
      </c>
      <c r="G33" s="10">
        <v>44228</v>
      </c>
      <c r="H33" s="11">
        <v>7</v>
      </c>
      <c r="I33" s="20" t="s">
        <v>174</v>
      </c>
      <c r="J33" s="11" t="s">
        <v>176</v>
      </c>
      <c r="K33" s="11" t="s">
        <v>351</v>
      </c>
      <c r="L33" s="11">
        <v>2</v>
      </c>
    </row>
    <row r="34" spans="1:12">
      <c r="A34" s="11" t="s">
        <v>22</v>
      </c>
      <c r="D34" s="11" t="s">
        <v>175</v>
      </c>
      <c r="E34" s="19" t="s">
        <v>199</v>
      </c>
      <c r="F34" s="10">
        <v>42036</v>
      </c>
      <c r="G34" s="10">
        <v>44228</v>
      </c>
      <c r="H34" s="11">
        <v>7</v>
      </c>
      <c r="I34" s="20" t="s">
        <v>174</v>
      </c>
      <c r="J34" s="11" t="s">
        <v>176</v>
      </c>
      <c r="K34" s="11" t="s">
        <v>351</v>
      </c>
      <c r="L34" s="11">
        <v>2</v>
      </c>
    </row>
    <row r="35" spans="1:12">
      <c r="A35" s="11" t="s">
        <v>23</v>
      </c>
      <c r="D35" s="11" t="s">
        <v>175</v>
      </c>
      <c r="E35" s="19" t="s">
        <v>200</v>
      </c>
      <c r="F35" s="10">
        <v>42036</v>
      </c>
      <c r="G35" s="10">
        <v>44228</v>
      </c>
      <c r="H35" s="11">
        <v>7</v>
      </c>
      <c r="I35" s="20" t="s">
        <v>174</v>
      </c>
      <c r="J35" s="11" t="s">
        <v>176</v>
      </c>
      <c r="K35" s="11" t="s">
        <v>351</v>
      </c>
      <c r="L35" s="11">
        <v>2</v>
      </c>
    </row>
    <row r="36" spans="1:12">
      <c r="A36" s="11" t="s">
        <v>24</v>
      </c>
      <c r="D36" s="11" t="s">
        <v>175</v>
      </c>
      <c r="E36" s="19" t="s">
        <v>201</v>
      </c>
      <c r="F36" s="10">
        <v>42036</v>
      </c>
      <c r="G36" s="10">
        <v>44228</v>
      </c>
      <c r="H36" s="11">
        <v>7</v>
      </c>
      <c r="I36" s="20" t="s">
        <v>174</v>
      </c>
      <c r="J36" s="11" t="s">
        <v>176</v>
      </c>
      <c r="K36" s="11" t="s">
        <v>351</v>
      </c>
      <c r="L36" s="11">
        <v>2</v>
      </c>
    </row>
    <row r="37" spans="1:12">
      <c r="A37" s="11" t="s">
        <v>25</v>
      </c>
      <c r="D37" s="11" t="s">
        <v>175</v>
      </c>
      <c r="E37" s="19" t="s">
        <v>202</v>
      </c>
      <c r="F37" s="10">
        <v>42036</v>
      </c>
      <c r="G37" s="10">
        <v>44228</v>
      </c>
      <c r="H37" s="11">
        <v>7</v>
      </c>
      <c r="I37" s="20" t="s">
        <v>174</v>
      </c>
      <c r="J37" s="11" t="s">
        <v>176</v>
      </c>
      <c r="K37" s="11" t="s">
        <v>351</v>
      </c>
      <c r="L37" s="11">
        <v>2</v>
      </c>
    </row>
    <row r="38" spans="1:12">
      <c r="A38" s="11" t="s">
        <v>26</v>
      </c>
      <c r="D38" s="11" t="s">
        <v>175</v>
      </c>
      <c r="E38" s="19" t="s">
        <v>203</v>
      </c>
      <c r="F38" s="10">
        <v>42036</v>
      </c>
      <c r="G38" s="10">
        <v>44228</v>
      </c>
      <c r="H38" s="11">
        <v>7</v>
      </c>
      <c r="I38" s="20" t="s">
        <v>174</v>
      </c>
      <c r="J38" s="11" t="s">
        <v>176</v>
      </c>
      <c r="K38" s="11" t="s">
        <v>351</v>
      </c>
      <c r="L38" s="11">
        <v>2</v>
      </c>
    </row>
    <row r="39" spans="1:12">
      <c r="A39" s="11" t="s">
        <v>27</v>
      </c>
      <c r="D39" s="11" t="s">
        <v>175</v>
      </c>
      <c r="E39" s="19" t="s">
        <v>204</v>
      </c>
      <c r="F39" s="10">
        <v>42036</v>
      </c>
      <c r="G39" s="10">
        <v>44228</v>
      </c>
      <c r="H39" s="11">
        <v>7</v>
      </c>
      <c r="I39" s="20" t="s">
        <v>174</v>
      </c>
      <c r="J39" s="11" t="s">
        <v>176</v>
      </c>
      <c r="K39" s="11" t="s">
        <v>351</v>
      </c>
      <c r="L39" s="11">
        <v>2</v>
      </c>
    </row>
    <row r="40" spans="1:12">
      <c r="A40" s="11" t="s">
        <v>28</v>
      </c>
      <c r="D40" s="11" t="s">
        <v>175</v>
      </c>
      <c r="E40" s="19" t="s">
        <v>205</v>
      </c>
      <c r="F40" s="10">
        <v>42036</v>
      </c>
      <c r="G40" s="10">
        <v>44228</v>
      </c>
      <c r="H40" s="11">
        <v>7</v>
      </c>
      <c r="I40" s="20" t="s">
        <v>174</v>
      </c>
      <c r="J40" s="11" t="s">
        <v>176</v>
      </c>
      <c r="K40" s="11" t="s">
        <v>351</v>
      </c>
      <c r="L40" s="11">
        <v>2</v>
      </c>
    </row>
    <row r="41" spans="1:12">
      <c r="A41" s="11" t="s">
        <v>29</v>
      </c>
      <c r="D41" s="11" t="s">
        <v>175</v>
      </c>
      <c r="E41" s="19" t="s">
        <v>206</v>
      </c>
      <c r="F41" s="10">
        <v>42036</v>
      </c>
      <c r="G41" s="10">
        <v>44228</v>
      </c>
      <c r="H41" s="11">
        <v>7</v>
      </c>
      <c r="I41" s="20" t="s">
        <v>174</v>
      </c>
      <c r="J41" s="11" t="s">
        <v>176</v>
      </c>
      <c r="K41" s="11" t="s">
        <v>351</v>
      </c>
      <c r="L41" s="11">
        <v>2</v>
      </c>
    </row>
    <row r="42" spans="1:12">
      <c r="A42" s="11" t="s">
        <v>30</v>
      </c>
      <c r="D42" s="11" t="s">
        <v>175</v>
      </c>
      <c r="E42" s="19" t="s">
        <v>207</v>
      </c>
      <c r="F42" s="10">
        <v>42036</v>
      </c>
      <c r="G42" s="10">
        <v>44228</v>
      </c>
      <c r="H42" s="11">
        <v>7</v>
      </c>
      <c r="I42" s="20" t="s">
        <v>174</v>
      </c>
      <c r="J42" s="11" t="s">
        <v>176</v>
      </c>
      <c r="K42" s="11" t="s">
        <v>351</v>
      </c>
      <c r="L42" s="11">
        <v>2</v>
      </c>
    </row>
    <row r="43" spans="1:12">
      <c r="A43" s="11" t="s">
        <v>31</v>
      </c>
      <c r="D43" s="11" t="s">
        <v>175</v>
      </c>
      <c r="E43" s="19" t="s">
        <v>208</v>
      </c>
      <c r="F43" s="10">
        <v>42036</v>
      </c>
      <c r="G43" s="10">
        <v>44228</v>
      </c>
      <c r="H43" s="11">
        <v>7</v>
      </c>
      <c r="I43" s="20" t="s">
        <v>174</v>
      </c>
      <c r="J43" s="11" t="s">
        <v>176</v>
      </c>
      <c r="K43" s="11" t="s">
        <v>351</v>
      </c>
      <c r="L43" s="11">
        <v>2</v>
      </c>
    </row>
    <row r="44" spans="1:12">
      <c r="A44" s="11" t="s">
        <v>32</v>
      </c>
      <c r="D44" s="11" t="s">
        <v>175</v>
      </c>
      <c r="E44" s="19" t="s">
        <v>209</v>
      </c>
      <c r="F44" s="10">
        <v>42036</v>
      </c>
      <c r="G44" s="10">
        <v>44228</v>
      </c>
      <c r="H44" s="11">
        <v>7</v>
      </c>
      <c r="I44" s="20" t="s">
        <v>174</v>
      </c>
      <c r="J44" s="11" t="s">
        <v>176</v>
      </c>
      <c r="K44" s="11" t="s">
        <v>351</v>
      </c>
      <c r="L44" s="11">
        <v>2</v>
      </c>
    </row>
    <row r="45" spans="1:12">
      <c r="A45" s="11" t="s">
        <v>33</v>
      </c>
      <c r="D45" s="11" t="s">
        <v>175</v>
      </c>
      <c r="E45" s="19" t="s">
        <v>210</v>
      </c>
      <c r="F45" s="10">
        <v>42036</v>
      </c>
      <c r="G45" s="10">
        <v>44228</v>
      </c>
      <c r="H45" s="11">
        <v>7</v>
      </c>
      <c r="I45" s="20" t="s">
        <v>174</v>
      </c>
      <c r="J45" s="11" t="s">
        <v>176</v>
      </c>
      <c r="K45" s="11" t="s">
        <v>351</v>
      </c>
      <c r="L45" s="11">
        <v>2</v>
      </c>
    </row>
    <row r="46" spans="1:12">
      <c r="A46" s="11" t="s">
        <v>34</v>
      </c>
      <c r="D46" s="11" t="s">
        <v>175</v>
      </c>
      <c r="E46" s="19" t="s">
        <v>211</v>
      </c>
      <c r="F46" s="10">
        <v>42036</v>
      </c>
      <c r="G46" s="10">
        <v>44228</v>
      </c>
      <c r="H46" s="11">
        <v>7</v>
      </c>
      <c r="I46" s="20" t="s">
        <v>174</v>
      </c>
      <c r="J46" s="11" t="s">
        <v>176</v>
      </c>
      <c r="K46" s="11" t="s">
        <v>351</v>
      </c>
      <c r="L46" s="11">
        <v>2</v>
      </c>
    </row>
    <row r="47" spans="1:12">
      <c r="A47" s="11" t="s">
        <v>35</v>
      </c>
      <c r="D47" s="11" t="s">
        <v>175</v>
      </c>
      <c r="E47" s="19" t="s">
        <v>212</v>
      </c>
      <c r="F47" s="10">
        <v>42036</v>
      </c>
      <c r="G47" s="10">
        <v>44228</v>
      </c>
      <c r="H47" s="11">
        <v>7</v>
      </c>
      <c r="I47" s="20" t="s">
        <v>174</v>
      </c>
      <c r="J47" s="11" t="s">
        <v>176</v>
      </c>
      <c r="K47" s="11" t="s">
        <v>351</v>
      </c>
      <c r="L47" s="11">
        <v>2</v>
      </c>
    </row>
    <row r="48" spans="1:12">
      <c r="A48" s="11" t="s">
        <v>36</v>
      </c>
      <c r="D48" s="11" t="s">
        <v>175</v>
      </c>
      <c r="E48" s="19" t="s">
        <v>213</v>
      </c>
      <c r="F48" s="10">
        <v>42036</v>
      </c>
      <c r="G48" s="10">
        <v>44228</v>
      </c>
      <c r="H48" s="11">
        <v>7</v>
      </c>
      <c r="I48" s="20" t="s">
        <v>174</v>
      </c>
      <c r="J48" s="11" t="s">
        <v>176</v>
      </c>
      <c r="K48" s="11" t="s">
        <v>351</v>
      </c>
      <c r="L48" s="11">
        <v>2</v>
      </c>
    </row>
    <row r="49" spans="1:12">
      <c r="A49" s="11" t="s">
        <v>37</v>
      </c>
      <c r="D49" s="11" t="s">
        <v>175</v>
      </c>
      <c r="E49" s="19" t="s">
        <v>214</v>
      </c>
      <c r="F49" s="10">
        <v>42036</v>
      </c>
      <c r="G49" s="10">
        <v>44228</v>
      </c>
      <c r="H49" s="11">
        <v>7</v>
      </c>
      <c r="I49" s="20" t="s">
        <v>174</v>
      </c>
      <c r="J49" s="11" t="s">
        <v>176</v>
      </c>
      <c r="K49" s="11" t="s">
        <v>351</v>
      </c>
      <c r="L49" s="11">
        <v>2</v>
      </c>
    </row>
    <row r="50" spans="1:12">
      <c r="A50" s="11" t="s">
        <v>38</v>
      </c>
      <c r="D50" s="11" t="s">
        <v>175</v>
      </c>
      <c r="E50" s="19" t="s">
        <v>215</v>
      </c>
      <c r="F50" s="10">
        <v>42036</v>
      </c>
      <c r="G50" s="10">
        <v>44228</v>
      </c>
      <c r="H50" s="11">
        <v>7</v>
      </c>
      <c r="I50" s="20" t="s">
        <v>174</v>
      </c>
      <c r="J50" s="11" t="s">
        <v>176</v>
      </c>
      <c r="K50" s="11" t="s">
        <v>351</v>
      </c>
      <c r="L50" s="11">
        <v>2</v>
      </c>
    </row>
    <row r="51" spans="1:12">
      <c r="A51" s="11" t="s">
        <v>39</v>
      </c>
      <c r="D51" s="11" t="s">
        <v>175</v>
      </c>
      <c r="E51" s="19" t="s">
        <v>216</v>
      </c>
      <c r="F51" s="10">
        <v>42036</v>
      </c>
      <c r="G51" s="10">
        <v>44228</v>
      </c>
      <c r="H51" s="11">
        <v>7</v>
      </c>
      <c r="I51" s="20" t="s">
        <v>174</v>
      </c>
      <c r="J51" s="11" t="s">
        <v>176</v>
      </c>
      <c r="K51" s="11" t="s">
        <v>351</v>
      </c>
      <c r="L51" s="11">
        <v>2</v>
      </c>
    </row>
    <row r="52" spans="1:12">
      <c r="A52" s="11" t="s">
        <v>40</v>
      </c>
      <c r="D52" s="11" t="s">
        <v>175</v>
      </c>
      <c r="E52" s="19" t="s">
        <v>217</v>
      </c>
      <c r="F52" s="10">
        <v>42036</v>
      </c>
      <c r="G52" s="10">
        <v>44228</v>
      </c>
      <c r="H52" s="11">
        <v>7</v>
      </c>
      <c r="I52" s="20" t="s">
        <v>174</v>
      </c>
      <c r="J52" s="11" t="s">
        <v>176</v>
      </c>
      <c r="K52" s="11" t="s">
        <v>351</v>
      </c>
      <c r="L52" s="11">
        <v>2</v>
      </c>
    </row>
    <row r="53" spans="1:12">
      <c r="A53" s="11" t="s">
        <v>41</v>
      </c>
      <c r="D53" s="11" t="s">
        <v>175</v>
      </c>
      <c r="E53" s="19" t="s">
        <v>218</v>
      </c>
      <c r="F53" s="10">
        <v>42036</v>
      </c>
      <c r="G53" s="10">
        <v>44228</v>
      </c>
      <c r="H53" s="11">
        <v>7</v>
      </c>
      <c r="I53" s="20" t="s">
        <v>174</v>
      </c>
      <c r="J53" s="11" t="s">
        <v>176</v>
      </c>
      <c r="K53" s="11" t="s">
        <v>351</v>
      </c>
      <c r="L53" s="11">
        <v>2</v>
      </c>
    </row>
    <row r="54" spans="1:12">
      <c r="A54" s="11" t="s">
        <v>42</v>
      </c>
      <c r="D54" s="11" t="s">
        <v>175</v>
      </c>
      <c r="E54" s="19" t="s">
        <v>219</v>
      </c>
      <c r="F54" s="10">
        <v>42036</v>
      </c>
      <c r="G54" s="10">
        <v>44228</v>
      </c>
      <c r="H54" s="11">
        <v>7</v>
      </c>
      <c r="I54" s="20" t="s">
        <v>174</v>
      </c>
      <c r="J54" s="11" t="s">
        <v>176</v>
      </c>
      <c r="K54" s="11" t="s">
        <v>351</v>
      </c>
      <c r="L54" s="11">
        <v>2</v>
      </c>
    </row>
    <row r="55" spans="1:12">
      <c r="A55" s="11" t="s">
        <v>43</v>
      </c>
      <c r="D55" s="11" t="s">
        <v>175</v>
      </c>
      <c r="E55" s="19" t="s">
        <v>220</v>
      </c>
      <c r="F55" s="10">
        <v>42036</v>
      </c>
      <c r="G55" s="10">
        <v>44228</v>
      </c>
      <c r="H55" s="11">
        <v>7</v>
      </c>
      <c r="I55" s="20" t="s">
        <v>174</v>
      </c>
      <c r="J55" s="11" t="s">
        <v>176</v>
      </c>
      <c r="K55" s="11" t="s">
        <v>351</v>
      </c>
      <c r="L55" s="11">
        <v>2</v>
      </c>
    </row>
    <row r="56" spans="1:12">
      <c r="A56" s="11" t="s">
        <v>44</v>
      </c>
      <c r="D56" s="11" t="s">
        <v>175</v>
      </c>
      <c r="E56" s="19" t="s">
        <v>221</v>
      </c>
      <c r="F56" s="10">
        <v>42036</v>
      </c>
      <c r="G56" s="10">
        <v>44228</v>
      </c>
      <c r="H56" s="11">
        <v>7</v>
      </c>
      <c r="I56" s="20" t="s">
        <v>174</v>
      </c>
      <c r="J56" s="11" t="s">
        <v>176</v>
      </c>
      <c r="K56" s="11" t="s">
        <v>351</v>
      </c>
      <c r="L56" s="11">
        <v>2</v>
      </c>
    </row>
    <row r="57" spans="1:12">
      <c r="A57" s="11" t="s">
        <v>45</v>
      </c>
      <c r="D57" s="11" t="s">
        <v>175</v>
      </c>
      <c r="E57" s="19" t="s">
        <v>222</v>
      </c>
      <c r="F57" s="10">
        <v>42036</v>
      </c>
      <c r="G57" s="10">
        <v>44228</v>
      </c>
      <c r="H57" s="11">
        <v>7</v>
      </c>
      <c r="I57" s="20" t="s">
        <v>174</v>
      </c>
      <c r="J57" s="11" t="s">
        <v>176</v>
      </c>
      <c r="K57" s="11" t="s">
        <v>351</v>
      </c>
      <c r="L57" s="11">
        <v>2</v>
      </c>
    </row>
    <row r="58" spans="1:12">
      <c r="A58" s="11" t="s">
        <v>46</v>
      </c>
      <c r="D58" s="11" t="s">
        <v>175</v>
      </c>
      <c r="E58" s="19" t="s">
        <v>223</v>
      </c>
      <c r="F58" s="10">
        <v>42036</v>
      </c>
      <c r="G58" s="10">
        <v>44228</v>
      </c>
      <c r="H58" s="11">
        <v>7</v>
      </c>
      <c r="I58" s="20" t="s">
        <v>174</v>
      </c>
      <c r="J58" s="11" t="s">
        <v>176</v>
      </c>
      <c r="K58" s="11" t="s">
        <v>351</v>
      </c>
      <c r="L58" s="11">
        <v>2</v>
      </c>
    </row>
    <row r="59" spans="1:12">
      <c r="A59" s="11" t="s">
        <v>47</v>
      </c>
      <c r="D59" s="11" t="s">
        <v>175</v>
      </c>
      <c r="E59" s="19" t="s">
        <v>224</v>
      </c>
      <c r="F59" s="10">
        <v>42036</v>
      </c>
      <c r="G59" s="10">
        <v>44228</v>
      </c>
      <c r="H59" s="11">
        <v>7</v>
      </c>
      <c r="I59" s="20" t="s">
        <v>174</v>
      </c>
      <c r="J59" s="11" t="s">
        <v>176</v>
      </c>
      <c r="K59" s="11" t="s">
        <v>351</v>
      </c>
      <c r="L59" s="11">
        <v>2</v>
      </c>
    </row>
    <row r="60" spans="1:12">
      <c r="A60" s="11" t="s">
        <v>48</v>
      </c>
      <c r="D60" s="11" t="s">
        <v>175</v>
      </c>
      <c r="E60" s="19" t="s">
        <v>225</v>
      </c>
      <c r="F60" s="10">
        <v>42036</v>
      </c>
      <c r="G60" s="10">
        <v>44228</v>
      </c>
      <c r="H60" s="11">
        <v>7</v>
      </c>
      <c r="I60" s="20" t="s">
        <v>174</v>
      </c>
      <c r="J60" s="11" t="s">
        <v>176</v>
      </c>
      <c r="K60" s="11" t="s">
        <v>351</v>
      </c>
      <c r="L60" s="11">
        <v>2</v>
      </c>
    </row>
    <row r="61" spans="1:12">
      <c r="A61" s="11" t="s">
        <v>49</v>
      </c>
      <c r="D61" s="11" t="s">
        <v>175</v>
      </c>
      <c r="E61" s="19" t="s">
        <v>226</v>
      </c>
      <c r="F61" s="10">
        <v>42036</v>
      </c>
      <c r="G61" s="10">
        <v>44228</v>
      </c>
      <c r="H61" s="11">
        <v>7</v>
      </c>
      <c r="I61" s="20" t="s">
        <v>174</v>
      </c>
      <c r="J61" s="11" t="s">
        <v>176</v>
      </c>
      <c r="K61" s="11" t="s">
        <v>351</v>
      </c>
      <c r="L61" s="11">
        <v>2</v>
      </c>
    </row>
    <row r="62" spans="1:12">
      <c r="A62" s="11" t="s">
        <v>50</v>
      </c>
      <c r="D62" s="11" t="s">
        <v>175</v>
      </c>
      <c r="E62" s="19" t="s">
        <v>227</v>
      </c>
      <c r="F62" s="10">
        <v>42036</v>
      </c>
      <c r="G62" s="10">
        <v>44228</v>
      </c>
      <c r="H62" s="11">
        <v>7</v>
      </c>
      <c r="I62" s="20" t="s">
        <v>174</v>
      </c>
      <c r="J62" s="11" t="s">
        <v>176</v>
      </c>
      <c r="K62" s="11" t="s">
        <v>351</v>
      </c>
      <c r="L62" s="11">
        <v>2</v>
      </c>
    </row>
    <row r="63" spans="1:12">
      <c r="A63" s="11" t="s">
        <v>51</v>
      </c>
      <c r="D63" s="11" t="s">
        <v>175</v>
      </c>
      <c r="E63" s="19" t="s">
        <v>228</v>
      </c>
      <c r="F63" s="10">
        <v>42036</v>
      </c>
      <c r="G63" s="10">
        <v>44228</v>
      </c>
      <c r="H63" s="11">
        <v>7</v>
      </c>
      <c r="I63" s="20" t="s">
        <v>174</v>
      </c>
      <c r="J63" s="11" t="s">
        <v>176</v>
      </c>
      <c r="K63" s="11" t="s">
        <v>351</v>
      </c>
      <c r="L63" s="11">
        <v>2</v>
      </c>
    </row>
    <row r="64" spans="1:12">
      <c r="A64" s="11" t="s">
        <v>52</v>
      </c>
      <c r="D64" s="11" t="s">
        <v>175</v>
      </c>
      <c r="E64" s="19" t="s">
        <v>229</v>
      </c>
      <c r="F64" s="10">
        <v>42036</v>
      </c>
      <c r="G64" s="10">
        <v>44228</v>
      </c>
      <c r="H64" s="11">
        <v>7</v>
      </c>
      <c r="I64" s="20" t="s">
        <v>174</v>
      </c>
      <c r="J64" s="11" t="s">
        <v>176</v>
      </c>
      <c r="K64" s="11" t="s">
        <v>351</v>
      </c>
      <c r="L64" s="11">
        <v>2</v>
      </c>
    </row>
    <row r="65" spans="1:12">
      <c r="A65" s="11" t="s">
        <v>53</v>
      </c>
      <c r="D65" s="11" t="s">
        <v>175</v>
      </c>
      <c r="E65" s="19" t="s">
        <v>230</v>
      </c>
      <c r="F65" s="10">
        <v>42036</v>
      </c>
      <c r="G65" s="10">
        <v>44228</v>
      </c>
      <c r="H65" s="11">
        <v>7</v>
      </c>
      <c r="I65" s="20" t="s">
        <v>174</v>
      </c>
      <c r="J65" s="11" t="s">
        <v>176</v>
      </c>
      <c r="K65" s="11" t="s">
        <v>351</v>
      </c>
      <c r="L65" s="11">
        <v>2</v>
      </c>
    </row>
    <row r="66" spans="1:12">
      <c r="A66" s="11" t="s">
        <v>54</v>
      </c>
      <c r="D66" s="11" t="s">
        <v>175</v>
      </c>
      <c r="E66" s="19" t="s">
        <v>231</v>
      </c>
      <c r="F66" s="10">
        <v>42036</v>
      </c>
      <c r="G66" s="10">
        <v>44228</v>
      </c>
      <c r="H66" s="11">
        <v>7</v>
      </c>
      <c r="I66" s="20" t="s">
        <v>174</v>
      </c>
      <c r="J66" s="11" t="s">
        <v>176</v>
      </c>
      <c r="K66" s="11" t="s">
        <v>351</v>
      </c>
      <c r="L66" s="11">
        <v>2</v>
      </c>
    </row>
    <row r="67" spans="1:12">
      <c r="A67" s="11" t="s">
        <v>55</v>
      </c>
      <c r="D67" s="11" t="s">
        <v>175</v>
      </c>
      <c r="E67" s="19" t="s">
        <v>232</v>
      </c>
      <c r="F67" s="10">
        <v>42036</v>
      </c>
      <c r="G67" s="10">
        <v>44228</v>
      </c>
      <c r="H67" s="11">
        <v>7</v>
      </c>
      <c r="I67" s="20" t="s">
        <v>174</v>
      </c>
      <c r="J67" s="11" t="s">
        <v>176</v>
      </c>
      <c r="K67" s="11" t="s">
        <v>351</v>
      </c>
      <c r="L67" s="11">
        <v>2</v>
      </c>
    </row>
    <row r="68" spans="1:12">
      <c r="A68" s="11" t="s">
        <v>56</v>
      </c>
      <c r="D68" s="11" t="s">
        <v>175</v>
      </c>
      <c r="E68" s="19" t="s">
        <v>233</v>
      </c>
      <c r="F68" s="10">
        <v>42036</v>
      </c>
      <c r="G68" s="10">
        <v>44228</v>
      </c>
      <c r="H68" s="11">
        <v>7</v>
      </c>
      <c r="I68" s="20" t="s">
        <v>174</v>
      </c>
      <c r="J68" s="11" t="s">
        <v>176</v>
      </c>
      <c r="K68" s="11" t="s">
        <v>351</v>
      </c>
      <c r="L68" s="11">
        <v>2</v>
      </c>
    </row>
    <row r="69" spans="1:12">
      <c r="A69" s="11" t="s">
        <v>57</v>
      </c>
      <c r="D69" s="11" t="s">
        <v>175</v>
      </c>
      <c r="E69" s="19" t="s">
        <v>234</v>
      </c>
      <c r="F69" s="10">
        <v>42036</v>
      </c>
      <c r="G69" s="10">
        <v>44228</v>
      </c>
      <c r="H69" s="11">
        <v>7</v>
      </c>
      <c r="I69" s="20" t="s">
        <v>174</v>
      </c>
      <c r="J69" s="11" t="s">
        <v>176</v>
      </c>
      <c r="K69" s="11" t="s">
        <v>351</v>
      </c>
      <c r="L69" s="11">
        <v>2</v>
      </c>
    </row>
    <row r="70" spans="1:12">
      <c r="A70" s="11" t="s">
        <v>58</v>
      </c>
      <c r="D70" s="11" t="s">
        <v>175</v>
      </c>
      <c r="E70" s="19" t="s">
        <v>235</v>
      </c>
      <c r="F70" s="10">
        <v>42036</v>
      </c>
      <c r="G70" s="10">
        <v>44228</v>
      </c>
      <c r="H70" s="11">
        <v>7</v>
      </c>
      <c r="I70" s="20" t="s">
        <v>174</v>
      </c>
      <c r="J70" s="11" t="s">
        <v>176</v>
      </c>
      <c r="K70" s="11" t="s">
        <v>351</v>
      </c>
      <c r="L70" s="11">
        <v>2</v>
      </c>
    </row>
    <row r="71" spans="1:12">
      <c r="A71" s="11" t="s">
        <v>59</v>
      </c>
      <c r="D71" s="11" t="s">
        <v>175</v>
      </c>
      <c r="E71" s="19" t="s">
        <v>236</v>
      </c>
      <c r="F71" s="10">
        <v>42036</v>
      </c>
      <c r="G71" s="10">
        <v>44228</v>
      </c>
      <c r="H71" s="11">
        <v>7</v>
      </c>
      <c r="I71" s="20" t="s">
        <v>174</v>
      </c>
      <c r="J71" s="11" t="s">
        <v>176</v>
      </c>
      <c r="K71" s="11" t="s">
        <v>351</v>
      </c>
      <c r="L71" s="11">
        <v>2</v>
      </c>
    </row>
    <row r="72" spans="1:12">
      <c r="A72" s="11" t="s">
        <v>60</v>
      </c>
      <c r="D72" s="11" t="s">
        <v>175</v>
      </c>
      <c r="E72" s="19" t="s">
        <v>237</v>
      </c>
      <c r="F72" s="10">
        <v>42036</v>
      </c>
      <c r="G72" s="10">
        <v>44228</v>
      </c>
      <c r="H72" s="11">
        <v>7</v>
      </c>
      <c r="I72" s="20" t="s">
        <v>174</v>
      </c>
      <c r="J72" s="11" t="s">
        <v>176</v>
      </c>
      <c r="K72" s="11" t="s">
        <v>351</v>
      </c>
      <c r="L72" s="11">
        <v>2</v>
      </c>
    </row>
    <row r="73" spans="1:12">
      <c r="A73" s="11" t="s">
        <v>61</v>
      </c>
      <c r="D73" s="11" t="s">
        <v>175</v>
      </c>
      <c r="E73" s="19" t="s">
        <v>238</v>
      </c>
      <c r="F73" s="10">
        <v>42036</v>
      </c>
      <c r="G73" s="10">
        <v>44228</v>
      </c>
      <c r="H73" s="11">
        <v>7</v>
      </c>
      <c r="I73" s="20" t="s">
        <v>174</v>
      </c>
      <c r="J73" s="11" t="s">
        <v>176</v>
      </c>
      <c r="K73" s="11" t="s">
        <v>351</v>
      </c>
      <c r="L73" s="11">
        <v>2</v>
      </c>
    </row>
    <row r="74" spans="1:12">
      <c r="A74" s="11" t="s">
        <v>62</v>
      </c>
      <c r="D74" s="11" t="s">
        <v>175</v>
      </c>
      <c r="E74" s="19" t="s">
        <v>239</v>
      </c>
      <c r="F74" s="10">
        <v>42036</v>
      </c>
      <c r="G74" s="10">
        <v>44228</v>
      </c>
      <c r="H74" s="11">
        <v>7</v>
      </c>
      <c r="I74" s="20" t="s">
        <v>174</v>
      </c>
      <c r="J74" s="11" t="s">
        <v>176</v>
      </c>
      <c r="K74" s="11" t="s">
        <v>351</v>
      </c>
      <c r="L74" s="11">
        <v>2</v>
      </c>
    </row>
    <row r="75" spans="1:12">
      <c r="A75" s="11" t="s">
        <v>63</v>
      </c>
      <c r="D75" s="11" t="s">
        <v>175</v>
      </c>
      <c r="E75" s="19" t="s">
        <v>240</v>
      </c>
      <c r="F75" s="10">
        <v>42036</v>
      </c>
      <c r="G75" s="10">
        <v>44228</v>
      </c>
      <c r="H75" s="11">
        <v>7</v>
      </c>
      <c r="I75" s="20" t="s">
        <v>174</v>
      </c>
      <c r="J75" s="11" t="s">
        <v>176</v>
      </c>
      <c r="K75" s="11" t="s">
        <v>351</v>
      </c>
      <c r="L75" s="11">
        <v>2</v>
      </c>
    </row>
    <row r="76" spans="1:12">
      <c r="A76" s="11" t="s">
        <v>64</v>
      </c>
      <c r="D76" s="11" t="s">
        <v>175</v>
      </c>
      <c r="E76" s="19" t="s">
        <v>241</v>
      </c>
      <c r="F76" s="10">
        <v>42036</v>
      </c>
      <c r="G76" s="10">
        <v>44228</v>
      </c>
      <c r="H76" s="11">
        <v>7</v>
      </c>
      <c r="I76" s="20" t="s">
        <v>174</v>
      </c>
      <c r="J76" s="11" t="s">
        <v>176</v>
      </c>
      <c r="K76" s="11" t="s">
        <v>351</v>
      </c>
      <c r="L76" s="11">
        <v>2</v>
      </c>
    </row>
    <row r="77" spans="1:12">
      <c r="A77" s="11" t="s">
        <v>65</v>
      </c>
      <c r="D77" s="11" t="s">
        <v>175</v>
      </c>
      <c r="E77" s="19" t="s">
        <v>242</v>
      </c>
      <c r="F77" s="10">
        <v>42036</v>
      </c>
      <c r="G77" s="10">
        <v>44228</v>
      </c>
      <c r="H77" s="11">
        <v>7</v>
      </c>
      <c r="I77" s="20" t="s">
        <v>174</v>
      </c>
      <c r="J77" s="11" t="s">
        <v>176</v>
      </c>
      <c r="K77" s="11" t="s">
        <v>351</v>
      </c>
      <c r="L77" s="11">
        <v>2</v>
      </c>
    </row>
    <row r="78" spans="1:12">
      <c r="A78" s="11" t="s">
        <v>66</v>
      </c>
      <c r="D78" s="11" t="s">
        <v>175</v>
      </c>
      <c r="E78" s="19" t="s">
        <v>243</v>
      </c>
      <c r="F78" s="10">
        <v>42036</v>
      </c>
      <c r="G78" s="10">
        <v>44228</v>
      </c>
      <c r="H78" s="11">
        <v>7</v>
      </c>
      <c r="I78" s="20" t="s">
        <v>174</v>
      </c>
      <c r="J78" s="11" t="s">
        <v>176</v>
      </c>
      <c r="K78" s="11" t="s">
        <v>351</v>
      </c>
      <c r="L78" s="11">
        <v>2</v>
      </c>
    </row>
    <row r="79" spans="1:12">
      <c r="A79" s="11" t="s">
        <v>67</v>
      </c>
      <c r="D79" s="11" t="s">
        <v>175</v>
      </c>
      <c r="E79" s="19" t="s">
        <v>244</v>
      </c>
      <c r="F79" s="10">
        <v>42036</v>
      </c>
      <c r="G79" s="10">
        <v>44228</v>
      </c>
      <c r="H79" s="11">
        <v>7</v>
      </c>
      <c r="I79" s="20" t="s">
        <v>174</v>
      </c>
      <c r="J79" s="11" t="s">
        <v>176</v>
      </c>
      <c r="K79" s="11" t="s">
        <v>351</v>
      </c>
      <c r="L79" s="11">
        <v>2</v>
      </c>
    </row>
    <row r="80" spans="1:12">
      <c r="A80" s="11" t="s">
        <v>68</v>
      </c>
      <c r="D80" s="11" t="s">
        <v>175</v>
      </c>
      <c r="E80" s="19" t="s">
        <v>245</v>
      </c>
      <c r="F80" s="10">
        <v>42036</v>
      </c>
      <c r="G80" s="10">
        <v>44228</v>
      </c>
      <c r="H80" s="11">
        <v>7</v>
      </c>
      <c r="I80" s="20" t="s">
        <v>174</v>
      </c>
      <c r="J80" s="11" t="s">
        <v>176</v>
      </c>
      <c r="K80" s="11" t="s">
        <v>351</v>
      </c>
      <c r="L80" s="11">
        <v>2</v>
      </c>
    </row>
    <row r="81" spans="1:12">
      <c r="A81" s="11" t="s">
        <v>69</v>
      </c>
      <c r="D81" s="11" t="s">
        <v>175</v>
      </c>
      <c r="E81" s="19" t="s">
        <v>246</v>
      </c>
      <c r="F81" s="10">
        <v>42036</v>
      </c>
      <c r="G81" s="10">
        <v>44228</v>
      </c>
      <c r="H81" s="11">
        <v>7</v>
      </c>
      <c r="I81" s="20" t="s">
        <v>174</v>
      </c>
      <c r="J81" s="11" t="s">
        <v>176</v>
      </c>
      <c r="K81" s="11" t="s">
        <v>351</v>
      </c>
      <c r="L81" s="11">
        <v>2</v>
      </c>
    </row>
    <row r="82" spans="1:12">
      <c r="A82" s="11" t="s">
        <v>70</v>
      </c>
      <c r="D82" s="11" t="s">
        <v>175</v>
      </c>
      <c r="E82" s="19" t="s">
        <v>247</v>
      </c>
      <c r="F82" s="10">
        <v>42036</v>
      </c>
      <c r="G82" s="10">
        <v>44228</v>
      </c>
      <c r="H82" s="11">
        <v>7</v>
      </c>
      <c r="I82" s="20" t="s">
        <v>174</v>
      </c>
      <c r="J82" s="11" t="s">
        <v>176</v>
      </c>
      <c r="K82" s="11" t="s">
        <v>351</v>
      </c>
      <c r="L82" s="11">
        <v>2</v>
      </c>
    </row>
    <row r="83" spans="1:12">
      <c r="A83" s="11" t="s">
        <v>71</v>
      </c>
      <c r="D83" s="11" t="s">
        <v>175</v>
      </c>
      <c r="E83" s="19" t="s">
        <v>248</v>
      </c>
      <c r="F83" s="10">
        <v>42036</v>
      </c>
      <c r="G83" s="10">
        <v>44228</v>
      </c>
      <c r="H83" s="11">
        <v>7</v>
      </c>
      <c r="I83" s="20" t="s">
        <v>174</v>
      </c>
      <c r="J83" s="11" t="s">
        <v>176</v>
      </c>
      <c r="K83" s="11" t="s">
        <v>351</v>
      </c>
      <c r="L83" s="11">
        <v>2</v>
      </c>
    </row>
    <row r="84" spans="1:12">
      <c r="A84" s="11" t="s">
        <v>72</v>
      </c>
      <c r="D84" s="11" t="s">
        <v>175</v>
      </c>
      <c r="E84" s="19" t="s">
        <v>249</v>
      </c>
      <c r="F84" s="10">
        <v>42036</v>
      </c>
      <c r="G84" s="10">
        <v>44228</v>
      </c>
      <c r="H84" s="11">
        <v>7</v>
      </c>
      <c r="I84" s="20" t="s">
        <v>174</v>
      </c>
      <c r="J84" s="11" t="s">
        <v>176</v>
      </c>
      <c r="K84" s="11" t="s">
        <v>351</v>
      </c>
      <c r="L84" s="11">
        <v>2</v>
      </c>
    </row>
    <row r="85" spans="1:12">
      <c r="A85" s="11" t="s">
        <v>73</v>
      </c>
      <c r="D85" s="11" t="s">
        <v>175</v>
      </c>
      <c r="E85" s="19" t="s">
        <v>250</v>
      </c>
      <c r="F85" s="10">
        <v>42036</v>
      </c>
      <c r="G85" s="10">
        <v>44228</v>
      </c>
      <c r="H85" s="11">
        <v>7</v>
      </c>
      <c r="I85" s="20" t="s">
        <v>174</v>
      </c>
      <c r="J85" s="11" t="s">
        <v>176</v>
      </c>
      <c r="K85" s="11" t="s">
        <v>351</v>
      </c>
      <c r="L85" s="11">
        <v>2</v>
      </c>
    </row>
    <row r="86" spans="1:12">
      <c r="A86" s="11" t="s">
        <v>74</v>
      </c>
      <c r="D86" s="11" t="s">
        <v>175</v>
      </c>
      <c r="E86" s="19" t="s">
        <v>251</v>
      </c>
      <c r="F86" s="10">
        <v>42036</v>
      </c>
      <c r="G86" s="10">
        <v>44228</v>
      </c>
      <c r="H86" s="11">
        <v>7</v>
      </c>
      <c r="I86" s="20" t="s">
        <v>174</v>
      </c>
      <c r="J86" s="11" t="s">
        <v>176</v>
      </c>
      <c r="K86" s="11" t="s">
        <v>351</v>
      </c>
      <c r="L86" s="11">
        <v>2</v>
      </c>
    </row>
    <row r="87" spans="1:12">
      <c r="A87" s="11" t="s">
        <v>75</v>
      </c>
      <c r="D87" s="11" t="s">
        <v>175</v>
      </c>
      <c r="E87" s="19" t="s">
        <v>252</v>
      </c>
      <c r="F87" s="10">
        <v>42036</v>
      </c>
      <c r="G87" s="10">
        <v>44228</v>
      </c>
      <c r="H87" s="11">
        <v>7</v>
      </c>
      <c r="I87" s="20" t="s">
        <v>174</v>
      </c>
      <c r="J87" s="11" t="s">
        <v>176</v>
      </c>
      <c r="K87" s="11" t="s">
        <v>351</v>
      </c>
      <c r="L87" s="11">
        <v>2</v>
      </c>
    </row>
    <row r="88" spans="1:12">
      <c r="A88" s="11" t="s">
        <v>76</v>
      </c>
      <c r="D88" s="11" t="s">
        <v>175</v>
      </c>
      <c r="E88" s="19" t="s">
        <v>253</v>
      </c>
      <c r="F88" s="10">
        <v>42036</v>
      </c>
      <c r="G88" s="10">
        <v>44228</v>
      </c>
      <c r="H88" s="11">
        <v>7</v>
      </c>
      <c r="I88" s="20" t="s">
        <v>174</v>
      </c>
      <c r="J88" s="11" t="s">
        <v>176</v>
      </c>
      <c r="K88" s="11" t="s">
        <v>351</v>
      </c>
      <c r="L88" s="11">
        <v>2</v>
      </c>
    </row>
    <row r="89" spans="1:12">
      <c r="A89" s="11" t="s">
        <v>77</v>
      </c>
      <c r="D89" s="11" t="s">
        <v>175</v>
      </c>
      <c r="E89" s="19" t="s">
        <v>254</v>
      </c>
      <c r="F89" s="10">
        <v>42036</v>
      </c>
      <c r="G89" s="10">
        <v>44228</v>
      </c>
      <c r="H89" s="11">
        <v>7</v>
      </c>
      <c r="I89" s="20" t="s">
        <v>174</v>
      </c>
      <c r="J89" s="11" t="s">
        <v>176</v>
      </c>
      <c r="K89" s="11" t="s">
        <v>351</v>
      </c>
      <c r="L89" s="11">
        <v>2</v>
      </c>
    </row>
    <row r="90" spans="1:12">
      <c r="A90" s="11" t="s">
        <v>78</v>
      </c>
      <c r="D90" s="11" t="s">
        <v>175</v>
      </c>
      <c r="E90" s="19" t="s">
        <v>255</v>
      </c>
      <c r="F90" s="10">
        <v>42036</v>
      </c>
      <c r="G90" s="10">
        <v>44228</v>
      </c>
      <c r="H90" s="11">
        <v>7</v>
      </c>
      <c r="I90" s="20" t="s">
        <v>174</v>
      </c>
      <c r="J90" s="11" t="s">
        <v>176</v>
      </c>
      <c r="K90" s="11" t="s">
        <v>351</v>
      </c>
      <c r="L90" s="11">
        <v>2</v>
      </c>
    </row>
    <row r="91" spans="1:12">
      <c r="A91" s="11" t="s">
        <v>79</v>
      </c>
      <c r="D91" s="11" t="s">
        <v>175</v>
      </c>
      <c r="E91" s="19" t="s">
        <v>256</v>
      </c>
      <c r="F91" s="10">
        <v>42036</v>
      </c>
      <c r="G91" s="10">
        <v>44228</v>
      </c>
      <c r="H91" s="11">
        <v>7</v>
      </c>
      <c r="I91" s="20" t="s">
        <v>174</v>
      </c>
      <c r="J91" s="11" t="s">
        <v>176</v>
      </c>
      <c r="K91" s="11" t="s">
        <v>351</v>
      </c>
      <c r="L91" s="11">
        <v>2</v>
      </c>
    </row>
    <row r="92" spans="1:12">
      <c r="A92" s="11" t="s">
        <v>80</v>
      </c>
      <c r="D92" s="11" t="s">
        <v>175</v>
      </c>
      <c r="E92" s="19" t="s">
        <v>257</v>
      </c>
      <c r="F92" s="10">
        <v>42036</v>
      </c>
      <c r="G92" s="10">
        <v>44228</v>
      </c>
      <c r="H92" s="11">
        <v>7</v>
      </c>
      <c r="I92" s="20" t="s">
        <v>174</v>
      </c>
      <c r="J92" s="11" t="s">
        <v>176</v>
      </c>
      <c r="K92" s="11" t="s">
        <v>351</v>
      </c>
      <c r="L92" s="11">
        <v>2</v>
      </c>
    </row>
    <row r="93" spans="1:12">
      <c r="A93" s="11" t="s">
        <v>81</v>
      </c>
      <c r="D93" s="11" t="s">
        <v>175</v>
      </c>
      <c r="E93" s="19" t="s">
        <v>258</v>
      </c>
      <c r="F93" s="10">
        <v>42036</v>
      </c>
      <c r="G93" s="10">
        <v>44228</v>
      </c>
      <c r="H93" s="11">
        <v>7</v>
      </c>
      <c r="I93" s="20" t="s">
        <v>174</v>
      </c>
      <c r="J93" s="11" t="s">
        <v>176</v>
      </c>
      <c r="K93" s="11" t="s">
        <v>351</v>
      </c>
      <c r="L93" s="11">
        <v>2</v>
      </c>
    </row>
    <row r="94" spans="1:12">
      <c r="A94" s="11" t="s">
        <v>82</v>
      </c>
      <c r="D94" s="11" t="s">
        <v>175</v>
      </c>
      <c r="E94" s="19" t="s">
        <v>259</v>
      </c>
      <c r="F94" s="10">
        <v>42036</v>
      </c>
      <c r="G94" s="10">
        <v>44228</v>
      </c>
      <c r="H94" s="11">
        <v>7</v>
      </c>
      <c r="I94" s="20" t="s">
        <v>174</v>
      </c>
      <c r="J94" s="11" t="s">
        <v>176</v>
      </c>
      <c r="K94" s="11" t="s">
        <v>351</v>
      </c>
      <c r="L94" s="11">
        <v>2</v>
      </c>
    </row>
    <row r="95" spans="1:12">
      <c r="A95" s="11" t="s">
        <v>83</v>
      </c>
      <c r="D95" s="11" t="s">
        <v>175</v>
      </c>
      <c r="E95" s="19" t="s">
        <v>260</v>
      </c>
      <c r="F95" s="10">
        <v>42036</v>
      </c>
      <c r="G95" s="10">
        <v>44228</v>
      </c>
      <c r="H95" s="11">
        <v>7</v>
      </c>
      <c r="I95" s="20" t="s">
        <v>174</v>
      </c>
      <c r="J95" s="11" t="s">
        <v>176</v>
      </c>
      <c r="K95" s="11" t="s">
        <v>351</v>
      </c>
      <c r="L95" s="11">
        <v>2</v>
      </c>
    </row>
    <row r="96" spans="1:12">
      <c r="A96" s="11" t="s">
        <v>84</v>
      </c>
      <c r="D96" s="11" t="s">
        <v>175</v>
      </c>
      <c r="E96" s="19" t="s">
        <v>261</v>
      </c>
      <c r="F96" s="10">
        <v>42036</v>
      </c>
      <c r="G96" s="10">
        <v>44228</v>
      </c>
      <c r="H96" s="11">
        <v>7</v>
      </c>
      <c r="I96" s="20" t="s">
        <v>174</v>
      </c>
      <c r="J96" s="11" t="s">
        <v>176</v>
      </c>
      <c r="K96" s="11" t="s">
        <v>351</v>
      </c>
      <c r="L96" s="11">
        <v>2</v>
      </c>
    </row>
    <row r="97" spans="1:12">
      <c r="A97" s="11" t="s">
        <v>85</v>
      </c>
      <c r="D97" s="11" t="s">
        <v>175</v>
      </c>
      <c r="E97" s="19" t="s">
        <v>262</v>
      </c>
      <c r="F97" s="10">
        <v>42036</v>
      </c>
      <c r="G97" s="10">
        <v>44228</v>
      </c>
      <c r="H97" s="11">
        <v>7</v>
      </c>
      <c r="I97" s="20" t="s">
        <v>174</v>
      </c>
      <c r="J97" s="11" t="s">
        <v>176</v>
      </c>
      <c r="K97" s="11" t="s">
        <v>351</v>
      </c>
      <c r="L97" s="11">
        <v>2</v>
      </c>
    </row>
    <row r="98" spans="1:12">
      <c r="A98" s="11" t="s">
        <v>86</v>
      </c>
      <c r="D98" s="11" t="s">
        <v>175</v>
      </c>
      <c r="E98" s="19" t="s">
        <v>263</v>
      </c>
      <c r="F98" s="10">
        <v>42036</v>
      </c>
      <c r="G98" s="10">
        <v>44228</v>
      </c>
      <c r="H98" s="11">
        <v>7</v>
      </c>
      <c r="I98" s="20" t="s">
        <v>174</v>
      </c>
      <c r="J98" s="11" t="s">
        <v>176</v>
      </c>
      <c r="K98" s="11" t="s">
        <v>351</v>
      </c>
      <c r="L98" s="11">
        <v>2</v>
      </c>
    </row>
    <row r="99" spans="1:12">
      <c r="A99" s="11" t="s">
        <v>87</v>
      </c>
      <c r="D99" s="11" t="s">
        <v>175</v>
      </c>
      <c r="E99" s="19" t="s">
        <v>264</v>
      </c>
      <c r="F99" s="10">
        <v>42036</v>
      </c>
      <c r="G99" s="10">
        <v>44228</v>
      </c>
      <c r="H99" s="11">
        <v>7</v>
      </c>
      <c r="I99" s="20" t="s">
        <v>174</v>
      </c>
      <c r="J99" s="11" t="s">
        <v>176</v>
      </c>
      <c r="K99" s="11" t="s">
        <v>351</v>
      </c>
      <c r="L99" s="11">
        <v>2</v>
      </c>
    </row>
    <row r="100" spans="1:12">
      <c r="A100" s="11" t="s">
        <v>88</v>
      </c>
      <c r="D100" s="11" t="s">
        <v>175</v>
      </c>
      <c r="E100" s="19" t="s">
        <v>265</v>
      </c>
      <c r="F100" s="10">
        <v>42036</v>
      </c>
      <c r="G100" s="10">
        <v>44228</v>
      </c>
      <c r="H100" s="11">
        <v>7</v>
      </c>
      <c r="I100" s="20" t="s">
        <v>174</v>
      </c>
      <c r="J100" s="11" t="s">
        <v>176</v>
      </c>
      <c r="K100" s="11" t="s">
        <v>351</v>
      </c>
      <c r="L100" s="11">
        <v>2</v>
      </c>
    </row>
    <row r="101" spans="1:12">
      <c r="A101" s="11" t="s">
        <v>89</v>
      </c>
      <c r="D101" s="11" t="s">
        <v>175</v>
      </c>
      <c r="E101" s="19" t="s">
        <v>266</v>
      </c>
      <c r="F101" s="10">
        <v>42036</v>
      </c>
      <c r="G101" s="10">
        <v>44228</v>
      </c>
      <c r="H101" s="11">
        <v>7</v>
      </c>
      <c r="I101" s="20" t="s">
        <v>174</v>
      </c>
      <c r="J101" s="11" t="s">
        <v>176</v>
      </c>
      <c r="K101" s="11" t="s">
        <v>351</v>
      </c>
      <c r="L101" s="11">
        <v>2</v>
      </c>
    </row>
    <row r="102" spans="1:12">
      <c r="A102" s="11" t="s">
        <v>90</v>
      </c>
      <c r="D102" s="11" t="s">
        <v>175</v>
      </c>
      <c r="E102" s="19" t="s">
        <v>267</v>
      </c>
      <c r="F102" s="10">
        <v>42036</v>
      </c>
      <c r="G102" s="10">
        <v>44228</v>
      </c>
      <c r="H102" s="11">
        <v>7</v>
      </c>
      <c r="I102" s="20" t="s">
        <v>174</v>
      </c>
      <c r="J102" s="11" t="s">
        <v>176</v>
      </c>
      <c r="K102" s="11" t="s">
        <v>351</v>
      </c>
      <c r="L102" s="11">
        <v>2</v>
      </c>
    </row>
    <row r="103" spans="1:12">
      <c r="A103" s="11" t="s">
        <v>91</v>
      </c>
      <c r="D103" s="11" t="s">
        <v>175</v>
      </c>
      <c r="E103" s="19" t="s">
        <v>268</v>
      </c>
      <c r="F103" s="10">
        <v>42036</v>
      </c>
      <c r="G103" s="10">
        <v>44228</v>
      </c>
      <c r="H103" s="11">
        <v>7</v>
      </c>
      <c r="I103" s="20" t="s">
        <v>174</v>
      </c>
      <c r="J103" s="11" t="s">
        <v>176</v>
      </c>
      <c r="K103" s="11" t="s">
        <v>351</v>
      </c>
      <c r="L103" s="11">
        <v>2</v>
      </c>
    </row>
    <row r="104" spans="1:12">
      <c r="A104" s="11" t="s">
        <v>92</v>
      </c>
      <c r="D104" s="11" t="s">
        <v>175</v>
      </c>
      <c r="E104" s="19" t="s">
        <v>269</v>
      </c>
      <c r="F104" s="10">
        <v>42036</v>
      </c>
      <c r="G104" s="10">
        <v>44228</v>
      </c>
      <c r="H104" s="11">
        <v>7</v>
      </c>
      <c r="I104" s="20" t="s">
        <v>174</v>
      </c>
      <c r="J104" s="11" t="s">
        <v>176</v>
      </c>
      <c r="K104" s="11" t="s">
        <v>351</v>
      </c>
      <c r="L104" s="11">
        <v>2</v>
      </c>
    </row>
    <row r="105" spans="1:12">
      <c r="A105" s="11" t="s">
        <v>93</v>
      </c>
      <c r="D105" s="11" t="s">
        <v>175</v>
      </c>
      <c r="E105" s="19" t="s">
        <v>270</v>
      </c>
      <c r="F105" s="10">
        <v>42036</v>
      </c>
      <c r="G105" s="10">
        <v>44228</v>
      </c>
      <c r="H105" s="11">
        <v>7</v>
      </c>
      <c r="I105" s="20" t="s">
        <v>174</v>
      </c>
      <c r="J105" s="11" t="s">
        <v>176</v>
      </c>
      <c r="K105" s="11" t="s">
        <v>351</v>
      </c>
      <c r="L105" s="11">
        <v>2</v>
      </c>
    </row>
    <row r="106" spans="1:12">
      <c r="A106" s="11" t="s">
        <v>94</v>
      </c>
      <c r="D106" s="11" t="s">
        <v>175</v>
      </c>
      <c r="E106" s="19" t="s">
        <v>271</v>
      </c>
      <c r="F106" s="10">
        <v>42036</v>
      </c>
      <c r="G106" s="10">
        <v>44228</v>
      </c>
      <c r="H106" s="11">
        <v>7</v>
      </c>
      <c r="I106" s="20" t="s">
        <v>174</v>
      </c>
      <c r="J106" s="11" t="s">
        <v>176</v>
      </c>
      <c r="K106" s="11" t="s">
        <v>351</v>
      </c>
      <c r="L106" s="11">
        <v>2</v>
      </c>
    </row>
    <row r="107" spans="1:12">
      <c r="A107" s="11" t="s">
        <v>95</v>
      </c>
      <c r="D107" s="11" t="s">
        <v>175</v>
      </c>
      <c r="E107" s="19" t="s">
        <v>272</v>
      </c>
      <c r="F107" s="10">
        <v>42036</v>
      </c>
      <c r="G107" s="10">
        <v>44228</v>
      </c>
      <c r="H107" s="11">
        <v>7</v>
      </c>
      <c r="I107" s="20" t="s">
        <v>174</v>
      </c>
      <c r="J107" s="11" t="s">
        <v>176</v>
      </c>
      <c r="K107" s="11" t="s">
        <v>351</v>
      </c>
      <c r="L107" s="11">
        <v>2</v>
      </c>
    </row>
    <row r="108" spans="1:12">
      <c r="A108" s="11" t="s">
        <v>96</v>
      </c>
      <c r="D108" s="11" t="s">
        <v>175</v>
      </c>
      <c r="E108" s="19" t="s">
        <v>273</v>
      </c>
      <c r="F108" s="10">
        <v>42036</v>
      </c>
      <c r="G108" s="10">
        <v>44228</v>
      </c>
      <c r="H108" s="11">
        <v>7</v>
      </c>
      <c r="I108" s="20" t="s">
        <v>174</v>
      </c>
      <c r="J108" s="11" t="s">
        <v>176</v>
      </c>
      <c r="K108" s="11" t="s">
        <v>351</v>
      </c>
      <c r="L108" s="11">
        <v>2</v>
      </c>
    </row>
    <row r="109" spans="1:12">
      <c r="A109" s="11" t="s">
        <v>97</v>
      </c>
      <c r="D109" s="11" t="s">
        <v>175</v>
      </c>
      <c r="E109" s="19" t="s">
        <v>274</v>
      </c>
      <c r="F109" s="10">
        <v>42036</v>
      </c>
      <c r="G109" s="10">
        <v>44228</v>
      </c>
      <c r="H109" s="11">
        <v>7</v>
      </c>
      <c r="I109" s="20" t="s">
        <v>174</v>
      </c>
      <c r="J109" s="11" t="s">
        <v>176</v>
      </c>
      <c r="K109" s="11" t="s">
        <v>351</v>
      </c>
      <c r="L109" s="11">
        <v>2</v>
      </c>
    </row>
    <row r="110" spans="1:12">
      <c r="A110" s="11" t="s">
        <v>98</v>
      </c>
      <c r="D110" s="11" t="s">
        <v>175</v>
      </c>
      <c r="E110" s="19" t="s">
        <v>275</v>
      </c>
      <c r="F110" s="10">
        <v>42036</v>
      </c>
      <c r="G110" s="10">
        <v>44228</v>
      </c>
      <c r="H110" s="11">
        <v>7</v>
      </c>
      <c r="I110" s="20" t="s">
        <v>174</v>
      </c>
      <c r="J110" s="11" t="s">
        <v>176</v>
      </c>
      <c r="K110" s="11" t="s">
        <v>351</v>
      </c>
      <c r="L110" s="11">
        <v>2</v>
      </c>
    </row>
    <row r="111" spans="1:12">
      <c r="A111" s="11" t="s">
        <v>99</v>
      </c>
      <c r="D111" s="11" t="s">
        <v>175</v>
      </c>
      <c r="E111" s="19" t="s">
        <v>276</v>
      </c>
      <c r="F111" s="10">
        <v>42036</v>
      </c>
      <c r="G111" s="10">
        <v>44228</v>
      </c>
      <c r="H111" s="11">
        <v>7</v>
      </c>
      <c r="I111" s="20" t="s">
        <v>174</v>
      </c>
      <c r="J111" s="11" t="s">
        <v>176</v>
      </c>
      <c r="K111" s="11" t="s">
        <v>351</v>
      </c>
      <c r="L111" s="11">
        <v>2</v>
      </c>
    </row>
    <row r="112" spans="1:12">
      <c r="A112" s="11" t="s">
        <v>100</v>
      </c>
      <c r="D112" s="11" t="s">
        <v>175</v>
      </c>
      <c r="E112" s="19" t="s">
        <v>277</v>
      </c>
      <c r="F112" s="10">
        <v>42036</v>
      </c>
      <c r="G112" s="10">
        <v>44228</v>
      </c>
      <c r="H112" s="11">
        <v>7</v>
      </c>
      <c r="I112" s="20" t="s">
        <v>174</v>
      </c>
      <c r="J112" s="11" t="s">
        <v>176</v>
      </c>
      <c r="K112" s="11" t="s">
        <v>351</v>
      </c>
      <c r="L112" s="11">
        <v>2</v>
      </c>
    </row>
    <row r="113" spans="1:12">
      <c r="A113" s="11" t="s">
        <v>101</v>
      </c>
      <c r="D113" s="11" t="s">
        <v>175</v>
      </c>
      <c r="E113" s="19" t="s">
        <v>278</v>
      </c>
      <c r="F113" s="10">
        <v>42036</v>
      </c>
      <c r="G113" s="10">
        <v>44228</v>
      </c>
      <c r="H113" s="11">
        <v>7</v>
      </c>
      <c r="I113" s="20" t="s">
        <v>174</v>
      </c>
      <c r="J113" s="11" t="s">
        <v>176</v>
      </c>
      <c r="K113" s="11" t="s">
        <v>351</v>
      </c>
      <c r="L113" s="11">
        <v>2</v>
      </c>
    </row>
    <row r="114" spans="1:12">
      <c r="A114" s="11" t="s">
        <v>102</v>
      </c>
      <c r="D114" s="11" t="s">
        <v>175</v>
      </c>
      <c r="E114" s="19" t="s">
        <v>279</v>
      </c>
      <c r="F114" s="10">
        <v>42036</v>
      </c>
      <c r="G114" s="10">
        <v>44228</v>
      </c>
      <c r="H114" s="11">
        <v>7</v>
      </c>
      <c r="I114" s="20" t="s">
        <v>174</v>
      </c>
      <c r="J114" s="11" t="s">
        <v>176</v>
      </c>
      <c r="K114" s="11" t="s">
        <v>351</v>
      </c>
      <c r="L114" s="11">
        <v>2</v>
      </c>
    </row>
    <row r="115" spans="1:12">
      <c r="A115" s="11" t="s">
        <v>103</v>
      </c>
      <c r="D115" s="11" t="s">
        <v>175</v>
      </c>
      <c r="E115" s="19" t="s">
        <v>280</v>
      </c>
      <c r="F115" s="10">
        <v>42036</v>
      </c>
      <c r="G115" s="10">
        <v>44228</v>
      </c>
      <c r="H115" s="11">
        <v>7</v>
      </c>
      <c r="I115" s="20" t="s">
        <v>174</v>
      </c>
      <c r="J115" s="11" t="s">
        <v>176</v>
      </c>
      <c r="K115" s="11" t="s">
        <v>351</v>
      </c>
      <c r="L115" s="11">
        <v>2</v>
      </c>
    </row>
    <row r="116" spans="1:12">
      <c r="A116" s="11" t="s">
        <v>104</v>
      </c>
      <c r="D116" s="11" t="s">
        <v>175</v>
      </c>
      <c r="E116" s="19" t="s">
        <v>281</v>
      </c>
      <c r="F116" s="10">
        <v>42036</v>
      </c>
      <c r="G116" s="10">
        <v>44228</v>
      </c>
      <c r="H116" s="11">
        <v>7</v>
      </c>
      <c r="I116" s="20" t="s">
        <v>174</v>
      </c>
      <c r="J116" s="11" t="s">
        <v>176</v>
      </c>
      <c r="K116" s="11" t="s">
        <v>351</v>
      </c>
      <c r="L116" s="11">
        <v>2</v>
      </c>
    </row>
    <row r="117" spans="1:12">
      <c r="A117" s="11" t="s">
        <v>105</v>
      </c>
      <c r="D117" s="11" t="s">
        <v>175</v>
      </c>
      <c r="E117" s="19" t="s">
        <v>282</v>
      </c>
      <c r="F117" s="10">
        <v>42036</v>
      </c>
      <c r="G117" s="10">
        <v>44228</v>
      </c>
      <c r="H117" s="11">
        <v>7</v>
      </c>
      <c r="I117" s="20" t="s">
        <v>174</v>
      </c>
      <c r="J117" s="11" t="s">
        <v>176</v>
      </c>
      <c r="K117" s="11" t="s">
        <v>351</v>
      </c>
      <c r="L117" s="11">
        <v>2</v>
      </c>
    </row>
    <row r="118" spans="1:12">
      <c r="A118" s="11" t="s">
        <v>106</v>
      </c>
      <c r="D118" s="11" t="s">
        <v>175</v>
      </c>
      <c r="E118" s="19" t="s">
        <v>283</v>
      </c>
      <c r="F118" s="10">
        <v>42036</v>
      </c>
      <c r="G118" s="10">
        <v>44228</v>
      </c>
      <c r="H118" s="11">
        <v>7</v>
      </c>
      <c r="I118" s="20" t="s">
        <v>174</v>
      </c>
      <c r="J118" s="11" t="s">
        <v>176</v>
      </c>
      <c r="K118" s="11" t="s">
        <v>351</v>
      </c>
      <c r="L118" s="11">
        <v>2</v>
      </c>
    </row>
    <row r="119" spans="1:12">
      <c r="A119" s="11" t="s">
        <v>107</v>
      </c>
      <c r="D119" s="11" t="s">
        <v>175</v>
      </c>
      <c r="E119" s="19" t="s">
        <v>284</v>
      </c>
      <c r="F119" s="10">
        <v>42036</v>
      </c>
      <c r="G119" s="10">
        <v>44228</v>
      </c>
      <c r="H119" s="11">
        <v>7</v>
      </c>
      <c r="I119" s="20" t="s">
        <v>174</v>
      </c>
      <c r="J119" s="11" t="s">
        <v>176</v>
      </c>
      <c r="K119" s="11" t="s">
        <v>351</v>
      </c>
      <c r="L119" s="11">
        <v>2</v>
      </c>
    </row>
    <row r="120" spans="1:12">
      <c r="A120" s="11" t="s">
        <v>108</v>
      </c>
      <c r="D120" s="11" t="s">
        <v>175</v>
      </c>
      <c r="E120" s="19" t="s">
        <v>285</v>
      </c>
      <c r="F120" s="10">
        <v>42036</v>
      </c>
      <c r="G120" s="10">
        <v>44228</v>
      </c>
      <c r="H120" s="11">
        <v>7</v>
      </c>
      <c r="I120" s="20" t="s">
        <v>174</v>
      </c>
      <c r="J120" s="11" t="s">
        <v>176</v>
      </c>
      <c r="K120" s="11" t="s">
        <v>351</v>
      </c>
      <c r="L120" s="11">
        <v>2</v>
      </c>
    </row>
    <row r="121" spans="1:12">
      <c r="A121" s="11" t="s">
        <v>109</v>
      </c>
      <c r="D121" s="11" t="s">
        <v>175</v>
      </c>
      <c r="E121" s="19" t="s">
        <v>286</v>
      </c>
      <c r="F121" s="10">
        <v>42036</v>
      </c>
      <c r="G121" s="10">
        <v>44228</v>
      </c>
      <c r="H121" s="11">
        <v>7</v>
      </c>
      <c r="I121" s="20" t="s">
        <v>174</v>
      </c>
      <c r="J121" s="11" t="s">
        <v>176</v>
      </c>
      <c r="K121" s="11" t="s">
        <v>351</v>
      </c>
      <c r="L121" s="11">
        <v>2</v>
      </c>
    </row>
    <row r="122" spans="1:12">
      <c r="A122" s="11" t="s">
        <v>110</v>
      </c>
      <c r="D122" s="11" t="s">
        <v>175</v>
      </c>
      <c r="E122" s="19" t="s">
        <v>287</v>
      </c>
      <c r="F122" s="10">
        <v>42036</v>
      </c>
      <c r="G122" s="10">
        <v>44228</v>
      </c>
      <c r="H122" s="11">
        <v>7</v>
      </c>
      <c r="I122" s="20" t="s">
        <v>174</v>
      </c>
      <c r="J122" s="11" t="s">
        <v>176</v>
      </c>
      <c r="K122" s="11" t="s">
        <v>351</v>
      </c>
      <c r="L122" s="11">
        <v>2</v>
      </c>
    </row>
    <row r="123" spans="1:12">
      <c r="A123" s="11" t="s">
        <v>111</v>
      </c>
      <c r="D123" s="11" t="s">
        <v>175</v>
      </c>
      <c r="E123" s="19" t="s">
        <v>288</v>
      </c>
      <c r="F123" s="10">
        <v>42036</v>
      </c>
      <c r="G123" s="10">
        <v>44228</v>
      </c>
      <c r="H123" s="11">
        <v>7</v>
      </c>
      <c r="I123" s="20" t="s">
        <v>174</v>
      </c>
      <c r="J123" s="11" t="s">
        <v>176</v>
      </c>
      <c r="K123" s="11" t="s">
        <v>351</v>
      </c>
      <c r="L123" s="11">
        <v>2</v>
      </c>
    </row>
    <row r="124" spans="1:12">
      <c r="A124" s="11" t="s">
        <v>112</v>
      </c>
      <c r="D124" s="11" t="s">
        <v>175</v>
      </c>
      <c r="E124" s="19" t="s">
        <v>289</v>
      </c>
      <c r="F124" s="10">
        <v>42036</v>
      </c>
      <c r="G124" s="10">
        <v>44228</v>
      </c>
      <c r="H124" s="11">
        <v>7</v>
      </c>
      <c r="I124" s="20" t="s">
        <v>174</v>
      </c>
      <c r="J124" s="11" t="s">
        <v>176</v>
      </c>
      <c r="K124" s="11" t="s">
        <v>351</v>
      </c>
      <c r="L124" s="11">
        <v>2</v>
      </c>
    </row>
    <row r="125" spans="1:12">
      <c r="A125" s="11" t="s">
        <v>113</v>
      </c>
      <c r="D125" s="11" t="s">
        <v>175</v>
      </c>
      <c r="E125" s="19" t="s">
        <v>290</v>
      </c>
      <c r="F125" s="10">
        <v>42036</v>
      </c>
      <c r="G125" s="10">
        <v>44228</v>
      </c>
      <c r="H125" s="11">
        <v>7</v>
      </c>
      <c r="I125" s="20" t="s">
        <v>174</v>
      </c>
      <c r="J125" s="11" t="s">
        <v>176</v>
      </c>
      <c r="K125" s="11" t="s">
        <v>351</v>
      </c>
      <c r="L125" s="11">
        <v>2</v>
      </c>
    </row>
    <row r="126" spans="1:12">
      <c r="A126" s="11" t="s">
        <v>114</v>
      </c>
      <c r="D126" s="11" t="s">
        <v>175</v>
      </c>
      <c r="E126" s="19" t="s">
        <v>291</v>
      </c>
      <c r="F126" s="10">
        <v>42036</v>
      </c>
      <c r="G126" s="10">
        <v>44228</v>
      </c>
      <c r="H126" s="11">
        <v>7</v>
      </c>
      <c r="I126" s="20" t="s">
        <v>174</v>
      </c>
      <c r="J126" s="11" t="s">
        <v>176</v>
      </c>
      <c r="K126" s="11" t="s">
        <v>351</v>
      </c>
      <c r="L126" s="11">
        <v>2</v>
      </c>
    </row>
    <row r="127" spans="1:12">
      <c r="A127" s="11" t="s">
        <v>115</v>
      </c>
      <c r="D127" s="11" t="s">
        <v>175</v>
      </c>
      <c r="E127" s="19" t="s">
        <v>292</v>
      </c>
      <c r="F127" s="10">
        <v>42036</v>
      </c>
      <c r="G127" s="10">
        <v>44228</v>
      </c>
      <c r="H127" s="11">
        <v>7</v>
      </c>
      <c r="I127" s="20" t="s">
        <v>174</v>
      </c>
      <c r="J127" s="11" t="s">
        <v>176</v>
      </c>
      <c r="K127" s="11" t="s">
        <v>351</v>
      </c>
      <c r="L127" s="11">
        <v>2</v>
      </c>
    </row>
    <row r="128" spans="1:12">
      <c r="A128" s="11" t="s">
        <v>116</v>
      </c>
      <c r="D128" s="11" t="s">
        <v>175</v>
      </c>
      <c r="E128" s="19" t="s">
        <v>293</v>
      </c>
      <c r="F128" s="10">
        <v>42036</v>
      </c>
      <c r="G128" s="10">
        <v>44228</v>
      </c>
      <c r="H128" s="11">
        <v>7</v>
      </c>
      <c r="I128" s="20" t="s">
        <v>174</v>
      </c>
      <c r="J128" s="11" t="s">
        <v>176</v>
      </c>
      <c r="K128" s="11" t="s">
        <v>351</v>
      </c>
      <c r="L128" s="11">
        <v>2</v>
      </c>
    </row>
    <row r="129" spans="1:12">
      <c r="A129" s="11" t="s">
        <v>117</v>
      </c>
      <c r="D129" s="11" t="s">
        <v>175</v>
      </c>
      <c r="E129" s="19" t="s">
        <v>294</v>
      </c>
      <c r="F129" s="10">
        <v>42036</v>
      </c>
      <c r="G129" s="10">
        <v>44228</v>
      </c>
      <c r="H129" s="11">
        <v>7</v>
      </c>
      <c r="I129" s="20" t="s">
        <v>174</v>
      </c>
      <c r="J129" s="11" t="s">
        <v>176</v>
      </c>
      <c r="K129" s="11" t="s">
        <v>351</v>
      </c>
      <c r="L129" s="11">
        <v>2</v>
      </c>
    </row>
    <row r="130" spans="1:12">
      <c r="A130" s="11" t="s">
        <v>118</v>
      </c>
      <c r="D130" s="11" t="s">
        <v>175</v>
      </c>
      <c r="E130" s="19" t="s">
        <v>295</v>
      </c>
      <c r="F130" s="10">
        <v>42036</v>
      </c>
      <c r="G130" s="10">
        <v>44228</v>
      </c>
      <c r="H130" s="11">
        <v>7</v>
      </c>
      <c r="I130" s="20" t="s">
        <v>174</v>
      </c>
      <c r="J130" s="11" t="s">
        <v>176</v>
      </c>
      <c r="K130" s="11" t="s">
        <v>351</v>
      </c>
      <c r="L130" s="11">
        <v>2</v>
      </c>
    </row>
    <row r="131" spans="1:12">
      <c r="A131" s="11" t="s">
        <v>119</v>
      </c>
      <c r="D131" s="11" t="s">
        <v>175</v>
      </c>
      <c r="E131" s="19" t="s">
        <v>296</v>
      </c>
      <c r="F131" s="10">
        <v>42036</v>
      </c>
      <c r="G131" s="10">
        <v>44228</v>
      </c>
      <c r="H131" s="11">
        <v>7</v>
      </c>
      <c r="I131" s="20" t="s">
        <v>174</v>
      </c>
      <c r="J131" s="11" t="s">
        <v>176</v>
      </c>
      <c r="K131" s="11" t="s">
        <v>351</v>
      </c>
      <c r="L131" s="11">
        <v>2</v>
      </c>
    </row>
    <row r="132" spans="1:12">
      <c r="A132" s="11" t="s">
        <v>120</v>
      </c>
      <c r="D132" s="11" t="s">
        <v>175</v>
      </c>
      <c r="E132" s="19" t="s">
        <v>297</v>
      </c>
      <c r="F132" s="10">
        <v>42036</v>
      </c>
      <c r="G132" s="10">
        <v>44228</v>
      </c>
      <c r="H132" s="11">
        <v>7</v>
      </c>
      <c r="I132" s="20" t="s">
        <v>174</v>
      </c>
      <c r="J132" s="11" t="s">
        <v>176</v>
      </c>
      <c r="K132" s="11" t="s">
        <v>351</v>
      </c>
      <c r="L132" s="11">
        <v>2</v>
      </c>
    </row>
    <row r="133" spans="1:12">
      <c r="A133" s="11" t="s">
        <v>121</v>
      </c>
      <c r="D133" s="11" t="s">
        <v>175</v>
      </c>
      <c r="E133" s="19" t="s">
        <v>298</v>
      </c>
      <c r="F133" s="10">
        <v>42036</v>
      </c>
      <c r="G133" s="10">
        <v>44228</v>
      </c>
      <c r="H133" s="11">
        <v>7</v>
      </c>
      <c r="I133" s="20" t="s">
        <v>174</v>
      </c>
      <c r="J133" s="11" t="s">
        <v>176</v>
      </c>
      <c r="K133" s="11" t="s">
        <v>351</v>
      </c>
      <c r="L133" s="11">
        <v>2</v>
      </c>
    </row>
    <row r="134" spans="1:12">
      <c r="A134" s="11" t="s">
        <v>122</v>
      </c>
      <c r="D134" s="11" t="s">
        <v>175</v>
      </c>
      <c r="E134" s="19" t="s">
        <v>299</v>
      </c>
      <c r="F134" s="10">
        <v>42036</v>
      </c>
      <c r="G134" s="10">
        <v>44228</v>
      </c>
      <c r="H134" s="11">
        <v>7</v>
      </c>
      <c r="I134" s="20" t="s">
        <v>174</v>
      </c>
      <c r="J134" s="11" t="s">
        <v>176</v>
      </c>
      <c r="K134" s="11" t="s">
        <v>351</v>
      </c>
      <c r="L134" s="11">
        <v>2</v>
      </c>
    </row>
    <row r="135" spans="1:12">
      <c r="A135" s="11" t="s">
        <v>123</v>
      </c>
      <c r="D135" s="11" t="s">
        <v>175</v>
      </c>
      <c r="E135" s="19" t="s">
        <v>300</v>
      </c>
      <c r="F135" s="10">
        <v>42036</v>
      </c>
      <c r="G135" s="10">
        <v>44228</v>
      </c>
      <c r="H135" s="11">
        <v>7</v>
      </c>
      <c r="I135" s="20" t="s">
        <v>174</v>
      </c>
      <c r="J135" s="11" t="s">
        <v>176</v>
      </c>
      <c r="K135" s="11" t="s">
        <v>351</v>
      </c>
      <c r="L135" s="11">
        <v>2</v>
      </c>
    </row>
    <row r="136" spans="1:12">
      <c r="A136" s="11" t="s">
        <v>124</v>
      </c>
      <c r="D136" s="11" t="s">
        <v>175</v>
      </c>
      <c r="E136" s="19" t="s">
        <v>301</v>
      </c>
      <c r="F136" s="10">
        <v>42036</v>
      </c>
      <c r="G136" s="10">
        <v>44228</v>
      </c>
      <c r="H136" s="11">
        <v>7</v>
      </c>
      <c r="I136" s="20" t="s">
        <v>174</v>
      </c>
      <c r="J136" s="11" t="s">
        <v>176</v>
      </c>
      <c r="K136" s="11" t="s">
        <v>351</v>
      </c>
      <c r="L136" s="11">
        <v>2</v>
      </c>
    </row>
    <row r="137" spans="1:12">
      <c r="A137" s="11" t="s">
        <v>125</v>
      </c>
      <c r="D137" s="11" t="s">
        <v>175</v>
      </c>
      <c r="E137" s="19" t="s">
        <v>302</v>
      </c>
      <c r="F137" s="10">
        <v>42036</v>
      </c>
      <c r="G137" s="10">
        <v>44228</v>
      </c>
      <c r="H137" s="11">
        <v>7</v>
      </c>
      <c r="I137" s="20" t="s">
        <v>174</v>
      </c>
      <c r="J137" s="11" t="s">
        <v>176</v>
      </c>
      <c r="K137" s="11" t="s">
        <v>351</v>
      </c>
      <c r="L137" s="11">
        <v>2</v>
      </c>
    </row>
    <row r="138" spans="1:12">
      <c r="A138" s="11" t="s">
        <v>126</v>
      </c>
      <c r="D138" s="11" t="s">
        <v>175</v>
      </c>
      <c r="E138" s="19" t="s">
        <v>303</v>
      </c>
      <c r="F138" s="10">
        <v>42036</v>
      </c>
      <c r="G138" s="10">
        <v>44228</v>
      </c>
      <c r="H138" s="11">
        <v>7</v>
      </c>
      <c r="I138" s="20" t="s">
        <v>174</v>
      </c>
      <c r="J138" s="11" t="s">
        <v>176</v>
      </c>
      <c r="K138" s="11" t="s">
        <v>351</v>
      </c>
      <c r="L138" s="11">
        <v>2</v>
      </c>
    </row>
    <row r="139" spans="1:12">
      <c r="A139" s="11" t="s">
        <v>127</v>
      </c>
      <c r="D139" s="11" t="s">
        <v>175</v>
      </c>
      <c r="E139" s="19" t="s">
        <v>304</v>
      </c>
      <c r="F139" s="10">
        <v>42036</v>
      </c>
      <c r="G139" s="10">
        <v>44228</v>
      </c>
      <c r="H139" s="11">
        <v>7</v>
      </c>
      <c r="I139" s="20" t="s">
        <v>174</v>
      </c>
      <c r="J139" s="11" t="s">
        <v>176</v>
      </c>
      <c r="K139" s="11" t="s">
        <v>351</v>
      </c>
      <c r="L139" s="11">
        <v>2</v>
      </c>
    </row>
    <row r="140" spans="1:12">
      <c r="A140" s="11" t="s">
        <v>128</v>
      </c>
      <c r="D140" s="11" t="s">
        <v>175</v>
      </c>
      <c r="E140" s="19" t="s">
        <v>305</v>
      </c>
      <c r="F140" s="10">
        <v>42036</v>
      </c>
      <c r="G140" s="10">
        <v>44228</v>
      </c>
      <c r="H140" s="11">
        <v>7</v>
      </c>
      <c r="I140" s="20" t="s">
        <v>174</v>
      </c>
      <c r="J140" s="11" t="s">
        <v>176</v>
      </c>
      <c r="K140" s="11" t="s">
        <v>351</v>
      </c>
      <c r="L140" s="11">
        <v>2</v>
      </c>
    </row>
    <row r="141" spans="1:12">
      <c r="A141" s="11" t="s">
        <v>129</v>
      </c>
      <c r="D141" s="11" t="s">
        <v>175</v>
      </c>
      <c r="E141" s="19" t="s">
        <v>306</v>
      </c>
      <c r="F141" s="10">
        <v>42036</v>
      </c>
      <c r="G141" s="10">
        <v>44228</v>
      </c>
      <c r="H141" s="11">
        <v>7</v>
      </c>
      <c r="I141" s="20" t="s">
        <v>174</v>
      </c>
      <c r="J141" s="11" t="s">
        <v>176</v>
      </c>
      <c r="K141" s="11" t="s">
        <v>351</v>
      </c>
      <c r="L141" s="11">
        <v>2</v>
      </c>
    </row>
    <row r="142" spans="1:12">
      <c r="A142" s="11" t="s">
        <v>130</v>
      </c>
      <c r="D142" s="11" t="s">
        <v>175</v>
      </c>
      <c r="E142" s="19" t="s">
        <v>307</v>
      </c>
      <c r="F142" s="10">
        <v>42036</v>
      </c>
      <c r="G142" s="10">
        <v>44228</v>
      </c>
      <c r="H142" s="11">
        <v>7</v>
      </c>
      <c r="I142" s="20" t="s">
        <v>174</v>
      </c>
      <c r="J142" s="11" t="s">
        <v>176</v>
      </c>
      <c r="K142" s="11" t="s">
        <v>351</v>
      </c>
      <c r="L142" s="11">
        <v>2</v>
      </c>
    </row>
    <row r="143" spans="1:12">
      <c r="A143" s="11" t="s">
        <v>131</v>
      </c>
      <c r="D143" s="11" t="s">
        <v>175</v>
      </c>
      <c r="E143" s="19" t="s">
        <v>308</v>
      </c>
      <c r="F143" s="10">
        <v>42036</v>
      </c>
      <c r="G143" s="10">
        <v>44228</v>
      </c>
      <c r="H143" s="11">
        <v>7</v>
      </c>
      <c r="I143" s="20" t="s">
        <v>174</v>
      </c>
      <c r="J143" s="11" t="s">
        <v>176</v>
      </c>
      <c r="K143" s="11" t="s">
        <v>351</v>
      </c>
      <c r="L143" s="11">
        <v>2</v>
      </c>
    </row>
    <row r="144" spans="1:12">
      <c r="A144" s="11" t="s">
        <v>132</v>
      </c>
      <c r="D144" s="11" t="s">
        <v>175</v>
      </c>
      <c r="E144" s="19" t="s">
        <v>309</v>
      </c>
      <c r="F144" s="10">
        <v>42036</v>
      </c>
      <c r="G144" s="10">
        <v>44228</v>
      </c>
      <c r="H144" s="11">
        <v>7</v>
      </c>
      <c r="I144" s="20" t="s">
        <v>174</v>
      </c>
      <c r="J144" s="11" t="s">
        <v>176</v>
      </c>
      <c r="K144" s="11" t="s">
        <v>351</v>
      </c>
      <c r="L144" s="11">
        <v>2</v>
      </c>
    </row>
    <row r="145" spans="1:12">
      <c r="A145" s="11" t="s">
        <v>133</v>
      </c>
      <c r="D145" s="11" t="s">
        <v>175</v>
      </c>
      <c r="E145" s="19" t="s">
        <v>310</v>
      </c>
      <c r="F145" s="10">
        <v>42036</v>
      </c>
      <c r="G145" s="10">
        <v>44228</v>
      </c>
      <c r="H145" s="11">
        <v>7</v>
      </c>
      <c r="I145" s="20" t="s">
        <v>174</v>
      </c>
      <c r="J145" s="11" t="s">
        <v>176</v>
      </c>
      <c r="K145" s="11" t="s">
        <v>351</v>
      </c>
      <c r="L145" s="11">
        <v>2</v>
      </c>
    </row>
    <row r="146" spans="1:12">
      <c r="A146" s="11" t="s">
        <v>134</v>
      </c>
      <c r="D146" s="11" t="s">
        <v>175</v>
      </c>
      <c r="E146" s="19" t="s">
        <v>311</v>
      </c>
      <c r="F146" s="10">
        <v>42036</v>
      </c>
      <c r="G146" s="10">
        <v>44228</v>
      </c>
      <c r="H146" s="11">
        <v>7</v>
      </c>
      <c r="I146" s="20" t="s">
        <v>174</v>
      </c>
      <c r="J146" s="11" t="s">
        <v>176</v>
      </c>
      <c r="K146" s="11" t="s">
        <v>351</v>
      </c>
      <c r="L146" s="11">
        <v>2</v>
      </c>
    </row>
    <row r="147" spans="1:12">
      <c r="A147" s="11" t="s">
        <v>135</v>
      </c>
      <c r="D147" s="11" t="s">
        <v>175</v>
      </c>
      <c r="E147" s="19" t="s">
        <v>312</v>
      </c>
      <c r="F147" s="10">
        <v>42036</v>
      </c>
      <c r="G147" s="10">
        <v>44228</v>
      </c>
      <c r="H147" s="11">
        <v>7</v>
      </c>
      <c r="I147" s="20" t="s">
        <v>174</v>
      </c>
      <c r="J147" s="11" t="s">
        <v>176</v>
      </c>
      <c r="K147" s="11" t="s">
        <v>351</v>
      </c>
      <c r="L147" s="11">
        <v>2</v>
      </c>
    </row>
    <row r="148" spans="1:12">
      <c r="A148" s="11" t="s">
        <v>136</v>
      </c>
      <c r="D148" s="11" t="s">
        <v>175</v>
      </c>
      <c r="E148" s="19" t="s">
        <v>313</v>
      </c>
      <c r="F148" s="10">
        <v>42036</v>
      </c>
      <c r="G148" s="10">
        <v>44228</v>
      </c>
      <c r="H148" s="11">
        <v>7</v>
      </c>
      <c r="I148" s="20" t="s">
        <v>174</v>
      </c>
      <c r="J148" s="11" t="s">
        <v>176</v>
      </c>
      <c r="K148" s="11" t="s">
        <v>351</v>
      </c>
      <c r="L148" s="11">
        <v>2</v>
      </c>
    </row>
    <row r="149" spans="1:12">
      <c r="A149" s="11" t="s">
        <v>137</v>
      </c>
      <c r="D149" s="11" t="s">
        <v>175</v>
      </c>
      <c r="E149" s="19" t="s">
        <v>314</v>
      </c>
      <c r="F149" s="10">
        <v>42036</v>
      </c>
      <c r="G149" s="10">
        <v>44228</v>
      </c>
      <c r="H149" s="11">
        <v>7</v>
      </c>
      <c r="I149" s="20" t="s">
        <v>174</v>
      </c>
      <c r="J149" s="11" t="s">
        <v>176</v>
      </c>
      <c r="K149" s="11" t="s">
        <v>351</v>
      </c>
      <c r="L149" s="11">
        <v>2</v>
      </c>
    </row>
    <row r="150" spans="1:12">
      <c r="A150" s="11" t="s">
        <v>138</v>
      </c>
      <c r="D150" s="11" t="s">
        <v>175</v>
      </c>
      <c r="E150" s="19" t="s">
        <v>315</v>
      </c>
      <c r="F150" s="10">
        <v>42036</v>
      </c>
      <c r="G150" s="10">
        <v>44228</v>
      </c>
      <c r="H150" s="11">
        <v>7</v>
      </c>
      <c r="I150" s="20" t="s">
        <v>174</v>
      </c>
      <c r="J150" s="11" t="s">
        <v>176</v>
      </c>
      <c r="K150" s="11" t="s">
        <v>351</v>
      </c>
      <c r="L150" s="11">
        <v>2</v>
      </c>
    </row>
    <row r="151" spans="1:12">
      <c r="A151" s="11" t="s">
        <v>139</v>
      </c>
      <c r="D151" s="11" t="s">
        <v>175</v>
      </c>
      <c r="E151" s="19" t="s">
        <v>316</v>
      </c>
      <c r="F151" s="10">
        <v>42036</v>
      </c>
      <c r="G151" s="10">
        <v>44228</v>
      </c>
      <c r="H151" s="11">
        <v>7</v>
      </c>
      <c r="I151" s="20" t="s">
        <v>174</v>
      </c>
      <c r="J151" s="11" t="s">
        <v>176</v>
      </c>
      <c r="K151" s="11" t="s">
        <v>351</v>
      </c>
      <c r="L151" s="11">
        <v>2</v>
      </c>
    </row>
    <row r="152" spans="1:12">
      <c r="A152" s="11" t="s">
        <v>140</v>
      </c>
      <c r="D152" s="11" t="s">
        <v>175</v>
      </c>
      <c r="E152" s="19" t="s">
        <v>317</v>
      </c>
      <c r="F152" s="10">
        <v>42036</v>
      </c>
      <c r="G152" s="10">
        <v>44228</v>
      </c>
      <c r="H152" s="11">
        <v>7</v>
      </c>
      <c r="I152" s="20" t="s">
        <v>174</v>
      </c>
      <c r="J152" s="11" t="s">
        <v>176</v>
      </c>
      <c r="K152" s="11" t="s">
        <v>351</v>
      </c>
      <c r="L152" s="11">
        <v>2</v>
      </c>
    </row>
    <row r="153" spans="1:12">
      <c r="A153" s="11" t="s">
        <v>141</v>
      </c>
      <c r="D153" s="11" t="s">
        <v>175</v>
      </c>
      <c r="E153" s="19" t="s">
        <v>318</v>
      </c>
      <c r="F153" s="10">
        <v>42036</v>
      </c>
      <c r="G153" s="10">
        <v>44228</v>
      </c>
      <c r="H153" s="11">
        <v>7</v>
      </c>
      <c r="I153" s="20" t="s">
        <v>174</v>
      </c>
      <c r="J153" s="11" t="s">
        <v>176</v>
      </c>
      <c r="K153" s="11" t="s">
        <v>351</v>
      </c>
      <c r="L153" s="11">
        <v>2</v>
      </c>
    </row>
    <row r="154" spans="1:12">
      <c r="A154" s="11" t="s">
        <v>142</v>
      </c>
      <c r="D154" s="11" t="s">
        <v>175</v>
      </c>
      <c r="E154" s="19" t="s">
        <v>319</v>
      </c>
      <c r="F154" s="10">
        <v>42036</v>
      </c>
      <c r="G154" s="10">
        <v>44228</v>
      </c>
      <c r="H154" s="11">
        <v>7</v>
      </c>
      <c r="I154" s="20" t="s">
        <v>174</v>
      </c>
      <c r="J154" s="11" t="s">
        <v>176</v>
      </c>
      <c r="K154" s="11" t="s">
        <v>351</v>
      </c>
      <c r="L154" s="11">
        <v>2</v>
      </c>
    </row>
    <row r="155" spans="1:12">
      <c r="A155" s="11" t="s">
        <v>143</v>
      </c>
      <c r="D155" s="11" t="s">
        <v>175</v>
      </c>
      <c r="E155" s="19" t="s">
        <v>320</v>
      </c>
      <c r="F155" s="10">
        <v>42036</v>
      </c>
      <c r="G155" s="10">
        <v>44228</v>
      </c>
      <c r="H155" s="11">
        <v>7</v>
      </c>
      <c r="I155" s="20" t="s">
        <v>174</v>
      </c>
      <c r="J155" s="11" t="s">
        <v>176</v>
      </c>
      <c r="K155" s="11" t="s">
        <v>351</v>
      </c>
      <c r="L155" s="11">
        <v>2</v>
      </c>
    </row>
    <row r="156" spans="1:12">
      <c r="A156" s="11" t="s">
        <v>144</v>
      </c>
      <c r="D156" s="11" t="s">
        <v>175</v>
      </c>
      <c r="E156" s="19" t="s">
        <v>321</v>
      </c>
      <c r="F156" s="10">
        <v>42036</v>
      </c>
      <c r="G156" s="10">
        <v>44228</v>
      </c>
      <c r="H156" s="11">
        <v>7</v>
      </c>
      <c r="I156" s="20" t="s">
        <v>174</v>
      </c>
      <c r="J156" s="11" t="s">
        <v>176</v>
      </c>
      <c r="K156" s="11" t="s">
        <v>351</v>
      </c>
      <c r="L156" s="11">
        <v>2</v>
      </c>
    </row>
    <row r="157" spans="1:12">
      <c r="A157" s="11" t="s">
        <v>145</v>
      </c>
      <c r="D157" s="11" t="s">
        <v>175</v>
      </c>
      <c r="E157" s="19" t="s">
        <v>322</v>
      </c>
      <c r="F157" s="10">
        <v>42036</v>
      </c>
      <c r="G157" s="10">
        <v>44228</v>
      </c>
      <c r="H157" s="11">
        <v>7</v>
      </c>
      <c r="I157" s="20" t="s">
        <v>174</v>
      </c>
      <c r="J157" s="11" t="s">
        <v>176</v>
      </c>
      <c r="K157" s="11" t="s">
        <v>351</v>
      </c>
      <c r="L157" s="11">
        <v>2</v>
      </c>
    </row>
    <row r="158" spans="1:12">
      <c r="A158" s="11" t="s">
        <v>146</v>
      </c>
      <c r="D158" s="11" t="s">
        <v>175</v>
      </c>
      <c r="E158" s="19" t="s">
        <v>323</v>
      </c>
      <c r="F158" s="10">
        <v>42036</v>
      </c>
      <c r="G158" s="10">
        <v>44228</v>
      </c>
      <c r="H158" s="11">
        <v>7</v>
      </c>
      <c r="I158" s="20" t="s">
        <v>174</v>
      </c>
      <c r="J158" s="11" t="s">
        <v>176</v>
      </c>
      <c r="K158" s="11" t="s">
        <v>351</v>
      </c>
      <c r="L158" s="11">
        <v>2</v>
      </c>
    </row>
    <row r="159" spans="1:12">
      <c r="A159" s="11" t="s">
        <v>147</v>
      </c>
      <c r="D159" s="11" t="s">
        <v>175</v>
      </c>
      <c r="E159" s="19" t="s">
        <v>324</v>
      </c>
      <c r="F159" s="10">
        <v>42036</v>
      </c>
      <c r="G159" s="10">
        <v>44228</v>
      </c>
      <c r="H159" s="11">
        <v>7</v>
      </c>
      <c r="I159" s="20" t="s">
        <v>174</v>
      </c>
      <c r="J159" s="11" t="s">
        <v>176</v>
      </c>
      <c r="K159" s="11" t="s">
        <v>351</v>
      </c>
      <c r="L159" s="11">
        <v>2</v>
      </c>
    </row>
    <row r="160" spans="1:12">
      <c r="A160" s="11" t="s">
        <v>148</v>
      </c>
      <c r="D160" s="11" t="s">
        <v>175</v>
      </c>
      <c r="E160" s="19" t="s">
        <v>325</v>
      </c>
      <c r="F160" s="10">
        <v>42036</v>
      </c>
      <c r="G160" s="10">
        <v>44228</v>
      </c>
      <c r="H160" s="11">
        <v>7</v>
      </c>
      <c r="I160" s="20" t="s">
        <v>174</v>
      </c>
      <c r="J160" s="11" t="s">
        <v>176</v>
      </c>
      <c r="K160" s="11" t="s">
        <v>351</v>
      </c>
      <c r="L160" s="11">
        <v>2</v>
      </c>
    </row>
    <row r="161" spans="1:12">
      <c r="A161" s="11" t="s">
        <v>149</v>
      </c>
      <c r="D161" s="11" t="s">
        <v>175</v>
      </c>
      <c r="E161" s="19" t="s">
        <v>326</v>
      </c>
      <c r="F161" s="10">
        <v>42036</v>
      </c>
      <c r="G161" s="10">
        <v>44228</v>
      </c>
      <c r="H161" s="11">
        <v>7</v>
      </c>
      <c r="I161" s="20" t="s">
        <v>174</v>
      </c>
      <c r="J161" s="11" t="s">
        <v>176</v>
      </c>
      <c r="K161" s="11" t="s">
        <v>351</v>
      </c>
      <c r="L161" s="11">
        <v>2</v>
      </c>
    </row>
    <row r="162" spans="1:12">
      <c r="A162" s="11" t="s">
        <v>150</v>
      </c>
      <c r="D162" s="11" t="s">
        <v>175</v>
      </c>
      <c r="E162" s="19" t="s">
        <v>327</v>
      </c>
      <c r="F162" s="10">
        <v>42036</v>
      </c>
      <c r="G162" s="10">
        <v>44228</v>
      </c>
      <c r="H162" s="11">
        <v>7</v>
      </c>
      <c r="I162" s="20" t="s">
        <v>174</v>
      </c>
      <c r="J162" s="11" t="s">
        <v>176</v>
      </c>
      <c r="K162" s="11" t="s">
        <v>351</v>
      </c>
      <c r="L162" s="11">
        <v>2</v>
      </c>
    </row>
    <row r="163" spans="1:12">
      <c r="A163" s="11" t="s">
        <v>151</v>
      </c>
      <c r="D163" s="11" t="s">
        <v>175</v>
      </c>
      <c r="E163" s="19" t="s">
        <v>328</v>
      </c>
      <c r="F163" s="10">
        <v>42036</v>
      </c>
      <c r="G163" s="10">
        <v>44228</v>
      </c>
      <c r="H163" s="11">
        <v>7</v>
      </c>
      <c r="I163" s="20" t="s">
        <v>174</v>
      </c>
      <c r="J163" s="11" t="s">
        <v>176</v>
      </c>
      <c r="K163" s="11" t="s">
        <v>351</v>
      </c>
      <c r="L163" s="11">
        <v>2</v>
      </c>
    </row>
    <row r="164" spans="1:12">
      <c r="A164" s="11" t="s">
        <v>152</v>
      </c>
      <c r="D164" s="11" t="s">
        <v>175</v>
      </c>
      <c r="E164" s="19" t="s">
        <v>329</v>
      </c>
      <c r="F164" s="10">
        <v>42036</v>
      </c>
      <c r="G164" s="10">
        <v>44228</v>
      </c>
      <c r="H164" s="11">
        <v>7</v>
      </c>
      <c r="I164" s="20" t="s">
        <v>174</v>
      </c>
      <c r="J164" s="11" t="s">
        <v>176</v>
      </c>
      <c r="K164" s="11" t="s">
        <v>351</v>
      </c>
      <c r="L164" s="11">
        <v>2</v>
      </c>
    </row>
    <row r="165" spans="1:12">
      <c r="A165" s="11" t="s">
        <v>153</v>
      </c>
      <c r="D165" s="11" t="s">
        <v>175</v>
      </c>
      <c r="E165" s="19" t="s">
        <v>330</v>
      </c>
      <c r="F165" s="10">
        <v>42036</v>
      </c>
      <c r="G165" s="10">
        <v>44228</v>
      </c>
      <c r="H165" s="11">
        <v>7</v>
      </c>
      <c r="I165" s="20" t="s">
        <v>174</v>
      </c>
      <c r="J165" s="11" t="s">
        <v>176</v>
      </c>
      <c r="K165" s="11" t="s">
        <v>351</v>
      </c>
      <c r="L165" s="11">
        <v>2</v>
      </c>
    </row>
    <row r="166" spans="1:12">
      <c r="A166" s="11" t="s">
        <v>154</v>
      </c>
      <c r="D166" s="11" t="s">
        <v>175</v>
      </c>
      <c r="E166" s="19" t="s">
        <v>331</v>
      </c>
      <c r="F166" s="10">
        <v>42036</v>
      </c>
      <c r="G166" s="10">
        <v>44228</v>
      </c>
      <c r="H166" s="11">
        <v>7</v>
      </c>
      <c r="I166" s="20" t="s">
        <v>174</v>
      </c>
      <c r="J166" s="11" t="s">
        <v>176</v>
      </c>
      <c r="K166" s="11" t="s">
        <v>351</v>
      </c>
      <c r="L166" s="11">
        <v>2</v>
      </c>
    </row>
    <row r="167" spans="1:12">
      <c r="A167" s="11" t="s">
        <v>155</v>
      </c>
      <c r="D167" s="11" t="s">
        <v>175</v>
      </c>
      <c r="E167" s="19" t="s">
        <v>332</v>
      </c>
      <c r="F167" s="10">
        <v>42036</v>
      </c>
      <c r="G167" s="10">
        <v>44228</v>
      </c>
      <c r="H167" s="11">
        <v>7</v>
      </c>
      <c r="I167" s="20" t="s">
        <v>174</v>
      </c>
      <c r="J167" s="11" t="s">
        <v>176</v>
      </c>
      <c r="K167" s="11" t="s">
        <v>351</v>
      </c>
      <c r="L167" s="11">
        <v>2</v>
      </c>
    </row>
    <row r="168" spans="1:12">
      <c r="A168" s="11" t="s">
        <v>156</v>
      </c>
      <c r="D168" s="11" t="s">
        <v>175</v>
      </c>
      <c r="E168" s="19" t="s">
        <v>333</v>
      </c>
      <c r="F168" s="10">
        <v>42036</v>
      </c>
      <c r="G168" s="10">
        <v>44228</v>
      </c>
      <c r="H168" s="11">
        <v>7</v>
      </c>
      <c r="I168" s="20" t="s">
        <v>174</v>
      </c>
      <c r="J168" s="11" t="s">
        <v>176</v>
      </c>
      <c r="K168" s="11" t="s">
        <v>351</v>
      </c>
      <c r="L168" s="11">
        <v>2</v>
      </c>
    </row>
    <row r="169" spans="1:12">
      <c r="A169" s="11" t="s">
        <v>157</v>
      </c>
      <c r="D169" s="11" t="s">
        <v>175</v>
      </c>
      <c r="E169" s="19" t="s">
        <v>334</v>
      </c>
      <c r="F169" s="10">
        <v>42036</v>
      </c>
      <c r="G169" s="10">
        <v>44228</v>
      </c>
      <c r="H169" s="11">
        <v>7</v>
      </c>
      <c r="I169" s="20" t="s">
        <v>174</v>
      </c>
      <c r="J169" s="11" t="s">
        <v>176</v>
      </c>
      <c r="K169" s="11" t="s">
        <v>351</v>
      </c>
      <c r="L169" s="11">
        <v>2</v>
      </c>
    </row>
    <row r="170" spans="1:12">
      <c r="A170" s="11" t="s">
        <v>158</v>
      </c>
      <c r="D170" s="11" t="s">
        <v>175</v>
      </c>
      <c r="E170" s="19" t="s">
        <v>335</v>
      </c>
      <c r="F170" s="10">
        <v>42036</v>
      </c>
      <c r="G170" s="10">
        <v>44228</v>
      </c>
      <c r="H170" s="11">
        <v>7</v>
      </c>
      <c r="I170" s="20" t="s">
        <v>174</v>
      </c>
      <c r="J170" s="11" t="s">
        <v>176</v>
      </c>
      <c r="K170" s="11" t="s">
        <v>351</v>
      </c>
      <c r="L170" s="11">
        <v>2</v>
      </c>
    </row>
    <row r="171" spans="1:12">
      <c r="A171" s="11" t="s">
        <v>159</v>
      </c>
      <c r="D171" s="11" t="s">
        <v>175</v>
      </c>
      <c r="E171" s="19" t="s">
        <v>336</v>
      </c>
      <c r="F171" s="10">
        <v>42036</v>
      </c>
      <c r="G171" s="10">
        <v>44228</v>
      </c>
      <c r="H171" s="11">
        <v>7</v>
      </c>
      <c r="I171" s="20" t="s">
        <v>174</v>
      </c>
      <c r="J171" s="11" t="s">
        <v>176</v>
      </c>
      <c r="K171" s="11" t="s">
        <v>351</v>
      </c>
      <c r="L171" s="11">
        <v>2</v>
      </c>
    </row>
    <row r="172" spans="1:12">
      <c r="A172" s="11" t="s">
        <v>160</v>
      </c>
      <c r="D172" s="11" t="s">
        <v>175</v>
      </c>
      <c r="E172" s="19" t="s">
        <v>337</v>
      </c>
      <c r="F172" s="10">
        <v>42036</v>
      </c>
      <c r="G172" s="10">
        <v>44228</v>
      </c>
      <c r="H172" s="11">
        <v>7</v>
      </c>
      <c r="I172" s="20" t="s">
        <v>174</v>
      </c>
      <c r="J172" s="11" t="s">
        <v>176</v>
      </c>
      <c r="K172" s="11" t="s">
        <v>351</v>
      </c>
      <c r="L172" s="11">
        <v>2</v>
      </c>
    </row>
    <row r="173" spans="1:12">
      <c r="A173" s="11" t="s">
        <v>161</v>
      </c>
      <c r="D173" s="11" t="s">
        <v>175</v>
      </c>
      <c r="E173" s="19" t="s">
        <v>338</v>
      </c>
      <c r="F173" s="10">
        <v>42036</v>
      </c>
      <c r="G173" s="10">
        <v>44228</v>
      </c>
      <c r="H173" s="11">
        <v>7</v>
      </c>
      <c r="I173" s="20" t="s">
        <v>174</v>
      </c>
      <c r="J173" s="11" t="s">
        <v>176</v>
      </c>
      <c r="K173" s="11" t="s">
        <v>351</v>
      </c>
      <c r="L173" s="11">
        <v>2</v>
      </c>
    </row>
    <row r="174" spans="1:12">
      <c r="A174" s="11" t="s">
        <v>162</v>
      </c>
      <c r="D174" s="11" t="s">
        <v>175</v>
      </c>
      <c r="E174" s="19" t="s">
        <v>339</v>
      </c>
      <c r="F174" s="10">
        <v>42036</v>
      </c>
      <c r="G174" s="10">
        <v>44228</v>
      </c>
      <c r="H174" s="11">
        <v>7</v>
      </c>
      <c r="I174" s="20" t="s">
        <v>174</v>
      </c>
      <c r="J174" s="11" t="s">
        <v>176</v>
      </c>
      <c r="K174" s="11" t="s">
        <v>351</v>
      </c>
      <c r="L174" s="11">
        <v>2</v>
      </c>
    </row>
    <row r="175" spans="1:12">
      <c r="A175" s="11" t="s">
        <v>163</v>
      </c>
      <c r="D175" s="11" t="s">
        <v>175</v>
      </c>
      <c r="E175" s="19" t="s">
        <v>340</v>
      </c>
      <c r="F175" s="10">
        <v>42036</v>
      </c>
      <c r="G175" s="10">
        <v>44228</v>
      </c>
      <c r="H175" s="11">
        <v>7</v>
      </c>
      <c r="I175" s="20" t="s">
        <v>174</v>
      </c>
      <c r="J175" s="11" t="s">
        <v>176</v>
      </c>
      <c r="K175" s="11" t="s">
        <v>351</v>
      </c>
      <c r="L175" s="11">
        <v>2</v>
      </c>
    </row>
    <row r="176" spans="1:12">
      <c r="A176" s="11" t="s">
        <v>164</v>
      </c>
      <c r="D176" s="11" t="s">
        <v>175</v>
      </c>
      <c r="E176" s="19" t="s">
        <v>341</v>
      </c>
      <c r="F176" s="10">
        <v>42036</v>
      </c>
      <c r="G176" s="10">
        <v>44228</v>
      </c>
      <c r="H176" s="11">
        <v>7</v>
      </c>
      <c r="I176" s="20" t="s">
        <v>174</v>
      </c>
      <c r="J176" s="11" t="s">
        <v>176</v>
      </c>
      <c r="K176" s="11" t="s">
        <v>351</v>
      </c>
      <c r="L176" s="11">
        <v>2</v>
      </c>
    </row>
    <row r="178" spans="1:1">
      <c r="A178" s="11" t="s">
        <v>350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05310A" display="A124805310A" xr:uid="{00000000-0004-0000-0000-000001000000}"/>
    <hyperlink ref="E13" location="A124805574F" display="A124805574F" xr:uid="{00000000-0004-0000-0000-000002000000}"/>
    <hyperlink ref="E14" location="A124805442C" display="A124805442C" xr:uid="{00000000-0004-0000-0000-000003000000}"/>
    <hyperlink ref="E15" location="A124805178C" display="A124805178C" xr:uid="{00000000-0004-0000-0000-000004000000}"/>
    <hyperlink ref="E16" location="A124805706W" display="A124805706W" xr:uid="{00000000-0004-0000-0000-000005000000}"/>
    <hyperlink ref="E17" location="A124805306K" display="A124805306K" xr:uid="{00000000-0004-0000-0000-000006000000}"/>
    <hyperlink ref="E18" location="A124805570W" display="A124805570W" xr:uid="{00000000-0004-0000-0000-000007000000}"/>
    <hyperlink ref="E19" location="A124805438L" display="A124805438L" xr:uid="{00000000-0004-0000-0000-000008000000}"/>
    <hyperlink ref="E20" location="A124805174V" display="A124805174V" xr:uid="{00000000-0004-0000-0000-000009000000}"/>
    <hyperlink ref="E21" location="A124805702L" display="A124805702L" xr:uid="{00000000-0004-0000-0000-00000A000000}"/>
    <hyperlink ref="E22" location="A124805218K" display="A124805218K" xr:uid="{00000000-0004-0000-0000-00000B000000}"/>
    <hyperlink ref="E23" location="A124805482W" display="A124805482W" xr:uid="{00000000-0004-0000-0000-00000C000000}"/>
    <hyperlink ref="E24" location="A124805350V" display="A124805350V" xr:uid="{00000000-0004-0000-0000-00000D000000}"/>
    <hyperlink ref="E25" location="A124805086V" display="A124805086V" xr:uid="{00000000-0004-0000-0000-00000E000000}"/>
    <hyperlink ref="E26" location="A124805614L" display="A124805614L" xr:uid="{00000000-0004-0000-0000-00000F000000}"/>
    <hyperlink ref="E27" location="A124805286L" display="A124805286L" xr:uid="{00000000-0004-0000-0000-000010000000}"/>
    <hyperlink ref="E28" location="A124805550L" display="A124805550L" xr:uid="{00000000-0004-0000-0000-000011000000}"/>
    <hyperlink ref="E29" location="A124805418C" display="A124805418C" xr:uid="{00000000-0004-0000-0000-000012000000}"/>
    <hyperlink ref="E30" location="A124805154K" display="A124805154K" xr:uid="{00000000-0004-0000-0000-000013000000}"/>
    <hyperlink ref="E31" location="A124805682R" display="A124805682R" xr:uid="{00000000-0004-0000-0000-000014000000}"/>
    <hyperlink ref="E32" location="A124805230A" display="A124805230A" xr:uid="{00000000-0004-0000-0000-000015000000}"/>
    <hyperlink ref="E33" location="A124805494F" display="A124805494F" xr:uid="{00000000-0004-0000-0000-000016000000}"/>
    <hyperlink ref="E34" location="A124805362C" display="A124805362C" xr:uid="{00000000-0004-0000-0000-000017000000}"/>
    <hyperlink ref="E35" location="A124805098C" display="A124805098C" xr:uid="{00000000-0004-0000-0000-000018000000}"/>
    <hyperlink ref="E36" location="A124805626W" display="A124805626W" xr:uid="{00000000-0004-0000-0000-000019000000}"/>
    <hyperlink ref="E37" location="A124805198L" display="A124805198L" xr:uid="{00000000-0004-0000-0000-00001A000000}"/>
    <hyperlink ref="E38" location="A124805462L" display="A124805462L" xr:uid="{00000000-0004-0000-0000-00001B000000}"/>
    <hyperlink ref="E39" location="A124805330K" display="A124805330K" xr:uid="{00000000-0004-0000-0000-00001C000000}"/>
    <hyperlink ref="E40" location="A124805066K" display="A124805066K" xr:uid="{00000000-0004-0000-0000-00001D000000}"/>
    <hyperlink ref="E41" location="A124805594R" display="A124805594R" xr:uid="{00000000-0004-0000-0000-00001E000000}"/>
    <hyperlink ref="E42" location="A124805242K" display="A124805242K" xr:uid="{00000000-0004-0000-0000-00001F000000}"/>
    <hyperlink ref="E43" location="A124805506C" display="A124805506C" xr:uid="{00000000-0004-0000-0000-000020000000}"/>
    <hyperlink ref="E44" location="A124805374L" display="A124805374L" xr:uid="{00000000-0004-0000-0000-000021000000}"/>
    <hyperlink ref="E45" location="A124805110J" display="A124805110J" xr:uid="{00000000-0004-0000-0000-000022000000}"/>
    <hyperlink ref="E46" location="A124805638F" display="A124805638F" xr:uid="{00000000-0004-0000-0000-000023000000}"/>
    <hyperlink ref="E47" location="A124805190V" display="A124805190V" xr:uid="{00000000-0004-0000-0000-000024000000}"/>
    <hyperlink ref="E48" location="A124805454L" display="A124805454L" xr:uid="{00000000-0004-0000-0000-000025000000}"/>
    <hyperlink ref="E49" location="A124805322K" display="A124805322K" xr:uid="{00000000-0004-0000-0000-000026000000}"/>
    <hyperlink ref="E50" location="A124805058K" display="A124805058K" xr:uid="{00000000-0004-0000-0000-000027000000}"/>
    <hyperlink ref="E51" location="A124805586R" display="A124805586R" xr:uid="{00000000-0004-0000-0000-000028000000}"/>
    <hyperlink ref="E52" location="A124805234K" display="A124805234K" xr:uid="{00000000-0004-0000-0000-000029000000}"/>
    <hyperlink ref="E53" location="A124805498R" display="A124805498R" xr:uid="{00000000-0004-0000-0000-00002A000000}"/>
    <hyperlink ref="E54" location="A124805366L" display="A124805366L" xr:uid="{00000000-0004-0000-0000-00002B000000}"/>
    <hyperlink ref="E55" location="A124805102J" display="A124805102J" xr:uid="{00000000-0004-0000-0000-00002C000000}"/>
    <hyperlink ref="E56" location="A124805630L" display="A124805630L" xr:uid="{00000000-0004-0000-0000-00002D000000}"/>
    <hyperlink ref="E57" location="A124805290C" display="A124805290C" xr:uid="{00000000-0004-0000-0000-00002E000000}"/>
    <hyperlink ref="E58" location="A124805554W" display="A124805554W" xr:uid="{00000000-0004-0000-0000-00002F000000}"/>
    <hyperlink ref="E59" location="A124805422V" display="A124805422V" xr:uid="{00000000-0004-0000-0000-000030000000}"/>
    <hyperlink ref="E60" location="A124805158V" display="A124805158V" xr:uid="{00000000-0004-0000-0000-000031000000}"/>
    <hyperlink ref="E61" location="A124805686X" display="A124805686X" xr:uid="{00000000-0004-0000-0000-000032000000}"/>
    <hyperlink ref="E62" location="A124805210T" display="A124805210T" xr:uid="{00000000-0004-0000-0000-000033000000}"/>
    <hyperlink ref="E63" location="A124805474W" display="A124805474W" xr:uid="{00000000-0004-0000-0000-000034000000}"/>
    <hyperlink ref="E64" location="A124805342V" display="A124805342V" xr:uid="{00000000-0004-0000-0000-000035000000}"/>
    <hyperlink ref="E65" location="A124805078V" display="A124805078V" xr:uid="{00000000-0004-0000-0000-000036000000}"/>
    <hyperlink ref="E66" location="A124805606L" display="A124805606L" xr:uid="{00000000-0004-0000-0000-000037000000}"/>
    <hyperlink ref="E67" location="A124805266C" display="A124805266C" xr:uid="{00000000-0004-0000-0000-000038000000}"/>
    <hyperlink ref="E68" location="A124805530C" display="A124805530C" xr:uid="{00000000-0004-0000-0000-000039000000}"/>
    <hyperlink ref="E69" location="A124805398F" display="A124805398F" xr:uid="{00000000-0004-0000-0000-00003A000000}"/>
    <hyperlink ref="E70" location="A124805134A" display="A124805134A" xr:uid="{00000000-0004-0000-0000-00003B000000}"/>
    <hyperlink ref="E71" location="A124805662F" display="A124805662F" xr:uid="{00000000-0004-0000-0000-00003C000000}"/>
    <hyperlink ref="E72" location="A124805294L" display="A124805294L" xr:uid="{00000000-0004-0000-0000-00003D000000}"/>
    <hyperlink ref="E73" location="A124805558F" display="A124805558F" xr:uid="{00000000-0004-0000-0000-00003E000000}"/>
    <hyperlink ref="E74" location="A124805426C" display="A124805426C" xr:uid="{00000000-0004-0000-0000-00003F000000}"/>
    <hyperlink ref="E75" location="A124805162K" display="A124805162K" xr:uid="{00000000-0004-0000-0000-000040000000}"/>
    <hyperlink ref="E76" location="A124805690R" display="A124805690R" xr:uid="{00000000-0004-0000-0000-000041000000}"/>
    <hyperlink ref="E77" location="A124805254V" display="A124805254V" xr:uid="{00000000-0004-0000-0000-000042000000}"/>
    <hyperlink ref="E78" location="A124805518L" display="A124805518L" xr:uid="{00000000-0004-0000-0000-000043000000}"/>
    <hyperlink ref="E79" location="A124805386W" display="A124805386W" xr:uid="{00000000-0004-0000-0000-000044000000}"/>
    <hyperlink ref="E80" location="A124805122T" display="A124805122T" xr:uid="{00000000-0004-0000-0000-000045000000}"/>
    <hyperlink ref="E81" location="A124805650W" display="A124805650W" xr:uid="{00000000-0004-0000-0000-000046000000}"/>
    <hyperlink ref="E82" location="A124805318V" display="A124805318V" xr:uid="{00000000-0004-0000-0000-000047000000}"/>
    <hyperlink ref="E83" location="A124805582F" display="A124805582F" xr:uid="{00000000-0004-0000-0000-000048000000}"/>
    <hyperlink ref="E84" location="A124805450C" display="A124805450C" xr:uid="{00000000-0004-0000-0000-000049000000}"/>
    <hyperlink ref="E85" location="A124805186C" display="A124805186C" xr:uid="{00000000-0004-0000-0000-00004A000000}"/>
    <hyperlink ref="E86" location="A124805714W" display="A124805714W" xr:uid="{00000000-0004-0000-0000-00004B000000}"/>
    <hyperlink ref="E87" location="A124805246V" display="A124805246V" xr:uid="{00000000-0004-0000-0000-00004C000000}"/>
    <hyperlink ref="E88" location="A124805510V" display="A124805510V" xr:uid="{00000000-0004-0000-0000-00004D000000}"/>
    <hyperlink ref="E89" location="A124805378W" display="A124805378W" xr:uid="{00000000-0004-0000-0000-00004E000000}"/>
    <hyperlink ref="E90" location="A124805114T" display="A124805114T" xr:uid="{00000000-0004-0000-0000-00004F000000}"/>
    <hyperlink ref="E91" location="A124805642W" display="A124805642W" xr:uid="{00000000-0004-0000-0000-000050000000}"/>
    <hyperlink ref="E92" location="A124805214A" display="A124805214A" xr:uid="{00000000-0004-0000-0000-000051000000}"/>
    <hyperlink ref="E93" location="A124805478F" display="A124805478F" xr:uid="{00000000-0004-0000-0000-000052000000}"/>
    <hyperlink ref="E94" location="A124805346C" display="A124805346C" xr:uid="{00000000-0004-0000-0000-000053000000}"/>
    <hyperlink ref="E95" location="A124805082K" display="A124805082K" xr:uid="{00000000-0004-0000-0000-000054000000}"/>
    <hyperlink ref="E96" location="A124805610C" display="A124805610C" xr:uid="{00000000-0004-0000-0000-000055000000}"/>
    <hyperlink ref="E97" location="A124805202T" display="A124805202T" xr:uid="{00000000-0004-0000-0000-000056000000}"/>
    <hyperlink ref="E98" location="A124805466W" display="A124805466W" xr:uid="{00000000-0004-0000-0000-000057000000}"/>
    <hyperlink ref="E99" location="A124805334V" display="A124805334V" xr:uid="{00000000-0004-0000-0000-000058000000}"/>
    <hyperlink ref="E100" location="A124805070A" display="A124805070A" xr:uid="{00000000-0004-0000-0000-000059000000}"/>
    <hyperlink ref="E101" location="A124805598X" display="A124805598X" xr:uid="{00000000-0004-0000-0000-00005A000000}"/>
    <hyperlink ref="E102" location="A124805250K" display="A124805250K" xr:uid="{00000000-0004-0000-0000-00005B000000}"/>
    <hyperlink ref="E103" location="A124805514C" display="A124805514C" xr:uid="{00000000-0004-0000-0000-00005C000000}"/>
    <hyperlink ref="E104" location="A124805382L" display="A124805382L" xr:uid="{00000000-0004-0000-0000-00005D000000}"/>
    <hyperlink ref="E105" location="A124805118A" display="A124805118A" xr:uid="{00000000-0004-0000-0000-00005E000000}"/>
    <hyperlink ref="E106" location="A124805646F" display="A124805646F" xr:uid="{00000000-0004-0000-0000-00005F000000}"/>
    <hyperlink ref="E107" location="A124805258C" display="A124805258C" xr:uid="{00000000-0004-0000-0000-000060000000}"/>
    <hyperlink ref="E108" location="A124805522C" display="A124805522C" xr:uid="{00000000-0004-0000-0000-000061000000}"/>
    <hyperlink ref="E109" location="A124805390L" display="A124805390L" xr:uid="{00000000-0004-0000-0000-000062000000}"/>
    <hyperlink ref="E110" location="A124805126A" display="A124805126A" xr:uid="{00000000-0004-0000-0000-000063000000}"/>
    <hyperlink ref="E111" location="A124805654F" display="A124805654F" xr:uid="{00000000-0004-0000-0000-000064000000}"/>
    <hyperlink ref="E112" location="A124805278L" display="A124805278L" xr:uid="{00000000-0004-0000-0000-000065000000}"/>
    <hyperlink ref="E113" location="A124805542L" display="A124805542L" xr:uid="{00000000-0004-0000-0000-000066000000}"/>
    <hyperlink ref="E114" location="A124805410K" display="A124805410K" xr:uid="{00000000-0004-0000-0000-000067000000}"/>
    <hyperlink ref="E115" location="A124805146K" display="A124805146K" xr:uid="{00000000-0004-0000-0000-000068000000}"/>
    <hyperlink ref="E116" location="A124805674R" display="A124805674R" xr:uid="{00000000-0004-0000-0000-000069000000}"/>
    <hyperlink ref="E117" location="A124805270V" display="A124805270V" xr:uid="{00000000-0004-0000-0000-00006A000000}"/>
    <hyperlink ref="E118" location="A124805534L" display="A124805534L" xr:uid="{00000000-0004-0000-0000-00006B000000}"/>
    <hyperlink ref="E119" location="A124805402K" display="A124805402K" xr:uid="{00000000-0004-0000-0000-00006C000000}"/>
    <hyperlink ref="E120" location="A124805138K" display="A124805138K" xr:uid="{00000000-0004-0000-0000-00006D000000}"/>
    <hyperlink ref="E121" location="A124805666R" display="A124805666R" xr:uid="{00000000-0004-0000-0000-00006E000000}"/>
    <hyperlink ref="E122" location="A124805262V" display="A124805262V" xr:uid="{00000000-0004-0000-0000-00006F000000}"/>
    <hyperlink ref="E123" location="A124805526L" display="A124805526L" xr:uid="{00000000-0004-0000-0000-000070000000}"/>
    <hyperlink ref="E124" location="A124805394W" display="A124805394W" xr:uid="{00000000-0004-0000-0000-000071000000}"/>
    <hyperlink ref="E125" location="A124805130T" display="A124805130T" xr:uid="{00000000-0004-0000-0000-000072000000}"/>
    <hyperlink ref="E126" location="A124805658R" display="A124805658R" xr:uid="{00000000-0004-0000-0000-000073000000}"/>
    <hyperlink ref="E127" location="A124805282C" display="A124805282C" xr:uid="{00000000-0004-0000-0000-000074000000}"/>
    <hyperlink ref="E128" location="A124805546W" display="A124805546W" xr:uid="{00000000-0004-0000-0000-000075000000}"/>
    <hyperlink ref="E129" location="A124805414V" display="A124805414V" xr:uid="{00000000-0004-0000-0000-000076000000}"/>
    <hyperlink ref="E130" location="A124805150A" display="A124805150A" xr:uid="{00000000-0004-0000-0000-000077000000}"/>
    <hyperlink ref="E131" location="A124805678X" display="A124805678X" xr:uid="{00000000-0004-0000-0000-000078000000}"/>
    <hyperlink ref="E132" location="A124805226K" display="A124805226K" xr:uid="{00000000-0004-0000-0000-000079000000}"/>
    <hyperlink ref="E133" location="A124805490W" display="A124805490W" xr:uid="{00000000-0004-0000-0000-00007A000000}"/>
    <hyperlink ref="E134" location="A124805358L" display="A124805358L" xr:uid="{00000000-0004-0000-0000-00007B000000}"/>
    <hyperlink ref="E135" location="A124805094V" display="A124805094V" xr:uid="{00000000-0004-0000-0000-00007C000000}"/>
    <hyperlink ref="E136" location="A124805622L" display="A124805622L" xr:uid="{00000000-0004-0000-0000-00007D000000}"/>
    <hyperlink ref="E137" location="A124805314K" display="A124805314K" xr:uid="{00000000-0004-0000-0000-00007E000000}"/>
    <hyperlink ref="E138" location="A124805578R" display="A124805578R" xr:uid="{00000000-0004-0000-0000-00007F000000}"/>
    <hyperlink ref="E139" location="A124805446L" display="A124805446L" xr:uid="{00000000-0004-0000-0000-000080000000}"/>
    <hyperlink ref="E140" location="A124805182V" display="A124805182V" xr:uid="{00000000-0004-0000-0000-000081000000}"/>
    <hyperlink ref="E141" location="A124805710L" display="A124805710L" xr:uid="{00000000-0004-0000-0000-000082000000}"/>
    <hyperlink ref="E142" location="A124805222A" display="A124805222A" xr:uid="{00000000-0004-0000-0000-000083000000}"/>
    <hyperlink ref="E143" location="A124805486F" display="A124805486F" xr:uid="{00000000-0004-0000-0000-000084000000}"/>
    <hyperlink ref="E144" location="A124805354C" display="A124805354C" xr:uid="{00000000-0004-0000-0000-000085000000}"/>
    <hyperlink ref="E145" location="A124805090K" display="A124805090K" xr:uid="{00000000-0004-0000-0000-000086000000}"/>
    <hyperlink ref="E146" location="A124805618W" display="A124805618W" xr:uid="{00000000-0004-0000-0000-000087000000}"/>
    <hyperlink ref="E147" location="A124805298W" display="A124805298W" xr:uid="{00000000-0004-0000-0000-000088000000}"/>
    <hyperlink ref="E148" location="A124805562W" display="A124805562W" xr:uid="{00000000-0004-0000-0000-000089000000}"/>
    <hyperlink ref="E149" location="A124805430V" display="A124805430V" xr:uid="{00000000-0004-0000-0000-00008A000000}"/>
    <hyperlink ref="E150" location="A124805166V" display="A124805166V" xr:uid="{00000000-0004-0000-0000-00008B000000}"/>
    <hyperlink ref="E151" location="A124805694X" display="A124805694X" xr:uid="{00000000-0004-0000-0000-00008C000000}"/>
    <hyperlink ref="E152" location="A124805194C" display="A124805194C" xr:uid="{00000000-0004-0000-0000-00008D000000}"/>
    <hyperlink ref="E153" location="A124805458W" display="A124805458W" xr:uid="{00000000-0004-0000-0000-00008E000000}"/>
    <hyperlink ref="E154" location="A124805326V" display="A124805326V" xr:uid="{00000000-0004-0000-0000-00008F000000}"/>
    <hyperlink ref="E155" location="A124805062A" display="A124805062A" xr:uid="{00000000-0004-0000-0000-000090000000}"/>
    <hyperlink ref="E156" location="A124805590F" display="A124805590F" xr:uid="{00000000-0004-0000-0000-000091000000}"/>
    <hyperlink ref="E157" location="A124805206A" display="A124805206A" xr:uid="{00000000-0004-0000-0000-000092000000}"/>
    <hyperlink ref="E158" location="A124805470L" display="A124805470L" xr:uid="{00000000-0004-0000-0000-000093000000}"/>
    <hyperlink ref="E159" location="A124805338C" display="A124805338C" xr:uid="{00000000-0004-0000-0000-000094000000}"/>
    <hyperlink ref="E160" location="A124805074K" display="A124805074K" xr:uid="{00000000-0004-0000-0000-000095000000}"/>
    <hyperlink ref="E161" location="A124805602C" display="A124805602C" xr:uid="{00000000-0004-0000-0000-000096000000}"/>
    <hyperlink ref="E162" location="A124805274C" display="A124805274C" xr:uid="{00000000-0004-0000-0000-000097000000}"/>
    <hyperlink ref="E163" location="A124805538W" display="A124805538W" xr:uid="{00000000-0004-0000-0000-000098000000}"/>
    <hyperlink ref="E164" location="A124805406V" display="A124805406V" xr:uid="{00000000-0004-0000-0000-000099000000}"/>
    <hyperlink ref="E165" location="A124805142A" display="A124805142A" xr:uid="{00000000-0004-0000-0000-00009A000000}"/>
    <hyperlink ref="E166" location="A124805670F" display="A124805670F" xr:uid="{00000000-0004-0000-0000-00009B000000}"/>
    <hyperlink ref="E167" location="A124805302A" display="A124805302A" xr:uid="{00000000-0004-0000-0000-00009C000000}"/>
    <hyperlink ref="E168" location="A124805566F" display="A124805566F" xr:uid="{00000000-0004-0000-0000-00009D000000}"/>
    <hyperlink ref="E169" location="A124805434C" display="A124805434C" xr:uid="{00000000-0004-0000-0000-00009E000000}"/>
    <hyperlink ref="E170" location="A124805170K" display="A124805170K" xr:uid="{00000000-0004-0000-0000-00009F000000}"/>
    <hyperlink ref="E171" location="A124805698J" display="A124805698J" xr:uid="{00000000-0004-0000-0000-0000A0000000}"/>
    <hyperlink ref="E172" location="A124805238V" display="A124805238V" xr:uid="{00000000-0004-0000-0000-0000A1000000}"/>
    <hyperlink ref="E173" location="A124805502V" display="A124805502V" xr:uid="{00000000-0004-0000-0000-0000A2000000}"/>
    <hyperlink ref="E174" location="A124805370C" display="A124805370C" xr:uid="{00000000-0004-0000-0000-0000A3000000}"/>
    <hyperlink ref="E175" location="A124805106T" display="A124805106T" xr:uid="{00000000-0004-0000-0000-0000A4000000}"/>
    <hyperlink ref="E176" location="A124805634W" display="A124805634W" xr:uid="{00000000-0004-0000-0000-0000A5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J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166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  <c r="FF1" s="3" t="s">
        <v>160</v>
      </c>
      <c r="FG1" s="3" t="s">
        <v>161</v>
      </c>
      <c r="FH1" s="3" t="s">
        <v>162</v>
      </c>
      <c r="FI1" s="3" t="s">
        <v>163</v>
      </c>
      <c r="FJ1" s="3" t="s">
        <v>164</v>
      </c>
    </row>
    <row r="2" spans="1:166">
      <c r="A2" s="4" t="s">
        <v>165</v>
      </c>
      <c r="B2" s="7" t="s">
        <v>174</v>
      </c>
      <c r="C2" s="7" t="s">
        <v>174</v>
      </c>
      <c r="D2" s="7" t="s">
        <v>174</v>
      </c>
      <c r="E2" s="7" t="s">
        <v>174</v>
      </c>
      <c r="F2" s="7" t="s">
        <v>174</v>
      </c>
      <c r="G2" s="7" t="s">
        <v>174</v>
      </c>
      <c r="H2" s="7" t="s">
        <v>174</v>
      </c>
      <c r="I2" s="7" t="s">
        <v>174</v>
      </c>
      <c r="J2" s="7" t="s">
        <v>174</v>
      </c>
      <c r="K2" s="7" t="s">
        <v>174</v>
      </c>
      <c r="L2" s="7" t="s">
        <v>174</v>
      </c>
      <c r="M2" s="7" t="s">
        <v>174</v>
      </c>
      <c r="N2" s="7" t="s">
        <v>174</v>
      </c>
      <c r="O2" s="7" t="s">
        <v>174</v>
      </c>
      <c r="P2" s="7" t="s">
        <v>174</v>
      </c>
      <c r="Q2" s="7" t="s">
        <v>174</v>
      </c>
      <c r="R2" s="7" t="s">
        <v>174</v>
      </c>
      <c r="S2" s="7" t="s">
        <v>174</v>
      </c>
      <c r="T2" s="7" t="s">
        <v>174</v>
      </c>
      <c r="U2" s="7" t="s">
        <v>174</v>
      </c>
      <c r="V2" s="7" t="s">
        <v>174</v>
      </c>
      <c r="W2" s="7" t="s">
        <v>174</v>
      </c>
      <c r="X2" s="7" t="s">
        <v>174</v>
      </c>
      <c r="Y2" s="7" t="s">
        <v>174</v>
      </c>
      <c r="Z2" s="7" t="s">
        <v>174</v>
      </c>
      <c r="AA2" s="7" t="s">
        <v>174</v>
      </c>
      <c r="AB2" s="7" t="s">
        <v>174</v>
      </c>
      <c r="AC2" s="7" t="s">
        <v>174</v>
      </c>
      <c r="AD2" s="7" t="s">
        <v>174</v>
      </c>
      <c r="AE2" s="7" t="s">
        <v>174</v>
      </c>
      <c r="AF2" s="7" t="s">
        <v>174</v>
      </c>
      <c r="AG2" s="7" t="s">
        <v>174</v>
      </c>
      <c r="AH2" s="7" t="s">
        <v>174</v>
      </c>
      <c r="AI2" s="7" t="s">
        <v>174</v>
      </c>
      <c r="AJ2" s="7" t="s">
        <v>174</v>
      </c>
      <c r="AK2" s="7" t="s">
        <v>174</v>
      </c>
      <c r="AL2" s="7" t="s">
        <v>174</v>
      </c>
      <c r="AM2" s="7" t="s">
        <v>174</v>
      </c>
      <c r="AN2" s="7" t="s">
        <v>174</v>
      </c>
      <c r="AO2" s="7" t="s">
        <v>174</v>
      </c>
      <c r="AP2" s="7" t="s">
        <v>174</v>
      </c>
      <c r="AQ2" s="7" t="s">
        <v>174</v>
      </c>
      <c r="AR2" s="7" t="s">
        <v>174</v>
      </c>
      <c r="AS2" s="7" t="s">
        <v>174</v>
      </c>
      <c r="AT2" s="7" t="s">
        <v>174</v>
      </c>
      <c r="AU2" s="7" t="s">
        <v>174</v>
      </c>
      <c r="AV2" s="7" t="s">
        <v>174</v>
      </c>
      <c r="AW2" s="7" t="s">
        <v>174</v>
      </c>
      <c r="AX2" s="7" t="s">
        <v>174</v>
      </c>
      <c r="AY2" s="7" t="s">
        <v>174</v>
      </c>
      <c r="AZ2" s="7" t="s">
        <v>174</v>
      </c>
      <c r="BA2" s="7" t="s">
        <v>174</v>
      </c>
      <c r="BB2" s="7" t="s">
        <v>174</v>
      </c>
      <c r="BC2" s="7" t="s">
        <v>174</v>
      </c>
      <c r="BD2" s="7" t="s">
        <v>174</v>
      </c>
      <c r="BE2" s="7" t="s">
        <v>174</v>
      </c>
      <c r="BF2" s="7" t="s">
        <v>174</v>
      </c>
      <c r="BG2" s="7" t="s">
        <v>174</v>
      </c>
      <c r="BH2" s="7" t="s">
        <v>174</v>
      </c>
      <c r="BI2" s="7" t="s">
        <v>174</v>
      </c>
      <c r="BJ2" s="7" t="s">
        <v>174</v>
      </c>
      <c r="BK2" s="7" t="s">
        <v>174</v>
      </c>
      <c r="BL2" s="7" t="s">
        <v>174</v>
      </c>
      <c r="BM2" s="7" t="s">
        <v>174</v>
      </c>
      <c r="BN2" s="7" t="s">
        <v>174</v>
      </c>
      <c r="BO2" s="7" t="s">
        <v>174</v>
      </c>
      <c r="BP2" s="7" t="s">
        <v>174</v>
      </c>
      <c r="BQ2" s="7" t="s">
        <v>174</v>
      </c>
      <c r="BR2" s="7" t="s">
        <v>174</v>
      </c>
      <c r="BS2" s="7" t="s">
        <v>174</v>
      </c>
      <c r="BT2" s="7" t="s">
        <v>174</v>
      </c>
      <c r="BU2" s="7" t="s">
        <v>174</v>
      </c>
      <c r="BV2" s="7" t="s">
        <v>174</v>
      </c>
      <c r="BW2" s="7" t="s">
        <v>174</v>
      </c>
      <c r="BX2" s="7" t="s">
        <v>174</v>
      </c>
      <c r="BY2" s="7" t="s">
        <v>174</v>
      </c>
      <c r="BZ2" s="7" t="s">
        <v>174</v>
      </c>
      <c r="CA2" s="7" t="s">
        <v>174</v>
      </c>
      <c r="CB2" s="7" t="s">
        <v>174</v>
      </c>
      <c r="CC2" s="7" t="s">
        <v>174</v>
      </c>
      <c r="CD2" s="7" t="s">
        <v>174</v>
      </c>
      <c r="CE2" s="7" t="s">
        <v>174</v>
      </c>
      <c r="CF2" s="7" t="s">
        <v>174</v>
      </c>
      <c r="CG2" s="7" t="s">
        <v>174</v>
      </c>
      <c r="CH2" s="7" t="s">
        <v>174</v>
      </c>
      <c r="CI2" s="7" t="s">
        <v>174</v>
      </c>
      <c r="CJ2" s="7" t="s">
        <v>174</v>
      </c>
      <c r="CK2" s="7" t="s">
        <v>174</v>
      </c>
      <c r="CL2" s="7" t="s">
        <v>174</v>
      </c>
      <c r="CM2" s="7" t="s">
        <v>174</v>
      </c>
      <c r="CN2" s="7" t="s">
        <v>174</v>
      </c>
      <c r="CO2" s="7" t="s">
        <v>174</v>
      </c>
      <c r="CP2" s="7" t="s">
        <v>174</v>
      </c>
      <c r="CQ2" s="7" t="s">
        <v>174</v>
      </c>
      <c r="CR2" s="7" t="s">
        <v>174</v>
      </c>
      <c r="CS2" s="7" t="s">
        <v>174</v>
      </c>
      <c r="CT2" s="7" t="s">
        <v>174</v>
      </c>
      <c r="CU2" s="7" t="s">
        <v>174</v>
      </c>
      <c r="CV2" s="7" t="s">
        <v>174</v>
      </c>
      <c r="CW2" s="7" t="s">
        <v>174</v>
      </c>
      <c r="CX2" s="7" t="s">
        <v>174</v>
      </c>
      <c r="CY2" s="7" t="s">
        <v>174</v>
      </c>
      <c r="CZ2" s="7" t="s">
        <v>174</v>
      </c>
      <c r="DA2" s="7" t="s">
        <v>174</v>
      </c>
      <c r="DB2" s="7" t="s">
        <v>174</v>
      </c>
      <c r="DC2" s="7" t="s">
        <v>174</v>
      </c>
      <c r="DD2" s="7" t="s">
        <v>174</v>
      </c>
      <c r="DE2" s="7" t="s">
        <v>174</v>
      </c>
      <c r="DF2" s="7" t="s">
        <v>174</v>
      </c>
      <c r="DG2" s="7" t="s">
        <v>174</v>
      </c>
      <c r="DH2" s="7" t="s">
        <v>174</v>
      </c>
      <c r="DI2" s="7" t="s">
        <v>174</v>
      </c>
      <c r="DJ2" s="7" t="s">
        <v>174</v>
      </c>
      <c r="DK2" s="7" t="s">
        <v>174</v>
      </c>
      <c r="DL2" s="7" t="s">
        <v>174</v>
      </c>
      <c r="DM2" s="7" t="s">
        <v>174</v>
      </c>
      <c r="DN2" s="7" t="s">
        <v>174</v>
      </c>
      <c r="DO2" s="7" t="s">
        <v>174</v>
      </c>
      <c r="DP2" s="7" t="s">
        <v>174</v>
      </c>
      <c r="DQ2" s="7" t="s">
        <v>174</v>
      </c>
      <c r="DR2" s="7" t="s">
        <v>174</v>
      </c>
      <c r="DS2" s="7" t="s">
        <v>174</v>
      </c>
      <c r="DT2" s="7" t="s">
        <v>174</v>
      </c>
      <c r="DU2" s="7" t="s">
        <v>174</v>
      </c>
      <c r="DV2" s="7" t="s">
        <v>174</v>
      </c>
      <c r="DW2" s="7" t="s">
        <v>174</v>
      </c>
      <c r="DX2" s="7" t="s">
        <v>174</v>
      </c>
      <c r="DY2" s="7" t="s">
        <v>174</v>
      </c>
      <c r="DZ2" s="7" t="s">
        <v>174</v>
      </c>
      <c r="EA2" s="7" t="s">
        <v>174</v>
      </c>
      <c r="EB2" s="7" t="s">
        <v>174</v>
      </c>
      <c r="EC2" s="7" t="s">
        <v>174</v>
      </c>
      <c r="ED2" s="7" t="s">
        <v>174</v>
      </c>
      <c r="EE2" s="7" t="s">
        <v>174</v>
      </c>
      <c r="EF2" s="7" t="s">
        <v>174</v>
      </c>
      <c r="EG2" s="7" t="s">
        <v>174</v>
      </c>
      <c r="EH2" s="7" t="s">
        <v>174</v>
      </c>
      <c r="EI2" s="7" t="s">
        <v>174</v>
      </c>
      <c r="EJ2" s="7" t="s">
        <v>174</v>
      </c>
      <c r="EK2" s="7" t="s">
        <v>174</v>
      </c>
      <c r="EL2" s="7" t="s">
        <v>174</v>
      </c>
      <c r="EM2" s="7" t="s">
        <v>174</v>
      </c>
      <c r="EN2" s="7" t="s">
        <v>174</v>
      </c>
      <c r="EO2" s="7" t="s">
        <v>174</v>
      </c>
      <c r="EP2" s="7" t="s">
        <v>174</v>
      </c>
      <c r="EQ2" s="7" t="s">
        <v>174</v>
      </c>
      <c r="ER2" s="7" t="s">
        <v>174</v>
      </c>
      <c r="ES2" s="7" t="s">
        <v>174</v>
      </c>
      <c r="ET2" s="7" t="s">
        <v>174</v>
      </c>
      <c r="EU2" s="7" t="s">
        <v>174</v>
      </c>
      <c r="EV2" s="7" t="s">
        <v>174</v>
      </c>
      <c r="EW2" s="7" t="s">
        <v>174</v>
      </c>
      <c r="EX2" s="7" t="s">
        <v>174</v>
      </c>
      <c r="EY2" s="7" t="s">
        <v>174</v>
      </c>
      <c r="EZ2" s="7" t="s">
        <v>174</v>
      </c>
      <c r="FA2" s="7" t="s">
        <v>174</v>
      </c>
      <c r="FB2" s="7" t="s">
        <v>174</v>
      </c>
      <c r="FC2" s="7" t="s">
        <v>174</v>
      </c>
      <c r="FD2" s="7" t="s">
        <v>174</v>
      </c>
      <c r="FE2" s="7" t="s">
        <v>174</v>
      </c>
      <c r="FF2" s="7" t="s">
        <v>174</v>
      </c>
      <c r="FG2" s="7" t="s">
        <v>174</v>
      </c>
      <c r="FH2" s="7" t="s">
        <v>174</v>
      </c>
      <c r="FI2" s="7" t="s">
        <v>174</v>
      </c>
      <c r="FJ2" s="7" t="s">
        <v>174</v>
      </c>
    </row>
    <row r="3" spans="1:166">
      <c r="A3" s="4" t="s">
        <v>166</v>
      </c>
      <c r="B3" s="8" t="s">
        <v>175</v>
      </c>
      <c r="C3" s="8" t="s">
        <v>175</v>
      </c>
      <c r="D3" s="8" t="s">
        <v>175</v>
      </c>
      <c r="E3" s="8" t="s">
        <v>175</v>
      </c>
      <c r="F3" s="8" t="s">
        <v>175</v>
      </c>
      <c r="G3" s="8" t="s">
        <v>175</v>
      </c>
      <c r="H3" s="8" t="s">
        <v>175</v>
      </c>
      <c r="I3" s="8" t="s">
        <v>175</v>
      </c>
      <c r="J3" s="8" t="s">
        <v>175</v>
      </c>
      <c r="K3" s="8" t="s">
        <v>175</v>
      </c>
      <c r="L3" s="8" t="s">
        <v>175</v>
      </c>
      <c r="M3" s="8" t="s">
        <v>175</v>
      </c>
      <c r="N3" s="8" t="s">
        <v>175</v>
      </c>
      <c r="O3" s="8" t="s">
        <v>175</v>
      </c>
      <c r="P3" s="8" t="s">
        <v>175</v>
      </c>
      <c r="Q3" s="8" t="s">
        <v>175</v>
      </c>
      <c r="R3" s="8" t="s">
        <v>175</v>
      </c>
      <c r="S3" s="8" t="s">
        <v>175</v>
      </c>
      <c r="T3" s="8" t="s">
        <v>175</v>
      </c>
      <c r="U3" s="8" t="s">
        <v>175</v>
      </c>
      <c r="V3" s="8" t="s">
        <v>175</v>
      </c>
      <c r="W3" s="8" t="s">
        <v>175</v>
      </c>
      <c r="X3" s="8" t="s">
        <v>175</v>
      </c>
      <c r="Y3" s="8" t="s">
        <v>175</v>
      </c>
      <c r="Z3" s="8" t="s">
        <v>175</v>
      </c>
      <c r="AA3" s="8" t="s">
        <v>175</v>
      </c>
      <c r="AB3" s="8" t="s">
        <v>175</v>
      </c>
      <c r="AC3" s="8" t="s">
        <v>175</v>
      </c>
      <c r="AD3" s="8" t="s">
        <v>175</v>
      </c>
      <c r="AE3" s="8" t="s">
        <v>175</v>
      </c>
      <c r="AF3" s="8" t="s">
        <v>175</v>
      </c>
      <c r="AG3" s="8" t="s">
        <v>175</v>
      </c>
      <c r="AH3" s="8" t="s">
        <v>175</v>
      </c>
      <c r="AI3" s="8" t="s">
        <v>175</v>
      </c>
      <c r="AJ3" s="8" t="s">
        <v>175</v>
      </c>
      <c r="AK3" s="8" t="s">
        <v>175</v>
      </c>
      <c r="AL3" s="8" t="s">
        <v>175</v>
      </c>
      <c r="AM3" s="8" t="s">
        <v>175</v>
      </c>
      <c r="AN3" s="8" t="s">
        <v>175</v>
      </c>
      <c r="AO3" s="8" t="s">
        <v>175</v>
      </c>
      <c r="AP3" s="8" t="s">
        <v>175</v>
      </c>
      <c r="AQ3" s="8" t="s">
        <v>175</v>
      </c>
      <c r="AR3" s="8" t="s">
        <v>175</v>
      </c>
      <c r="AS3" s="8" t="s">
        <v>175</v>
      </c>
      <c r="AT3" s="8" t="s">
        <v>175</v>
      </c>
      <c r="AU3" s="8" t="s">
        <v>175</v>
      </c>
      <c r="AV3" s="8" t="s">
        <v>175</v>
      </c>
      <c r="AW3" s="8" t="s">
        <v>175</v>
      </c>
      <c r="AX3" s="8" t="s">
        <v>175</v>
      </c>
      <c r="AY3" s="8" t="s">
        <v>175</v>
      </c>
      <c r="AZ3" s="8" t="s">
        <v>175</v>
      </c>
      <c r="BA3" s="8" t="s">
        <v>175</v>
      </c>
      <c r="BB3" s="8" t="s">
        <v>175</v>
      </c>
      <c r="BC3" s="8" t="s">
        <v>175</v>
      </c>
      <c r="BD3" s="8" t="s">
        <v>175</v>
      </c>
      <c r="BE3" s="8" t="s">
        <v>175</v>
      </c>
      <c r="BF3" s="8" t="s">
        <v>175</v>
      </c>
      <c r="BG3" s="8" t="s">
        <v>175</v>
      </c>
      <c r="BH3" s="8" t="s">
        <v>175</v>
      </c>
      <c r="BI3" s="8" t="s">
        <v>175</v>
      </c>
      <c r="BJ3" s="8" t="s">
        <v>175</v>
      </c>
      <c r="BK3" s="8" t="s">
        <v>175</v>
      </c>
      <c r="BL3" s="8" t="s">
        <v>175</v>
      </c>
      <c r="BM3" s="8" t="s">
        <v>175</v>
      </c>
      <c r="BN3" s="8" t="s">
        <v>175</v>
      </c>
      <c r="BO3" s="8" t="s">
        <v>175</v>
      </c>
      <c r="BP3" s="8" t="s">
        <v>175</v>
      </c>
      <c r="BQ3" s="8" t="s">
        <v>175</v>
      </c>
      <c r="BR3" s="8" t="s">
        <v>175</v>
      </c>
      <c r="BS3" s="8" t="s">
        <v>175</v>
      </c>
      <c r="BT3" s="8" t="s">
        <v>175</v>
      </c>
      <c r="BU3" s="8" t="s">
        <v>175</v>
      </c>
      <c r="BV3" s="8" t="s">
        <v>175</v>
      </c>
      <c r="BW3" s="8" t="s">
        <v>175</v>
      </c>
      <c r="BX3" s="8" t="s">
        <v>175</v>
      </c>
      <c r="BY3" s="8" t="s">
        <v>175</v>
      </c>
      <c r="BZ3" s="8" t="s">
        <v>175</v>
      </c>
      <c r="CA3" s="8" t="s">
        <v>175</v>
      </c>
      <c r="CB3" s="8" t="s">
        <v>175</v>
      </c>
      <c r="CC3" s="8" t="s">
        <v>175</v>
      </c>
      <c r="CD3" s="8" t="s">
        <v>175</v>
      </c>
      <c r="CE3" s="8" t="s">
        <v>175</v>
      </c>
      <c r="CF3" s="8" t="s">
        <v>175</v>
      </c>
      <c r="CG3" s="8" t="s">
        <v>175</v>
      </c>
      <c r="CH3" s="8" t="s">
        <v>175</v>
      </c>
      <c r="CI3" s="8" t="s">
        <v>175</v>
      </c>
      <c r="CJ3" s="8" t="s">
        <v>175</v>
      </c>
      <c r="CK3" s="8" t="s">
        <v>175</v>
      </c>
      <c r="CL3" s="8" t="s">
        <v>175</v>
      </c>
      <c r="CM3" s="8" t="s">
        <v>175</v>
      </c>
      <c r="CN3" s="8" t="s">
        <v>175</v>
      </c>
      <c r="CO3" s="8" t="s">
        <v>175</v>
      </c>
      <c r="CP3" s="8" t="s">
        <v>175</v>
      </c>
      <c r="CQ3" s="8" t="s">
        <v>175</v>
      </c>
      <c r="CR3" s="8" t="s">
        <v>175</v>
      </c>
      <c r="CS3" s="8" t="s">
        <v>175</v>
      </c>
      <c r="CT3" s="8" t="s">
        <v>175</v>
      </c>
      <c r="CU3" s="8" t="s">
        <v>175</v>
      </c>
      <c r="CV3" s="8" t="s">
        <v>175</v>
      </c>
      <c r="CW3" s="8" t="s">
        <v>175</v>
      </c>
      <c r="CX3" s="8" t="s">
        <v>175</v>
      </c>
      <c r="CY3" s="8" t="s">
        <v>175</v>
      </c>
      <c r="CZ3" s="8" t="s">
        <v>175</v>
      </c>
      <c r="DA3" s="8" t="s">
        <v>175</v>
      </c>
      <c r="DB3" s="8" t="s">
        <v>175</v>
      </c>
      <c r="DC3" s="8" t="s">
        <v>175</v>
      </c>
      <c r="DD3" s="8" t="s">
        <v>175</v>
      </c>
      <c r="DE3" s="8" t="s">
        <v>175</v>
      </c>
      <c r="DF3" s="8" t="s">
        <v>175</v>
      </c>
      <c r="DG3" s="8" t="s">
        <v>175</v>
      </c>
      <c r="DH3" s="8" t="s">
        <v>175</v>
      </c>
      <c r="DI3" s="8" t="s">
        <v>175</v>
      </c>
      <c r="DJ3" s="8" t="s">
        <v>175</v>
      </c>
      <c r="DK3" s="8" t="s">
        <v>175</v>
      </c>
      <c r="DL3" s="8" t="s">
        <v>175</v>
      </c>
      <c r="DM3" s="8" t="s">
        <v>175</v>
      </c>
      <c r="DN3" s="8" t="s">
        <v>175</v>
      </c>
      <c r="DO3" s="8" t="s">
        <v>175</v>
      </c>
      <c r="DP3" s="8" t="s">
        <v>175</v>
      </c>
      <c r="DQ3" s="8" t="s">
        <v>175</v>
      </c>
      <c r="DR3" s="8" t="s">
        <v>175</v>
      </c>
      <c r="DS3" s="8" t="s">
        <v>175</v>
      </c>
      <c r="DT3" s="8" t="s">
        <v>175</v>
      </c>
      <c r="DU3" s="8" t="s">
        <v>175</v>
      </c>
      <c r="DV3" s="8" t="s">
        <v>175</v>
      </c>
      <c r="DW3" s="8" t="s">
        <v>175</v>
      </c>
      <c r="DX3" s="8" t="s">
        <v>175</v>
      </c>
      <c r="DY3" s="8" t="s">
        <v>175</v>
      </c>
      <c r="DZ3" s="8" t="s">
        <v>175</v>
      </c>
      <c r="EA3" s="8" t="s">
        <v>175</v>
      </c>
      <c r="EB3" s="8" t="s">
        <v>175</v>
      </c>
      <c r="EC3" s="8" t="s">
        <v>175</v>
      </c>
      <c r="ED3" s="8" t="s">
        <v>175</v>
      </c>
      <c r="EE3" s="8" t="s">
        <v>175</v>
      </c>
      <c r="EF3" s="8" t="s">
        <v>175</v>
      </c>
      <c r="EG3" s="8" t="s">
        <v>175</v>
      </c>
      <c r="EH3" s="8" t="s">
        <v>175</v>
      </c>
      <c r="EI3" s="8" t="s">
        <v>175</v>
      </c>
      <c r="EJ3" s="8" t="s">
        <v>175</v>
      </c>
      <c r="EK3" s="8" t="s">
        <v>175</v>
      </c>
      <c r="EL3" s="8" t="s">
        <v>175</v>
      </c>
      <c r="EM3" s="8" t="s">
        <v>175</v>
      </c>
      <c r="EN3" s="8" t="s">
        <v>175</v>
      </c>
      <c r="EO3" s="8" t="s">
        <v>175</v>
      </c>
      <c r="EP3" s="8" t="s">
        <v>175</v>
      </c>
      <c r="EQ3" s="8" t="s">
        <v>175</v>
      </c>
      <c r="ER3" s="8" t="s">
        <v>175</v>
      </c>
      <c r="ES3" s="8" t="s">
        <v>175</v>
      </c>
      <c r="ET3" s="8" t="s">
        <v>175</v>
      </c>
      <c r="EU3" s="8" t="s">
        <v>175</v>
      </c>
      <c r="EV3" s="8" t="s">
        <v>175</v>
      </c>
      <c r="EW3" s="8" t="s">
        <v>175</v>
      </c>
      <c r="EX3" s="8" t="s">
        <v>175</v>
      </c>
      <c r="EY3" s="8" t="s">
        <v>175</v>
      </c>
      <c r="EZ3" s="8" t="s">
        <v>175</v>
      </c>
      <c r="FA3" s="8" t="s">
        <v>175</v>
      </c>
      <c r="FB3" s="8" t="s">
        <v>175</v>
      </c>
      <c r="FC3" s="8" t="s">
        <v>175</v>
      </c>
      <c r="FD3" s="8" t="s">
        <v>175</v>
      </c>
      <c r="FE3" s="8" t="s">
        <v>175</v>
      </c>
      <c r="FF3" s="8" t="s">
        <v>175</v>
      </c>
      <c r="FG3" s="8" t="s">
        <v>175</v>
      </c>
      <c r="FH3" s="8" t="s">
        <v>175</v>
      </c>
      <c r="FI3" s="8" t="s">
        <v>175</v>
      </c>
      <c r="FJ3" s="8" t="s">
        <v>175</v>
      </c>
    </row>
    <row r="4" spans="1:166">
      <c r="A4" s="4" t="s">
        <v>167</v>
      </c>
      <c r="B4" s="8" t="s">
        <v>176</v>
      </c>
      <c r="C4" s="8" t="s">
        <v>176</v>
      </c>
      <c r="D4" s="8" t="s">
        <v>176</v>
      </c>
      <c r="E4" s="8" t="s">
        <v>176</v>
      </c>
      <c r="F4" s="8" t="s">
        <v>176</v>
      </c>
      <c r="G4" s="8" t="s">
        <v>176</v>
      </c>
      <c r="H4" s="8" t="s">
        <v>176</v>
      </c>
      <c r="I4" s="8" t="s">
        <v>176</v>
      </c>
      <c r="J4" s="8" t="s">
        <v>176</v>
      </c>
      <c r="K4" s="8" t="s">
        <v>176</v>
      </c>
      <c r="L4" s="8" t="s">
        <v>176</v>
      </c>
      <c r="M4" s="8" t="s">
        <v>176</v>
      </c>
      <c r="N4" s="8" t="s">
        <v>176</v>
      </c>
      <c r="O4" s="8" t="s">
        <v>176</v>
      </c>
      <c r="P4" s="8" t="s">
        <v>176</v>
      </c>
      <c r="Q4" s="8" t="s">
        <v>176</v>
      </c>
      <c r="R4" s="8" t="s">
        <v>176</v>
      </c>
      <c r="S4" s="8" t="s">
        <v>176</v>
      </c>
      <c r="T4" s="8" t="s">
        <v>176</v>
      </c>
      <c r="U4" s="8" t="s">
        <v>176</v>
      </c>
      <c r="V4" s="8" t="s">
        <v>176</v>
      </c>
      <c r="W4" s="8" t="s">
        <v>176</v>
      </c>
      <c r="X4" s="8" t="s">
        <v>176</v>
      </c>
      <c r="Y4" s="8" t="s">
        <v>176</v>
      </c>
      <c r="Z4" s="8" t="s">
        <v>176</v>
      </c>
      <c r="AA4" s="8" t="s">
        <v>176</v>
      </c>
      <c r="AB4" s="8" t="s">
        <v>176</v>
      </c>
      <c r="AC4" s="8" t="s">
        <v>176</v>
      </c>
      <c r="AD4" s="8" t="s">
        <v>176</v>
      </c>
      <c r="AE4" s="8" t="s">
        <v>176</v>
      </c>
      <c r="AF4" s="8" t="s">
        <v>176</v>
      </c>
      <c r="AG4" s="8" t="s">
        <v>176</v>
      </c>
      <c r="AH4" s="8" t="s">
        <v>176</v>
      </c>
      <c r="AI4" s="8" t="s">
        <v>176</v>
      </c>
      <c r="AJ4" s="8" t="s">
        <v>176</v>
      </c>
      <c r="AK4" s="8" t="s">
        <v>176</v>
      </c>
      <c r="AL4" s="8" t="s">
        <v>176</v>
      </c>
      <c r="AM4" s="8" t="s">
        <v>176</v>
      </c>
      <c r="AN4" s="8" t="s">
        <v>176</v>
      </c>
      <c r="AO4" s="8" t="s">
        <v>176</v>
      </c>
      <c r="AP4" s="8" t="s">
        <v>176</v>
      </c>
      <c r="AQ4" s="8" t="s">
        <v>176</v>
      </c>
      <c r="AR4" s="8" t="s">
        <v>176</v>
      </c>
      <c r="AS4" s="8" t="s">
        <v>176</v>
      </c>
      <c r="AT4" s="8" t="s">
        <v>176</v>
      </c>
      <c r="AU4" s="8" t="s">
        <v>176</v>
      </c>
      <c r="AV4" s="8" t="s">
        <v>176</v>
      </c>
      <c r="AW4" s="8" t="s">
        <v>176</v>
      </c>
      <c r="AX4" s="8" t="s">
        <v>176</v>
      </c>
      <c r="AY4" s="8" t="s">
        <v>176</v>
      </c>
      <c r="AZ4" s="8" t="s">
        <v>176</v>
      </c>
      <c r="BA4" s="8" t="s">
        <v>176</v>
      </c>
      <c r="BB4" s="8" t="s">
        <v>176</v>
      </c>
      <c r="BC4" s="8" t="s">
        <v>176</v>
      </c>
      <c r="BD4" s="8" t="s">
        <v>176</v>
      </c>
      <c r="BE4" s="8" t="s">
        <v>176</v>
      </c>
      <c r="BF4" s="8" t="s">
        <v>176</v>
      </c>
      <c r="BG4" s="8" t="s">
        <v>176</v>
      </c>
      <c r="BH4" s="8" t="s">
        <v>176</v>
      </c>
      <c r="BI4" s="8" t="s">
        <v>176</v>
      </c>
      <c r="BJ4" s="8" t="s">
        <v>176</v>
      </c>
      <c r="BK4" s="8" t="s">
        <v>176</v>
      </c>
      <c r="BL4" s="8" t="s">
        <v>176</v>
      </c>
      <c r="BM4" s="8" t="s">
        <v>176</v>
      </c>
      <c r="BN4" s="8" t="s">
        <v>176</v>
      </c>
      <c r="BO4" s="8" t="s">
        <v>176</v>
      </c>
      <c r="BP4" s="8" t="s">
        <v>176</v>
      </c>
      <c r="BQ4" s="8" t="s">
        <v>176</v>
      </c>
      <c r="BR4" s="8" t="s">
        <v>176</v>
      </c>
      <c r="BS4" s="8" t="s">
        <v>176</v>
      </c>
      <c r="BT4" s="8" t="s">
        <v>176</v>
      </c>
      <c r="BU4" s="8" t="s">
        <v>176</v>
      </c>
      <c r="BV4" s="8" t="s">
        <v>176</v>
      </c>
      <c r="BW4" s="8" t="s">
        <v>176</v>
      </c>
      <c r="BX4" s="8" t="s">
        <v>176</v>
      </c>
      <c r="BY4" s="8" t="s">
        <v>176</v>
      </c>
      <c r="BZ4" s="8" t="s">
        <v>176</v>
      </c>
      <c r="CA4" s="8" t="s">
        <v>176</v>
      </c>
      <c r="CB4" s="8" t="s">
        <v>176</v>
      </c>
      <c r="CC4" s="8" t="s">
        <v>176</v>
      </c>
      <c r="CD4" s="8" t="s">
        <v>176</v>
      </c>
      <c r="CE4" s="8" t="s">
        <v>176</v>
      </c>
      <c r="CF4" s="8" t="s">
        <v>176</v>
      </c>
      <c r="CG4" s="8" t="s">
        <v>176</v>
      </c>
      <c r="CH4" s="8" t="s">
        <v>176</v>
      </c>
      <c r="CI4" s="8" t="s">
        <v>176</v>
      </c>
      <c r="CJ4" s="8" t="s">
        <v>176</v>
      </c>
      <c r="CK4" s="8" t="s">
        <v>176</v>
      </c>
      <c r="CL4" s="8" t="s">
        <v>176</v>
      </c>
      <c r="CM4" s="8" t="s">
        <v>176</v>
      </c>
      <c r="CN4" s="8" t="s">
        <v>176</v>
      </c>
      <c r="CO4" s="8" t="s">
        <v>176</v>
      </c>
      <c r="CP4" s="8" t="s">
        <v>176</v>
      </c>
      <c r="CQ4" s="8" t="s">
        <v>176</v>
      </c>
      <c r="CR4" s="8" t="s">
        <v>176</v>
      </c>
      <c r="CS4" s="8" t="s">
        <v>176</v>
      </c>
      <c r="CT4" s="8" t="s">
        <v>176</v>
      </c>
      <c r="CU4" s="8" t="s">
        <v>176</v>
      </c>
      <c r="CV4" s="8" t="s">
        <v>176</v>
      </c>
      <c r="CW4" s="8" t="s">
        <v>176</v>
      </c>
      <c r="CX4" s="8" t="s">
        <v>176</v>
      </c>
      <c r="CY4" s="8" t="s">
        <v>176</v>
      </c>
      <c r="CZ4" s="8" t="s">
        <v>176</v>
      </c>
      <c r="DA4" s="8" t="s">
        <v>176</v>
      </c>
      <c r="DB4" s="8" t="s">
        <v>176</v>
      </c>
      <c r="DC4" s="8" t="s">
        <v>176</v>
      </c>
      <c r="DD4" s="8" t="s">
        <v>176</v>
      </c>
      <c r="DE4" s="8" t="s">
        <v>176</v>
      </c>
      <c r="DF4" s="8" t="s">
        <v>176</v>
      </c>
      <c r="DG4" s="8" t="s">
        <v>176</v>
      </c>
      <c r="DH4" s="8" t="s">
        <v>176</v>
      </c>
      <c r="DI4" s="8" t="s">
        <v>176</v>
      </c>
      <c r="DJ4" s="8" t="s">
        <v>176</v>
      </c>
      <c r="DK4" s="8" t="s">
        <v>176</v>
      </c>
      <c r="DL4" s="8" t="s">
        <v>176</v>
      </c>
      <c r="DM4" s="8" t="s">
        <v>176</v>
      </c>
      <c r="DN4" s="8" t="s">
        <v>176</v>
      </c>
      <c r="DO4" s="8" t="s">
        <v>176</v>
      </c>
      <c r="DP4" s="8" t="s">
        <v>176</v>
      </c>
      <c r="DQ4" s="8" t="s">
        <v>176</v>
      </c>
      <c r="DR4" s="8" t="s">
        <v>176</v>
      </c>
      <c r="DS4" s="8" t="s">
        <v>176</v>
      </c>
      <c r="DT4" s="8" t="s">
        <v>176</v>
      </c>
      <c r="DU4" s="8" t="s">
        <v>176</v>
      </c>
      <c r="DV4" s="8" t="s">
        <v>176</v>
      </c>
      <c r="DW4" s="8" t="s">
        <v>176</v>
      </c>
      <c r="DX4" s="8" t="s">
        <v>176</v>
      </c>
      <c r="DY4" s="8" t="s">
        <v>176</v>
      </c>
      <c r="DZ4" s="8" t="s">
        <v>176</v>
      </c>
      <c r="EA4" s="8" t="s">
        <v>176</v>
      </c>
      <c r="EB4" s="8" t="s">
        <v>176</v>
      </c>
      <c r="EC4" s="8" t="s">
        <v>176</v>
      </c>
      <c r="ED4" s="8" t="s">
        <v>176</v>
      </c>
      <c r="EE4" s="8" t="s">
        <v>176</v>
      </c>
      <c r="EF4" s="8" t="s">
        <v>176</v>
      </c>
      <c r="EG4" s="8" t="s">
        <v>176</v>
      </c>
      <c r="EH4" s="8" t="s">
        <v>176</v>
      </c>
      <c r="EI4" s="8" t="s">
        <v>176</v>
      </c>
      <c r="EJ4" s="8" t="s">
        <v>176</v>
      </c>
      <c r="EK4" s="8" t="s">
        <v>176</v>
      </c>
      <c r="EL4" s="8" t="s">
        <v>176</v>
      </c>
      <c r="EM4" s="8" t="s">
        <v>176</v>
      </c>
      <c r="EN4" s="8" t="s">
        <v>176</v>
      </c>
      <c r="EO4" s="8" t="s">
        <v>176</v>
      </c>
      <c r="EP4" s="8" t="s">
        <v>176</v>
      </c>
      <c r="EQ4" s="8" t="s">
        <v>176</v>
      </c>
      <c r="ER4" s="8" t="s">
        <v>176</v>
      </c>
      <c r="ES4" s="8" t="s">
        <v>176</v>
      </c>
      <c r="ET4" s="8" t="s">
        <v>176</v>
      </c>
      <c r="EU4" s="8" t="s">
        <v>176</v>
      </c>
      <c r="EV4" s="8" t="s">
        <v>176</v>
      </c>
      <c r="EW4" s="8" t="s">
        <v>176</v>
      </c>
      <c r="EX4" s="8" t="s">
        <v>176</v>
      </c>
      <c r="EY4" s="8" t="s">
        <v>176</v>
      </c>
      <c r="EZ4" s="8" t="s">
        <v>176</v>
      </c>
      <c r="FA4" s="8" t="s">
        <v>176</v>
      </c>
      <c r="FB4" s="8" t="s">
        <v>176</v>
      </c>
      <c r="FC4" s="8" t="s">
        <v>176</v>
      </c>
      <c r="FD4" s="8" t="s">
        <v>176</v>
      </c>
      <c r="FE4" s="8" t="s">
        <v>176</v>
      </c>
      <c r="FF4" s="8" t="s">
        <v>176</v>
      </c>
      <c r="FG4" s="8" t="s">
        <v>176</v>
      </c>
      <c r="FH4" s="8" t="s">
        <v>176</v>
      </c>
      <c r="FI4" s="8" t="s">
        <v>176</v>
      </c>
      <c r="FJ4" s="8" t="s">
        <v>176</v>
      </c>
    </row>
    <row r="5" spans="1:166">
      <c r="A5" s="4" t="s">
        <v>168</v>
      </c>
      <c r="B5" s="8" t="s">
        <v>351</v>
      </c>
      <c r="C5" s="8" t="s">
        <v>351</v>
      </c>
      <c r="D5" s="8" t="s">
        <v>351</v>
      </c>
      <c r="E5" s="8" t="s">
        <v>351</v>
      </c>
      <c r="F5" s="8" t="s">
        <v>351</v>
      </c>
      <c r="G5" s="8" t="s">
        <v>351</v>
      </c>
      <c r="H5" s="8" t="s">
        <v>351</v>
      </c>
      <c r="I5" s="8" t="s">
        <v>351</v>
      </c>
      <c r="J5" s="8" t="s">
        <v>351</v>
      </c>
      <c r="K5" s="8" t="s">
        <v>351</v>
      </c>
      <c r="L5" s="8" t="s">
        <v>351</v>
      </c>
      <c r="M5" s="8" t="s">
        <v>351</v>
      </c>
      <c r="N5" s="8" t="s">
        <v>351</v>
      </c>
      <c r="O5" s="8" t="s">
        <v>351</v>
      </c>
      <c r="P5" s="8" t="s">
        <v>351</v>
      </c>
      <c r="Q5" s="8" t="s">
        <v>351</v>
      </c>
      <c r="R5" s="8" t="s">
        <v>351</v>
      </c>
      <c r="S5" s="8" t="s">
        <v>351</v>
      </c>
      <c r="T5" s="8" t="s">
        <v>351</v>
      </c>
      <c r="U5" s="8" t="s">
        <v>351</v>
      </c>
      <c r="V5" s="8" t="s">
        <v>351</v>
      </c>
      <c r="W5" s="8" t="s">
        <v>351</v>
      </c>
      <c r="X5" s="8" t="s">
        <v>351</v>
      </c>
      <c r="Y5" s="8" t="s">
        <v>351</v>
      </c>
      <c r="Z5" s="8" t="s">
        <v>351</v>
      </c>
      <c r="AA5" s="8" t="s">
        <v>351</v>
      </c>
      <c r="AB5" s="8" t="s">
        <v>351</v>
      </c>
      <c r="AC5" s="8" t="s">
        <v>351</v>
      </c>
      <c r="AD5" s="8" t="s">
        <v>351</v>
      </c>
      <c r="AE5" s="8" t="s">
        <v>351</v>
      </c>
      <c r="AF5" s="8" t="s">
        <v>351</v>
      </c>
      <c r="AG5" s="8" t="s">
        <v>351</v>
      </c>
      <c r="AH5" s="8" t="s">
        <v>351</v>
      </c>
      <c r="AI5" s="8" t="s">
        <v>351</v>
      </c>
      <c r="AJ5" s="8" t="s">
        <v>351</v>
      </c>
      <c r="AK5" s="8" t="s">
        <v>351</v>
      </c>
      <c r="AL5" s="8" t="s">
        <v>351</v>
      </c>
      <c r="AM5" s="8" t="s">
        <v>351</v>
      </c>
      <c r="AN5" s="8" t="s">
        <v>351</v>
      </c>
      <c r="AO5" s="8" t="s">
        <v>351</v>
      </c>
      <c r="AP5" s="8" t="s">
        <v>351</v>
      </c>
      <c r="AQ5" s="8" t="s">
        <v>351</v>
      </c>
      <c r="AR5" s="8" t="s">
        <v>351</v>
      </c>
      <c r="AS5" s="8" t="s">
        <v>351</v>
      </c>
      <c r="AT5" s="8" t="s">
        <v>351</v>
      </c>
      <c r="AU5" s="8" t="s">
        <v>351</v>
      </c>
      <c r="AV5" s="8" t="s">
        <v>351</v>
      </c>
      <c r="AW5" s="8" t="s">
        <v>351</v>
      </c>
      <c r="AX5" s="8" t="s">
        <v>351</v>
      </c>
      <c r="AY5" s="8" t="s">
        <v>351</v>
      </c>
      <c r="AZ5" s="8" t="s">
        <v>351</v>
      </c>
      <c r="BA5" s="8" t="s">
        <v>351</v>
      </c>
      <c r="BB5" s="8" t="s">
        <v>351</v>
      </c>
      <c r="BC5" s="8" t="s">
        <v>351</v>
      </c>
      <c r="BD5" s="8" t="s">
        <v>351</v>
      </c>
      <c r="BE5" s="8" t="s">
        <v>351</v>
      </c>
      <c r="BF5" s="8" t="s">
        <v>351</v>
      </c>
      <c r="BG5" s="8" t="s">
        <v>351</v>
      </c>
      <c r="BH5" s="8" t="s">
        <v>351</v>
      </c>
      <c r="BI5" s="8" t="s">
        <v>351</v>
      </c>
      <c r="BJ5" s="8" t="s">
        <v>351</v>
      </c>
      <c r="BK5" s="8" t="s">
        <v>351</v>
      </c>
      <c r="BL5" s="8" t="s">
        <v>351</v>
      </c>
      <c r="BM5" s="8" t="s">
        <v>351</v>
      </c>
      <c r="BN5" s="8" t="s">
        <v>351</v>
      </c>
      <c r="BO5" s="8" t="s">
        <v>351</v>
      </c>
      <c r="BP5" s="8" t="s">
        <v>351</v>
      </c>
      <c r="BQ5" s="8" t="s">
        <v>351</v>
      </c>
      <c r="BR5" s="8" t="s">
        <v>351</v>
      </c>
      <c r="BS5" s="8" t="s">
        <v>351</v>
      </c>
      <c r="BT5" s="8" t="s">
        <v>351</v>
      </c>
      <c r="BU5" s="8" t="s">
        <v>351</v>
      </c>
      <c r="BV5" s="8" t="s">
        <v>351</v>
      </c>
      <c r="BW5" s="8" t="s">
        <v>351</v>
      </c>
      <c r="BX5" s="8" t="s">
        <v>351</v>
      </c>
      <c r="BY5" s="8" t="s">
        <v>351</v>
      </c>
      <c r="BZ5" s="8" t="s">
        <v>351</v>
      </c>
      <c r="CA5" s="8" t="s">
        <v>351</v>
      </c>
      <c r="CB5" s="8" t="s">
        <v>351</v>
      </c>
      <c r="CC5" s="8" t="s">
        <v>351</v>
      </c>
      <c r="CD5" s="8" t="s">
        <v>351</v>
      </c>
      <c r="CE5" s="8" t="s">
        <v>351</v>
      </c>
      <c r="CF5" s="8" t="s">
        <v>351</v>
      </c>
      <c r="CG5" s="8" t="s">
        <v>351</v>
      </c>
      <c r="CH5" s="8" t="s">
        <v>351</v>
      </c>
      <c r="CI5" s="8" t="s">
        <v>351</v>
      </c>
      <c r="CJ5" s="8" t="s">
        <v>351</v>
      </c>
      <c r="CK5" s="8" t="s">
        <v>351</v>
      </c>
      <c r="CL5" s="8" t="s">
        <v>351</v>
      </c>
      <c r="CM5" s="8" t="s">
        <v>351</v>
      </c>
      <c r="CN5" s="8" t="s">
        <v>351</v>
      </c>
      <c r="CO5" s="8" t="s">
        <v>351</v>
      </c>
      <c r="CP5" s="8" t="s">
        <v>351</v>
      </c>
      <c r="CQ5" s="8" t="s">
        <v>351</v>
      </c>
      <c r="CR5" s="8" t="s">
        <v>351</v>
      </c>
      <c r="CS5" s="8" t="s">
        <v>351</v>
      </c>
      <c r="CT5" s="8" t="s">
        <v>351</v>
      </c>
      <c r="CU5" s="8" t="s">
        <v>351</v>
      </c>
      <c r="CV5" s="8" t="s">
        <v>351</v>
      </c>
      <c r="CW5" s="8" t="s">
        <v>351</v>
      </c>
      <c r="CX5" s="8" t="s">
        <v>351</v>
      </c>
      <c r="CY5" s="8" t="s">
        <v>351</v>
      </c>
      <c r="CZ5" s="8" t="s">
        <v>351</v>
      </c>
      <c r="DA5" s="8" t="s">
        <v>351</v>
      </c>
      <c r="DB5" s="8" t="s">
        <v>351</v>
      </c>
      <c r="DC5" s="8" t="s">
        <v>351</v>
      </c>
      <c r="DD5" s="8" t="s">
        <v>351</v>
      </c>
      <c r="DE5" s="8" t="s">
        <v>351</v>
      </c>
      <c r="DF5" s="8" t="s">
        <v>351</v>
      </c>
      <c r="DG5" s="8" t="s">
        <v>351</v>
      </c>
      <c r="DH5" s="8" t="s">
        <v>351</v>
      </c>
      <c r="DI5" s="8" t="s">
        <v>351</v>
      </c>
      <c r="DJ5" s="8" t="s">
        <v>351</v>
      </c>
      <c r="DK5" s="8" t="s">
        <v>351</v>
      </c>
      <c r="DL5" s="8" t="s">
        <v>351</v>
      </c>
      <c r="DM5" s="8" t="s">
        <v>351</v>
      </c>
      <c r="DN5" s="8" t="s">
        <v>351</v>
      </c>
      <c r="DO5" s="8" t="s">
        <v>351</v>
      </c>
      <c r="DP5" s="8" t="s">
        <v>351</v>
      </c>
      <c r="DQ5" s="8" t="s">
        <v>351</v>
      </c>
      <c r="DR5" s="8" t="s">
        <v>351</v>
      </c>
      <c r="DS5" s="8" t="s">
        <v>351</v>
      </c>
      <c r="DT5" s="8" t="s">
        <v>351</v>
      </c>
      <c r="DU5" s="8" t="s">
        <v>351</v>
      </c>
      <c r="DV5" s="8" t="s">
        <v>351</v>
      </c>
      <c r="DW5" s="8" t="s">
        <v>351</v>
      </c>
      <c r="DX5" s="8" t="s">
        <v>351</v>
      </c>
      <c r="DY5" s="8" t="s">
        <v>351</v>
      </c>
      <c r="DZ5" s="8" t="s">
        <v>351</v>
      </c>
      <c r="EA5" s="8" t="s">
        <v>351</v>
      </c>
      <c r="EB5" s="8" t="s">
        <v>351</v>
      </c>
      <c r="EC5" s="8" t="s">
        <v>351</v>
      </c>
      <c r="ED5" s="8" t="s">
        <v>351</v>
      </c>
      <c r="EE5" s="8" t="s">
        <v>351</v>
      </c>
      <c r="EF5" s="8" t="s">
        <v>351</v>
      </c>
      <c r="EG5" s="8" t="s">
        <v>351</v>
      </c>
      <c r="EH5" s="8" t="s">
        <v>351</v>
      </c>
      <c r="EI5" s="8" t="s">
        <v>351</v>
      </c>
      <c r="EJ5" s="8" t="s">
        <v>351</v>
      </c>
      <c r="EK5" s="8" t="s">
        <v>351</v>
      </c>
      <c r="EL5" s="8" t="s">
        <v>351</v>
      </c>
      <c r="EM5" s="8" t="s">
        <v>351</v>
      </c>
      <c r="EN5" s="8" t="s">
        <v>351</v>
      </c>
      <c r="EO5" s="8" t="s">
        <v>351</v>
      </c>
      <c r="EP5" s="8" t="s">
        <v>351</v>
      </c>
      <c r="EQ5" s="8" t="s">
        <v>351</v>
      </c>
      <c r="ER5" s="8" t="s">
        <v>351</v>
      </c>
      <c r="ES5" s="8" t="s">
        <v>351</v>
      </c>
      <c r="ET5" s="8" t="s">
        <v>351</v>
      </c>
      <c r="EU5" s="8" t="s">
        <v>351</v>
      </c>
      <c r="EV5" s="8" t="s">
        <v>351</v>
      </c>
      <c r="EW5" s="8" t="s">
        <v>351</v>
      </c>
      <c r="EX5" s="8" t="s">
        <v>351</v>
      </c>
      <c r="EY5" s="8" t="s">
        <v>351</v>
      </c>
      <c r="EZ5" s="8" t="s">
        <v>351</v>
      </c>
      <c r="FA5" s="8" t="s">
        <v>351</v>
      </c>
      <c r="FB5" s="8" t="s">
        <v>351</v>
      </c>
      <c r="FC5" s="8" t="s">
        <v>351</v>
      </c>
      <c r="FD5" s="8" t="s">
        <v>351</v>
      </c>
      <c r="FE5" s="8" t="s">
        <v>351</v>
      </c>
      <c r="FF5" s="8" t="s">
        <v>351</v>
      </c>
      <c r="FG5" s="8" t="s">
        <v>351</v>
      </c>
      <c r="FH5" s="8" t="s">
        <v>351</v>
      </c>
      <c r="FI5" s="8" t="s">
        <v>351</v>
      </c>
      <c r="FJ5" s="8" t="s">
        <v>351</v>
      </c>
    </row>
    <row r="6" spans="1:166">
      <c r="A6" s="4" t="s">
        <v>169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</row>
    <row r="7" spans="1:166" s="6" customFormat="1">
      <c r="A7" s="5" t="s">
        <v>170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</row>
    <row r="8" spans="1:166" s="6" customFormat="1">
      <c r="A8" s="5" t="s">
        <v>171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</row>
    <row r="9" spans="1:166">
      <c r="A9" s="4" t="s">
        <v>172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  <c r="FF9" s="1">
        <v>7</v>
      </c>
      <c r="FG9" s="1">
        <v>7</v>
      </c>
      <c r="FH9" s="1">
        <v>7</v>
      </c>
      <c r="FI9" s="1">
        <v>7</v>
      </c>
      <c r="FJ9" s="1">
        <v>7</v>
      </c>
    </row>
    <row r="10" spans="1:166">
      <c r="A10" s="4" t="s">
        <v>173</v>
      </c>
      <c r="B10" s="8" t="s">
        <v>177</v>
      </c>
      <c r="C10" s="8" t="s">
        <v>178</v>
      </c>
      <c r="D10" s="8" t="s">
        <v>179</v>
      </c>
      <c r="E10" s="8" t="s">
        <v>180</v>
      </c>
      <c r="F10" s="8" t="s">
        <v>181</v>
      </c>
      <c r="G10" s="8" t="s">
        <v>182</v>
      </c>
      <c r="H10" s="8" t="s">
        <v>183</v>
      </c>
      <c r="I10" s="8" t="s">
        <v>184</v>
      </c>
      <c r="J10" s="8" t="s">
        <v>185</v>
      </c>
      <c r="K10" s="8" t="s">
        <v>186</v>
      </c>
      <c r="L10" s="8" t="s">
        <v>187</v>
      </c>
      <c r="M10" s="8" t="s">
        <v>188</v>
      </c>
      <c r="N10" s="8" t="s">
        <v>189</v>
      </c>
      <c r="O10" s="8" t="s">
        <v>190</v>
      </c>
      <c r="P10" s="8" t="s">
        <v>191</v>
      </c>
      <c r="Q10" s="8" t="s">
        <v>192</v>
      </c>
      <c r="R10" s="8" t="s">
        <v>193</v>
      </c>
      <c r="S10" s="8" t="s">
        <v>194</v>
      </c>
      <c r="T10" s="8" t="s">
        <v>195</v>
      </c>
      <c r="U10" s="8" t="s">
        <v>196</v>
      </c>
      <c r="V10" s="8" t="s">
        <v>197</v>
      </c>
      <c r="W10" s="8" t="s">
        <v>198</v>
      </c>
      <c r="X10" s="8" t="s">
        <v>199</v>
      </c>
      <c r="Y10" s="8" t="s">
        <v>200</v>
      </c>
      <c r="Z10" s="8" t="s">
        <v>201</v>
      </c>
      <c r="AA10" s="8" t="s">
        <v>202</v>
      </c>
      <c r="AB10" s="8" t="s">
        <v>203</v>
      </c>
      <c r="AC10" s="8" t="s">
        <v>204</v>
      </c>
      <c r="AD10" s="8" t="s">
        <v>205</v>
      </c>
      <c r="AE10" s="8" t="s">
        <v>206</v>
      </c>
      <c r="AF10" s="8" t="s">
        <v>207</v>
      </c>
      <c r="AG10" s="8" t="s">
        <v>208</v>
      </c>
      <c r="AH10" s="8" t="s">
        <v>209</v>
      </c>
      <c r="AI10" s="8" t="s">
        <v>210</v>
      </c>
      <c r="AJ10" s="8" t="s">
        <v>211</v>
      </c>
      <c r="AK10" s="8" t="s">
        <v>212</v>
      </c>
      <c r="AL10" s="8" t="s">
        <v>213</v>
      </c>
      <c r="AM10" s="8" t="s">
        <v>214</v>
      </c>
      <c r="AN10" s="8" t="s">
        <v>215</v>
      </c>
      <c r="AO10" s="8" t="s">
        <v>216</v>
      </c>
      <c r="AP10" s="8" t="s">
        <v>217</v>
      </c>
      <c r="AQ10" s="8" t="s">
        <v>218</v>
      </c>
      <c r="AR10" s="8" t="s">
        <v>219</v>
      </c>
      <c r="AS10" s="8" t="s">
        <v>220</v>
      </c>
      <c r="AT10" s="8" t="s">
        <v>221</v>
      </c>
      <c r="AU10" s="8" t="s">
        <v>222</v>
      </c>
      <c r="AV10" s="8" t="s">
        <v>223</v>
      </c>
      <c r="AW10" s="8" t="s">
        <v>224</v>
      </c>
      <c r="AX10" s="8" t="s">
        <v>225</v>
      </c>
      <c r="AY10" s="8" t="s">
        <v>226</v>
      </c>
      <c r="AZ10" s="8" t="s">
        <v>227</v>
      </c>
      <c r="BA10" s="8" t="s">
        <v>228</v>
      </c>
      <c r="BB10" s="8" t="s">
        <v>229</v>
      </c>
      <c r="BC10" s="8" t="s">
        <v>230</v>
      </c>
      <c r="BD10" s="8" t="s">
        <v>231</v>
      </c>
      <c r="BE10" s="8" t="s">
        <v>232</v>
      </c>
      <c r="BF10" s="8" t="s">
        <v>233</v>
      </c>
      <c r="BG10" s="8" t="s">
        <v>234</v>
      </c>
      <c r="BH10" s="8" t="s">
        <v>235</v>
      </c>
      <c r="BI10" s="8" t="s">
        <v>236</v>
      </c>
      <c r="BJ10" s="8" t="s">
        <v>237</v>
      </c>
      <c r="BK10" s="8" t="s">
        <v>238</v>
      </c>
      <c r="BL10" s="8" t="s">
        <v>239</v>
      </c>
      <c r="BM10" s="8" t="s">
        <v>240</v>
      </c>
      <c r="BN10" s="8" t="s">
        <v>241</v>
      </c>
      <c r="BO10" s="8" t="s">
        <v>242</v>
      </c>
      <c r="BP10" s="8" t="s">
        <v>243</v>
      </c>
      <c r="BQ10" s="8" t="s">
        <v>244</v>
      </c>
      <c r="BR10" s="8" t="s">
        <v>245</v>
      </c>
      <c r="BS10" s="8" t="s">
        <v>246</v>
      </c>
      <c r="BT10" s="8" t="s">
        <v>247</v>
      </c>
      <c r="BU10" s="8" t="s">
        <v>248</v>
      </c>
      <c r="BV10" s="8" t="s">
        <v>249</v>
      </c>
      <c r="BW10" s="8" t="s">
        <v>250</v>
      </c>
      <c r="BX10" s="8" t="s">
        <v>251</v>
      </c>
      <c r="BY10" s="8" t="s">
        <v>252</v>
      </c>
      <c r="BZ10" s="8" t="s">
        <v>253</v>
      </c>
      <c r="CA10" s="8" t="s">
        <v>254</v>
      </c>
      <c r="CB10" s="8" t="s">
        <v>255</v>
      </c>
      <c r="CC10" s="8" t="s">
        <v>256</v>
      </c>
      <c r="CD10" s="8" t="s">
        <v>257</v>
      </c>
      <c r="CE10" s="8" t="s">
        <v>258</v>
      </c>
      <c r="CF10" s="8" t="s">
        <v>259</v>
      </c>
      <c r="CG10" s="8" t="s">
        <v>260</v>
      </c>
      <c r="CH10" s="8" t="s">
        <v>261</v>
      </c>
      <c r="CI10" s="8" t="s">
        <v>262</v>
      </c>
      <c r="CJ10" s="8" t="s">
        <v>263</v>
      </c>
      <c r="CK10" s="8" t="s">
        <v>264</v>
      </c>
      <c r="CL10" s="8" t="s">
        <v>265</v>
      </c>
      <c r="CM10" s="8" t="s">
        <v>266</v>
      </c>
      <c r="CN10" s="8" t="s">
        <v>267</v>
      </c>
      <c r="CO10" s="8" t="s">
        <v>268</v>
      </c>
      <c r="CP10" s="8" t="s">
        <v>269</v>
      </c>
      <c r="CQ10" s="8" t="s">
        <v>270</v>
      </c>
      <c r="CR10" s="8" t="s">
        <v>271</v>
      </c>
      <c r="CS10" s="8" t="s">
        <v>272</v>
      </c>
      <c r="CT10" s="8" t="s">
        <v>273</v>
      </c>
      <c r="CU10" s="8" t="s">
        <v>274</v>
      </c>
      <c r="CV10" s="8" t="s">
        <v>275</v>
      </c>
      <c r="CW10" s="8" t="s">
        <v>276</v>
      </c>
      <c r="CX10" s="8" t="s">
        <v>277</v>
      </c>
      <c r="CY10" s="8" t="s">
        <v>278</v>
      </c>
      <c r="CZ10" s="8" t="s">
        <v>279</v>
      </c>
      <c r="DA10" s="8" t="s">
        <v>280</v>
      </c>
      <c r="DB10" s="8" t="s">
        <v>281</v>
      </c>
      <c r="DC10" s="8" t="s">
        <v>282</v>
      </c>
      <c r="DD10" s="8" t="s">
        <v>283</v>
      </c>
      <c r="DE10" s="8" t="s">
        <v>284</v>
      </c>
      <c r="DF10" s="8" t="s">
        <v>285</v>
      </c>
      <c r="DG10" s="8" t="s">
        <v>286</v>
      </c>
      <c r="DH10" s="8" t="s">
        <v>287</v>
      </c>
      <c r="DI10" s="8" t="s">
        <v>288</v>
      </c>
      <c r="DJ10" s="8" t="s">
        <v>289</v>
      </c>
      <c r="DK10" s="8" t="s">
        <v>290</v>
      </c>
      <c r="DL10" s="8" t="s">
        <v>291</v>
      </c>
      <c r="DM10" s="8" t="s">
        <v>292</v>
      </c>
      <c r="DN10" s="8" t="s">
        <v>293</v>
      </c>
      <c r="DO10" s="8" t="s">
        <v>294</v>
      </c>
      <c r="DP10" s="8" t="s">
        <v>295</v>
      </c>
      <c r="DQ10" s="8" t="s">
        <v>296</v>
      </c>
      <c r="DR10" s="8" t="s">
        <v>297</v>
      </c>
      <c r="DS10" s="8" t="s">
        <v>298</v>
      </c>
      <c r="DT10" s="8" t="s">
        <v>299</v>
      </c>
      <c r="DU10" s="8" t="s">
        <v>300</v>
      </c>
      <c r="DV10" s="8" t="s">
        <v>301</v>
      </c>
      <c r="DW10" s="8" t="s">
        <v>302</v>
      </c>
      <c r="DX10" s="8" t="s">
        <v>303</v>
      </c>
      <c r="DY10" s="8" t="s">
        <v>304</v>
      </c>
      <c r="DZ10" s="8" t="s">
        <v>305</v>
      </c>
      <c r="EA10" s="8" t="s">
        <v>306</v>
      </c>
      <c r="EB10" s="8" t="s">
        <v>307</v>
      </c>
      <c r="EC10" s="8" t="s">
        <v>308</v>
      </c>
      <c r="ED10" s="8" t="s">
        <v>309</v>
      </c>
      <c r="EE10" s="8" t="s">
        <v>310</v>
      </c>
      <c r="EF10" s="8" t="s">
        <v>311</v>
      </c>
      <c r="EG10" s="8" t="s">
        <v>312</v>
      </c>
      <c r="EH10" s="8" t="s">
        <v>313</v>
      </c>
      <c r="EI10" s="8" t="s">
        <v>314</v>
      </c>
      <c r="EJ10" s="8" t="s">
        <v>315</v>
      </c>
      <c r="EK10" s="8" t="s">
        <v>316</v>
      </c>
      <c r="EL10" s="8" t="s">
        <v>317</v>
      </c>
      <c r="EM10" s="8" t="s">
        <v>318</v>
      </c>
      <c r="EN10" s="8" t="s">
        <v>319</v>
      </c>
      <c r="EO10" s="8" t="s">
        <v>320</v>
      </c>
      <c r="EP10" s="8" t="s">
        <v>321</v>
      </c>
      <c r="EQ10" s="8" t="s">
        <v>322</v>
      </c>
      <c r="ER10" s="8" t="s">
        <v>323</v>
      </c>
      <c r="ES10" s="8" t="s">
        <v>324</v>
      </c>
      <c r="ET10" s="8" t="s">
        <v>325</v>
      </c>
      <c r="EU10" s="8" t="s">
        <v>326</v>
      </c>
      <c r="EV10" s="8" t="s">
        <v>327</v>
      </c>
      <c r="EW10" s="8" t="s">
        <v>328</v>
      </c>
      <c r="EX10" s="8" t="s">
        <v>329</v>
      </c>
      <c r="EY10" s="8" t="s">
        <v>330</v>
      </c>
      <c r="EZ10" s="8" t="s">
        <v>331</v>
      </c>
      <c r="FA10" s="8" t="s">
        <v>332</v>
      </c>
      <c r="FB10" s="8" t="s">
        <v>333</v>
      </c>
      <c r="FC10" s="8" t="s">
        <v>334</v>
      </c>
      <c r="FD10" s="8" t="s">
        <v>335</v>
      </c>
      <c r="FE10" s="8" t="s">
        <v>336</v>
      </c>
      <c r="FF10" s="8" t="s">
        <v>337</v>
      </c>
      <c r="FG10" s="8" t="s">
        <v>338</v>
      </c>
      <c r="FH10" s="8" t="s">
        <v>339</v>
      </c>
      <c r="FI10" s="8" t="s">
        <v>340</v>
      </c>
      <c r="FJ10" s="8" t="s">
        <v>341</v>
      </c>
    </row>
    <row r="11" spans="1:166">
      <c r="A11" s="10">
        <v>42036</v>
      </c>
      <c r="B11" s="9">
        <v>1048.818</v>
      </c>
      <c r="C11" s="9">
        <v>980.69299999999998</v>
      </c>
      <c r="D11" s="9">
        <v>504.47300000000001</v>
      </c>
      <c r="E11" s="9">
        <v>476.21899999999999</v>
      </c>
      <c r="F11" s="9">
        <v>68.125</v>
      </c>
      <c r="G11" s="9">
        <v>401.161</v>
      </c>
      <c r="H11" s="9">
        <v>378.30500000000001</v>
      </c>
      <c r="I11" s="9">
        <v>206.697</v>
      </c>
      <c r="J11" s="9">
        <v>171.608</v>
      </c>
      <c r="K11" s="9">
        <v>22.856999999999999</v>
      </c>
      <c r="L11" s="9">
        <v>647.65599999999995</v>
      </c>
      <c r="M11" s="9">
        <v>602.38800000000003</v>
      </c>
      <c r="N11" s="9">
        <v>297.77600000000001</v>
      </c>
      <c r="O11" s="9">
        <v>304.61099999999999</v>
      </c>
      <c r="P11" s="9">
        <v>45.268999999999998</v>
      </c>
      <c r="Q11" s="9">
        <v>894.36500000000001</v>
      </c>
      <c r="R11" s="9">
        <v>843.53700000000003</v>
      </c>
      <c r="S11" s="9">
        <v>430.76499999999999</v>
      </c>
      <c r="T11" s="9">
        <v>412.77199999999999</v>
      </c>
      <c r="U11" s="9">
        <v>50.826999999999998</v>
      </c>
      <c r="V11" s="9">
        <v>322.39</v>
      </c>
      <c r="W11" s="9">
        <v>305.19200000000001</v>
      </c>
      <c r="X11" s="9">
        <v>163.636</v>
      </c>
      <c r="Y11" s="9">
        <v>141.55699999999999</v>
      </c>
      <c r="Z11" s="9">
        <v>17.198</v>
      </c>
      <c r="AA11" s="9">
        <v>571.97400000000005</v>
      </c>
      <c r="AB11" s="9">
        <v>538.34500000000003</v>
      </c>
      <c r="AC11" s="9">
        <v>267.12900000000002</v>
      </c>
      <c r="AD11" s="9">
        <v>271.21600000000001</v>
      </c>
      <c r="AE11" s="9">
        <v>33.628999999999998</v>
      </c>
      <c r="AF11" s="9">
        <v>154.453</v>
      </c>
      <c r="AG11" s="9">
        <v>137.155</v>
      </c>
      <c r="AH11" s="9">
        <v>73.707999999999998</v>
      </c>
      <c r="AI11" s="9">
        <v>63.447000000000003</v>
      </c>
      <c r="AJ11" s="9">
        <v>17.297999999999998</v>
      </c>
      <c r="AK11" s="9">
        <v>78.771000000000001</v>
      </c>
      <c r="AL11" s="9">
        <v>73.111999999999995</v>
      </c>
      <c r="AM11" s="9">
        <v>43.061</v>
      </c>
      <c r="AN11" s="9">
        <v>30.050999999999998</v>
      </c>
      <c r="AO11" s="9">
        <v>5.6589999999999998</v>
      </c>
      <c r="AP11" s="9">
        <v>75.682000000000002</v>
      </c>
      <c r="AQ11" s="9">
        <v>64.043000000000006</v>
      </c>
      <c r="AR11" s="9">
        <v>30.646999999999998</v>
      </c>
      <c r="AS11" s="9">
        <v>33.396000000000001</v>
      </c>
      <c r="AT11" s="9">
        <v>11.638999999999999</v>
      </c>
      <c r="AU11" s="9">
        <v>344.03699999999998</v>
      </c>
      <c r="AV11" s="9">
        <v>323.68299999999999</v>
      </c>
      <c r="AW11" s="9">
        <v>151.928</v>
      </c>
      <c r="AX11" s="9">
        <v>171.755</v>
      </c>
      <c r="AY11" s="9">
        <v>20.353999999999999</v>
      </c>
      <c r="AZ11" s="9">
        <v>105.85599999999999</v>
      </c>
      <c r="BA11" s="9">
        <v>100.374</v>
      </c>
      <c r="BB11" s="9">
        <v>45.756</v>
      </c>
      <c r="BC11" s="9">
        <v>54.618000000000002</v>
      </c>
      <c r="BD11" s="9">
        <v>5.4820000000000002</v>
      </c>
      <c r="BE11" s="9">
        <v>238.18100000000001</v>
      </c>
      <c r="BF11" s="9">
        <v>223.309</v>
      </c>
      <c r="BG11" s="9">
        <v>106.172</v>
      </c>
      <c r="BH11" s="9">
        <v>117.137</v>
      </c>
      <c r="BI11" s="9">
        <v>14.872</v>
      </c>
      <c r="BJ11" s="9">
        <v>149.232</v>
      </c>
      <c r="BK11" s="9">
        <v>132.774</v>
      </c>
      <c r="BL11" s="9">
        <v>61.795000000000002</v>
      </c>
      <c r="BM11" s="9">
        <v>70.978999999999999</v>
      </c>
      <c r="BN11" s="9">
        <v>16.457000000000001</v>
      </c>
      <c r="BO11" s="9">
        <v>40.262999999999998</v>
      </c>
      <c r="BP11" s="9">
        <v>33.911000000000001</v>
      </c>
      <c r="BQ11" s="9">
        <v>17.532</v>
      </c>
      <c r="BR11" s="9">
        <v>16.379000000000001</v>
      </c>
      <c r="BS11" s="9">
        <v>6.3520000000000003</v>
      </c>
      <c r="BT11" s="9">
        <v>108.96899999999999</v>
      </c>
      <c r="BU11" s="9">
        <v>98.863</v>
      </c>
      <c r="BV11" s="9">
        <v>44.262999999999998</v>
      </c>
      <c r="BW11" s="9">
        <v>54.6</v>
      </c>
      <c r="BX11" s="9">
        <v>10.106</v>
      </c>
      <c r="BY11" s="9">
        <v>276.18</v>
      </c>
      <c r="BZ11" s="9">
        <v>259.85500000000002</v>
      </c>
      <c r="CA11" s="9">
        <v>144.041</v>
      </c>
      <c r="CB11" s="9">
        <v>115.81399999999999</v>
      </c>
      <c r="CC11" s="9">
        <v>16.324999999999999</v>
      </c>
      <c r="CD11" s="9">
        <v>101.604</v>
      </c>
      <c r="CE11" s="9">
        <v>95.942999999999998</v>
      </c>
      <c r="CF11" s="9">
        <v>57.777000000000001</v>
      </c>
      <c r="CG11" s="9">
        <v>38.165999999999997</v>
      </c>
      <c r="CH11" s="9">
        <v>5.6609999999999996</v>
      </c>
      <c r="CI11" s="9">
        <v>174.57599999999999</v>
      </c>
      <c r="CJ11" s="9">
        <v>163.91200000000001</v>
      </c>
      <c r="CK11" s="9">
        <v>86.263000000000005</v>
      </c>
      <c r="CL11" s="9">
        <v>77.647999999999996</v>
      </c>
      <c r="CM11" s="9">
        <v>10.664</v>
      </c>
      <c r="CN11" s="9">
        <v>279.36900000000003</v>
      </c>
      <c r="CO11" s="9">
        <v>264.38</v>
      </c>
      <c r="CP11" s="9">
        <v>146.709</v>
      </c>
      <c r="CQ11" s="9">
        <v>117.67100000000001</v>
      </c>
      <c r="CR11" s="9">
        <v>14.989000000000001</v>
      </c>
      <c r="CS11" s="9">
        <v>153.43799999999999</v>
      </c>
      <c r="CT11" s="9">
        <v>148.07599999999999</v>
      </c>
      <c r="CU11" s="9">
        <v>85.631</v>
      </c>
      <c r="CV11" s="9">
        <v>62.445</v>
      </c>
      <c r="CW11" s="9">
        <v>5.3620000000000001</v>
      </c>
      <c r="CX11" s="9">
        <v>125.931</v>
      </c>
      <c r="CY11" s="9">
        <v>116.304</v>
      </c>
      <c r="CZ11" s="9">
        <v>61.079000000000001</v>
      </c>
      <c r="DA11" s="9">
        <v>55.225000000000001</v>
      </c>
      <c r="DB11" s="9">
        <v>9.6270000000000007</v>
      </c>
      <c r="DC11" s="9">
        <v>352.11799999999999</v>
      </c>
      <c r="DD11" s="9">
        <v>330.00799999999998</v>
      </c>
      <c r="DE11" s="9">
        <v>136.429</v>
      </c>
      <c r="DF11" s="9">
        <v>193.58</v>
      </c>
      <c r="DG11" s="9">
        <v>22.11</v>
      </c>
      <c r="DH11" s="9">
        <v>106.468</v>
      </c>
      <c r="DI11" s="9">
        <v>101.358</v>
      </c>
      <c r="DJ11" s="9">
        <v>40.670999999999999</v>
      </c>
      <c r="DK11" s="9">
        <v>60.686999999999998</v>
      </c>
      <c r="DL11" s="9">
        <v>5.1100000000000003</v>
      </c>
      <c r="DM11" s="9">
        <v>245.65100000000001</v>
      </c>
      <c r="DN11" s="9">
        <v>228.65</v>
      </c>
      <c r="DO11" s="9">
        <v>95.757999999999996</v>
      </c>
      <c r="DP11" s="9">
        <v>132.892</v>
      </c>
      <c r="DQ11" s="9">
        <v>17</v>
      </c>
      <c r="DR11" s="9">
        <v>441.08600000000001</v>
      </c>
      <c r="DS11" s="9">
        <v>408.78899999999999</v>
      </c>
      <c r="DT11" s="9">
        <v>196.97399999999999</v>
      </c>
      <c r="DU11" s="9">
        <v>211.815</v>
      </c>
      <c r="DV11" s="9">
        <v>32.296999999999997</v>
      </c>
      <c r="DW11" s="9">
        <v>165.928</v>
      </c>
      <c r="DX11" s="9">
        <v>153.75</v>
      </c>
      <c r="DY11" s="9">
        <v>74.551000000000002</v>
      </c>
      <c r="DZ11" s="9">
        <v>79.198999999999998</v>
      </c>
      <c r="EA11" s="9">
        <v>12.178000000000001</v>
      </c>
      <c r="EB11" s="9">
        <v>275.15800000000002</v>
      </c>
      <c r="EC11" s="9">
        <v>255.03899999999999</v>
      </c>
      <c r="ED11" s="9">
        <v>122.423</v>
      </c>
      <c r="EE11" s="9">
        <v>132.61600000000001</v>
      </c>
      <c r="EF11" s="9">
        <v>20.119</v>
      </c>
      <c r="EG11" s="9">
        <v>183.37299999999999</v>
      </c>
      <c r="EH11" s="9">
        <v>172.17500000000001</v>
      </c>
      <c r="EI11" s="9">
        <v>117.462</v>
      </c>
      <c r="EJ11" s="9">
        <v>54.713000000000001</v>
      </c>
      <c r="EK11" s="9">
        <v>11.198</v>
      </c>
      <c r="EL11" s="9">
        <v>83.954999999999998</v>
      </c>
      <c r="EM11" s="9">
        <v>79.081999999999994</v>
      </c>
      <c r="EN11" s="9">
        <v>54.908000000000001</v>
      </c>
      <c r="EO11" s="9">
        <v>24.173999999999999</v>
      </c>
      <c r="EP11" s="9">
        <v>4.8730000000000002</v>
      </c>
      <c r="EQ11" s="9">
        <v>99.418000000000006</v>
      </c>
      <c r="ER11" s="9">
        <v>93.093000000000004</v>
      </c>
      <c r="ES11" s="9">
        <v>62.554000000000002</v>
      </c>
      <c r="ET11" s="9">
        <v>30.539000000000001</v>
      </c>
      <c r="EU11" s="9">
        <v>6.3250000000000002</v>
      </c>
      <c r="EV11" s="9">
        <v>72.241</v>
      </c>
      <c r="EW11" s="9">
        <v>69.721000000000004</v>
      </c>
      <c r="EX11" s="9">
        <v>53.607999999999997</v>
      </c>
      <c r="EY11" s="9">
        <v>16.111999999999998</v>
      </c>
      <c r="EZ11" s="9">
        <v>2.52</v>
      </c>
      <c r="FA11" s="9">
        <v>44.811</v>
      </c>
      <c r="FB11" s="9">
        <v>44.115000000000002</v>
      </c>
      <c r="FC11" s="9">
        <v>36.566000000000003</v>
      </c>
      <c r="FD11" s="9">
        <v>7.548</v>
      </c>
      <c r="FE11" s="9">
        <v>0.69599999999999995</v>
      </c>
      <c r="FF11" s="9">
        <v>27.43</v>
      </c>
      <c r="FG11" s="9">
        <v>25.606000000000002</v>
      </c>
      <c r="FH11" s="9">
        <v>17.042000000000002</v>
      </c>
      <c r="FI11" s="9">
        <v>8.5640000000000001</v>
      </c>
      <c r="FJ11" s="9">
        <v>1.8240000000000001</v>
      </c>
    </row>
    <row r="12" spans="1:166">
      <c r="A12" s="10">
        <v>42401</v>
      </c>
      <c r="B12" s="9">
        <v>1041.556</v>
      </c>
      <c r="C12" s="9">
        <v>978.44500000000005</v>
      </c>
      <c r="D12" s="9">
        <v>492.90600000000001</v>
      </c>
      <c r="E12" s="9">
        <v>485.53800000000001</v>
      </c>
      <c r="F12" s="9">
        <v>63.112000000000002</v>
      </c>
      <c r="G12" s="9">
        <v>410.28399999999999</v>
      </c>
      <c r="H12" s="9">
        <v>388.65</v>
      </c>
      <c r="I12" s="9">
        <v>207.48400000000001</v>
      </c>
      <c r="J12" s="9">
        <v>181.166</v>
      </c>
      <c r="K12" s="9">
        <v>21.632999999999999</v>
      </c>
      <c r="L12" s="9">
        <v>631.27300000000002</v>
      </c>
      <c r="M12" s="9">
        <v>589.79399999999998</v>
      </c>
      <c r="N12" s="9">
        <v>285.42200000000003</v>
      </c>
      <c r="O12" s="9">
        <v>304.37200000000001</v>
      </c>
      <c r="P12" s="9">
        <v>41.478000000000002</v>
      </c>
      <c r="Q12" s="9">
        <v>887.85699999999997</v>
      </c>
      <c r="R12" s="9">
        <v>842.95899999999995</v>
      </c>
      <c r="S12" s="9">
        <v>428.91500000000002</v>
      </c>
      <c r="T12" s="9">
        <v>414.04500000000002</v>
      </c>
      <c r="U12" s="9">
        <v>44.896999999999998</v>
      </c>
      <c r="V12" s="9">
        <v>333.63099999999997</v>
      </c>
      <c r="W12" s="9">
        <v>319.85700000000003</v>
      </c>
      <c r="X12" s="9">
        <v>175.40199999999999</v>
      </c>
      <c r="Y12" s="9">
        <v>144.45500000000001</v>
      </c>
      <c r="Z12" s="9">
        <v>13.773999999999999</v>
      </c>
      <c r="AA12" s="9">
        <v>554.226</v>
      </c>
      <c r="AB12" s="9">
        <v>523.10199999999998</v>
      </c>
      <c r="AC12" s="9">
        <v>253.51300000000001</v>
      </c>
      <c r="AD12" s="9">
        <v>269.589</v>
      </c>
      <c r="AE12" s="9">
        <v>31.123999999999999</v>
      </c>
      <c r="AF12" s="9">
        <v>153.69999999999999</v>
      </c>
      <c r="AG12" s="9">
        <v>135.48500000000001</v>
      </c>
      <c r="AH12" s="9">
        <v>63.991999999999997</v>
      </c>
      <c r="AI12" s="9">
        <v>71.492999999999995</v>
      </c>
      <c r="AJ12" s="9">
        <v>18.215</v>
      </c>
      <c r="AK12" s="9">
        <v>76.653000000000006</v>
      </c>
      <c r="AL12" s="9">
        <v>68.793000000000006</v>
      </c>
      <c r="AM12" s="9">
        <v>32.082999999999998</v>
      </c>
      <c r="AN12" s="9">
        <v>36.71</v>
      </c>
      <c r="AO12" s="9">
        <v>7.86</v>
      </c>
      <c r="AP12" s="9">
        <v>77.046999999999997</v>
      </c>
      <c r="AQ12" s="9">
        <v>66.691999999999993</v>
      </c>
      <c r="AR12" s="9">
        <v>31.908999999999999</v>
      </c>
      <c r="AS12" s="9">
        <v>34.783000000000001</v>
      </c>
      <c r="AT12" s="9">
        <v>10.355</v>
      </c>
      <c r="AU12" s="9">
        <v>342.541</v>
      </c>
      <c r="AV12" s="9">
        <v>322.94099999999997</v>
      </c>
      <c r="AW12" s="9">
        <v>144.76300000000001</v>
      </c>
      <c r="AX12" s="9">
        <v>178.17699999999999</v>
      </c>
      <c r="AY12" s="9">
        <v>19.600999999999999</v>
      </c>
      <c r="AZ12" s="9">
        <v>111.605</v>
      </c>
      <c r="BA12" s="9">
        <v>106.81100000000001</v>
      </c>
      <c r="BB12" s="9">
        <v>50.97</v>
      </c>
      <c r="BC12" s="9">
        <v>55.841000000000001</v>
      </c>
      <c r="BD12" s="9">
        <v>4.7949999999999999</v>
      </c>
      <c r="BE12" s="9">
        <v>230.93600000000001</v>
      </c>
      <c r="BF12" s="9">
        <v>216.13</v>
      </c>
      <c r="BG12" s="9">
        <v>93.793999999999997</v>
      </c>
      <c r="BH12" s="9">
        <v>122.336</v>
      </c>
      <c r="BI12" s="9">
        <v>14.805999999999999</v>
      </c>
      <c r="BJ12" s="9">
        <v>153.80099999999999</v>
      </c>
      <c r="BK12" s="9">
        <v>142.56700000000001</v>
      </c>
      <c r="BL12" s="9">
        <v>63.677999999999997</v>
      </c>
      <c r="BM12" s="9">
        <v>78.888999999999996</v>
      </c>
      <c r="BN12" s="9">
        <v>11.234</v>
      </c>
      <c r="BO12" s="9">
        <v>48.195999999999998</v>
      </c>
      <c r="BP12" s="9">
        <v>44.774999999999999</v>
      </c>
      <c r="BQ12" s="9">
        <v>19.559000000000001</v>
      </c>
      <c r="BR12" s="9">
        <v>25.216000000000001</v>
      </c>
      <c r="BS12" s="9">
        <v>3.4220000000000002</v>
      </c>
      <c r="BT12" s="9">
        <v>105.605</v>
      </c>
      <c r="BU12" s="9">
        <v>97.792000000000002</v>
      </c>
      <c r="BV12" s="9">
        <v>44.119</v>
      </c>
      <c r="BW12" s="9">
        <v>53.673999999999999</v>
      </c>
      <c r="BX12" s="9">
        <v>7.8129999999999997</v>
      </c>
      <c r="BY12" s="9">
        <v>291.11599999999999</v>
      </c>
      <c r="BZ12" s="9">
        <v>273.53300000000002</v>
      </c>
      <c r="CA12" s="9">
        <v>144.221</v>
      </c>
      <c r="CB12" s="9">
        <v>129.31200000000001</v>
      </c>
      <c r="CC12" s="9">
        <v>17.582999999999998</v>
      </c>
      <c r="CD12" s="9">
        <v>113.976</v>
      </c>
      <c r="CE12" s="9">
        <v>109.069</v>
      </c>
      <c r="CF12" s="9">
        <v>61.633000000000003</v>
      </c>
      <c r="CG12" s="9">
        <v>47.436</v>
      </c>
      <c r="CH12" s="9">
        <v>4.9080000000000004</v>
      </c>
      <c r="CI12" s="9">
        <v>177.14</v>
      </c>
      <c r="CJ12" s="9">
        <v>164.464</v>
      </c>
      <c r="CK12" s="9">
        <v>82.587999999999994</v>
      </c>
      <c r="CL12" s="9">
        <v>81.876000000000005</v>
      </c>
      <c r="CM12" s="9">
        <v>12.676</v>
      </c>
      <c r="CN12" s="9">
        <v>254.09700000000001</v>
      </c>
      <c r="CO12" s="9">
        <v>239.404</v>
      </c>
      <c r="CP12" s="9">
        <v>140.244</v>
      </c>
      <c r="CQ12" s="9">
        <v>99.159000000000006</v>
      </c>
      <c r="CR12" s="9">
        <v>14.694000000000001</v>
      </c>
      <c r="CS12" s="9">
        <v>136.506</v>
      </c>
      <c r="CT12" s="9">
        <v>127.996</v>
      </c>
      <c r="CU12" s="9">
        <v>75.322999999999993</v>
      </c>
      <c r="CV12" s="9">
        <v>52.673000000000002</v>
      </c>
      <c r="CW12" s="9">
        <v>8.51</v>
      </c>
      <c r="CX12" s="9">
        <v>117.59099999999999</v>
      </c>
      <c r="CY12" s="9">
        <v>111.408</v>
      </c>
      <c r="CZ12" s="9">
        <v>64.921000000000006</v>
      </c>
      <c r="DA12" s="9">
        <v>46.485999999999997</v>
      </c>
      <c r="DB12" s="9">
        <v>6.1840000000000002</v>
      </c>
      <c r="DC12" s="9">
        <v>360.11500000000001</v>
      </c>
      <c r="DD12" s="9">
        <v>342.17399999999998</v>
      </c>
      <c r="DE12" s="9">
        <v>129.083</v>
      </c>
      <c r="DF12" s="9">
        <v>213.09200000000001</v>
      </c>
      <c r="DG12" s="9">
        <v>17.940999999999999</v>
      </c>
      <c r="DH12" s="9">
        <v>116.54900000000001</v>
      </c>
      <c r="DI12" s="9">
        <v>108.801</v>
      </c>
      <c r="DJ12" s="9">
        <v>41.540999999999997</v>
      </c>
      <c r="DK12" s="9">
        <v>67.260000000000005</v>
      </c>
      <c r="DL12" s="9">
        <v>7.7469999999999999</v>
      </c>
      <c r="DM12" s="9">
        <v>243.56700000000001</v>
      </c>
      <c r="DN12" s="9">
        <v>233.37299999999999</v>
      </c>
      <c r="DO12" s="9">
        <v>87.540999999999997</v>
      </c>
      <c r="DP12" s="9">
        <v>145.83199999999999</v>
      </c>
      <c r="DQ12" s="9">
        <v>10.194000000000001</v>
      </c>
      <c r="DR12" s="9">
        <v>454.89400000000001</v>
      </c>
      <c r="DS12" s="9">
        <v>428.47899999999998</v>
      </c>
      <c r="DT12" s="9">
        <v>222.23599999999999</v>
      </c>
      <c r="DU12" s="9">
        <v>206.24299999999999</v>
      </c>
      <c r="DV12" s="9">
        <v>26.414999999999999</v>
      </c>
      <c r="DW12" s="9">
        <v>182.209</v>
      </c>
      <c r="DX12" s="9">
        <v>177.59700000000001</v>
      </c>
      <c r="DY12" s="9">
        <v>98.712999999999994</v>
      </c>
      <c r="DZ12" s="9">
        <v>78.882999999999996</v>
      </c>
      <c r="EA12" s="9">
        <v>4.6120000000000001</v>
      </c>
      <c r="EB12" s="9">
        <v>272.685</v>
      </c>
      <c r="EC12" s="9">
        <v>250.88200000000001</v>
      </c>
      <c r="ED12" s="9">
        <v>123.523</v>
      </c>
      <c r="EE12" s="9">
        <v>127.36</v>
      </c>
      <c r="EF12" s="9">
        <v>21.803000000000001</v>
      </c>
      <c r="EG12" s="9">
        <v>162.06399999999999</v>
      </c>
      <c r="EH12" s="9">
        <v>149.71100000000001</v>
      </c>
      <c r="EI12" s="9">
        <v>96.063999999999993</v>
      </c>
      <c r="EJ12" s="9">
        <v>53.646000000000001</v>
      </c>
      <c r="EK12" s="9">
        <v>12.353</v>
      </c>
      <c r="EL12" s="9">
        <v>74.320999999999998</v>
      </c>
      <c r="EM12" s="9">
        <v>68.373999999999995</v>
      </c>
      <c r="EN12" s="9">
        <v>41.378999999999998</v>
      </c>
      <c r="EO12" s="9">
        <v>26.995000000000001</v>
      </c>
      <c r="EP12" s="9">
        <v>5.9470000000000001</v>
      </c>
      <c r="EQ12" s="9">
        <v>87.742999999999995</v>
      </c>
      <c r="ER12" s="9">
        <v>81.337000000000003</v>
      </c>
      <c r="ES12" s="9">
        <v>54.685000000000002</v>
      </c>
      <c r="ET12" s="9">
        <v>26.651</v>
      </c>
      <c r="EU12" s="9">
        <v>6.4059999999999997</v>
      </c>
      <c r="EV12" s="9">
        <v>64.483999999999995</v>
      </c>
      <c r="EW12" s="9">
        <v>58.081000000000003</v>
      </c>
      <c r="EX12" s="9">
        <v>45.523000000000003</v>
      </c>
      <c r="EY12" s="9">
        <v>12.557</v>
      </c>
      <c r="EZ12" s="9">
        <v>6.4029999999999996</v>
      </c>
      <c r="FA12" s="9">
        <v>37.204999999999998</v>
      </c>
      <c r="FB12" s="9">
        <v>33.878</v>
      </c>
      <c r="FC12" s="9">
        <v>25.850999999999999</v>
      </c>
      <c r="FD12" s="9">
        <v>8.0280000000000005</v>
      </c>
      <c r="FE12" s="9">
        <v>3.327</v>
      </c>
      <c r="FF12" s="9">
        <v>27.277999999999999</v>
      </c>
      <c r="FG12" s="9">
        <v>24.202000000000002</v>
      </c>
      <c r="FH12" s="9">
        <v>19.672999999999998</v>
      </c>
      <c r="FI12" s="9">
        <v>4.53</v>
      </c>
      <c r="FJ12" s="9">
        <v>3.0760000000000001</v>
      </c>
    </row>
    <row r="13" spans="1:166">
      <c r="A13" s="10">
        <v>42767</v>
      </c>
      <c r="B13" s="9">
        <v>1120.241</v>
      </c>
      <c r="C13" s="9">
        <v>1062.4449999999999</v>
      </c>
      <c r="D13" s="9">
        <v>516.529</v>
      </c>
      <c r="E13" s="9">
        <v>545.91600000000005</v>
      </c>
      <c r="F13" s="9">
        <v>57.795999999999999</v>
      </c>
      <c r="G13" s="9">
        <v>435.17399999999998</v>
      </c>
      <c r="H13" s="9">
        <v>414.83100000000002</v>
      </c>
      <c r="I13" s="9">
        <v>213.029</v>
      </c>
      <c r="J13" s="9">
        <v>201.80199999999999</v>
      </c>
      <c r="K13" s="9">
        <v>20.343</v>
      </c>
      <c r="L13" s="9">
        <v>685.06700000000001</v>
      </c>
      <c r="M13" s="9">
        <v>647.61400000000003</v>
      </c>
      <c r="N13" s="9">
        <v>303.49900000000002</v>
      </c>
      <c r="O13" s="9">
        <v>344.11399999999998</v>
      </c>
      <c r="P13" s="9">
        <v>37.453000000000003</v>
      </c>
      <c r="Q13" s="9">
        <v>958.85400000000004</v>
      </c>
      <c r="R13" s="9">
        <v>913.77099999999996</v>
      </c>
      <c r="S13" s="9">
        <v>443.483</v>
      </c>
      <c r="T13" s="9">
        <v>470.28800000000001</v>
      </c>
      <c r="U13" s="9">
        <v>45.082999999999998</v>
      </c>
      <c r="V13" s="9">
        <v>346.517</v>
      </c>
      <c r="W13" s="9">
        <v>331.13799999999998</v>
      </c>
      <c r="X13" s="9">
        <v>170.40299999999999</v>
      </c>
      <c r="Y13" s="9">
        <v>160.73500000000001</v>
      </c>
      <c r="Z13" s="9">
        <v>15.379</v>
      </c>
      <c r="AA13" s="9">
        <v>612.33600000000001</v>
      </c>
      <c r="AB13" s="9">
        <v>582.63300000000004</v>
      </c>
      <c r="AC13" s="9">
        <v>273.08</v>
      </c>
      <c r="AD13" s="9">
        <v>309.55200000000002</v>
      </c>
      <c r="AE13" s="9">
        <v>29.704000000000001</v>
      </c>
      <c r="AF13" s="9">
        <v>161.387</v>
      </c>
      <c r="AG13" s="9">
        <v>148.67400000000001</v>
      </c>
      <c r="AH13" s="9">
        <v>73.046000000000006</v>
      </c>
      <c r="AI13" s="9">
        <v>75.628</v>
      </c>
      <c r="AJ13" s="9">
        <v>12.714</v>
      </c>
      <c r="AK13" s="9">
        <v>88.656999999999996</v>
      </c>
      <c r="AL13" s="9">
        <v>83.692999999999998</v>
      </c>
      <c r="AM13" s="9">
        <v>42.625999999999998</v>
      </c>
      <c r="AN13" s="9">
        <v>41.066000000000003</v>
      </c>
      <c r="AO13" s="9">
        <v>4.9640000000000004</v>
      </c>
      <c r="AP13" s="9">
        <v>72.730999999999995</v>
      </c>
      <c r="AQ13" s="9">
        <v>64.980999999999995</v>
      </c>
      <c r="AR13" s="9">
        <v>30.419</v>
      </c>
      <c r="AS13" s="9">
        <v>34.561999999999998</v>
      </c>
      <c r="AT13" s="9">
        <v>7.7489999999999997</v>
      </c>
      <c r="AU13" s="9">
        <v>352.46300000000002</v>
      </c>
      <c r="AV13" s="9">
        <v>334.40199999999999</v>
      </c>
      <c r="AW13" s="9">
        <v>136.08199999999999</v>
      </c>
      <c r="AX13" s="9">
        <v>198.31899999999999</v>
      </c>
      <c r="AY13" s="9">
        <v>18.062000000000001</v>
      </c>
      <c r="AZ13" s="9">
        <v>109.92700000000001</v>
      </c>
      <c r="BA13" s="9">
        <v>103.961</v>
      </c>
      <c r="BB13" s="9">
        <v>38.802999999999997</v>
      </c>
      <c r="BC13" s="9">
        <v>65.158000000000001</v>
      </c>
      <c r="BD13" s="9">
        <v>5.9660000000000002</v>
      </c>
      <c r="BE13" s="9">
        <v>242.536</v>
      </c>
      <c r="BF13" s="9">
        <v>230.441</v>
      </c>
      <c r="BG13" s="9">
        <v>97.278999999999996</v>
      </c>
      <c r="BH13" s="9">
        <v>133.161</v>
      </c>
      <c r="BI13" s="9">
        <v>12.096</v>
      </c>
      <c r="BJ13" s="9">
        <v>177.648</v>
      </c>
      <c r="BK13" s="9">
        <v>169.96700000000001</v>
      </c>
      <c r="BL13" s="9">
        <v>84.495000000000005</v>
      </c>
      <c r="BM13" s="9">
        <v>85.471999999999994</v>
      </c>
      <c r="BN13" s="9">
        <v>7.6820000000000004</v>
      </c>
      <c r="BO13" s="9">
        <v>50.761000000000003</v>
      </c>
      <c r="BP13" s="9">
        <v>48.78</v>
      </c>
      <c r="BQ13" s="9">
        <v>21.763999999999999</v>
      </c>
      <c r="BR13" s="9">
        <v>27.015999999999998</v>
      </c>
      <c r="BS13" s="9">
        <v>1.9810000000000001</v>
      </c>
      <c r="BT13" s="9">
        <v>126.887</v>
      </c>
      <c r="BU13" s="9">
        <v>121.187</v>
      </c>
      <c r="BV13" s="9">
        <v>62.731000000000002</v>
      </c>
      <c r="BW13" s="9">
        <v>58.456000000000003</v>
      </c>
      <c r="BX13" s="9">
        <v>5.7</v>
      </c>
      <c r="BY13" s="9">
        <v>317.50700000000001</v>
      </c>
      <c r="BZ13" s="9">
        <v>299.99099999999999</v>
      </c>
      <c r="CA13" s="9">
        <v>164.048</v>
      </c>
      <c r="CB13" s="9">
        <v>135.94399999999999</v>
      </c>
      <c r="CC13" s="9">
        <v>17.515000000000001</v>
      </c>
      <c r="CD13" s="9">
        <v>124.474</v>
      </c>
      <c r="CE13" s="9">
        <v>118.492</v>
      </c>
      <c r="CF13" s="9">
        <v>72.575000000000003</v>
      </c>
      <c r="CG13" s="9">
        <v>45.917000000000002</v>
      </c>
      <c r="CH13" s="9">
        <v>5.9820000000000002</v>
      </c>
      <c r="CI13" s="9">
        <v>193.03299999999999</v>
      </c>
      <c r="CJ13" s="9">
        <v>181.499</v>
      </c>
      <c r="CK13" s="9">
        <v>91.472999999999999</v>
      </c>
      <c r="CL13" s="9">
        <v>90.025999999999996</v>
      </c>
      <c r="CM13" s="9">
        <v>11.532999999999999</v>
      </c>
      <c r="CN13" s="9">
        <v>272.62299999999999</v>
      </c>
      <c r="CO13" s="9">
        <v>258.08499999999998</v>
      </c>
      <c r="CP13" s="9">
        <v>131.90299999999999</v>
      </c>
      <c r="CQ13" s="9">
        <v>126.182</v>
      </c>
      <c r="CR13" s="9">
        <v>14.538</v>
      </c>
      <c r="CS13" s="9">
        <v>150.012</v>
      </c>
      <c r="CT13" s="9">
        <v>143.59800000000001</v>
      </c>
      <c r="CU13" s="9">
        <v>79.887</v>
      </c>
      <c r="CV13" s="9">
        <v>63.710999999999999</v>
      </c>
      <c r="CW13" s="9">
        <v>6.4139999999999997</v>
      </c>
      <c r="CX13" s="9">
        <v>122.611</v>
      </c>
      <c r="CY13" s="9">
        <v>114.48699999999999</v>
      </c>
      <c r="CZ13" s="9">
        <v>52.015999999999998</v>
      </c>
      <c r="DA13" s="9">
        <v>62.470999999999997</v>
      </c>
      <c r="DB13" s="9">
        <v>8.1240000000000006</v>
      </c>
      <c r="DC13" s="9">
        <v>386.20400000000001</v>
      </c>
      <c r="DD13" s="9">
        <v>367.90800000000002</v>
      </c>
      <c r="DE13" s="9">
        <v>142.74299999999999</v>
      </c>
      <c r="DF13" s="9">
        <v>225.16499999999999</v>
      </c>
      <c r="DG13" s="9">
        <v>18.295999999999999</v>
      </c>
      <c r="DH13" s="9">
        <v>122.86</v>
      </c>
      <c r="DI13" s="9">
        <v>116.6</v>
      </c>
      <c r="DJ13" s="9">
        <v>47.374000000000002</v>
      </c>
      <c r="DK13" s="9">
        <v>69.227000000000004</v>
      </c>
      <c r="DL13" s="9">
        <v>6.26</v>
      </c>
      <c r="DM13" s="9">
        <v>263.34399999999999</v>
      </c>
      <c r="DN13" s="9">
        <v>251.30799999999999</v>
      </c>
      <c r="DO13" s="9">
        <v>95.369</v>
      </c>
      <c r="DP13" s="9">
        <v>155.93899999999999</v>
      </c>
      <c r="DQ13" s="9">
        <v>12.036</v>
      </c>
      <c r="DR13" s="9">
        <v>488.64600000000002</v>
      </c>
      <c r="DS13" s="9">
        <v>462.72899999999998</v>
      </c>
      <c r="DT13" s="9">
        <v>235.05799999999999</v>
      </c>
      <c r="DU13" s="9">
        <v>227.67099999999999</v>
      </c>
      <c r="DV13" s="9">
        <v>25.917000000000002</v>
      </c>
      <c r="DW13" s="9">
        <v>186.84899999999999</v>
      </c>
      <c r="DX13" s="9">
        <v>179.655</v>
      </c>
      <c r="DY13" s="9">
        <v>93.34</v>
      </c>
      <c r="DZ13" s="9">
        <v>86.314999999999998</v>
      </c>
      <c r="EA13" s="9">
        <v>7.194</v>
      </c>
      <c r="EB13" s="9">
        <v>301.79700000000003</v>
      </c>
      <c r="EC13" s="9">
        <v>283.07400000000001</v>
      </c>
      <c r="ED13" s="9">
        <v>141.71899999999999</v>
      </c>
      <c r="EE13" s="9">
        <v>141.35599999999999</v>
      </c>
      <c r="EF13" s="9">
        <v>18.722000000000001</v>
      </c>
      <c r="EG13" s="9">
        <v>188.95699999999999</v>
      </c>
      <c r="EH13" s="9">
        <v>178.733</v>
      </c>
      <c r="EI13" s="9">
        <v>103.431</v>
      </c>
      <c r="EJ13" s="9">
        <v>75.302000000000007</v>
      </c>
      <c r="EK13" s="9">
        <v>10.224</v>
      </c>
      <c r="EL13" s="9">
        <v>93.381</v>
      </c>
      <c r="EM13" s="9">
        <v>88.884</v>
      </c>
      <c r="EN13" s="9">
        <v>54.386000000000003</v>
      </c>
      <c r="EO13" s="9">
        <v>34.497999999999998</v>
      </c>
      <c r="EP13" s="9">
        <v>4.4960000000000004</v>
      </c>
      <c r="EQ13" s="9">
        <v>95.575999999999993</v>
      </c>
      <c r="ER13" s="9">
        <v>89.849000000000004</v>
      </c>
      <c r="ES13" s="9">
        <v>49.045000000000002</v>
      </c>
      <c r="ET13" s="9">
        <v>40.804000000000002</v>
      </c>
      <c r="EU13" s="9">
        <v>5.7270000000000003</v>
      </c>
      <c r="EV13" s="9">
        <v>56.433999999999997</v>
      </c>
      <c r="EW13" s="9">
        <v>53.073999999999998</v>
      </c>
      <c r="EX13" s="9">
        <v>35.296999999999997</v>
      </c>
      <c r="EY13" s="9">
        <v>17.777000000000001</v>
      </c>
      <c r="EZ13" s="9">
        <v>3.36</v>
      </c>
      <c r="FA13" s="9">
        <v>32.085000000000001</v>
      </c>
      <c r="FB13" s="9">
        <v>29.692</v>
      </c>
      <c r="FC13" s="9">
        <v>17.93</v>
      </c>
      <c r="FD13" s="9">
        <v>11.762</v>
      </c>
      <c r="FE13" s="9">
        <v>2.3929999999999998</v>
      </c>
      <c r="FF13" s="9">
        <v>24.349</v>
      </c>
      <c r="FG13" s="9">
        <v>23.382000000000001</v>
      </c>
      <c r="FH13" s="9">
        <v>17.367000000000001</v>
      </c>
      <c r="FI13" s="9">
        <v>6.016</v>
      </c>
      <c r="FJ13" s="9">
        <v>0.96699999999999997</v>
      </c>
    </row>
    <row r="14" spans="1:166">
      <c r="A14" s="10">
        <v>43132</v>
      </c>
      <c r="B14" s="9">
        <v>1111.818</v>
      </c>
      <c r="C14" s="9">
        <v>1040.913</v>
      </c>
      <c r="D14" s="9">
        <v>526.96600000000001</v>
      </c>
      <c r="E14" s="9">
        <v>513.947</v>
      </c>
      <c r="F14" s="9">
        <v>70.905000000000001</v>
      </c>
      <c r="G14" s="9">
        <v>428.97300000000001</v>
      </c>
      <c r="H14" s="9">
        <v>406.13099999999997</v>
      </c>
      <c r="I14" s="9">
        <v>207.27500000000001</v>
      </c>
      <c r="J14" s="9">
        <v>198.857</v>
      </c>
      <c r="K14" s="9">
        <v>22.841999999999999</v>
      </c>
      <c r="L14" s="9">
        <v>682.84400000000005</v>
      </c>
      <c r="M14" s="9">
        <v>634.78200000000004</v>
      </c>
      <c r="N14" s="9">
        <v>319.69200000000001</v>
      </c>
      <c r="O14" s="9">
        <v>315.08999999999997</v>
      </c>
      <c r="P14" s="9">
        <v>48.063000000000002</v>
      </c>
      <c r="Q14" s="9">
        <v>941.90700000000004</v>
      </c>
      <c r="R14" s="9">
        <v>890.51099999999997</v>
      </c>
      <c r="S14" s="9">
        <v>449.43200000000002</v>
      </c>
      <c r="T14" s="9">
        <v>441.07900000000001</v>
      </c>
      <c r="U14" s="9">
        <v>51.395000000000003</v>
      </c>
      <c r="V14" s="9">
        <v>338.98399999999998</v>
      </c>
      <c r="W14" s="9">
        <v>323.11399999999998</v>
      </c>
      <c r="X14" s="9">
        <v>166.18199999999999</v>
      </c>
      <c r="Y14" s="9">
        <v>156.93199999999999</v>
      </c>
      <c r="Z14" s="9">
        <v>15.87</v>
      </c>
      <c r="AA14" s="9">
        <v>602.923</v>
      </c>
      <c r="AB14" s="9">
        <v>567.39700000000005</v>
      </c>
      <c r="AC14" s="9">
        <v>283.25</v>
      </c>
      <c r="AD14" s="9">
        <v>284.14699999999999</v>
      </c>
      <c r="AE14" s="9">
        <v>35.526000000000003</v>
      </c>
      <c r="AF14" s="9">
        <v>169.911</v>
      </c>
      <c r="AG14" s="9">
        <v>150.40199999999999</v>
      </c>
      <c r="AH14" s="9">
        <v>77.534000000000006</v>
      </c>
      <c r="AI14" s="9">
        <v>72.867999999999995</v>
      </c>
      <c r="AJ14" s="9">
        <v>19.509</v>
      </c>
      <c r="AK14" s="9">
        <v>89.989000000000004</v>
      </c>
      <c r="AL14" s="9">
        <v>83.016999999999996</v>
      </c>
      <c r="AM14" s="9">
        <v>41.091999999999999</v>
      </c>
      <c r="AN14" s="9">
        <v>41.924999999999997</v>
      </c>
      <c r="AO14" s="9">
        <v>6.9720000000000004</v>
      </c>
      <c r="AP14" s="9">
        <v>79.921999999999997</v>
      </c>
      <c r="AQ14" s="9">
        <v>67.385000000000005</v>
      </c>
      <c r="AR14" s="9">
        <v>36.442</v>
      </c>
      <c r="AS14" s="9">
        <v>30.943000000000001</v>
      </c>
      <c r="AT14" s="9">
        <v>12.537000000000001</v>
      </c>
      <c r="AU14" s="9">
        <v>364.41</v>
      </c>
      <c r="AV14" s="9">
        <v>339.33300000000003</v>
      </c>
      <c r="AW14" s="9">
        <v>149.35400000000001</v>
      </c>
      <c r="AX14" s="9">
        <v>189.97900000000001</v>
      </c>
      <c r="AY14" s="9">
        <v>25.077000000000002</v>
      </c>
      <c r="AZ14" s="9">
        <v>122.191</v>
      </c>
      <c r="BA14" s="9">
        <v>116.215</v>
      </c>
      <c r="BB14" s="9">
        <v>49.890999999999998</v>
      </c>
      <c r="BC14" s="9">
        <v>66.322999999999993</v>
      </c>
      <c r="BD14" s="9">
        <v>5.9770000000000003</v>
      </c>
      <c r="BE14" s="9">
        <v>242.21899999999999</v>
      </c>
      <c r="BF14" s="9">
        <v>223.11799999999999</v>
      </c>
      <c r="BG14" s="9">
        <v>99.462999999999994</v>
      </c>
      <c r="BH14" s="9">
        <v>123.65600000000001</v>
      </c>
      <c r="BI14" s="9">
        <v>19.100000000000001</v>
      </c>
      <c r="BJ14" s="9">
        <v>166.21199999999999</v>
      </c>
      <c r="BK14" s="9">
        <v>160.012</v>
      </c>
      <c r="BL14" s="9">
        <v>84.433000000000007</v>
      </c>
      <c r="BM14" s="9">
        <v>75.578999999999994</v>
      </c>
      <c r="BN14" s="9">
        <v>6.2009999999999996</v>
      </c>
      <c r="BO14" s="9">
        <v>50.655000000000001</v>
      </c>
      <c r="BP14" s="9">
        <v>49.198999999999998</v>
      </c>
      <c r="BQ14" s="9">
        <v>23.457999999999998</v>
      </c>
      <c r="BR14" s="9">
        <v>25.741</v>
      </c>
      <c r="BS14" s="9">
        <v>1.456</v>
      </c>
      <c r="BT14" s="9">
        <v>115.557</v>
      </c>
      <c r="BU14" s="9">
        <v>110.813</v>
      </c>
      <c r="BV14" s="9">
        <v>60.975000000000001</v>
      </c>
      <c r="BW14" s="9">
        <v>49.838000000000001</v>
      </c>
      <c r="BX14" s="9">
        <v>4.7439999999999998</v>
      </c>
      <c r="BY14" s="9">
        <v>299.04399999999998</v>
      </c>
      <c r="BZ14" s="9">
        <v>275.19499999999999</v>
      </c>
      <c r="CA14" s="9">
        <v>152.845</v>
      </c>
      <c r="CB14" s="9">
        <v>122.35</v>
      </c>
      <c r="CC14" s="9">
        <v>23.85</v>
      </c>
      <c r="CD14" s="9">
        <v>115.988</v>
      </c>
      <c r="CE14" s="9">
        <v>107.889</v>
      </c>
      <c r="CF14" s="9">
        <v>65.069999999999993</v>
      </c>
      <c r="CG14" s="9">
        <v>42.819000000000003</v>
      </c>
      <c r="CH14" s="9">
        <v>8.0990000000000002</v>
      </c>
      <c r="CI14" s="9">
        <v>183.05600000000001</v>
      </c>
      <c r="CJ14" s="9">
        <v>167.30600000000001</v>
      </c>
      <c r="CK14" s="9">
        <v>87.775000000000006</v>
      </c>
      <c r="CL14" s="9">
        <v>79.531000000000006</v>
      </c>
      <c r="CM14" s="9">
        <v>15.75</v>
      </c>
      <c r="CN14" s="9">
        <v>282.15100000000001</v>
      </c>
      <c r="CO14" s="9">
        <v>266.37400000000002</v>
      </c>
      <c r="CP14" s="9">
        <v>140.33500000000001</v>
      </c>
      <c r="CQ14" s="9">
        <v>126.039</v>
      </c>
      <c r="CR14" s="9">
        <v>15.778</v>
      </c>
      <c r="CS14" s="9">
        <v>140.13900000000001</v>
      </c>
      <c r="CT14" s="9">
        <v>132.82900000000001</v>
      </c>
      <c r="CU14" s="9">
        <v>68.855999999999995</v>
      </c>
      <c r="CV14" s="9">
        <v>63.973999999999997</v>
      </c>
      <c r="CW14" s="9">
        <v>7.3090000000000002</v>
      </c>
      <c r="CX14" s="9">
        <v>142.01300000000001</v>
      </c>
      <c r="CY14" s="9">
        <v>133.54400000000001</v>
      </c>
      <c r="CZ14" s="9">
        <v>71.48</v>
      </c>
      <c r="DA14" s="9">
        <v>62.064999999999998</v>
      </c>
      <c r="DB14" s="9">
        <v>8.468</v>
      </c>
      <c r="DC14" s="9">
        <v>400.19400000000002</v>
      </c>
      <c r="DD14" s="9">
        <v>375.048</v>
      </c>
      <c r="DE14" s="9">
        <v>151.95599999999999</v>
      </c>
      <c r="DF14" s="9">
        <v>223.09200000000001</v>
      </c>
      <c r="DG14" s="9">
        <v>25.146000000000001</v>
      </c>
      <c r="DH14" s="9">
        <v>125.254</v>
      </c>
      <c r="DI14" s="9">
        <v>120.733</v>
      </c>
      <c r="DJ14" s="9">
        <v>47.552</v>
      </c>
      <c r="DK14" s="9">
        <v>73.182000000000002</v>
      </c>
      <c r="DL14" s="9">
        <v>4.5199999999999996</v>
      </c>
      <c r="DM14" s="9">
        <v>274.94099999999997</v>
      </c>
      <c r="DN14" s="9">
        <v>254.315</v>
      </c>
      <c r="DO14" s="9">
        <v>104.404</v>
      </c>
      <c r="DP14" s="9">
        <v>149.91</v>
      </c>
      <c r="DQ14" s="9">
        <v>20.626000000000001</v>
      </c>
      <c r="DR14" s="9">
        <v>467.87299999999999</v>
      </c>
      <c r="DS14" s="9">
        <v>437.71499999999997</v>
      </c>
      <c r="DT14" s="9">
        <v>221.00299999999999</v>
      </c>
      <c r="DU14" s="9">
        <v>216.71199999999999</v>
      </c>
      <c r="DV14" s="9">
        <v>30.158000000000001</v>
      </c>
      <c r="DW14" s="9">
        <v>190.38499999999999</v>
      </c>
      <c r="DX14" s="9">
        <v>179.99700000000001</v>
      </c>
      <c r="DY14" s="9">
        <v>86.367999999999995</v>
      </c>
      <c r="DZ14" s="9">
        <v>93.629000000000005</v>
      </c>
      <c r="EA14" s="9">
        <v>10.388</v>
      </c>
      <c r="EB14" s="9">
        <v>277.488</v>
      </c>
      <c r="EC14" s="9">
        <v>257.71899999999999</v>
      </c>
      <c r="ED14" s="9">
        <v>134.63499999999999</v>
      </c>
      <c r="EE14" s="9">
        <v>123.083</v>
      </c>
      <c r="EF14" s="9">
        <v>19.77</v>
      </c>
      <c r="EG14" s="9">
        <v>194.95500000000001</v>
      </c>
      <c r="EH14" s="9">
        <v>183.59</v>
      </c>
      <c r="EI14" s="9">
        <v>120.94499999999999</v>
      </c>
      <c r="EJ14" s="9">
        <v>62.645000000000003</v>
      </c>
      <c r="EK14" s="9">
        <v>11.365</v>
      </c>
      <c r="EL14" s="9">
        <v>88.245000000000005</v>
      </c>
      <c r="EM14" s="9">
        <v>83.52</v>
      </c>
      <c r="EN14" s="9">
        <v>56.287999999999997</v>
      </c>
      <c r="EO14" s="9">
        <v>27.231999999999999</v>
      </c>
      <c r="EP14" s="9">
        <v>4.7249999999999996</v>
      </c>
      <c r="EQ14" s="9">
        <v>106.71</v>
      </c>
      <c r="ER14" s="9">
        <v>100.07</v>
      </c>
      <c r="ES14" s="9">
        <v>64.656999999999996</v>
      </c>
      <c r="ET14" s="9">
        <v>35.412999999999997</v>
      </c>
      <c r="EU14" s="9">
        <v>6.64</v>
      </c>
      <c r="EV14" s="9">
        <v>48.795000000000002</v>
      </c>
      <c r="EW14" s="9">
        <v>44.56</v>
      </c>
      <c r="EX14" s="9">
        <v>33.061999999999998</v>
      </c>
      <c r="EY14" s="9">
        <v>11.497999999999999</v>
      </c>
      <c r="EZ14" s="9">
        <v>4.2350000000000003</v>
      </c>
      <c r="FA14" s="9">
        <v>25.09</v>
      </c>
      <c r="FB14" s="9">
        <v>21.881</v>
      </c>
      <c r="FC14" s="9">
        <v>17.067</v>
      </c>
      <c r="FD14" s="9">
        <v>4.8140000000000001</v>
      </c>
      <c r="FE14" s="9">
        <v>3.2080000000000002</v>
      </c>
      <c r="FF14" s="9">
        <v>23.706</v>
      </c>
      <c r="FG14" s="9">
        <v>22.678999999999998</v>
      </c>
      <c r="FH14" s="9">
        <v>15.994999999999999</v>
      </c>
      <c r="FI14" s="9">
        <v>6.6840000000000002</v>
      </c>
      <c r="FJ14" s="9">
        <v>1.0269999999999999</v>
      </c>
    </row>
    <row r="15" spans="1:166">
      <c r="A15" s="10">
        <v>43497</v>
      </c>
      <c r="B15" s="9">
        <v>1073.002</v>
      </c>
      <c r="C15" s="9">
        <v>997.19</v>
      </c>
      <c r="D15" s="9">
        <v>493.726</v>
      </c>
      <c r="E15" s="9">
        <v>503.464</v>
      </c>
      <c r="F15" s="9">
        <v>75.813000000000002</v>
      </c>
      <c r="G15" s="9">
        <v>411.06700000000001</v>
      </c>
      <c r="H15" s="9">
        <v>388.27699999999999</v>
      </c>
      <c r="I15" s="9">
        <v>199.52099999999999</v>
      </c>
      <c r="J15" s="9">
        <v>188.756</v>
      </c>
      <c r="K15" s="9">
        <v>22.79</v>
      </c>
      <c r="L15" s="9">
        <v>661.93499999999995</v>
      </c>
      <c r="M15" s="9">
        <v>608.91300000000001</v>
      </c>
      <c r="N15" s="9">
        <v>294.20499999999998</v>
      </c>
      <c r="O15" s="9">
        <v>314.70699999999999</v>
      </c>
      <c r="P15" s="9">
        <v>53.021999999999998</v>
      </c>
      <c r="Q15" s="9">
        <v>891.32</v>
      </c>
      <c r="R15" s="9">
        <v>831.88400000000001</v>
      </c>
      <c r="S15" s="9">
        <v>407.49200000000002</v>
      </c>
      <c r="T15" s="9">
        <v>424.39299999999997</v>
      </c>
      <c r="U15" s="9">
        <v>59.436</v>
      </c>
      <c r="V15" s="9">
        <v>311.26799999999997</v>
      </c>
      <c r="W15" s="9">
        <v>295.06799999999998</v>
      </c>
      <c r="X15" s="9">
        <v>149.94900000000001</v>
      </c>
      <c r="Y15" s="9">
        <v>145.119</v>
      </c>
      <c r="Z15" s="9">
        <v>16.2</v>
      </c>
      <c r="AA15" s="9">
        <v>580.05200000000002</v>
      </c>
      <c r="AB15" s="9">
        <v>536.81600000000003</v>
      </c>
      <c r="AC15" s="9">
        <v>257.54199999999997</v>
      </c>
      <c r="AD15" s="9">
        <v>279.274</v>
      </c>
      <c r="AE15" s="9">
        <v>43.235999999999997</v>
      </c>
      <c r="AF15" s="9">
        <v>181.68199999999999</v>
      </c>
      <c r="AG15" s="9">
        <v>165.30500000000001</v>
      </c>
      <c r="AH15" s="9">
        <v>86.233999999999995</v>
      </c>
      <c r="AI15" s="9">
        <v>79.070999999999998</v>
      </c>
      <c r="AJ15" s="9">
        <v>16.376999999999999</v>
      </c>
      <c r="AK15" s="9">
        <v>99.799000000000007</v>
      </c>
      <c r="AL15" s="9">
        <v>93.209000000000003</v>
      </c>
      <c r="AM15" s="9">
        <v>49.572000000000003</v>
      </c>
      <c r="AN15" s="9">
        <v>43.637</v>
      </c>
      <c r="AO15" s="9">
        <v>6.59</v>
      </c>
      <c r="AP15" s="9">
        <v>81.882999999999996</v>
      </c>
      <c r="AQ15" s="9">
        <v>72.096999999999994</v>
      </c>
      <c r="AR15" s="9">
        <v>36.662999999999997</v>
      </c>
      <c r="AS15" s="9">
        <v>35.433999999999997</v>
      </c>
      <c r="AT15" s="9">
        <v>9.7870000000000008</v>
      </c>
      <c r="AU15" s="9">
        <v>341.94200000000001</v>
      </c>
      <c r="AV15" s="9">
        <v>322.18799999999999</v>
      </c>
      <c r="AW15" s="9">
        <v>139.261</v>
      </c>
      <c r="AX15" s="9">
        <v>182.92699999999999</v>
      </c>
      <c r="AY15" s="9">
        <v>19.754000000000001</v>
      </c>
      <c r="AZ15" s="9">
        <v>109.95</v>
      </c>
      <c r="BA15" s="9">
        <v>106.354</v>
      </c>
      <c r="BB15" s="9">
        <v>44.575000000000003</v>
      </c>
      <c r="BC15" s="9">
        <v>61.779000000000003</v>
      </c>
      <c r="BD15" s="9">
        <v>3.5960000000000001</v>
      </c>
      <c r="BE15" s="9">
        <v>231.99199999999999</v>
      </c>
      <c r="BF15" s="9">
        <v>215.834</v>
      </c>
      <c r="BG15" s="9">
        <v>94.686000000000007</v>
      </c>
      <c r="BH15" s="9">
        <v>121.149</v>
      </c>
      <c r="BI15" s="9">
        <v>16.158000000000001</v>
      </c>
      <c r="BJ15" s="9">
        <v>171.233</v>
      </c>
      <c r="BK15" s="9">
        <v>160.26499999999999</v>
      </c>
      <c r="BL15" s="9">
        <v>71.622</v>
      </c>
      <c r="BM15" s="9">
        <v>88.641999999999996</v>
      </c>
      <c r="BN15" s="9">
        <v>10.968</v>
      </c>
      <c r="BO15" s="9">
        <v>51.872999999999998</v>
      </c>
      <c r="BP15" s="9">
        <v>49.383000000000003</v>
      </c>
      <c r="BQ15" s="9">
        <v>19.914999999999999</v>
      </c>
      <c r="BR15" s="9">
        <v>29.468</v>
      </c>
      <c r="BS15" s="9">
        <v>2.4900000000000002</v>
      </c>
      <c r="BT15" s="9">
        <v>119.35899999999999</v>
      </c>
      <c r="BU15" s="9">
        <v>110.88200000000001</v>
      </c>
      <c r="BV15" s="9">
        <v>51.707000000000001</v>
      </c>
      <c r="BW15" s="9">
        <v>59.174999999999997</v>
      </c>
      <c r="BX15" s="9">
        <v>8.4779999999999998</v>
      </c>
      <c r="BY15" s="9">
        <v>294.56</v>
      </c>
      <c r="BZ15" s="9">
        <v>275.56599999999997</v>
      </c>
      <c r="CA15" s="9">
        <v>150.86600000000001</v>
      </c>
      <c r="CB15" s="9">
        <v>124.699</v>
      </c>
      <c r="CC15" s="9">
        <v>18.995000000000001</v>
      </c>
      <c r="CD15" s="9">
        <v>110.21599999999999</v>
      </c>
      <c r="CE15" s="9">
        <v>105.884</v>
      </c>
      <c r="CF15" s="9">
        <v>62.082000000000001</v>
      </c>
      <c r="CG15" s="9">
        <v>43.802</v>
      </c>
      <c r="CH15" s="9">
        <v>4.3310000000000004</v>
      </c>
      <c r="CI15" s="9">
        <v>184.345</v>
      </c>
      <c r="CJ15" s="9">
        <v>169.68100000000001</v>
      </c>
      <c r="CK15" s="9">
        <v>88.784000000000006</v>
      </c>
      <c r="CL15" s="9">
        <v>80.897000000000006</v>
      </c>
      <c r="CM15" s="9">
        <v>14.663</v>
      </c>
      <c r="CN15" s="9">
        <v>265.267</v>
      </c>
      <c r="CO15" s="9">
        <v>239.17099999999999</v>
      </c>
      <c r="CP15" s="9">
        <v>131.976</v>
      </c>
      <c r="CQ15" s="9">
        <v>107.19499999999999</v>
      </c>
      <c r="CR15" s="9">
        <v>26.096</v>
      </c>
      <c r="CS15" s="9">
        <v>139.029</v>
      </c>
      <c r="CT15" s="9">
        <v>126.65600000000001</v>
      </c>
      <c r="CU15" s="9">
        <v>72.947999999999993</v>
      </c>
      <c r="CV15" s="9">
        <v>53.707999999999998</v>
      </c>
      <c r="CW15" s="9">
        <v>12.372999999999999</v>
      </c>
      <c r="CX15" s="9">
        <v>126.239</v>
      </c>
      <c r="CY15" s="9">
        <v>112.515</v>
      </c>
      <c r="CZ15" s="9">
        <v>59.027999999999999</v>
      </c>
      <c r="DA15" s="9">
        <v>53.487000000000002</v>
      </c>
      <c r="DB15" s="9">
        <v>13.723000000000001</v>
      </c>
      <c r="DC15" s="9">
        <v>375.52499999999998</v>
      </c>
      <c r="DD15" s="9">
        <v>354.84899999999999</v>
      </c>
      <c r="DE15" s="9">
        <v>140.80600000000001</v>
      </c>
      <c r="DF15" s="9">
        <v>214.04300000000001</v>
      </c>
      <c r="DG15" s="9">
        <v>20.675999999999998</v>
      </c>
      <c r="DH15" s="9">
        <v>123.553</v>
      </c>
      <c r="DI15" s="9">
        <v>120.58799999999999</v>
      </c>
      <c r="DJ15" s="9">
        <v>45.177999999999997</v>
      </c>
      <c r="DK15" s="9">
        <v>75.41</v>
      </c>
      <c r="DL15" s="9">
        <v>2.9649999999999999</v>
      </c>
      <c r="DM15" s="9">
        <v>251.97200000000001</v>
      </c>
      <c r="DN15" s="9">
        <v>234.261</v>
      </c>
      <c r="DO15" s="9">
        <v>95.628</v>
      </c>
      <c r="DP15" s="9">
        <v>138.63300000000001</v>
      </c>
      <c r="DQ15" s="9">
        <v>17.710999999999999</v>
      </c>
      <c r="DR15" s="9">
        <v>460.48099999999999</v>
      </c>
      <c r="DS15" s="9">
        <v>425.25400000000002</v>
      </c>
      <c r="DT15" s="9">
        <v>209.56899999999999</v>
      </c>
      <c r="DU15" s="9">
        <v>215.685</v>
      </c>
      <c r="DV15" s="9">
        <v>35.228000000000002</v>
      </c>
      <c r="DW15" s="9">
        <v>175.76499999999999</v>
      </c>
      <c r="DX15" s="9">
        <v>164.30199999999999</v>
      </c>
      <c r="DY15" s="9">
        <v>84.135999999999996</v>
      </c>
      <c r="DZ15" s="9">
        <v>80.165999999999997</v>
      </c>
      <c r="EA15" s="9">
        <v>11.462999999999999</v>
      </c>
      <c r="EB15" s="9">
        <v>284.71600000000001</v>
      </c>
      <c r="EC15" s="9">
        <v>260.952</v>
      </c>
      <c r="ED15" s="9">
        <v>125.43300000000001</v>
      </c>
      <c r="EE15" s="9">
        <v>135.518</v>
      </c>
      <c r="EF15" s="9">
        <v>23.763999999999999</v>
      </c>
      <c r="EG15" s="9">
        <v>173.571</v>
      </c>
      <c r="EH15" s="9">
        <v>158.20500000000001</v>
      </c>
      <c r="EI15" s="9">
        <v>102.824</v>
      </c>
      <c r="EJ15" s="9">
        <v>55.381999999999998</v>
      </c>
      <c r="EK15" s="9">
        <v>15.365</v>
      </c>
      <c r="EL15" s="9">
        <v>79.305000000000007</v>
      </c>
      <c r="EM15" s="9">
        <v>72.882999999999996</v>
      </c>
      <c r="EN15" s="9">
        <v>49.780999999999999</v>
      </c>
      <c r="EO15" s="9">
        <v>23.102</v>
      </c>
      <c r="EP15" s="9">
        <v>6.4219999999999997</v>
      </c>
      <c r="EQ15" s="9">
        <v>94.266000000000005</v>
      </c>
      <c r="ER15" s="9">
        <v>85.322000000000003</v>
      </c>
      <c r="ES15" s="9">
        <v>53.042999999999999</v>
      </c>
      <c r="ET15" s="9">
        <v>32.279000000000003</v>
      </c>
      <c r="EU15" s="9">
        <v>8.9440000000000008</v>
      </c>
      <c r="EV15" s="9">
        <v>63.424999999999997</v>
      </c>
      <c r="EW15" s="9">
        <v>58.881</v>
      </c>
      <c r="EX15" s="9">
        <v>40.527000000000001</v>
      </c>
      <c r="EY15" s="9">
        <v>18.353999999999999</v>
      </c>
      <c r="EZ15" s="9">
        <v>4.5439999999999996</v>
      </c>
      <c r="FA15" s="9">
        <v>32.444000000000003</v>
      </c>
      <c r="FB15" s="9">
        <v>30.503</v>
      </c>
      <c r="FC15" s="9">
        <v>20.425999999999998</v>
      </c>
      <c r="FD15" s="9">
        <v>10.077</v>
      </c>
      <c r="FE15" s="9">
        <v>1.9410000000000001</v>
      </c>
      <c r="FF15" s="9">
        <v>30.981000000000002</v>
      </c>
      <c r="FG15" s="9">
        <v>28.378</v>
      </c>
      <c r="FH15" s="9">
        <v>20.100999999999999</v>
      </c>
      <c r="FI15" s="9">
        <v>8.2769999999999992</v>
      </c>
      <c r="FJ15" s="9">
        <v>2.6030000000000002</v>
      </c>
    </row>
    <row r="16" spans="1:166">
      <c r="A16" s="10">
        <v>43862</v>
      </c>
      <c r="B16" s="9">
        <v>1151.5550000000001</v>
      </c>
      <c r="C16" s="9">
        <v>1086.3130000000001</v>
      </c>
      <c r="D16" s="9">
        <v>538.78</v>
      </c>
      <c r="E16" s="9">
        <v>547.53200000000004</v>
      </c>
      <c r="F16" s="9">
        <v>65.242000000000004</v>
      </c>
      <c r="G16" s="9">
        <v>428.57</v>
      </c>
      <c r="H16" s="9">
        <v>407.47300000000001</v>
      </c>
      <c r="I16" s="9">
        <v>202.23400000000001</v>
      </c>
      <c r="J16" s="9">
        <v>205.239</v>
      </c>
      <c r="K16" s="9">
        <v>21.097000000000001</v>
      </c>
      <c r="L16" s="9">
        <v>722.98500000000001</v>
      </c>
      <c r="M16" s="9">
        <v>678.84</v>
      </c>
      <c r="N16" s="9">
        <v>336.54599999999999</v>
      </c>
      <c r="O16" s="9">
        <v>342.29399999999998</v>
      </c>
      <c r="P16" s="9">
        <v>44.145000000000003</v>
      </c>
      <c r="Q16" s="9">
        <v>995.47299999999996</v>
      </c>
      <c r="R16" s="9">
        <v>943.04700000000003</v>
      </c>
      <c r="S16" s="9">
        <v>461.10399999999998</v>
      </c>
      <c r="T16" s="9">
        <v>481.94299999999998</v>
      </c>
      <c r="U16" s="9">
        <v>52.424999999999997</v>
      </c>
      <c r="V16" s="9">
        <v>350.738</v>
      </c>
      <c r="W16" s="9">
        <v>333.33</v>
      </c>
      <c r="X16" s="9">
        <v>161.52699999999999</v>
      </c>
      <c r="Y16" s="9">
        <v>171.803</v>
      </c>
      <c r="Z16" s="9">
        <v>17.408000000000001</v>
      </c>
      <c r="AA16" s="9">
        <v>644.73500000000001</v>
      </c>
      <c r="AB16" s="9">
        <v>609.71699999999998</v>
      </c>
      <c r="AC16" s="9">
        <v>299.57799999999997</v>
      </c>
      <c r="AD16" s="9">
        <v>310.14</v>
      </c>
      <c r="AE16" s="9">
        <v>35.017000000000003</v>
      </c>
      <c r="AF16" s="9">
        <v>156.083</v>
      </c>
      <c r="AG16" s="9">
        <v>143.26599999999999</v>
      </c>
      <c r="AH16" s="9">
        <v>77.676000000000002</v>
      </c>
      <c r="AI16" s="9">
        <v>65.59</v>
      </c>
      <c r="AJ16" s="9">
        <v>12.817</v>
      </c>
      <c r="AK16" s="9">
        <v>77.831999999999994</v>
      </c>
      <c r="AL16" s="9">
        <v>74.143000000000001</v>
      </c>
      <c r="AM16" s="9">
        <v>40.707000000000001</v>
      </c>
      <c r="AN16" s="9">
        <v>33.436</v>
      </c>
      <c r="AO16" s="9">
        <v>3.6890000000000001</v>
      </c>
      <c r="AP16" s="9">
        <v>78.25</v>
      </c>
      <c r="AQ16" s="9">
        <v>69.123000000000005</v>
      </c>
      <c r="AR16" s="9">
        <v>36.969000000000001</v>
      </c>
      <c r="AS16" s="9">
        <v>32.154000000000003</v>
      </c>
      <c r="AT16" s="9">
        <v>9.1280000000000001</v>
      </c>
      <c r="AU16" s="9">
        <v>386.86</v>
      </c>
      <c r="AV16" s="9">
        <v>366.48899999999998</v>
      </c>
      <c r="AW16" s="9">
        <v>160.71799999999999</v>
      </c>
      <c r="AX16" s="9">
        <v>205.77199999999999</v>
      </c>
      <c r="AY16" s="9">
        <v>20.370999999999999</v>
      </c>
      <c r="AZ16" s="9">
        <v>119.542</v>
      </c>
      <c r="BA16" s="9">
        <v>114.1</v>
      </c>
      <c r="BB16" s="9">
        <v>45.536999999999999</v>
      </c>
      <c r="BC16" s="9">
        <v>68.563000000000002</v>
      </c>
      <c r="BD16" s="9">
        <v>5.4429999999999996</v>
      </c>
      <c r="BE16" s="9">
        <v>267.31799999999998</v>
      </c>
      <c r="BF16" s="9">
        <v>252.39</v>
      </c>
      <c r="BG16" s="9">
        <v>115.181</v>
      </c>
      <c r="BH16" s="9">
        <v>137.209</v>
      </c>
      <c r="BI16" s="9">
        <v>14.928000000000001</v>
      </c>
      <c r="BJ16" s="9">
        <v>170.73400000000001</v>
      </c>
      <c r="BK16" s="9">
        <v>160.77699999999999</v>
      </c>
      <c r="BL16" s="9">
        <v>79.088999999999999</v>
      </c>
      <c r="BM16" s="9">
        <v>81.688000000000002</v>
      </c>
      <c r="BN16" s="9">
        <v>9.9570000000000007</v>
      </c>
      <c r="BO16" s="9">
        <v>50.838999999999999</v>
      </c>
      <c r="BP16" s="9">
        <v>48.222000000000001</v>
      </c>
      <c r="BQ16" s="9">
        <v>21.478000000000002</v>
      </c>
      <c r="BR16" s="9">
        <v>26.744</v>
      </c>
      <c r="BS16" s="9">
        <v>2.617</v>
      </c>
      <c r="BT16" s="9">
        <v>119.895</v>
      </c>
      <c r="BU16" s="9">
        <v>112.55500000000001</v>
      </c>
      <c r="BV16" s="9">
        <v>57.612000000000002</v>
      </c>
      <c r="BW16" s="9">
        <v>54.944000000000003</v>
      </c>
      <c r="BX16" s="9">
        <v>7.34</v>
      </c>
      <c r="BY16" s="9">
        <v>329.78100000000001</v>
      </c>
      <c r="BZ16" s="9">
        <v>311.95699999999999</v>
      </c>
      <c r="CA16" s="9">
        <v>165.76499999999999</v>
      </c>
      <c r="CB16" s="9">
        <v>146.191</v>
      </c>
      <c r="CC16" s="9">
        <v>17.824999999999999</v>
      </c>
      <c r="CD16" s="9">
        <v>121.488</v>
      </c>
      <c r="CE16" s="9">
        <v>114.194</v>
      </c>
      <c r="CF16" s="9">
        <v>61.317</v>
      </c>
      <c r="CG16" s="9">
        <v>52.877000000000002</v>
      </c>
      <c r="CH16" s="9">
        <v>7.2939999999999996</v>
      </c>
      <c r="CI16" s="9">
        <v>208.29300000000001</v>
      </c>
      <c r="CJ16" s="9">
        <v>197.762</v>
      </c>
      <c r="CK16" s="9">
        <v>104.44799999999999</v>
      </c>
      <c r="CL16" s="9">
        <v>93.313999999999993</v>
      </c>
      <c r="CM16" s="9">
        <v>10.531000000000001</v>
      </c>
      <c r="CN16" s="9">
        <v>264.18</v>
      </c>
      <c r="CO16" s="9">
        <v>247.09</v>
      </c>
      <c r="CP16" s="9">
        <v>133.208</v>
      </c>
      <c r="CQ16" s="9">
        <v>113.88200000000001</v>
      </c>
      <c r="CR16" s="9">
        <v>17.09</v>
      </c>
      <c r="CS16" s="9">
        <v>136.69999999999999</v>
      </c>
      <c r="CT16" s="9">
        <v>130.95699999999999</v>
      </c>
      <c r="CU16" s="9">
        <v>73.903000000000006</v>
      </c>
      <c r="CV16" s="9">
        <v>57.054000000000002</v>
      </c>
      <c r="CW16" s="9">
        <v>5.7430000000000003</v>
      </c>
      <c r="CX16" s="9">
        <v>127.479</v>
      </c>
      <c r="CY16" s="9">
        <v>116.133</v>
      </c>
      <c r="CZ16" s="9">
        <v>59.305999999999997</v>
      </c>
      <c r="DA16" s="9">
        <v>56.826999999999998</v>
      </c>
      <c r="DB16" s="9">
        <v>11.346</v>
      </c>
      <c r="DC16" s="9">
        <v>426.26799999999997</v>
      </c>
      <c r="DD16" s="9">
        <v>400.96899999999999</v>
      </c>
      <c r="DE16" s="9">
        <v>162.54</v>
      </c>
      <c r="DF16" s="9">
        <v>238.429</v>
      </c>
      <c r="DG16" s="9">
        <v>25.298999999999999</v>
      </c>
      <c r="DH16" s="9">
        <v>124.831</v>
      </c>
      <c r="DI16" s="9">
        <v>119.55200000000001</v>
      </c>
      <c r="DJ16" s="9">
        <v>44.398000000000003</v>
      </c>
      <c r="DK16" s="9">
        <v>75.153000000000006</v>
      </c>
      <c r="DL16" s="9">
        <v>5.2789999999999999</v>
      </c>
      <c r="DM16" s="9">
        <v>301.43700000000001</v>
      </c>
      <c r="DN16" s="9">
        <v>281.41699999999997</v>
      </c>
      <c r="DO16" s="9">
        <v>118.142</v>
      </c>
      <c r="DP16" s="9">
        <v>163.27600000000001</v>
      </c>
      <c r="DQ16" s="9">
        <v>20.02</v>
      </c>
      <c r="DR16" s="9">
        <v>492.589</v>
      </c>
      <c r="DS16" s="9">
        <v>468.74200000000002</v>
      </c>
      <c r="DT16" s="9">
        <v>237.59100000000001</v>
      </c>
      <c r="DU16" s="9">
        <v>231.15100000000001</v>
      </c>
      <c r="DV16" s="9">
        <v>23.847000000000001</v>
      </c>
      <c r="DW16" s="9">
        <v>185.18199999999999</v>
      </c>
      <c r="DX16" s="9">
        <v>179.5</v>
      </c>
      <c r="DY16" s="9">
        <v>93.424999999999997</v>
      </c>
      <c r="DZ16" s="9">
        <v>86.075000000000003</v>
      </c>
      <c r="EA16" s="9">
        <v>5.6820000000000004</v>
      </c>
      <c r="EB16" s="9">
        <v>307.40699999999998</v>
      </c>
      <c r="EC16" s="9">
        <v>289.24200000000002</v>
      </c>
      <c r="ED16" s="9">
        <v>144.166</v>
      </c>
      <c r="EE16" s="9">
        <v>145.07599999999999</v>
      </c>
      <c r="EF16" s="9">
        <v>18.164999999999999</v>
      </c>
      <c r="EG16" s="9">
        <v>181.642</v>
      </c>
      <c r="EH16" s="9">
        <v>170.83500000000001</v>
      </c>
      <c r="EI16" s="9">
        <v>105.873</v>
      </c>
      <c r="EJ16" s="9">
        <v>64.962000000000003</v>
      </c>
      <c r="EK16" s="9">
        <v>10.807</v>
      </c>
      <c r="EL16" s="9">
        <v>89.114999999999995</v>
      </c>
      <c r="EM16" s="9">
        <v>81.813999999999993</v>
      </c>
      <c r="EN16" s="9">
        <v>46.765999999999998</v>
      </c>
      <c r="EO16" s="9">
        <v>35.048000000000002</v>
      </c>
      <c r="EP16" s="9">
        <v>7.3010000000000002</v>
      </c>
      <c r="EQ16" s="9">
        <v>92.527000000000001</v>
      </c>
      <c r="ER16" s="9">
        <v>89.021000000000001</v>
      </c>
      <c r="ES16" s="9">
        <v>59.106999999999999</v>
      </c>
      <c r="ET16" s="9">
        <v>29.914000000000001</v>
      </c>
      <c r="EU16" s="9">
        <v>3.5059999999999998</v>
      </c>
      <c r="EV16" s="9">
        <v>51.055999999999997</v>
      </c>
      <c r="EW16" s="9">
        <v>45.767000000000003</v>
      </c>
      <c r="EX16" s="9">
        <v>32.776000000000003</v>
      </c>
      <c r="EY16" s="9">
        <v>12.991</v>
      </c>
      <c r="EZ16" s="9">
        <v>5.29</v>
      </c>
      <c r="FA16" s="9">
        <v>29.442</v>
      </c>
      <c r="FB16" s="9">
        <v>26.608000000000001</v>
      </c>
      <c r="FC16" s="9">
        <v>17.645</v>
      </c>
      <c r="FD16" s="9">
        <v>8.9629999999999992</v>
      </c>
      <c r="FE16" s="9">
        <v>2.835</v>
      </c>
      <c r="FF16" s="9">
        <v>21.614000000000001</v>
      </c>
      <c r="FG16" s="9">
        <v>19.158999999999999</v>
      </c>
      <c r="FH16" s="9">
        <v>15.131</v>
      </c>
      <c r="FI16" s="9">
        <v>4.0279999999999996</v>
      </c>
      <c r="FJ16" s="9">
        <v>2.4550000000000001</v>
      </c>
    </row>
    <row r="17" spans="1:166">
      <c r="A17" s="10">
        <v>44228</v>
      </c>
      <c r="B17" s="9">
        <v>1066.499</v>
      </c>
      <c r="C17" s="9">
        <v>1012.251</v>
      </c>
      <c r="D17" s="9">
        <v>489.59300000000002</v>
      </c>
      <c r="E17" s="9">
        <v>522.65700000000004</v>
      </c>
      <c r="F17" s="9">
        <v>54.247999999999998</v>
      </c>
      <c r="G17" s="9">
        <v>437.06900000000002</v>
      </c>
      <c r="H17" s="9">
        <v>422.17099999999999</v>
      </c>
      <c r="I17" s="9">
        <v>211.45500000000001</v>
      </c>
      <c r="J17" s="9">
        <v>210.71600000000001</v>
      </c>
      <c r="K17" s="9">
        <v>14.898</v>
      </c>
      <c r="L17" s="9">
        <v>629.42999999999995</v>
      </c>
      <c r="M17" s="9">
        <v>590.07899999999995</v>
      </c>
      <c r="N17" s="9">
        <v>278.13799999999998</v>
      </c>
      <c r="O17" s="9">
        <v>311.94099999999997</v>
      </c>
      <c r="P17" s="9">
        <v>39.350999999999999</v>
      </c>
      <c r="Q17" s="9">
        <v>866.99199999999996</v>
      </c>
      <c r="R17" s="9">
        <v>827.83900000000006</v>
      </c>
      <c r="S17" s="9">
        <v>400.601</v>
      </c>
      <c r="T17" s="9">
        <v>427.238</v>
      </c>
      <c r="U17" s="9">
        <v>39.152999999999999</v>
      </c>
      <c r="V17" s="9">
        <v>332.29700000000003</v>
      </c>
      <c r="W17" s="9">
        <v>321.13400000000001</v>
      </c>
      <c r="X17" s="9">
        <v>164.18299999999999</v>
      </c>
      <c r="Y17" s="9">
        <v>156.95099999999999</v>
      </c>
      <c r="Z17" s="9">
        <v>11.163</v>
      </c>
      <c r="AA17" s="9">
        <v>534.69500000000005</v>
      </c>
      <c r="AB17" s="9">
        <v>506.70499999999998</v>
      </c>
      <c r="AC17" s="9">
        <v>236.41800000000001</v>
      </c>
      <c r="AD17" s="9">
        <v>270.286</v>
      </c>
      <c r="AE17" s="9">
        <v>27.99</v>
      </c>
      <c r="AF17" s="9">
        <v>199.50700000000001</v>
      </c>
      <c r="AG17" s="9">
        <v>184.41200000000001</v>
      </c>
      <c r="AH17" s="9">
        <v>88.992000000000004</v>
      </c>
      <c r="AI17" s="9">
        <v>95.42</v>
      </c>
      <c r="AJ17" s="9">
        <v>15.096</v>
      </c>
      <c r="AK17" s="9">
        <v>104.77200000000001</v>
      </c>
      <c r="AL17" s="9">
        <v>101.03700000000001</v>
      </c>
      <c r="AM17" s="9">
        <v>47.271999999999998</v>
      </c>
      <c r="AN17" s="9">
        <v>53.765000000000001</v>
      </c>
      <c r="AO17" s="9">
        <v>3.7349999999999999</v>
      </c>
      <c r="AP17" s="9">
        <v>94.734999999999999</v>
      </c>
      <c r="AQ17" s="9">
        <v>83.375</v>
      </c>
      <c r="AR17" s="9">
        <v>41.72</v>
      </c>
      <c r="AS17" s="9">
        <v>41.655000000000001</v>
      </c>
      <c r="AT17" s="9">
        <v>11.36</v>
      </c>
      <c r="AU17" s="9">
        <v>348.49099999999999</v>
      </c>
      <c r="AV17" s="9">
        <v>335.10599999999999</v>
      </c>
      <c r="AW17" s="9">
        <v>146.08500000000001</v>
      </c>
      <c r="AX17" s="9">
        <v>189.02099999999999</v>
      </c>
      <c r="AY17" s="9">
        <v>13.385</v>
      </c>
      <c r="AZ17" s="9">
        <v>103.6</v>
      </c>
      <c r="BA17" s="9">
        <v>101.03700000000001</v>
      </c>
      <c r="BB17" s="9">
        <v>41.56</v>
      </c>
      <c r="BC17" s="9">
        <v>59.476999999999997</v>
      </c>
      <c r="BD17" s="9">
        <v>2.5630000000000002</v>
      </c>
      <c r="BE17" s="9">
        <v>244.89</v>
      </c>
      <c r="BF17" s="9">
        <v>234.06899999999999</v>
      </c>
      <c r="BG17" s="9">
        <v>104.52500000000001</v>
      </c>
      <c r="BH17" s="9">
        <v>129.54400000000001</v>
      </c>
      <c r="BI17" s="9">
        <v>10.821</v>
      </c>
      <c r="BJ17" s="9">
        <v>144.39699999999999</v>
      </c>
      <c r="BK17" s="9">
        <v>135.69800000000001</v>
      </c>
      <c r="BL17" s="9">
        <v>66.122</v>
      </c>
      <c r="BM17" s="9">
        <v>69.575999999999993</v>
      </c>
      <c r="BN17" s="9">
        <v>8.6989999999999998</v>
      </c>
      <c r="BO17" s="9">
        <v>46.509</v>
      </c>
      <c r="BP17" s="9">
        <v>45.536000000000001</v>
      </c>
      <c r="BQ17" s="9">
        <v>25.141999999999999</v>
      </c>
      <c r="BR17" s="9">
        <v>20.393999999999998</v>
      </c>
      <c r="BS17" s="9">
        <v>0.97299999999999998</v>
      </c>
      <c r="BT17" s="9">
        <v>97.888000000000005</v>
      </c>
      <c r="BU17" s="9">
        <v>90.162000000000006</v>
      </c>
      <c r="BV17" s="9">
        <v>40.98</v>
      </c>
      <c r="BW17" s="9">
        <v>49.182000000000002</v>
      </c>
      <c r="BX17" s="9">
        <v>7.726</v>
      </c>
      <c r="BY17" s="9">
        <v>295.40600000000001</v>
      </c>
      <c r="BZ17" s="9">
        <v>280.14800000000002</v>
      </c>
      <c r="CA17" s="9">
        <v>146.499</v>
      </c>
      <c r="CB17" s="9">
        <v>133.649</v>
      </c>
      <c r="CC17" s="9">
        <v>15.257999999999999</v>
      </c>
      <c r="CD17" s="9">
        <v>127.91500000000001</v>
      </c>
      <c r="CE17" s="9">
        <v>122.30800000000001</v>
      </c>
      <c r="CF17" s="9">
        <v>65.887</v>
      </c>
      <c r="CG17" s="9">
        <v>56.421999999999997</v>
      </c>
      <c r="CH17" s="9">
        <v>5.6059999999999999</v>
      </c>
      <c r="CI17" s="9">
        <v>167.49100000000001</v>
      </c>
      <c r="CJ17" s="9">
        <v>157.84</v>
      </c>
      <c r="CK17" s="9">
        <v>80.611999999999995</v>
      </c>
      <c r="CL17" s="9">
        <v>77.227000000000004</v>
      </c>
      <c r="CM17" s="9">
        <v>9.6509999999999998</v>
      </c>
      <c r="CN17" s="9">
        <v>278.20499999999998</v>
      </c>
      <c r="CO17" s="9">
        <v>261.298</v>
      </c>
      <c r="CP17" s="9">
        <v>130.887</v>
      </c>
      <c r="CQ17" s="9">
        <v>130.411</v>
      </c>
      <c r="CR17" s="9">
        <v>16.907</v>
      </c>
      <c r="CS17" s="9">
        <v>159.04499999999999</v>
      </c>
      <c r="CT17" s="9">
        <v>153.29</v>
      </c>
      <c r="CU17" s="9">
        <v>78.867000000000004</v>
      </c>
      <c r="CV17" s="9">
        <v>74.423000000000002</v>
      </c>
      <c r="CW17" s="9">
        <v>5.7549999999999999</v>
      </c>
      <c r="CX17" s="9">
        <v>119.16</v>
      </c>
      <c r="CY17" s="9">
        <v>108.008</v>
      </c>
      <c r="CZ17" s="9">
        <v>52.02</v>
      </c>
      <c r="DA17" s="9">
        <v>55.988</v>
      </c>
      <c r="DB17" s="9">
        <v>11.151999999999999</v>
      </c>
      <c r="DC17" s="9">
        <v>383.67899999999997</v>
      </c>
      <c r="DD17" s="9">
        <v>360.77300000000002</v>
      </c>
      <c r="DE17" s="9">
        <v>143.29</v>
      </c>
      <c r="DF17" s="9">
        <v>217.483</v>
      </c>
      <c r="DG17" s="9">
        <v>22.905999999999999</v>
      </c>
      <c r="DH17" s="9">
        <v>135.74100000000001</v>
      </c>
      <c r="DI17" s="9">
        <v>130.19200000000001</v>
      </c>
      <c r="DJ17" s="9">
        <v>51.09</v>
      </c>
      <c r="DK17" s="9">
        <v>79.102000000000004</v>
      </c>
      <c r="DL17" s="9">
        <v>5.548</v>
      </c>
      <c r="DM17" s="9">
        <v>247.93899999999999</v>
      </c>
      <c r="DN17" s="9">
        <v>230.58099999999999</v>
      </c>
      <c r="DO17" s="9">
        <v>92.2</v>
      </c>
      <c r="DP17" s="9">
        <v>138.381</v>
      </c>
      <c r="DQ17" s="9">
        <v>17.358000000000001</v>
      </c>
      <c r="DR17" s="9">
        <v>433.94400000000002</v>
      </c>
      <c r="DS17" s="9">
        <v>416.089</v>
      </c>
      <c r="DT17" s="9">
        <v>202.702</v>
      </c>
      <c r="DU17" s="9">
        <v>213.386</v>
      </c>
      <c r="DV17" s="9">
        <v>17.855</v>
      </c>
      <c r="DW17" s="9">
        <v>170.602</v>
      </c>
      <c r="DX17" s="9">
        <v>166.251</v>
      </c>
      <c r="DY17" s="9">
        <v>87.147999999999996</v>
      </c>
      <c r="DZ17" s="9">
        <v>79.102999999999994</v>
      </c>
      <c r="EA17" s="9">
        <v>4.351</v>
      </c>
      <c r="EB17" s="9">
        <v>263.34199999999998</v>
      </c>
      <c r="EC17" s="9">
        <v>249.83799999999999</v>
      </c>
      <c r="ED17" s="9">
        <v>115.554</v>
      </c>
      <c r="EE17" s="9">
        <v>134.28399999999999</v>
      </c>
      <c r="EF17" s="9">
        <v>13.504</v>
      </c>
      <c r="EG17" s="9">
        <v>180.70699999999999</v>
      </c>
      <c r="EH17" s="9">
        <v>171.905</v>
      </c>
      <c r="EI17" s="9">
        <v>103.227</v>
      </c>
      <c r="EJ17" s="9">
        <v>68.677999999999997</v>
      </c>
      <c r="EK17" s="9">
        <v>8.8019999999999996</v>
      </c>
      <c r="EL17" s="9">
        <v>92.061999999999998</v>
      </c>
      <c r="EM17" s="9">
        <v>88.418000000000006</v>
      </c>
      <c r="EN17" s="9">
        <v>50.210999999999999</v>
      </c>
      <c r="EO17" s="9">
        <v>38.207000000000001</v>
      </c>
      <c r="EP17" s="9">
        <v>3.6429999999999998</v>
      </c>
      <c r="EQ17" s="9">
        <v>88.644999999999996</v>
      </c>
      <c r="ER17" s="9">
        <v>83.486999999999995</v>
      </c>
      <c r="ES17" s="9">
        <v>53.015999999999998</v>
      </c>
      <c r="ET17" s="9">
        <v>30.471</v>
      </c>
      <c r="EU17" s="9">
        <v>5.1580000000000004</v>
      </c>
      <c r="EV17" s="9">
        <v>68.168999999999997</v>
      </c>
      <c r="EW17" s="9">
        <v>63.484000000000002</v>
      </c>
      <c r="EX17" s="9">
        <v>40.375</v>
      </c>
      <c r="EY17" s="9">
        <v>23.109000000000002</v>
      </c>
      <c r="EZ17" s="9">
        <v>4.6849999999999996</v>
      </c>
      <c r="FA17" s="9">
        <v>38.664999999999999</v>
      </c>
      <c r="FB17" s="9">
        <v>37.31</v>
      </c>
      <c r="FC17" s="9">
        <v>23.006</v>
      </c>
      <c r="FD17" s="9">
        <v>14.304</v>
      </c>
      <c r="FE17" s="9">
        <v>1.355</v>
      </c>
      <c r="FF17" s="9">
        <v>29.504000000000001</v>
      </c>
      <c r="FG17" s="9">
        <v>26.173999999999999</v>
      </c>
      <c r="FH17" s="9">
        <v>17.367999999999999</v>
      </c>
      <c r="FI17" s="9">
        <v>8.8049999999999997</v>
      </c>
      <c r="FJ17" s="9">
        <v>3.33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497</vt:i4>
      </vt:variant>
    </vt:vector>
  </HeadingPairs>
  <TitlesOfParts>
    <vt:vector size="502" baseType="lpstr">
      <vt:lpstr>Contents</vt:lpstr>
      <vt:lpstr>Table 4.1</vt:lpstr>
      <vt:lpstr>Table 4.2</vt:lpstr>
      <vt:lpstr>Index</vt:lpstr>
      <vt:lpstr>Data1</vt:lpstr>
      <vt:lpstr>A124805058K</vt:lpstr>
      <vt:lpstr>A124805058K_Data</vt:lpstr>
      <vt:lpstr>A124805058K_Latest</vt:lpstr>
      <vt:lpstr>A124805062A</vt:lpstr>
      <vt:lpstr>A124805062A_Data</vt:lpstr>
      <vt:lpstr>A124805062A_Latest</vt:lpstr>
      <vt:lpstr>A124805066K</vt:lpstr>
      <vt:lpstr>A124805066K_Data</vt:lpstr>
      <vt:lpstr>A124805066K_Latest</vt:lpstr>
      <vt:lpstr>A124805070A</vt:lpstr>
      <vt:lpstr>A124805070A_Data</vt:lpstr>
      <vt:lpstr>A124805070A_Latest</vt:lpstr>
      <vt:lpstr>A124805074K</vt:lpstr>
      <vt:lpstr>A124805074K_Data</vt:lpstr>
      <vt:lpstr>A124805074K_Latest</vt:lpstr>
      <vt:lpstr>A124805078V</vt:lpstr>
      <vt:lpstr>A124805078V_Data</vt:lpstr>
      <vt:lpstr>A124805078V_Latest</vt:lpstr>
      <vt:lpstr>A124805082K</vt:lpstr>
      <vt:lpstr>A124805082K_Data</vt:lpstr>
      <vt:lpstr>A124805082K_Latest</vt:lpstr>
      <vt:lpstr>A124805086V</vt:lpstr>
      <vt:lpstr>A124805086V_Data</vt:lpstr>
      <vt:lpstr>A124805086V_Latest</vt:lpstr>
      <vt:lpstr>A124805090K</vt:lpstr>
      <vt:lpstr>A124805090K_Data</vt:lpstr>
      <vt:lpstr>A124805090K_Latest</vt:lpstr>
      <vt:lpstr>A124805094V</vt:lpstr>
      <vt:lpstr>A124805094V_Data</vt:lpstr>
      <vt:lpstr>A124805094V_Latest</vt:lpstr>
      <vt:lpstr>A124805098C</vt:lpstr>
      <vt:lpstr>A124805098C_Data</vt:lpstr>
      <vt:lpstr>A124805098C_Latest</vt:lpstr>
      <vt:lpstr>A124805102J</vt:lpstr>
      <vt:lpstr>A124805102J_Data</vt:lpstr>
      <vt:lpstr>A124805102J_Latest</vt:lpstr>
      <vt:lpstr>A124805106T</vt:lpstr>
      <vt:lpstr>A124805106T_Data</vt:lpstr>
      <vt:lpstr>A124805106T_Latest</vt:lpstr>
      <vt:lpstr>A124805110J</vt:lpstr>
      <vt:lpstr>A124805110J_Data</vt:lpstr>
      <vt:lpstr>A124805110J_Latest</vt:lpstr>
      <vt:lpstr>A124805114T</vt:lpstr>
      <vt:lpstr>A124805114T_Data</vt:lpstr>
      <vt:lpstr>A124805114T_Latest</vt:lpstr>
      <vt:lpstr>A124805118A</vt:lpstr>
      <vt:lpstr>A124805118A_Data</vt:lpstr>
      <vt:lpstr>A124805118A_Latest</vt:lpstr>
      <vt:lpstr>A124805122T</vt:lpstr>
      <vt:lpstr>A124805122T_Data</vt:lpstr>
      <vt:lpstr>A124805122T_Latest</vt:lpstr>
      <vt:lpstr>A124805126A</vt:lpstr>
      <vt:lpstr>A124805126A_Data</vt:lpstr>
      <vt:lpstr>A124805126A_Latest</vt:lpstr>
      <vt:lpstr>A124805130T</vt:lpstr>
      <vt:lpstr>A124805130T_Data</vt:lpstr>
      <vt:lpstr>A124805130T_Latest</vt:lpstr>
      <vt:lpstr>A124805134A</vt:lpstr>
      <vt:lpstr>A124805134A_Data</vt:lpstr>
      <vt:lpstr>A124805134A_Latest</vt:lpstr>
      <vt:lpstr>A124805138K</vt:lpstr>
      <vt:lpstr>A124805138K_Data</vt:lpstr>
      <vt:lpstr>A124805138K_Latest</vt:lpstr>
      <vt:lpstr>A124805142A</vt:lpstr>
      <vt:lpstr>A124805142A_Data</vt:lpstr>
      <vt:lpstr>A124805142A_Latest</vt:lpstr>
      <vt:lpstr>A124805146K</vt:lpstr>
      <vt:lpstr>A124805146K_Data</vt:lpstr>
      <vt:lpstr>A124805146K_Latest</vt:lpstr>
      <vt:lpstr>A124805150A</vt:lpstr>
      <vt:lpstr>A124805150A_Data</vt:lpstr>
      <vt:lpstr>A124805150A_Latest</vt:lpstr>
      <vt:lpstr>A124805154K</vt:lpstr>
      <vt:lpstr>A124805154K_Data</vt:lpstr>
      <vt:lpstr>A124805154K_Latest</vt:lpstr>
      <vt:lpstr>A124805158V</vt:lpstr>
      <vt:lpstr>A124805158V_Data</vt:lpstr>
      <vt:lpstr>A124805158V_Latest</vt:lpstr>
      <vt:lpstr>A124805162K</vt:lpstr>
      <vt:lpstr>A124805162K_Data</vt:lpstr>
      <vt:lpstr>A124805162K_Latest</vt:lpstr>
      <vt:lpstr>A124805166V</vt:lpstr>
      <vt:lpstr>A124805166V_Data</vt:lpstr>
      <vt:lpstr>A124805166V_Latest</vt:lpstr>
      <vt:lpstr>A124805170K</vt:lpstr>
      <vt:lpstr>A124805170K_Data</vt:lpstr>
      <vt:lpstr>A124805170K_Latest</vt:lpstr>
      <vt:lpstr>A124805174V</vt:lpstr>
      <vt:lpstr>A124805174V_Data</vt:lpstr>
      <vt:lpstr>A124805174V_Latest</vt:lpstr>
      <vt:lpstr>A124805178C</vt:lpstr>
      <vt:lpstr>A124805178C_Data</vt:lpstr>
      <vt:lpstr>A124805178C_Latest</vt:lpstr>
      <vt:lpstr>A124805182V</vt:lpstr>
      <vt:lpstr>A124805182V_Data</vt:lpstr>
      <vt:lpstr>A124805182V_Latest</vt:lpstr>
      <vt:lpstr>A124805186C</vt:lpstr>
      <vt:lpstr>A124805186C_Data</vt:lpstr>
      <vt:lpstr>A124805186C_Latest</vt:lpstr>
      <vt:lpstr>A124805190V</vt:lpstr>
      <vt:lpstr>A124805190V_Data</vt:lpstr>
      <vt:lpstr>A124805190V_Latest</vt:lpstr>
      <vt:lpstr>A124805194C</vt:lpstr>
      <vt:lpstr>A124805194C_Data</vt:lpstr>
      <vt:lpstr>A124805194C_Latest</vt:lpstr>
      <vt:lpstr>A124805198L</vt:lpstr>
      <vt:lpstr>A124805198L_Data</vt:lpstr>
      <vt:lpstr>A124805198L_Latest</vt:lpstr>
      <vt:lpstr>A124805202T</vt:lpstr>
      <vt:lpstr>A124805202T_Data</vt:lpstr>
      <vt:lpstr>A124805202T_Latest</vt:lpstr>
      <vt:lpstr>A124805206A</vt:lpstr>
      <vt:lpstr>A124805206A_Data</vt:lpstr>
      <vt:lpstr>A124805206A_Latest</vt:lpstr>
      <vt:lpstr>A124805210T</vt:lpstr>
      <vt:lpstr>A124805210T_Data</vt:lpstr>
      <vt:lpstr>A124805210T_Latest</vt:lpstr>
      <vt:lpstr>A124805214A</vt:lpstr>
      <vt:lpstr>A124805214A_Data</vt:lpstr>
      <vt:lpstr>A124805214A_Latest</vt:lpstr>
      <vt:lpstr>A124805218K</vt:lpstr>
      <vt:lpstr>A124805218K_Data</vt:lpstr>
      <vt:lpstr>A124805218K_Latest</vt:lpstr>
      <vt:lpstr>A124805222A</vt:lpstr>
      <vt:lpstr>A124805222A_Data</vt:lpstr>
      <vt:lpstr>A124805222A_Latest</vt:lpstr>
      <vt:lpstr>A124805226K</vt:lpstr>
      <vt:lpstr>A124805226K_Data</vt:lpstr>
      <vt:lpstr>A124805226K_Latest</vt:lpstr>
      <vt:lpstr>A124805230A</vt:lpstr>
      <vt:lpstr>A124805230A_Data</vt:lpstr>
      <vt:lpstr>A124805230A_Latest</vt:lpstr>
      <vt:lpstr>A124805234K</vt:lpstr>
      <vt:lpstr>A124805234K_Data</vt:lpstr>
      <vt:lpstr>A124805234K_Latest</vt:lpstr>
      <vt:lpstr>A124805238V</vt:lpstr>
      <vt:lpstr>A124805238V_Data</vt:lpstr>
      <vt:lpstr>A124805238V_Latest</vt:lpstr>
      <vt:lpstr>A124805242K</vt:lpstr>
      <vt:lpstr>A124805242K_Data</vt:lpstr>
      <vt:lpstr>A124805242K_Latest</vt:lpstr>
      <vt:lpstr>A124805246V</vt:lpstr>
      <vt:lpstr>A124805246V_Data</vt:lpstr>
      <vt:lpstr>A124805246V_Latest</vt:lpstr>
      <vt:lpstr>A124805250K</vt:lpstr>
      <vt:lpstr>A124805250K_Data</vt:lpstr>
      <vt:lpstr>A124805250K_Latest</vt:lpstr>
      <vt:lpstr>A124805254V</vt:lpstr>
      <vt:lpstr>A124805254V_Data</vt:lpstr>
      <vt:lpstr>A124805254V_Latest</vt:lpstr>
      <vt:lpstr>A124805258C</vt:lpstr>
      <vt:lpstr>A124805258C_Data</vt:lpstr>
      <vt:lpstr>A124805258C_Latest</vt:lpstr>
      <vt:lpstr>A124805262V</vt:lpstr>
      <vt:lpstr>A124805262V_Data</vt:lpstr>
      <vt:lpstr>A124805262V_Latest</vt:lpstr>
      <vt:lpstr>A124805266C</vt:lpstr>
      <vt:lpstr>A124805266C_Data</vt:lpstr>
      <vt:lpstr>A124805266C_Latest</vt:lpstr>
      <vt:lpstr>A124805270V</vt:lpstr>
      <vt:lpstr>A124805270V_Data</vt:lpstr>
      <vt:lpstr>A124805270V_Latest</vt:lpstr>
      <vt:lpstr>A124805274C</vt:lpstr>
      <vt:lpstr>A124805274C_Data</vt:lpstr>
      <vt:lpstr>A124805274C_Latest</vt:lpstr>
      <vt:lpstr>A124805278L</vt:lpstr>
      <vt:lpstr>A124805278L_Data</vt:lpstr>
      <vt:lpstr>A124805278L_Latest</vt:lpstr>
      <vt:lpstr>A124805282C</vt:lpstr>
      <vt:lpstr>A124805282C_Data</vt:lpstr>
      <vt:lpstr>A124805282C_Latest</vt:lpstr>
      <vt:lpstr>A124805286L</vt:lpstr>
      <vt:lpstr>A124805286L_Data</vt:lpstr>
      <vt:lpstr>A124805286L_Latest</vt:lpstr>
      <vt:lpstr>A124805290C</vt:lpstr>
      <vt:lpstr>A124805290C_Data</vt:lpstr>
      <vt:lpstr>A124805290C_Latest</vt:lpstr>
      <vt:lpstr>A124805294L</vt:lpstr>
      <vt:lpstr>A124805294L_Data</vt:lpstr>
      <vt:lpstr>A124805294L_Latest</vt:lpstr>
      <vt:lpstr>A124805298W</vt:lpstr>
      <vt:lpstr>A124805298W_Data</vt:lpstr>
      <vt:lpstr>A124805298W_Latest</vt:lpstr>
      <vt:lpstr>A124805302A</vt:lpstr>
      <vt:lpstr>A124805302A_Data</vt:lpstr>
      <vt:lpstr>A124805302A_Latest</vt:lpstr>
      <vt:lpstr>A124805306K</vt:lpstr>
      <vt:lpstr>A124805306K_Data</vt:lpstr>
      <vt:lpstr>A124805306K_Latest</vt:lpstr>
      <vt:lpstr>A124805310A</vt:lpstr>
      <vt:lpstr>A124805310A_Data</vt:lpstr>
      <vt:lpstr>A124805310A_Latest</vt:lpstr>
      <vt:lpstr>A124805314K</vt:lpstr>
      <vt:lpstr>A124805314K_Data</vt:lpstr>
      <vt:lpstr>A124805314K_Latest</vt:lpstr>
      <vt:lpstr>A124805318V</vt:lpstr>
      <vt:lpstr>A124805318V_Data</vt:lpstr>
      <vt:lpstr>A124805318V_Latest</vt:lpstr>
      <vt:lpstr>A124805322K</vt:lpstr>
      <vt:lpstr>A124805322K_Data</vt:lpstr>
      <vt:lpstr>A124805322K_Latest</vt:lpstr>
      <vt:lpstr>A124805326V</vt:lpstr>
      <vt:lpstr>A124805326V_Data</vt:lpstr>
      <vt:lpstr>A124805326V_Latest</vt:lpstr>
      <vt:lpstr>A124805330K</vt:lpstr>
      <vt:lpstr>A124805330K_Data</vt:lpstr>
      <vt:lpstr>A124805330K_Latest</vt:lpstr>
      <vt:lpstr>A124805334V</vt:lpstr>
      <vt:lpstr>A124805334V_Data</vt:lpstr>
      <vt:lpstr>A124805334V_Latest</vt:lpstr>
      <vt:lpstr>A124805338C</vt:lpstr>
      <vt:lpstr>A124805338C_Data</vt:lpstr>
      <vt:lpstr>A124805338C_Latest</vt:lpstr>
      <vt:lpstr>A124805342V</vt:lpstr>
      <vt:lpstr>A124805342V_Data</vt:lpstr>
      <vt:lpstr>A124805342V_Latest</vt:lpstr>
      <vt:lpstr>A124805346C</vt:lpstr>
      <vt:lpstr>A124805346C_Data</vt:lpstr>
      <vt:lpstr>A124805346C_Latest</vt:lpstr>
      <vt:lpstr>A124805350V</vt:lpstr>
      <vt:lpstr>A124805350V_Data</vt:lpstr>
      <vt:lpstr>A124805350V_Latest</vt:lpstr>
      <vt:lpstr>A124805354C</vt:lpstr>
      <vt:lpstr>A124805354C_Data</vt:lpstr>
      <vt:lpstr>A124805354C_Latest</vt:lpstr>
      <vt:lpstr>A124805358L</vt:lpstr>
      <vt:lpstr>A124805358L_Data</vt:lpstr>
      <vt:lpstr>A124805358L_Latest</vt:lpstr>
      <vt:lpstr>A124805362C</vt:lpstr>
      <vt:lpstr>A124805362C_Data</vt:lpstr>
      <vt:lpstr>A124805362C_Latest</vt:lpstr>
      <vt:lpstr>A124805366L</vt:lpstr>
      <vt:lpstr>A124805366L_Data</vt:lpstr>
      <vt:lpstr>A124805366L_Latest</vt:lpstr>
      <vt:lpstr>A124805370C</vt:lpstr>
      <vt:lpstr>A124805370C_Data</vt:lpstr>
      <vt:lpstr>A124805370C_Latest</vt:lpstr>
      <vt:lpstr>A124805374L</vt:lpstr>
      <vt:lpstr>A124805374L_Data</vt:lpstr>
      <vt:lpstr>A124805374L_Latest</vt:lpstr>
      <vt:lpstr>A124805378W</vt:lpstr>
      <vt:lpstr>A124805378W_Data</vt:lpstr>
      <vt:lpstr>A124805378W_Latest</vt:lpstr>
      <vt:lpstr>A124805382L</vt:lpstr>
      <vt:lpstr>A124805382L_Data</vt:lpstr>
      <vt:lpstr>A124805382L_Latest</vt:lpstr>
      <vt:lpstr>A124805386W</vt:lpstr>
      <vt:lpstr>A124805386W_Data</vt:lpstr>
      <vt:lpstr>A124805386W_Latest</vt:lpstr>
      <vt:lpstr>A124805390L</vt:lpstr>
      <vt:lpstr>A124805390L_Data</vt:lpstr>
      <vt:lpstr>A124805390L_Latest</vt:lpstr>
      <vt:lpstr>A124805394W</vt:lpstr>
      <vt:lpstr>A124805394W_Data</vt:lpstr>
      <vt:lpstr>A124805394W_Latest</vt:lpstr>
      <vt:lpstr>A124805398F</vt:lpstr>
      <vt:lpstr>A124805398F_Data</vt:lpstr>
      <vt:lpstr>A124805398F_Latest</vt:lpstr>
      <vt:lpstr>A124805402K</vt:lpstr>
      <vt:lpstr>A124805402K_Data</vt:lpstr>
      <vt:lpstr>A124805402K_Latest</vt:lpstr>
      <vt:lpstr>A124805406V</vt:lpstr>
      <vt:lpstr>A124805406V_Data</vt:lpstr>
      <vt:lpstr>A124805406V_Latest</vt:lpstr>
      <vt:lpstr>A124805410K</vt:lpstr>
      <vt:lpstr>A124805410K_Data</vt:lpstr>
      <vt:lpstr>A124805410K_Latest</vt:lpstr>
      <vt:lpstr>A124805414V</vt:lpstr>
      <vt:lpstr>A124805414V_Data</vt:lpstr>
      <vt:lpstr>A124805414V_Latest</vt:lpstr>
      <vt:lpstr>A124805418C</vt:lpstr>
      <vt:lpstr>A124805418C_Data</vt:lpstr>
      <vt:lpstr>A124805418C_Latest</vt:lpstr>
      <vt:lpstr>A124805422V</vt:lpstr>
      <vt:lpstr>A124805422V_Data</vt:lpstr>
      <vt:lpstr>A124805422V_Latest</vt:lpstr>
      <vt:lpstr>A124805426C</vt:lpstr>
      <vt:lpstr>A124805426C_Data</vt:lpstr>
      <vt:lpstr>A124805426C_Latest</vt:lpstr>
      <vt:lpstr>A124805430V</vt:lpstr>
      <vt:lpstr>A124805430V_Data</vt:lpstr>
      <vt:lpstr>A124805430V_Latest</vt:lpstr>
      <vt:lpstr>A124805434C</vt:lpstr>
      <vt:lpstr>A124805434C_Data</vt:lpstr>
      <vt:lpstr>A124805434C_Latest</vt:lpstr>
      <vt:lpstr>A124805438L</vt:lpstr>
      <vt:lpstr>A124805438L_Data</vt:lpstr>
      <vt:lpstr>A124805438L_Latest</vt:lpstr>
      <vt:lpstr>A124805442C</vt:lpstr>
      <vt:lpstr>A124805442C_Data</vt:lpstr>
      <vt:lpstr>A124805442C_Latest</vt:lpstr>
      <vt:lpstr>A124805446L</vt:lpstr>
      <vt:lpstr>A124805446L_Data</vt:lpstr>
      <vt:lpstr>A124805446L_Latest</vt:lpstr>
      <vt:lpstr>A124805450C</vt:lpstr>
      <vt:lpstr>A124805450C_Data</vt:lpstr>
      <vt:lpstr>A124805450C_Latest</vt:lpstr>
      <vt:lpstr>A124805454L</vt:lpstr>
      <vt:lpstr>A124805454L_Data</vt:lpstr>
      <vt:lpstr>A124805454L_Latest</vt:lpstr>
      <vt:lpstr>A124805458W</vt:lpstr>
      <vt:lpstr>A124805458W_Data</vt:lpstr>
      <vt:lpstr>A124805458W_Latest</vt:lpstr>
      <vt:lpstr>A124805462L</vt:lpstr>
      <vt:lpstr>A124805462L_Data</vt:lpstr>
      <vt:lpstr>A124805462L_Latest</vt:lpstr>
      <vt:lpstr>A124805466W</vt:lpstr>
      <vt:lpstr>A124805466W_Data</vt:lpstr>
      <vt:lpstr>A124805466W_Latest</vt:lpstr>
      <vt:lpstr>A124805470L</vt:lpstr>
      <vt:lpstr>A124805470L_Data</vt:lpstr>
      <vt:lpstr>A124805470L_Latest</vt:lpstr>
      <vt:lpstr>A124805474W</vt:lpstr>
      <vt:lpstr>A124805474W_Data</vt:lpstr>
      <vt:lpstr>A124805474W_Latest</vt:lpstr>
      <vt:lpstr>A124805478F</vt:lpstr>
      <vt:lpstr>A124805478F_Data</vt:lpstr>
      <vt:lpstr>A124805478F_Latest</vt:lpstr>
      <vt:lpstr>A124805482W</vt:lpstr>
      <vt:lpstr>A124805482W_Data</vt:lpstr>
      <vt:lpstr>A124805482W_Latest</vt:lpstr>
      <vt:lpstr>A124805486F</vt:lpstr>
      <vt:lpstr>A124805486F_Data</vt:lpstr>
      <vt:lpstr>A124805486F_Latest</vt:lpstr>
      <vt:lpstr>A124805490W</vt:lpstr>
      <vt:lpstr>A124805490W_Data</vt:lpstr>
      <vt:lpstr>A124805490W_Latest</vt:lpstr>
      <vt:lpstr>A124805494F</vt:lpstr>
      <vt:lpstr>A124805494F_Data</vt:lpstr>
      <vt:lpstr>A124805494F_Latest</vt:lpstr>
      <vt:lpstr>A124805498R</vt:lpstr>
      <vt:lpstr>A124805498R_Data</vt:lpstr>
      <vt:lpstr>A124805498R_Latest</vt:lpstr>
      <vt:lpstr>A124805502V</vt:lpstr>
      <vt:lpstr>A124805502V_Data</vt:lpstr>
      <vt:lpstr>A124805502V_Latest</vt:lpstr>
      <vt:lpstr>A124805506C</vt:lpstr>
      <vt:lpstr>A124805506C_Data</vt:lpstr>
      <vt:lpstr>A124805506C_Latest</vt:lpstr>
      <vt:lpstr>A124805510V</vt:lpstr>
      <vt:lpstr>A124805510V_Data</vt:lpstr>
      <vt:lpstr>A124805510V_Latest</vt:lpstr>
      <vt:lpstr>A124805514C</vt:lpstr>
      <vt:lpstr>A124805514C_Data</vt:lpstr>
      <vt:lpstr>A124805514C_Latest</vt:lpstr>
      <vt:lpstr>A124805518L</vt:lpstr>
      <vt:lpstr>A124805518L_Data</vt:lpstr>
      <vt:lpstr>A124805518L_Latest</vt:lpstr>
      <vt:lpstr>A124805522C</vt:lpstr>
      <vt:lpstr>A124805522C_Data</vt:lpstr>
      <vt:lpstr>A124805522C_Latest</vt:lpstr>
      <vt:lpstr>A124805526L</vt:lpstr>
      <vt:lpstr>A124805526L_Data</vt:lpstr>
      <vt:lpstr>A124805526L_Latest</vt:lpstr>
      <vt:lpstr>A124805530C</vt:lpstr>
      <vt:lpstr>A124805530C_Data</vt:lpstr>
      <vt:lpstr>A124805530C_Latest</vt:lpstr>
      <vt:lpstr>A124805534L</vt:lpstr>
      <vt:lpstr>A124805534L_Data</vt:lpstr>
      <vt:lpstr>A124805534L_Latest</vt:lpstr>
      <vt:lpstr>A124805538W</vt:lpstr>
      <vt:lpstr>A124805538W_Data</vt:lpstr>
      <vt:lpstr>A124805538W_Latest</vt:lpstr>
      <vt:lpstr>A124805542L</vt:lpstr>
      <vt:lpstr>A124805542L_Data</vt:lpstr>
      <vt:lpstr>A124805542L_Latest</vt:lpstr>
      <vt:lpstr>A124805546W</vt:lpstr>
      <vt:lpstr>A124805546W_Data</vt:lpstr>
      <vt:lpstr>A124805546W_Latest</vt:lpstr>
      <vt:lpstr>A124805550L</vt:lpstr>
      <vt:lpstr>A124805550L_Data</vt:lpstr>
      <vt:lpstr>A124805550L_Latest</vt:lpstr>
      <vt:lpstr>A124805554W</vt:lpstr>
      <vt:lpstr>A124805554W_Data</vt:lpstr>
      <vt:lpstr>A124805554W_Latest</vt:lpstr>
      <vt:lpstr>A124805558F</vt:lpstr>
      <vt:lpstr>A124805558F_Data</vt:lpstr>
      <vt:lpstr>A124805558F_Latest</vt:lpstr>
      <vt:lpstr>A124805562W</vt:lpstr>
      <vt:lpstr>A124805562W_Data</vt:lpstr>
      <vt:lpstr>A124805562W_Latest</vt:lpstr>
      <vt:lpstr>A124805566F</vt:lpstr>
      <vt:lpstr>A124805566F_Data</vt:lpstr>
      <vt:lpstr>A124805566F_Latest</vt:lpstr>
      <vt:lpstr>A124805570W</vt:lpstr>
      <vt:lpstr>A124805570W_Data</vt:lpstr>
      <vt:lpstr>A124805570W_Latest</vt:lpstr>
      <vt:lpstr>A124805574F</vt:lpstr>
      <vt:lpstr>A124805574F_Data</vt:lpstr>
      <vt:lpstr>A124805574F_Latest</vt:lpstr>
      <vt:lpstr>A124805578R</vt:lpstr>
      <vt:lpstr>A124805578R_Data</vt:lpstr>
      <vt:lpstr>A124805578R_Latest</vt:lpstr>
      <vt:lpstr>A124805582F</vt:lpstr>
      <vt:lpstr>A124805582F_Data</vt:lpstr>
      <vt:lpstr>A124805582F_Latest</vt:lpstr>
      <vt:lpstr>A124805586R</vt:lpstr>
      <vt:lpstr>A124805586R_Data</vt:lpstr>
      <vt:lpstr>A124805586R_Latest</vt:lpstr>
      <vt:lpstr>A124805590F</vt:lpstr>
      <vt:lpstr>A124805590F_Data</vt:lpstr>
      <vt:lpstr>A124805590F_Latest</vt:lpstr>
      <vt:lpstr>A124805594R</vt:lpstr>
      <vt:lpstr>A124805594R_Data</vt:lpstr>
      <vt:lpstr>A124805594R_Latest</vt:lpstr>
      <vt:lpstr>A124805598X</vt:lpstr>
      <vt:lpstr>A124805598X_Data</vt:lpstr>
      <vt:lpstr>A124805598X_Latest</vt:lpstr>
      <vt:lpstr>A124805602C</vt:lpstr>
      <vt:lpstr>A124805602C_Data</vt:lpstr>
      <vt:lpstr>A124805602C_Latest</vt:lpstr>
      <vt:lpstr>A124805606L</vt:lpstr>
      <vt:lpstr>A124805606L_Data</vt:lpstr>
      <vt:lpstr>A124805606L_Latest</vt:lpstr>
      <vt:lpstr>A124805610C</vt:lpstr>
      <vt:lpstr>A124805610C_Data</vt:lpstr>
      <vt:lpstr>A124805610C_Latest</vt:lpstr>
      <vt:lpstr>A124805614L</vt:lpstr>
      <vt:lpstr>A124805614L_Data</vt:lpstr>
      <vt:lpstr>A124805614L_Latest</vt:lpstr>
      <vt:lpstr>A124805618W</vt:lpstr>
      <vt:lpstr>A124805618W_Data</vt:lpstr>
      <vt:lpstr>A124805618W_Latest</vt:lpstr>
      <vt:lpstr>A124805622L</vt:lpstr>
      <vt:lpstr>A124805622L_Data</vt:lpstr>
      <vt:lpstr>A124805622L_Latest</vt:lpstr>
      <vt:lpstr>A124805626W</vt:lpstr>
      <vt:lpstr>A124805626W_Data</vt:lpstr>
      <vt:lpstr>A124805626W_Latest</vt:lpstr>
      <vt:lpstr>A124805630L</vt:lpstr>
      <vt:lpstr>A124805630L_Data</vt:lpstr>
      <vt:lpstr>A124805630L_Latest</vt:lpstr>
      <vt:lpstr>A124805634W</vt:lpstr>
      <vt:lpstr>A124805634W_Data</vt:lpstr>
      <vt:lpstr>A124805634W_Latest</vt:lpstr>
      <vt:lpstr>A124805638F</vt:lpstr>
      <vt:lpstr>A124805638F_Data</vt:lpstr>
      <vt:lpstr>A124805638F_Latest</vt:lpstr>
      <vt:lpstr>A124805642W</vt:lpstr>
      <vt:lpstr>A124805642W_Data</vt:lpstr>
      <vt:lpstr>A124805642W_Latest</vt:lpstr>
      <vt:lpstr>A124805646F</vt:lpstr>
      <vt:lpstr>A124805646F_Data</vt:lpstr>
      <vt:lpstr>A124805646F_Latest</vt:lpstr>
      <vt:lpstr>A124805650W</vt:lpstr>
      <vt:lpstr>A124805650W_Data</vt:lpstr>
      <vt:lpstr>A124805650W_Latest</vt:lpstr>
      <vt:lpstr>A124805654F</vt:lpstr>
      <vt:lpstr>A124805654F_Data</vt:lpstr>
      <vt:lpstr>A124805654F_Latest</vt:lpstr>
      <vt:lpstr>A124805658R</vt:lpstr>
      <vt:lpstr>A124805658R_Data</vt:lpstr>
      <vt:lpstr>A124805658R_Latest</vt:lpstr>
      <vt:lpstr>A124805662F</vt:lpstr>
      <vt:lpstr>A124805662F_Data</vt:lpstr>
      <vt:lpstr>A124805662F_Latest</vt:lpstr>
      <vt:lpstr>A124805666R</vt:lpstr>
      <vt:lpstr>A124805666R_Data</vt:lpstr>
      <vt:lpstr>A124805666R_Latest</vt:lpstr>
      <vt:lpstr>A124805670F</vt:lpstr>
      <vt:lpstr>A124805670F_Data</vt:lpstr>
      <vt:lpstr>A124805670F_Latest</vt:lpstr>
      <vt:lpstr>A124805674R</vt:lpstr>
      <vt:lpstr>A124805674R_Data</vt:lpstr>
      <vt:lpstr>A124805674R_Latest</vt:lpstr>
      <vt:lpstr>A124805678X</vt:lpstr>
      <vt:lpstr>A124805678X_Data</vt:lpstr>
      <vt:lpstr>A124805678X_Latest</vt:lpstr>
      <vt:lpstr>A124805682R</vt:lpstr>
      <vt:lpstr>A124805682R_Data</vt:lpstr>
      <vt:lpstr>A124805682R_Latest</vt:lpstr>
      <vt:lpstr>A124805686X</vt:lpstr>
      <vt:lpstr>A124805686X_Data</vt:lpstr>
      <vt:lpstr>A124805686X_Latest</vt:lpstr>
      <vt:lpstr>A124805690R</vt:lpstr>
      <vt:lpstr>A124805690R_Data</vt:lpstr>
      <vt:lpstr>A124805690R_Latest</vt:lpstr>
      <vt:lpstr>A124805694X</vt:lpstr>
      <vt:lpstr>A124805694X_Data</vt:lpstr>
      <vt:lpstr>A124805694X_Latest</vt:lpstr>
      <vt:lpstr>A124805698J</vt:lpstr>
      <vt:lpstr>A124805698J_Data</vt:lpstr>
      <vt:lpstr>A124805698J_Latest</vt:lpstr>
      <vt:lpstr>A124805702L</vt:lpstr>
      <vt:lpstr>A124805702L_Data</vt:lpstr>
      <vt:lpstr>A124805702L_Latest</vt:lpstr>
      <vt:lpstr>A124805706W</vt:lpstr>
      <vt:lpstr>A124805706W_Data</vt:lpstr>
      <vt:lpstr>A124805706W_Latest</vt:lpstr>
      <vt:lpstr>A124805710L</vt:lpstr>
      <vt:lpstr>A124805710L_Data</vt:lpstr>
      <vt:lpstr>A124805710L_Latest</vt:lpstr>
      <vt:lpstr>A124805714W</vt:lpstr>
      <vt:lpstr>A124805714W_Data</vt:lpstr>
      <vt:lpstr>A124805714W_Latest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2021-05-25T01:01:08Z</dcterms:created>
  <dcterms:modified xsi:type="dcterms:W3CDTF">2021-07-01T10:28:29Z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2021-07-01T10:28:19Z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edc51a06-fefa-4abb-a379-2b19e76bc1e1</vt:lpwstr>
  </property>
  <property fmtid="{D5CDD505-2E9C-101B-9397-08002B2CF9AE}" pid="8" name="MSIP_Label_c8e5a7ee-c283-40b0-98eb-fa437df4c031_ContentBits">
    <vt:lpwstr>0</vt:lpwstr>
  </property>
</Properties>
</file>