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50BD42D9-117B-4766-9C71-54FEA0532B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16.1" sheetId="5" r:id="rId2"/>
    <sheet name="Table 16.2" sheetId="6" r:id="rId3"/>
    <sheet name="Index" sheetId="3" r:id="rId4"/>
    <sheet name="Data1" sheetId="1" r:id="rId5"/>
  </sheets>
  <definedNames>
    <definedName name="A124813766X">Data1!$O$1:$O$10,Data1!$O$11:$O$17</definedName>
    <definedName name="A124813766X_Data">Data1!$O$11:$O$17</definedName>
    <definedName name="A124813766X_Latest">Data1!$O$17</definedName>
    <definedName name="A124813770R">Data1!$P$1:$P$10,Data1!$P$11:$P$17</definedName>
    <definedName name="A124813770R_Data">Data1!$P$11:$P$17</definedName>
    <definedName name="A124813770R_Latest">Data1!$P$17</definedName>
    <definedName name="A124813774X">Data1!$R$1:$R$10,Data1!$R$11:$R$17</definedName>
    <definedName name="A124813774X_Data">Data1!$R$11:$R$17</definedName>
    <definedName name="A124813774X_Latest">Data1!$R$17</definedName>
    <definedName name="A124813778J">Data1!$J$1:$J$10,Data1!$J$11:$J$17</definedName>
    <definedName name="A124813778J_Data">Data1!$J$11:$J$17</definedName>
    <definedName name="A124813778J_Latest">Data1!$J$17</definedName>
    <definedName name="A124813782X">Data1!$N$1:$N$10,Data1!$N$11:$N$17</definedName>
    <definedName name="A124813782X_Data">Data1!$N$11:$N$17</definedName>
    <definedName name="A124813782X_Latest">Data1!$N$17</definedName>
    <definedName name="A124813786J">Data1!$D$1:$D$10,Data1!$D$11:$D$17</definedName>
    <definedName name="A124813786J_Data">Data1!$D$11:$D$17</definedName>
    <definedName name="A124813786J_Latest">Data1!$D$17</definedName>
    <definedName name="A124813790X">Data1!$G$1:$G$10,Data1!$G$11:$G$17</definedName>
    <definedName name="A124813790X_Data">Data1!$G$11:$G$17</definedName>
    <definedName name="A124813790X_Latest">Data1!$G$17</definedName>
    <definedName name="A124813794J">Data1!$H$1:$H$10,Data1!$H$11:$H$17</definedName>
    <definedName name="A124813794J_Data">Data1!$H$11:$H$17</definedName>
    <definedName name="A124813794J_Latest">Data1!$H$17</definedName>
    <definedName name="A124813798T">Data1!$Q$1:$Q$10,Data1!$Q$11:$Q$17</definedName>
    <definedName name="A124813798T_Data">Data1!$Q$11:$Q$17</definedName>
    <definedName name="A124813798T_Latest">Data1!$Q$17</definedName>
    <definedName name="A124813802W">Data1!$S$1:$S$10,Data1!$S$11:$S$17</definedName>
    <definedName name="A124813802W_Data">Data1!$S$11:$S$17</definedName>
    <definedName name="A124813802W_Latest">Data1!$S$17</definedName>
    <definedName name="A124813806F">Data1!$B$1:$B$10,Data1!$B$11:$B$17</definedName>
    <definedName name="A124813806F_Data">Data1!$B$11:$B$17</definedName>
    <definedName name="A124813806F_Latest">Data1!$B$17</definedName>
    <definedName name="A124813810W">Data1!$I$1:$I$10,Data1!$I$11:$I$17</definedName>
    <definedName name="A124813810W_Data">Data1!$I$11:$I$17</definedName>
    <definedName name="A124813810W_Latest">Data1!$I$17</definedName>
    <definedName name="A124813814F">Data1!$L$1:$L$10,Data1!$L$11:$L$17</definedName>
    <definedName name="A124813814F_Data">Data1!$L$11:$L$17</definedName>
    <definedName name="A124813814F_Latest">Data1!$L$17</definedName>
    <definedName name="A124813818R">Data1!$C$1:$C$10,Data1!$C$11:$C$17</definedName>
    <definedName name="A124813818R_Data">Data1!$C$11:$C$17</definedName>
    <definedName name="A124813818R_Latest">Data1!$C$17</definedName>
    <definedName name="A124813822F">Data1!$E$1:$E$10,Data1!$E$11:$E$17</definedName>
    <definedName name="A124813822F_Data">Data1!$E$11:$E$17</definedName>
    <definedName name="A124813822F_Latest">Data1!$E$17</definedName>
    <definedName name="A124813826R">Data1!$F$1:$F$10,Data1!$F$11:$F$17</definedName>
    <definedName name="A124813826R_Data">Data1!$F$11:$F$17</definedName>
    <definedName name="A124813826R_Latest">Data1!$F$17</definedName>
    <definedName name="A124813830F">Data1!$K$1:$K$10,Data1!$K$11:$K$17</definedName>
    <definedName name="A124813830F_Data">Data1!$K$11:$K$17</definedName>
    <definedName name="A124813830F_Latest">Data1!$K$17</definedName>
    <definedName name="A124813834R">Data1!$M$1:$M$10,Data1!$M$11:$M$17</definedName>
    <definedName name="A124813834R_Data">Data1!$M$11:$M$17</definedName>
    <definedName name="A124813834R_Latest">Data1!$M$17</definedName>
    <definedName name="A124813838X">Data1!$AY$1:$AY$10,Data1!$AY$11:$AY$17</definedName>
    <definedName name="A124813838X_Data">Data1!$AY$11:$AY$17</definedName>
    <definedName name="A124813838X_Latest">Data1!$AY$17</definedName>
    <definedName name="A124813842R">Data1!$AZ$1:$AZ$10,Data1!$AZ$11:$AZ$17</definedName>
    <definedName name="A124813842R_Data">Data1!$AZ$11:$AZ$17</definedName>
    <definedName name="A124813842R_Latest">Data1!$AZ$17</definedName>
    <definedName name="A124813846X">Data1!$BB$1:$BB$10,Data1!$BB$11:$BB$17</definedName>
    <definedName name="A124813846X_Data">Data1!$BB$11:$BB$17</definedName>
    <definedName name="A124813846X_Latest">Data1!$BB$17</definedName>
    <definedName name="A124813850R">Data1!$AT$1:$AT$10,Data1!$AT$11:$AT$17</definedName>
    <definedName name="A124813850R_Data">Data1!$AT$11:$AT$17</definedName>
    <definedName name="A124813850R_Latest">Data1!$AT$17</definedName>
    <definedName name="A124813854X">Data1!$AX$1:$AX$10,Data1!$AX$11:$AX$17</definedName>
    <definedName name="A124813854X_Data">Data1!$AX$11:$AX$17</definedName>
    <definedName name="A124813854X_Latest">Data1!$AX$17</definedName>
    <definedName name="A124813858J">Data1!$AN$1:$AN$10,Data1!$AN$11:$AN$17</definedName>
    <definedName name="A124813858J_Data">Data1!$AN$11:$AN$17</definedName>
    <definedName name="A124813858J_Latest">Data1!$AN$17</definedName>
    <definedName name="A124813862X">Data1!$AQ$1:$AQ$10,Data1!$AQ$11:$AQ$17</definedName>
    <definedName name="A124813862X_Data">Data1!$AQ$11:$AQ$17</definedName>
    <definedName name="A124813862X_Latest">Data1!$AQ$17</definedName>
    <definedName name="A124813866J">Data1!$AR$1:$AR$10,Data1!$AR$11:$AR$17</definedName>
    <definedName name="A124813866J_Data">Data1!$AR$11:$AR$17</definedName>
    <definedName name="A124813866J_Latest">Data1!$AR$17</definedName>
    <definedName name="A124813870X">Data1!$BA$1:$BA$10,Data1!$BA$11:$BA$17</definedName>
    <definedName name="A124813870X_Data">Data1!$BA$11:$BA$17</definedName>
    <definedName name="A124813870X_Latest">Data1!$BA$17</definedName>
    <definedName name="A124813874J">Data1!$BC$1:$BC$10,Data1!$BC$11:$BC$17</definedName>
    <definedName name="A124813874J_Data">Data1!$BC$11:$BC$17</definedName>
    <definedName name="A124813874J_Latest">Data1!$BC$17</definedName>
    <definedName name="A124813878T">Data1!$AL$1:$AL$10,Data1!$AL$11:$AL$17</definedName>
    <definedName name="A124813878T_Data">Data1!$AL$11:$AL$17</definedName>
    <definedName name="A124813878T_Latest">Data1!$AL$17</definedName>
    <definedName name="A124813882J">Data1!$AS$1:$AS$10,Data1!$AS$11:$AS$17</definedName>
    <definedName name="A124813882J_Data">Data1!$AS$11:$AS$17</definedName>
    <definedName name="A124813882J_Latest">Data1!$AS$17</definedName>
    <definedName name="A124813886T">Data1!$AV$1:$AV$10,Data1!$AV$11:$AV$17</definedName>
    <definedName name="A124813886T_Data">Data1!$AV$11:$AV$17</definedName>
    <definedName name="A124813886T_Latest">Data1!$AV$17</definedName>
    <definedName name="A124813890J">Data1!$AM$1:$AM$10,Data1!$AM$11:$AM$17</definedName>
    <definedName name="A124813890J_Data">Data1!$AM$11:$AM$17</definedName>
    <definedName name="A124813890J_Latest">Data1!$AM$17</definedName>
    <definedName name="A124813894T">Data1!$AO$1:$AO$10,Data1!$AO$11:$AO$17</definedName>
    <definedName name="A124813894T_Data">Data1!$AO$11:$AO$17</definedName>
    <definedName name="A124813894T_Latest">Data1!$AO$17</definedName>
    <definedName name="A124813898A">Data1!$AP$1:$AP$10,Data1!$AP$11:$AP$17</definedName>
    <definedName name="A124813898A_Data">Data1!$AP$11:$AP$17</definedName>
    <definedName name="A124813898A_Latest">Data1!$AP$17</definedName>
    <definedName name="A124813902F">Data1!$AU$1:$AU$10,Data1!$AU$11:$AU$17</definedName>
    <definedName name="A124813902F_Data">Data1!$AU$11:$AU$17</definedName>
    <definedName name="A124813902F_Latest">Data1!$AU$17</definedName>
    <definedName name="A124813906R">Data1!$AW$1:$AW$10,Data1!$AW$11:$AW$17</definedName>
    <definedName name="A124813906R_Data">Data1!$AW$11:$AW$17</definedName>
    <definedName name="A124813906R_Latest">Data1!$AW$17</definedName>
    <definedName name="A124813910F">Data1!$DA$1:$DA$10,Data1!$DA$11:$DA$17</definedName>
    <definedName name="A124813910F_Data">Data1!$DA$11:$DA$17</definedName>
    <definedName name="A124813910F_Latest">Data1!$DA$17</definedName>
    <definedName name="A124813914R">Data1!$DB$1:$DB$10,Data1!$DB$11:$DB$17</definedName>
    <definedName name="A124813914R_Data">Data1!$DB$11:$DB$17</definedName>
    <definedName name="A124813914R_Latest">Data1!$DB$17</definedName>
    <definedName name="A124813918X">Data1!$DD$1:$DD$10,Data1!$DD$11:$DD$17</definedName>
    <definedName name="A124813918X_Data">Data1!$DD$11:$DD$17</definedName>
    <definedName name="A124813918X_Latest">Data1!$DD$17</definedName>
    <definedName name="A124813922R">Data1!$CV$1:$CV$10,Data1!$CV$11:$CV$17</definedName>
    <definedName name="A124813922R_Data">Data1!$CV$11:$CV$17</definedName>
    <definedName name="A124813922R_Latest">Data1!$CV$17</definedName>
    <definedName name="A124813926X">Data1!$CZ$1:$CZ$10,Data1!$CZ$11:$CZ$17</definedName>
    <definedName name="A124813926X_Data">Data1!$CZ$11:$CZ$17</definedName>
    <definedName name="A124813926X_Latest">Data1!$CZ$17</definedName>
    <definedName name="A124813930R">Data1!$CP$1:$CP$10,Data1!$CP$11:$CP$17</definedName>
    <definedName name="A124813930R_Data">Data1!$CP$11:$CP$17</definedName>
    <definedName name="A124813930R_Latest">Data1!$CP$17</definedName>
    <definedName name="A124813934X">Data1!$CS$1:$CS$10,Data1!$CS$11:$CS$17</definedName>
    <definedName name="A124813934X_Data">Data1!$CS$11:$CS$17</definedName>
    <definedName name="A124813934X_Latest">Data1!$CS$17</definedName>
    <definedName name="A124813938J">Data1!$CT$1:$CT$10,Data1!$CT$11:$CT$17</definedName>
    <definedName name="A124813938J_Data">Data1!$CT$11:$CT$17</definedName>
    <definedName name="A124813938J_Latest">Data1!$CT$17</definedName>
    <definedName name="A124813942X">Data1!$DC$1:$DC$10,Data1!$DC$11:$DC$17</definedName>
    <definedName name="A124813942X_Data">Data1!$DC$11:$DC$17</definedName>
    <definedName name="A124813942X_Latest">Data1!$DC$17</definedName>
    <definedName name="A124813946J">Data1!$DE$1:$DE$10,Data1!$DE$11:$DE$17</definedName>
    <definedName name="A124813946J_Data">Data1!$DE$11:$DE$17</definedName>
    <definedName name="A124813946J_Latest">Data1!$DE$17</definedName>
    <definedName name="A124813950X">Data1!$CN$1:$CN$10,Data1!$CN$11:$CN$17</definedName>
    <definedName name="A124813950X_Data">Data1!$CN$11:$CN$17</definedName>
    <definedName name="A124813950X_Latest">Data1!$CN$17</definedName>
    <definedName name="A124813954J">Data1!$CU$1:$CU$10,Data1!$CU$11:$CU$17</definedName>
    <definedName name="A124813954J_Data">Data1!$CU$11:$CU$17</definedName>
    <definedName name="A124813954J_Latest">Data1!$CU$17</definedName>
    <definedName name="A124813958T">Data1!$CX$1:$CX$10,Data1!$CX$11:$CX$17</definedName>
    <definedName name="A124813958T_Data">Data1!$CX$11:$CX$17</definedName>
    <definedName name="A124813958T_Latest">Data1!$CX$17</definedName>
    <definedName name="A124813962J">Data1!$CO$1:$CO$10,Data1!$CO$11:$CO$17</definedName>
    <definedName name="A124813962J_Data">Data1!$CO$11:$CO$17</definedName>
    <definedName name="A124813962J_Latest">Data1!$CO$17</definedName>
    <definedName name="A124813966T">Data1!$CQ$1:$CQ$10,Data1!$CQ$11:$CQ$17</definedName>
    <definedName name="A124813966T_Data">Data1!$CQ$11:$CQ$17</definedName>
    <definedName name="A124813966T_Latest">Data1!$CQ$17</definedName>
    <definedName name="A124813970J">Data1!$CR$1:$CR$10,Data1!$CR$11:$CR$17</definedName>
    <definedName name="A124813970J_Data">Data1!$CR$11:$CR$17</definedName>
    <definedName name="A124813970J_Latest">Data1!$CR$17</definedName>
    <definedName name="A124813974T">Data1!$CW$1:$CW$10,Data1!$CW$11:$CW$17</definedName>
    <definedName name="A124813974T_Data">Data1!$CW$11:$CW$17</definedName>
    <definedName name="A124813974T_Latest">Data1!$CW$17</definedName>
    <definedName name="A124813978A">Data1!$CY$1:$CY$10,Data1!$CY$11:$CY$17</definedName>
    <definedName name="A124813978A_Data">Data1!$CY$11:$CY$17</definedName>
    <definedName name="A124813978A_Latest">Data1!$CY$17</definedName>
    <definedName name="A124813982T">Data1!$DS$1:$DS$10,Data1!$DS$11:$DS$17</definedName>
    <definedName name="A124813982T_Data">Data1!$DS$11:$DS$17</definedName>
    <definedName name="A124813982T_Latest">Data1!$DS$17</definedName>
    <definedName name="A124813986A">Data1!$DT$1:$DT$10,Data1!$DT$11:$DT$17</definedName>
    <definedName name="A124813986A_Data">Data1!$DT$11:$DT$17</definedName>
    <definedName name="A124813986A_Latest">Data1!$DT$17</definedName>
    <definedName name="A124813990T">Data1!$DV$1:$DV$10,Data1!$DV$11:$DV$17</definedName>
    <definedName name="A124813990T_Data">Data1!$DV$11:$DV$17</definedName>
    <definedName name="A124813990T_Latest">Data1!$DV$17</definedName>
    <definedName name="A124813994A">Data1!$DN$1:$DN$10,Data1!$DN$11:$DN$17</definedName>
    <definedName name="A124813994A_Data">Data1!$DN$11:$DN$17</definedName>
    <definedName name="A124813994A_Latest">Data1!$DN$17</definedName>
    <definedName name="A124813998K">Data1!$DR$1:$DR$10,Data1!$DR$11:$DR$17</definedName>
    <definedName name="A124813998K_Data">Data1!$DR$11:$DR$17</definedName>
    <definedName name="A124813998K_Latest">Data1!$DR$17</definedName>
    <definedName name="A124814002T">Data1!$DH$1:$DH$10,Data1!$DH$11:$DH$17</definedName>
    <definedName name="A124814002T_Data">Data1!$DH$11:$DH$17</definedName>
    <definedName name="A124814002T_Latest">Data1!$DH$17</definedName>
    <definedName name="A124814006A">Data1!$DK$1:$DK$10,Data1!$DK$11:$DK$17</definedName>
    <definedName name="A124814006A_Data">Data1!$DK$11:$DK$17</definedName>
    <definedName name="A124814006A_Latest">Data1!$DK$17</definedName>
    <definedName name="A124814010T">Data1!$DL$1:$DL$10,Data1!$DL$11:$DL$17</definedName>
    <definedName name="A124814010T_Data">Data1!$DL$11:$DL$17</definedName>
    <definedName name="A124814010T_Latest">Data1!$DL$17</definedName>
    <definedName name="A124814014A">Data1!$DU$1:$DU$10,Data1!$DU$11:$DU$17</definedName>
    <definedName name="A124814014A_Data">Data1!$DU$11:$DU$17</definedName>
    <definedName name="A124814014A_Latest">Data1!$DU$17</definedName>
    <definedName name="A124814018K">Data1!$DW$1:$DW$10,Data1!$DW$11:$DW$17</definedName>
    <definedName name="A124814018K_Data">Data1!$DW$11:$DW$17</definedName>
    <definedName name="A124814018K_Latest">Data1!$DW$17</definedName>
    <definedName name="A124814022A">Data1!$DF$1:$DF$10,Data1!$DF$11:$DF$17</definedName>
    <definedName name="A124814022A_Data">Data1!$DF$11:$DF$17</definedName>
    <definedName name="A124814022A_Latest">Data1!$DF$17</definedName>
    <definedName name="A124814026K">Data1!$DM$1:$DM$10,Data1!$DM$11:$DM$17</definedName>
    <definedName name="A124814026K_Data">Data1!$DM$11:$DM$17</definedName>
    <definedName name="A124814026K_Latest">Data1!$DM$17</definedName>
    <definedName name="A124814030A">Data1!$DP$1:$DP$10,Data1!$DP$11:$DP$17</definedName>
    <definedName name="A124814030A_Data">Data1!$DP$11:$DP$17</definedName>
    <definedName name="A124814030A_Latest">Data1!$DP$17</definedName>
    <definedName name="A124814034K">Data1!$DG$1:$DG$10,Data1!$DG$11:$DG$17</definedName>
    <definedName name="A124814034K_Data">Data1!$DG$11:$DG$17</definedName>
    <definedName name="A124814034K_Latest">Data1!$DG$17</definedName>
    <definedName name="A124814038V">Data1!$DI$1:$DI$10,Data1!$DI$11:$DI$17</definedName>
    <definedName name="A124814038V_Data">Data1!$DI$11:$DI$17</definedName>
    <definedName name="A124814038V_Latest">Data1!$DI$17</definedName>
    <definedName name="A124814042K">Data1!$DJ$1:$DJ$10,Data1!$DJ$11:$DJ$17</definedName>
    <definedName name="A124814042K_Data">Data1!$DJ$11:$DJ$17</definedName>
    <definedName name="A124814042K_Latest">Data1!$DJ$17</definedName>
    <definedName name="A124814046V">Data1!$DO$1:$DO$10,Data1!$DO$11:$DO$17</definedName>
    <definedName name="A124814046V_Data">Data1!$DO$11:$DO$17</definedName>
    <definedName name="A124814046V_Latest">Data1!$DO$17</definedName>
    <definedName name="A124814050K">Data1!$DQ$1:$DQ$10,Data1!$DQ$11:$DQ$17</definedName>
    <definedName name="A124814050K_Data">Data1!$DQ$11:$DQ$17</definedName>
    <definedName name="A124814050K_Latest">Data1!$DQ$17</definedName>
    <definedName name="A124814054V">Data1!$EK$1:$EK$10,Data1!$EK$11:$EK$17</definedName>
    <definedName name="A124814054V_Data">Data1!$EK$11:$EK$17</definedName>
    <definedName name="A124814054V_Latest">Data1!$EK$17</definedName>
    <definedName name="A124814058C">Data1!$EL$1:$EL$10,Data1!$EL$11:$EL$17</definedName>
    <definedName name="A124814058C_Data">Data1!$EL$11:$EL$17</definedName>
    <definedName name="A124814058C_Latest">Data1!$EL$17</definedName>
    <definedName name="A124814062V">Data1!$EN$1:$EN$10,Data1!$EN$11:$EN$17</definedName>
    <definedName name="A124814062V_Data">Data1!$EN$11:$EN$17</definedName>
    <definedName name="A124814062V_Latest">Data1!$EN$17</definedName>
    <definedName name="A124814066C">Data1!$EF$1:$EF$10,Data1!$EF$11:$EF$17</definedName>
    <definedName name="A124814066C_Data">Data1!$EF$11:$EF$17</definedName>
    <definedName name="A124814066C_Latest">Data1!$EF$17</definedName>
    <definedName name="A124814070V">Data1!$EJ$1:$EJ$10,Data1!$EJ$11:$EJ$17</definedName>
    <definedName name="A124814070V_Data">Data1!$EJ$11:$EJ$17</definedName>
    <definedName name="A124814070V_Latest">Data1!$EJ$17</definedName>
    <definedName name="A124814074C">Data1!$DZ$1:$DZ$10,Data1!$DZ$11:$DZ$17</definedName>
    <definedName name="A124814074C_Data">Data1!$DZ$11:$DZ$17</definedName>
    <definedName name="A124814074C_Latest">Data1!$DZ$17</definedName>
    <definedName name="A124814078L">Data1!$EC$1:$EC$10,Data1!$EC$11:$EC$17</definedName>
    <definedName name="A124814078L_Data">Data1!$EC$11:$EC$17</definedName>
    <definedName name="A124814078L_Latest">Data1!$EC$17</definedName>
    <definedName name="A124814082C">Data1!$ED$1:$ED$10,Data1!$ED$11:$ED$17</definedName>
    <definedName name="A124814082C_Data">Data1!$ED$11:$ED$17</definedName>
    <definedName name="A124814082C_Latest">Data1!$ED$17</definedName>
    <definedName name="A124814086L">Data1!$EM$1:$EM$10,Data1!$EM$11:$EM$17</definedName>
    <definedName name="A124814086L_Data">Data1!$EM$11:$EM$17</definedName>
    <definedName name="A124814086L_Latest">Data1!$EM$17</definedName>
    <definedName name="A124814090C">Data1!$EO$1:$EO$10,Data1!$EO$11:$EO$17</definedName>
    <definedName name="A124814090C_Data">Data1!$EO$11:$EO$17</definedName>
    <definedName name="A124814090C_Latest">Data1!$EO$17</definedName>
    <definedName name="A124814094L">Data1!$DX$1:$DX$10,Data1!$DX$11:$DX$17</definedName>
    <definedName name="A124814094L_Data">Data1!$DX$11:$DX$17</definedName>
    <definedName name="A124814094L_Latest">Data1!$DX$17</definedName>
    <definedName name="A124814098W">Data1!$EE$1:$EE$10,Data1!$EE$11:$EE$17</definedName>
    <definedName name="A124814098W_Data">Data1!$EE$11:$EE$17</definedName>
    <definedName name="A124814098W_Latest">Data1!$EE$17</definedName>
    <definedName name="A124814102A">Data1!$EH$1:$EH$10,Data1!$EH$11:$EH$17</definedName>
    <definedName name="A124814102A_Data">Data1!$EH$11:$EH$17</definedName>
    <definedName name="A124814102A_Latest">Data1!$EH$17</definedName>
    <definedName name="A124814106K">Data1!$DY$1:$DY$10,Data1!$DY$11:$DY$17</definedName>
    <definedName name="A124814106K_Data">Data1!$DY$11:$DY$17</definedName>
    <definedName name="A124814106K_Latest">Data1!$DY$17</definedName>
    <definedName name="A124814110A">Data1!$EA$1:$EA$10,Data1!$EA$11:$EA$17</definedName>
    <definedName name="A124814110A_Data">Data1!$EA$11:$EA$17</definedName>
    <definedName name="A124814110A_Latest">Data1!$EA$17</definedName>
    <definedName name="A124814114K">Data1!$EB$1:$EB$10,Data1!$EB$11:$EB$17</definedName>
    <definedName name="A124814114K_Data">Data1!$EB$11:$EB$17</definedName>
    <definedName name="A124814114K_Latest">Data1!$EB$17</definedName>
    <definedName name="A124814118V">Data1!$EG$1:$EG$10,Data1!$EG$11:$EG$17</definedName>
    <definedName name="A124814118V_Data">Data1!$EG$11:$EG$17</definedName>
    <definedName name="A124814118V_Latest">Data1!$EG$17</definedName>
    <definedName name="A124814122K">Data1!$EI$1:$EI$10,Data1!$EI$11:$EI$17</definedName>
    <definedName name="A124814122K_Data">Data1!$EI$11:$EI$17</definedName>
    <definedName name="A124814122K_Latest">Data1!$EI$17</definedName>
    <definedName name="A124814126V">Data1!$AG$1:$AG$10,Data1!$AG$11:$AG$17</definedName>
    <definedName name="A124814126V_Data">Data1!$AG$11:$AG$17</definedName>
    <definedName name="A124814126V_Latest">Data1!$AG$17</definedName>
    <definedName name="A124814130K">Data1!$AH$1:$AH$10,Data1!$AH$11:$AH$17</definedName>
    <definedName name="A124814130K_Data">Data1!$AH$11:$AH$17</definedName>
    <definedName name="A124814130K_Latest">Data1!$AH$17</definedName>
    <definedName name="A124814134V">Data1!$AJ$1:$AJ$10,Data1!$AJ$11:$AJ$17</definedName>
    <definedName name="A124814134V_Data">Data1!$AJ$11:$AJ$17</definedName>
    <definedName name="A124814134V_Latest">Data1!$AJ$17</definedName>
    <definedName name="A124814138C">Data1!$AB$1:$AB$10,Data1!$AB$11:$AB$17</definedName>
    <definedName name="A124814138C_Data">Data1!$AB$11:$AB$17</definedName>
    <definedName name="A124814138C_Latest">Data1!$AB$17</definedName>
    <definedName name="A124814142V">Data1!$AF$1:$AF$10,Data1!$AF$11:$AF$17</definedName>
    <definedName name="A124814142V_Data">Data1!$AF$11:$AF$17</definedName>
    <definedName name="A124814142V_Latest">Data1!$AF$17</definedName>
    <definedName name="A124814146C">Data1!$V$1:$V$10,Data1!$V$11:$V$17</definedName>
    <definedName name="A124814146C_Data">Data1!$V$11:$V$17</definedName>
    <definedName name="A124814146C_Latest">Data1!$V$17</definedName>
    <definedName name="A124814150V">Data1!$Y$1:$Y$10,Data1!$Y$11:$Y$17</definedName>
    <definedName name="A124814150V_Data">Data1!$Y$11:$Y$17</definedName>
    <definedName name="A124814150V_Latest">Data1!$Y$17</definedName>
    <definedName name="A124814154C">Data1!$Z$1:$Z$10,Data1!$Z$11:$Z$17</definedName>
    <definedName name="A124814154C_Data">Data1!$Z$11:$Z$17</definedName>
    <definedName name="A124814154C_Latest">Data1!$Z$17</definedName>
    <definedName name="A124814158L">Data1!$AI$1:$AI$10,Data1!$AI$11:$AI$17</definedName>
    <definedName name="A124814158L_Data">Data1!$AI$11:$AI$17</definedName>
    <definedName name="A124814158L_Latest">Data1!$AI$17</definedName>
    <definedName name="A124814162C">Data1!$AK$1:$AK$10,Data1!$AK$11:$AK$17</definedName>
    <definedName name="A124814162C_Data">Data1!$AK$11:$AK$17</definedName>
    <definedName name="A124814162C_Latest">Data1!$AK$17</definedName>
    <definedName name="A124814166L">Data1!$T$1:$T$10,Data1!$T$11:$T$17</definedName>
    <definedName name="A124814166L_Data">Data1!$T$11:$T$17</definedName>
    <definedName name="A124814166L_Latest">Data1!$T$17</definedName>
    <definedName name="A124814170C">Data1!$AA$1:$AA$10,Data1!$AA$11:$AA$17</definedName>
    <definedName name="A124814170C_Data">Data1!$AA$11:$AA$17</definedName>
    <definedName name="A124814170C_Latest">Data1!$AA$17</definedName>
    <definedName name="A124814174L">Data1!$AD$1:$AD$10,Data1!$AD$11:$AD$17</definedName>
    <definedName name="A124814174L_Data">Data1!$AD$11:$AD$17</definedName>
    <definedName name="A124814174L_Latest">Data1!$AD$17</definedName>
    <definedName name="A124814178W">Data1!$U$1:$U$10,Data1!$U$11:$U$17</definedName>
    <definedName name="A124814178W_Data">Data1!$U$11:$U$17</definedName>
    <definedName name="A124814178W_Latest">Data1!$U$17</definedName>
    <definedName name="A124814182L">Data1!$W$1:$W$10,Data1!$W$11:$W$17</definedName>
    <definedName name="A124814182L_Data">Data1!$W$11:$W$17</definedName>
    <definedName name="A124814182L_Latest">Data1!$W$17</definedName>
    <definedName name="A124814186W">Data1!$X$1:$X$10,Data1!$X$11:$X$17</definedName>
    <definedName name="A124814186W_Data">Data1!$X$11:$X$17</definedName>
    <definedName name="A124814186W_Latest">Data1!$X$17</definedName>
    <definedName name="A124814190L">Data1!$AC$1:$AC$10,Data1!$AC$11:$AC$17</definedName>
    <definedName name="A124814190L_Data">Data1!$AC$11:$AC$17</definedName>
    <definedName name="A124814190L_Latest">Data1!$AC$17</definedName>
    <definedName name="A124814194W">Data1!$AE$1:$AE$10,Data1!$AE$11:$AE$17</definedName>
    <definedName name="A124814194W_Data">Data1!$AE$11:$AE$17</definedName>
    <definedName name="A124814194W_Latest">Data1!$AE$17</definedName>
    <definedName name="A124814198F">Data1!$BQ$1:$BQ$10,Data1!$BQ$11:$BQ$17</definedName>
    <definedName name="A124814198F_Data">Data1!$BQ$11:$BQ$17</definedName>
    <definedName name="A124814198F_Latest">Data1!$BQ$17</definedName>
    <definedName name="A124814202K">Data1!$BR$1:$BR$10,Data1!$BR$11:$BR$17</definedName>
    <definedName name="A124814202K_Data">Data1!$BR$11:$BR$17</definedName>
    <definedName name="A124814202K_Latest">Data1!$BR$17</definedName>
    <definedName name="A124814206V">Data1!$BT$1:$BT$10,Data1!$BT$11:$BT$17</definedName>
    <definedName name="A124814206V_Data">Data1!$BT$11:$BT$17</definedName>
    <definedName name="A124814206V_Latest">Data1!$BT$17</definedName>
    <definedName name="A124814210K">Data1!$BL$1:$BL$10,Data1!$BL$11:$BL$17</definedName>
    <definedName name="A124814210K_Data">Data1!$BL$11:$BL$17</definedName>
    <definedName name="A124814210K_Latest">Data1!$BL$17</definedName>
    <definedName name="A124814214V">Data1!$BP$1:$BP$10,Data1!$BP$11:$BP$17</definedName>
    <definedName name="A124814214V_Data">Data1!$BP$11:$BP$17</definedName>
    <definedName name="A124814214V_Latest">Data1!$BP$17</definedName>
    <definedName name="A124814218C">Data1!$BF$1:$BF$10,Data1!$BF$11:$BF$17</definedName>
    <definedName name="A124814218C_Data">Data1!$BF$11:$BF$17</definedName>
    <definedName name="A124814218C_Latest">Data1!$BF$17</definedName>
    <definedName name="A124814222V">Data1!$BI$1:$BI$10,Data1!$BI$11:$BI$17</definedName>
    <definedName name="A124814222V_Data">Data1!$BI$11:$BI$17</definedName>
    <definedName name="A124814222V_Latest">Data1!$BI$17</definedName>
    <definedName name="A124814226C">Data1!$BJ$1:$BJ$10,Data1!$BJ$11:$BJ$17</definedName>
    <definedName name="A124814226C_Data">Data1!$BJ$11:$BJ$17</definedName>
    <definedName name="A124814226C_Latest">Data1!$BJ$17</definedName>
    <definedName name="A124814230V">Data1!$BS$1:$BS$10,Data1!$BS$11:$BS$17</definedName>
    <definedName name="A124814230V_Data">Data1!$BS$11:$BS$17</definedName>
    <definedName name="A124814230V_Latest">Data1!$BS$17</definedName>
    <definedName name="A124814234C">Data1!$BU$1:$BU$10,Data1!$BU$11:$BU$17</definedName>
    <definedName name="A124814234C_Data">Data1!$BU$11:$BU$17</definedName>
    <definedName name="A124814234C_Latest">Data1!$BU$17</definedName>
    <definedName name="A124814238L">Data1!$BD$1:$BD$10,Data1!$BD$11:$BD$17</definedName>
    <definedName name="A124814238L_Data">Data1!$BD$11:$BD$17</definedName>
    <definedName name="A124814238L_Latest">Data1!$BD$17</definedName>
    <definedName name="A124814242C">Data1!$BK$1:$BK$10,Data1!$BK$11:$BK$17</definedName>
    <definedName name="A124814242C_Data">Data1!$BK$11:$BK$17</definedName>
    <definedName name="A124814242C_Latest">Data1!$BK$17</definedName>
    <definedName name="A124814246L">Data1!$BN$1:$BN$10,Data1!$BN$11:$BN$17</definedName>
    <definedName name="A124814246L_Data">Data1!$BN$11:$BN$17</definedName>
    <definedName name="A124814246L_Latest">Data1!$BN$17</definedName>
    <definedName name="A124814250C">Data1!$BE$1:$BE$10,Data1!$BE$11:$BE$17</definedName>
    <definedName name="A124814250C_Data">Data1!$BE$11:$BE$17</definedName>
    <definedName name="A124814250C_Latest">Data1!$BE$17</definedName>
    <definedName name="A124814254L">Data1!$BG$1:$BG$10,Data1!$BG$11:$BG$17</definedName>
    <definedName name="A124814254L_Data">Data1!$BG$11:$BG$17</definedName>
    <definedName name="A124814254L_Latest">Data1!$BG$17</definedName>
    <definedName name="A124814258W">Data1!$BH$1:$BH$10,Data1!$BH$11:$BH$17</definedName>
    <definedName name="A124814258W_Data">Data1!$BH$11:$BH$17</definedName>
    <definedName name="A124814258W_Latest">Data1!$BH$17</definedName>
    <definedName name="A124814262L">Data1!$BM$1:$BM$10,Data1!$BM$11:$BM$17</definedName>
    <definedName name="A124814262L_Data">Data1!$BM$11:$BM$17</definedName>
    <definedName name="A124814262L_Latest">Data1!$BM$17</definedName>
    <definedName name="A124814266W">Data1!$BO$1:$BO$10,Data1!$BO$11:$BO$17</definedName>
    <definedName name="A124814266W_Data">Data1!$BO$11:$BO$17</definedName>
    <definedName name="A124814266W_Latest">Data1!$BO$17</definedName>
    <definedName name="A124814270L">Data1!$CI$1:$CI$10,Data1!$CI$11:$CI$17</definedName>
    <definedName name="A124814270L_Data">Data1!$CI$11:$CI$17</definedName>
    <definedName name="A124814270L_Latest">Data1!$CI$17</definedName>
    <definedName name="A124814274W">Data1!$CJ$1:$CJ$10,Data1!$CJ$11:$CJ$17</definedName>
    <definedName name="A124814274W_Data">Data1!$CJ$11:$CJ$17</definedName>
    <definedName name="A124814274W_Latest">Data1!$CJ$17</definedName>
    <definedName name="A124814278F">Data1!$CL$1:$CL$10,Data1!$CL$11:$CL$17</definedName>
    <definedName name="A124814278F_Data">Data1!$CL$11:$CL$17</definedName>
    <definedName name="A124814278F_Latest">Data1!$CL$17</definedName>
    <definedName name="A124814282W">Data1!$CD$1:$CD$10,Data1!$CD$11:$CD$17</definedName>
    <definedName name="A124814282W_Data">Data1!$CD$11:$CD$17</definedName>
    <definedName name="A124814282W_Latest">Data1!$CD$17</definedName>
    <definedName name="A124814286F">Data1!$CH$1:$CH$10,Data1!$CH$11:$CH$17</definedName>
    <definedName name="A124814286F_Data">Data1!$CH$11:$CH$17</definedName>
    <definedName name="A124814286F_Latest">Data1!$CH$17</definedName>
    <definedName name="A124814290W">Data1!$BX$1:$BX$10,Data1!$BX$11:$BX$17</definedName>
    <definedName name="A124814290W_Data">Data1!$BX$11:$BX$17</definedName>
    <definedName name="A124814290W_Latest">Data1!$BX$17</definedName>
    <definedName name="A124814294F">Data1!$CA$1:$CA$10,Data1!$CA$11:$CA$17</definedName>
    <definedName name="A124814294F_Data">Data1!$CA$11:$CA$17</definedName>
    <definedName name="A124814294F_Latest">Data1!$CA$17</definedName>
    <definedName name="A124814298R">Data1!$CB$1:$CB$10,Data1!$CB$11:$CB$17</definedName>
    <definedName name="A124814298R_Data">Data1!$CB$11:$CB$17</definedName>
    <definedName name="A124814298R_Latest">Data1!$CB$17</definedName>
    <definedName name="A124814302V">Data1!$CK$1:$CK$10,Data1!$CK$11:$CK$17</definedName>
    <definedName name="A124814302V_Data">Data1!$CK$11:$CK$17</definedName>
    <definedName name="A124814302V_Latest">Data1!$CK$17</definedName>
    <definedName name="A124814306C">Data1!$CM$1:$CM$10,Data1!$CM$11:$CM$17</definedName>
    <definedName name="A124814306C_Data">Data1!$CM$11:$CM$17</definedName>
    <definedName name="A124814306C_Latest">Data1!$CM$17</definedName>
    <definedName name="A124814310V">Data1!$BV$1:$BV$10,Data1!$BV$11:$BV$17</definedName>
    <definedName name="A124814310V_Data">Data1!$BV$11:$BV$17</definedName>
    <definedName name="A124814310V_Latest">Data1!$BV$17</definedName>
    <definedName name="A124814314C">Data1!$CC$1:$CC$10,Data1!$CC$11:$CC$17</definedName>
    <definedName name="A124814314C_Data">Data1!$CC$11:$CC$17</definedName>
    <definedName name="A124814314C_Latest">Data1!$CC$17</definedName>
    <definedName name="A124814318L">Data1!$CF$1:$CF$10,Data1!$CF$11:$CF$17</definedName>
    <definedName name="A124814318L_Data">Data1!$CF$11:$CF$17</definedName>
    <definedName name="A124814318L_Latest">Data1!$CF$17</definedName>
    <definedName name="A124814322C">Data1!$BW$1:$BW$10,Data1!$BW$11:$BW$17</definedName>
    <definedName name="A124814322C_Data">Data1!$BW$11:$BW$17</definedName>
    <definedName name="A124814322C_Latest">Data1!$BW$17</definedName>
    <definedName name="A124814326L">Data1!$BY$1:$BY$10,Data1!$BY$11:$BY$17</definedName>
    <definedName name="A124814326L_Data">Data1!$BY$11:$BY$17</definedName>
    <definedName name="A124814326L_Latest">Data1!$BY$17</definedName>
    <definedName name="A124814330C">Data1!$BZ$1:$BZ$10,Data1!$BZ$11:$BZ$17</definedName>
    <definedName name="A124814330C_Data">Data1!$BZ$11:$BZ$17</definedName>
    <definedName name="A124814330C_Latest">Data1!$BZ$17</definedName>
    <definedName name="A124814334L">Data1!$CE$1:$CE$10,Data1!$CE$11:$CE$17</definedName>
    <definedName name="A124814334L_Data">Data1!$CE$11:$CE$17</definedName>
    <definedName name="A124814334L_Latest">Data1!$CE$17</definedName>
    <definedName name="A124814338W">Data1!$CG$1:$CG$10,Data1!$CG$11:$CG$17</definedName>
    <definedName name="A124814338W_Data">Data1!$CG$11:$CG$17</definedName>
    <definedName name="A124814338W_Latest">Data1!$CG$17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J30" i="5"/>
  <c r="I30" i="5"/>
  <c r="H30" i="5"/>
  <c r="G30" i="5"/>
  <c r="F30" i="5"/>
  <c r="E30" i="5"/>
  <c r="D30" i="5"/>
  <c r="C30" i="5"/>
  <c r="J29" i="5"/>
  <c r="I29" i="5"/>
  <c r="H29" i="5"/>
  <c r="G29" i="5"/>
  <c r="F29" i="5"/>
  <c r="E29" i="5"/>
  <c r="D29" i="5"/>
  <c r="C29" i="5"/>
  <c r="J28" i="5"/>
  <c r="I28" i="5"/>
  <c r="H28" i="5"/>
  <c r="G28" i="5"/>
  <c r="F28" i="5"/>
  <c r="E28" i="5"/>
  <c r="D28" i="5"/>
  <c r="C28" i="5"/>
  <c r="J27" i="5"/>
  <c r="I27" i="5"/>
  <c r="H27" i="5"/>
  <c r="G27" i="5"/>
  <c r="F27" i="5"/>
  <c r="E27" i="5"/>
  <c r="D27" i="5"/>
  <c r="C27" i="5"/>
  <c r="J26" i="5"/>
  <c r="I26" i="5"/>
  <c r="H26" i="5"/>
  <c r="G26" i="5"/>
  <c r="F26" i="5"/>
  <c r="E26" i="5"/>
  <c r="D26" i="5"/>
  <c r="C26" i="5"/>
  <c r="J25" i="5"/>
  <c r="I25" i="5"/>
  <c r="H25" i="5"/>
  <c r="G25" i="5"/>
  <c r="F25" i="5"/>
  <c r="E25" i="5"/>
  <c r="D25" i="5"/>
  <c r="C25" i="5"/>
  <c r="J24" i="5"/>
  <c r="I24" i="5"/>
  <c r="H24" i="5"/>
  <c r="G24" i="5"/>
  <c r="F24" i="5"/>
  <c r="E24" i="5"/>
  <c r="D24" i="5"/>
  <c r="C24" i="5"/>
  <c r="J23" i="5"/>
  <c r="I23" i="5"/>
  <c r="H23" i="5"/>
  <c r="G23" i="5"/>
  <c r="F23" i="5"/>
  <c r="E23" i="5"/>
  <c r="D23" i="5"/>
  <c r="C23" i="5"/>
  <c r="J22" i="5"/>
  <c r="I22" i="5"/>
  <c r="H22" i="5"/>
  <c r="G22" i="5"/>
  <c r="F22" i="5"/>
  <c r="E22" i="5"/>
  <c r="D22" i="5"/>
  <c r="C22" i="5"/>
  <c r="J21" i="5"/>
  <c r="I21" i="5"/>
  <c r="H21" i="5"/>
  <c r="G21" i="5"/>
  <c r="F21" i="5"/>
  <c r="E21" i="5"/>
  <c r="D21" i="5"/>
  <c r="C21" i="5"/>
  <c r="J20" i="5"/>
  <c r="I20" i="5"/>
  <c r="H20" i="5"/>
  <c r="G20" i="5"/>
  <c r="F20" i="5"/>
  <c r="E20" i="5"/>
  <c r="D20" i="5"/>
  <c r="C20" i="5"/>
  <c r="J19" i="5"/>
  <c r="I19" i="5"/>
  <c r="H19" i="5"/>
  <c r="G19" i="5"/>
  <c r="F19" i="5"/>
  <c r="E19" i="5"/>
  <c r="D19" i="5"/>
  <c r="C19" i="5"/>
  <c r="J18" i="5"/>
  <c r="I18" i="5"/>
  <c r="H18" i="5"/>
  <c r="G18" i="5"/>
  <c r="F18" i="5"/>
  <c r="E18" i="5"/>
  <c r="D18" i="5"/>
  <c r="C18" i="5"/>
  <c r="J17" i="5"/>
  <c r="I17" i="5"/>
  <c r="H17" i="5"/>
  <c r="G17" i="5"/>
  <c r="F17" i="5"/>
  <c r="E17" i="5"/>
  <c r="D17" i="5"/>
  <c r="C17" i="5"/>
  <c r="J16" i="5"/>
  <c r="I16" i="5"/>
  <c r="H16" i="5"/>
  <c r="G16" i="5"/>
  <c r="F16" i="5"/>
  <c r="E16" i="5"/>
  <c r="D16" i="5"/>
  <c r="C16" i="5"/>
  <c r="J15" i="5"/>
  <c r="I15" i="5"/>
  <c r="H15" i="5"/>
  <c r="G15" i="5"/>
  <c r="F15" i="5"/>
  <c r="E15" i="5"/>
  <c r="D15" i="5"/>
  <c r="C15" i="5"/>
  <c r="J14" i="5"/>
  <c r="I14" i="5"/>
  <c r="H14" i="5"/>
  <c r="G14" i="5"/>
  <c r="F14" i="5"/>
  <c r="E14" i="5"/>
  <c r="D14" i="5"/>
  <c r="C14" i="5"/>
  <c r="J13" i="5"/>
  <c r="I13" i="5"/>
  <c r="H13" i="5"/>
  <c r="G13" i="5"/>
  <c r="F13" i="5"/>
  <c r="E13" i="5"/>
  <c r="D13" i="5"/>
  <c r="C13" i="5"/>
  <c r="A8" i="5"/>
  <c r="B7" i="5"/>
  <c r="B26" i="4"/>
  <c r="B6" i="6"/>
  <c r="B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Z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F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H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J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L11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1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O11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P11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1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T11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Y11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C11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1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1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1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I11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1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1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1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1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1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1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1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Z11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1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1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C11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D11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1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1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2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Z12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F12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G12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2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2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2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Q12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2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2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2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2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2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2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I12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J12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2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2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P12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2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2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2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Y12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2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2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C12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D12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2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2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I12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2" authorId="0" shapeId="0" xr:uid="{00000000-0006-0000-01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2" authorId="0" shapeId="0" xr:uid="{00000000-0006-0000-0100-00004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Q12" authorId="0" shapeId="0" xr:uid="{00000000-0006-0000-01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2" authorId="0" shapeId="0" xr:uid="{00000000-0006-0000-01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2" authorId="0" shapeId="0" xr:uid="{00000000-0006-0000-01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2" authorId="0" shapeId="0" xr:uid="{00000000-0006-0000-0100-00004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Z12" authorId="0" shapeId="0" xr:uid="{00000000-0006-0000-0100-00004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2" authorId="0" shapeId="0" xr:uid="{00000000-0006-0000-0100-00004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B12" authorId="0" shapeId="0" xr:uid="{00000000-0006-0000-0100-00004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C12" authorId="0" shapeId="0" xr:uid="{00000000-0006-0000-0100-00004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D12" authorId="0" shapeId="0" xr:uid="{00000000-0006-0000-0100-00005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2" authorId="0" shapeId="0" xr:uid="{00000000-0006-0000-0100-00005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R12" authorId="0" shapeId="0" xr:uid="{00000000-0006-0000-0100-00005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S12" authorId="0" shapeId="0" xr:uid="{00000000-0006-0000-01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2" authorId="0" shapeId="0" xr:uid="{00000000-0006-0000-0100-00005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2" authorId="0" shapeId="0" xr:uid="{00000000-0006-0000-01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2" authorId="0" shapeId="0" xr:uid="{00000000-0006-0000-01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2" authorId="0" shapeId="0" xr:uid="{00000000-0006-0000-0100-00005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M12" authorId="0" shapeId="0" xr:uid="{00000000-0006-0000-01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3" authorId="0" shapeId="0" xr:uid="{00000000-0006-0000-0100-00005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Z13" authorId="0" shapeId="0" xr:uid="{00000000-0006-0000-01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3" authorId="0" shapeId="0" xr:uid="{00000000-0006-0000-0100-00005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3" authorId="0" shapeId="0" xr:uid="{00000000-0006-0000-0100-00005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3" authorId="0" shapeId="0" xr:uid="{00000000-0006-0000-0100-00005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P13" authorId="0" shapeId="0" xr:uid="{00000000-0006-0000-0100-00005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3" authorId="0" shapeId="0" xr:uid="{00000000-0006-0000-0100-00005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3" authorId="0" shapeId="0" xr:uid="{00000000-0006-0000-0100-00006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3" authorId="0" shapeId="0" xr:uid="{00000000-0006-0000-0100-00006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3" authorId="0" shapeId="0" xr:uid="{00000000-0006-0000-0100-00006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3" authorId="0" shapeId="0" xr:uid="{00000000-0006-0000-0100-00006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3" authorId="0" shapeId="0" xr:uid="{00000000-0006-0000-01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J13" authorId="0" shapeId="0" xr:uid="{00000000-0006-0000-0100-00006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3" authorId="0" shapeId="0" xr:uid="{00000000-0006-0000-0100-00006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3" authorId="0" shapeId="0" xr:uid="{00000000-0006-0000-01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P13" authorId="0" shapeId="0" xr:uid="{00000000-0006-0000-01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3" authorId="0" shapeId="0" xr:uid="{00000000-0006-0000-01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3" authorId="0" shapeId="0" xr:uid="{00000000-0006-0000-01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3" authorId="0" shapeId="0" xr:uid="{00000000-0006-0000-0100-00006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Y13" authorId="0" shapeId="0" xr:uid="{00000000-0006-0000-0100-00006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3" authorId="0" shapeId="0" xr:uid="{00000000-0006-0000-0100-00006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3" authorId="0" shapeId="0" xr:uid="{00000000-0006-0000-0100-00006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D13" authorId="0" shapeId="0" xr:uid="{00000000-0006-0000-0100-00006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3" authorId="0" shapeId="0" xr:uid="{00000000-0006-0000-01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3" authorId="0" shapeId="0" xr:uid="{00000000-0006-0000-0100-00007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3" authorId="0" shapeId="0" xr:uid="{00000000-0006-0000-0100-00007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K13" authorId="0" shapeId="0" xr:uid="{00000000-0006-0000-0100-00007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3" authorId="0" shapeId="0" xr:uid="{00000000-0006-0000-01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3" authorId="0" shapeId="0" xr:uid="{00000000-0006-0000-0100-00007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3" authorId="0" shapeId="0" xr:uid="{00000000-0006-0000-01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3" authorId="0" shapeId="0" xr:uid="{00000000-0006-0000-0100-00007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3" authorId="0" shapeId="0" xr:uid="{00000000-0006-0000-01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Z13" authorId="0" shapeId="0" xr:uid="{00000000-0006-0000-0100-00007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3" authorId="0" shapeId="0" xr:uid="{00000000-0006-0000-0100-00007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C13" authorId="0" shapeId="0" xr:uid="{00000000-0006-0000-0100-00007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D13" authorId="0" shapeId="0" xr:uid="{00000000-0006-0000-0100-00007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3" authorId="0" shapeId="0" xr:uid="{00000000-0006-0000-0100-00007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R13" authorId="0" shapeId="0" xr:uid="{00000000-0006-0000-0100-00007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S13" authorId="0" shapeId="0" xr:uid="{00000000-0006-0000-0100-00007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3" authorId="0" shapeId="0" xr:uid="{00000000-0006-0000-0100-00008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3" authorId="0" shapeId="0" xr:uid="{00000000-0006-0000-0100-00008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3" authorId="0" shapeId="0" xr:uid="{00000000-0006-0000-0100-00008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3" authorId="0" shapeId="0" xr:uid="{00000000-0006-0000-0100-00008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M13" authorId="0" shapeId="0" xr:uid="{00000000-0006-0000-0100-00008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14" authorId="0" shapeId="0" xr:uid="{00000000-0006-0000-0100-00008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4" authorId="0" shapeId="0" xr:uid="{00000000-0006-0000-0100-00008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4" authorId="0" shapeId="0" xr:uid="{00000000-0006-0000-0100-00008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4" authorId="0" shapeId="0" xr:uid="{00000000-0006-0000-0100-00008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Z14" authorId="0" shapeId="0" xr:uid="{00000000-0006-0000-0100-00008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F14" authorId="0" shapeId="0" xr:uid="{00000000-0006-0000-0100-00008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4" authorId="0" shapeId="0" xr:uid="{00000000-0006-0000-0100-00008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4" authorId="0" shapeId="0" xr:uid="{00000000-0006-0000-0100-00008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4" authorId="0" shapeId="0" xr:uid="{00000000-0006-0000-0100-00008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Q14" authorId="0" shapeId="0" xr:uid="{00000000-0006-0000-0100-00008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4" authorId="0" shapeId="0" xr:uid="{00000000-0006-0000-0100-00008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4" authorId="0" shapeId="0" xr:uid="{00000000-0006-0000-0100-00009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4" authorId="0" shapeId="0" xr:uid="{00000000-0006-0000-0100-00009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4" authorId="0" shapeId="0" xr:uid="{00000000-0006-0000-0100-00009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4" authorId="0" shapeId="0" xr:uid="{00000000-0006-0000-0100-00009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4" authorId="0" shapeId="0" xr:uid="{00000000-0006-0000-0100-00009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4" authorId="0" shapeId="0" xr:uid="{00000000-0006-0000-0100-00009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4" authorId="0" shapeId="0" xr:uid="{00000000-0006-0000-0100-00009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J14" authorId="0" shapeId="0" xr:uid="{00000000-0006-0000-0100-00009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K14" authorId="0" shapeId="0" xr:uid="{00000000-0006-0000-0100-00009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4" authorId="0" shapeId="0" xr:uid="{00000000-0006-0000-0100-00009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4" authorId="0" shapeId="0" xr:uid="{00000000-0006-0000-0100-00009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4" authorId="0" shapeId="0" xr:uid="{00000000-0006-0000-0100-00009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4" authorId="0" shapeId="0" xr:uid="{00000000-0006-0000-0100-00009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4" authorId="0" shapeId="0" xr:uid="{00000000-0006-0000-0100-00009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U14" authorId="0" shapeId="0" xr:uid="{00000000-0006-0000-0100-00009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Y14" authorId="0" shapeId="0" xr:uid="{00000000-0006-0000-0100-00009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C14" authorId="0" shapeId="0" xr:uid="{00000000-0006-0000-0100-0000A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D14" authorId="0" shapeId="0" xr:uid="{00000000-0006-0000-0100-0000A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4" authorId="0" shapeId="0" xr:uid="{00000000-0006-0000-0100-0000A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4" authorId="0" shapeId="0" xr:uid="{00000000-0006-0000-0100-0000A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4" authorId="0" shapeId="0" xr:uid="{00000000-0006-0000-0100-0000A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4" authorId="0" shapeId="0" xr:uid="{00000000-0006-0000-0100-0000A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4" authorId="0" shapeId="0" xr:uid="{00000000-0006-0000-0100-0000A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Q14" authorId="0" shapeId="0" xr:uid="{00000000-0006-0000-0100-0000A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4" authorId="0" shapeId="0" xr:uid="{00000000-0006-0000-0100-0000A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4" authorId="0" shapeId="0" xr:uid="{00000000-0006-0000-0100-0000A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4" authorId="0" shapeId="0" xr:uid="{00000000-0006-0000-0100-0000A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Z14" authorId="0" shapeId="0" xr:uid="{00000000-0006-0000-0100-0000A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4" authorId="0" shapeId="0" xr:uid="{00000000-0006-0000-0100-0000A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B14" authorId="0" shapeId="0" xr:uid="{00000000-0006-0000-0100-0000A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4" authorId="0" shapeId="0" xr:uid="{00000000-0006-0000-0100-0000A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4" authorId="0" shapeId="0" xr:uid="{00000000-0006-0000-0100-0000A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4" authorId="0" shapeId="0" xr:uid="{00000000-0006-0000-0100-0000B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4" authorId="0" shapeId="0" xr:uid="{00000000-0006-0000-0100-0000B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4" authorId="0" shapeId="0" xr:uid="{00000000-0006-0000-0100-0000B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4" authorId="0" shapeId="0" xr:uid="{00000000-0006-0000-0100-0000B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M14" authorId="0" shapeId="0" xr:uid="{00000000-0006-0000-0100-0000B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15" authorId="0" shapeId="0" xr:uid="{00000000-0006-0000-0100-0000B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5" authorId="0" shapeId="0" xr:uid="{00000000-0006-0000-0100-0000B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5" authorId="0" shapeId="0" xr:uid="{00000000-0006-0000-0100-0000B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5" authorId="0" shapeId="0" xr:uid="{00000000-0006-0000-0100-0000B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Z15" authorId="0" shapeId="0" xr:uid="{00000000-0006-0000-0100-0000B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C15" authorId="0" shapeId="0" xr:uid="{00000000-0006-0000-0100-0000B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F15" authorId="0" shapeId="0" xr:uid="{00000000-0006-0000-0100-0000B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G15" authorId="0" shapeId="0" xr:uid="{00000000-0006-0000-0100-0000B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5" authorId="0" shapeId="0" xr:uid="{00000000-0006-0000-0100-0000B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5" authorId="0" shapeId="0" xr:uid="{00000000-0006-0000-0100-0000B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5" authorId="0" shapeId="0" xr:uid="{00000000-0006-0000-0100-0000B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5" authorId="0" shapeId="0" xr:uid="{00000000-0006-0000-0100-0000C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Q15" authorId="0" shapeId="0" xr:uid="{00000000-0006-0000-0100-0000C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5" authorId="0" shapeId="0" xr:uid="{00000000-0006-0000-0100-0000C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5" authorId="0" shapeId="0" xr:uid="{00000000-0006-0000-0100-0000C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5" authorId="0" shapeId="0" xr:uid="{00000000-0006-0000-0100-0000C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5" authorId="0" shapeId="0" xr:uid="{00000000-0006-0000-0100-0000C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W15" authorId="0" shapeId="0" xr:uid="{00000000-0006-0000-0100-0000C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5" authorId="0" shapeId="0" xr:uid="{00000000-0006-0000-0100-0000C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5" authorId="0" shapeId="0" xr:uid="{00000000-0006-0000-0100-0000C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5" authorId="0" shapeId="0" xr:uid="{00000000-0006-0000-0100-0000C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5" authorId="0" shapeId="0" xr:uid="{00000000-0006-0000-0100-0000C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J15" authorId="0" shapeId="0" xr:uid="{00000000-0006-0000-0100-0000C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5" authorId="0" shapeId="0" xr:uid="{00000000-0006-0000-0100-0000C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5" authorId="0" shapeId="0" xr:uid="{00000000-0006-0000-0100-0000C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5" authorId="0" shapeId="0" xr:uid="{00000000-0006-0000-0100-0000C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O15" authorId="0" shapeId="0" xr:uid="{00000000-0006-0000-0100-0000C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P15" authorId="0" shapeId="0" xr:uid="{00000000-0006-0000-0100-0000D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5" authorId="0" shapeId="0" xr:uid="{00000000-0006-0000-0100-0000D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5" authorId="0" shapeId="0" xr:uid="{00000000-0006-0000-0100-0000D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Y15" authorId="0" shapeId="0" xr:uid="{00000000-0006-0000-0100-0000D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5" authorId="0" shapeId="0" xr:uid="{00000000-0006-0000-0100-0000D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5" authorId="0" shapeId="0" xr:uid="{00000000-0006-0000-0100-0000D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C15" authorId="0" shapeId="0" xr:uid="{00000000-0006-0000-0100-0000D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D15" authorId="0" shapeId="0" xr:uid="{00000000-0006-0000-0100-0000D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5" authorId="0" shapeId="0" xr:uid="{00000000-0006-0000-0100-0000D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5" authorId="0" shapeId="0" xr:uid="{00000000-0006-0000-0100-0000D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I15" authorId="0" shapeId="0" xr:uid="{00000000-0006-0000-0100-0000D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J15" authorId="0" shapeId="0" xr:uid="{00000000-0006-0000-0100-0000D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5" authorId="0" shapeId="0" xr:uid="{00000000-0006-0000-0100-0000D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5" authorId="0" shapeId="0" xr:uid="{00000000-0006-0000-0100-0000D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5" authorId="0" shapeId="0" xr:uid="{00000000-0006-0000-0100-0000D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5" authorId="0" shapeId="0" xr:uid="{00000000-0006-0000-0100-0000D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5" authorId="0" shapeId="0" xr:uid="{00000000-0006-0000-0100-0000E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5" authorId="0" shapeId="0" xr:uid="{00000000-0006-0000-0100-0000E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Y15" authorId="0" shapeId="0" xr:uid="{00000000-0006-0000-0100-0000E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Z15" authorId="0" shapeId="0" xr:uid="{00000000-0006-0000-0100-0000E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5" authorId="0" shapeId="0" xr:uid="{00000000-0006-0000-0100-0000E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B15" authorId="0" shapeId="0" xr:uid="{00000000-0006-0000-0100-0000E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C15" authorId="0" shapeId="0" xr:uid="{00000000-0006-0000-0100-0000E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E15" authorId="0" shapeId="0" xr:uid="{00000000-0006-0000-0100-0000E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5" authorId="0" shapeId="0" xr:uid="{00000000-0006-0000-0100-0000E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R15" authorId="0" shapeId="0" xr:uid="{00000000-0006-0000-0100-0000E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5" authorId="0" shapeId="0" xr:uid="{00000000-0006-0000-0100-0000E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5" authorId="0" shapeId="0" xr:uid="{00000000-0006-0000-0100-0000E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5" authorId="0" shapeId="0" xr:uid="{00000000-0006-0000-0100-0000E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5" authorId="0" shapeId="0" xr:uid="{00000000-0006-0000-0100-0000E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M15" authorId="0" shapeId="0" xr:uid="{00000000-0006-0000-0100-0000E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16" authorId="0" shapeId="0" xr:uid="{00000000-0006-0000-0100-0000E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W16" authorId="0" shapeId="0" xr:uid="{00000000-0006-0000-0100-0000F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6" authorId="0" shapeId="0" xr:uid="{00000000-0006-0000-0100-0000F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Z16" authorId="0" shapeId="0" xr:uid="{00000000-0006-0000-0100-0000F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F16" authorId="0" shapeId="0" xr:uid="{00000000-0006-0000-0100-0000F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H16" authorId="0" shapeId="0" xr:uid="{00000000-0006-0000-0100-0000F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6" authorId="0" shapeId="0" xr:uid="{00000000-0006-0000-0100-0000F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6" authorId="0" shapeId="0" xr:uid="{00000000-0006-0000-0100-0000F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Q16" authorId="0" shapeId="0" xr:uid="{00000000-0006-0000-0100-0000F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6" authorId="0" shapeId="0" xr:uid="{00000000-0006-0000-0100-0000F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6" authorId="0" shapeId="0" xr:uid="{00000000-0006-0000-0100-0000F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6" authorId="0" shapeId="0" xr:uid="{00000000-0006-0000-0100-0000F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6" authorId="0" shapeId="0" xr:uid="{00000000-0006-0000-0100-0000F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6" authorId="0" shapeId="0" xr:uid="{00000000-0006-0000-0100-0000F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6" authorId="0" shapeId="0" xr:uid="{00000000-0006-0000-0100-0000F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6" authorId="0" shapeId="0" xr:uid="{00000000-0006-0000-0100-0000F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6" authorId="0" shapeId="0" xr:uid="{00000000-0006-0000-0100-0000F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G16" authorId="0" shapeId="0" xr:uid="{00000000-0006-0000-0100-000000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6" authorId="0" shapeId="0" xr:uid="{00000000-0006-0000-0100-000001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J16" authorId="0" shapeId="0" xr:uid="{00000000-0006-0000-0100-000002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K16" authorId="0" shapeId="0" xr:uid="{00000000-0006-0000-0100-00000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6" authorId="0" shapeId="0" xr:uid="{00000000-0006-0000-0100-00000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100-00000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6" authorId="0" shapeId="0" xr:uid="{00000000-0006-0000-0100-00000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P16" authorId="0" shapeId="0" xr:uid="{00000000-0006-0000-0100-00000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6" authorId="0" shapeId="0" xr:uid="{00000000-0006-0000-0100-00000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6" authorId="0" shapeId="0" xr:uid="{00000000-0006-0000-0100-000009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Y16" authorId="0" shapeId="0" xr:uid="{00000000-0006-0000-0100-00000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6" authorId="0" shapeId="0" xr:uid="{00000000-0006-0000-0100-00000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6" authorId="0" shapeId="0" xr:uid="{00000000-0006-0000-0100-00000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C16" authorId="0" shapeId="0" xr:uid="{00000000-0006-0000-0100-00000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D16" authorId="0" shapeId="0" xr:uid="{00000000-0006-0000-0100-00000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6" authorId="0" shapeId="0" xr:uid="{00000000-0006-0000-0100-00000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6" authorId="0" shapeId="0" xr:uid="{00000000-0006-0000-0100-00001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6" authorId="0" shapeId="0" xr:uid="{00000000-0006-0000-0100-00001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6" authorId="0" shapeId="0" xr:uid="{00000000-0006-0000-0100-00001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6" authorId="0" shapeId="0" xr:uid="{00000000-0006-0000-0100-000013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6" authorId="0" shapeId="0" xr:uid="{00000000-0006-0000-0100-00001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6" authorId="0" shapeId="0" xr:uid="{00000000-0006-0000-0100-00001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6" authorId="0" shapeId="0" xr:uid="{00000000-0006-0000-0100-000016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6" authorId="0" shapeId="0" xr:uid="{00000000-0006-0000-0100-00001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6" authorId="0" shapeId="0" xr:uid="{00000000-0006-0000-0100-00001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6" authorId="0" shapeId="0" xr:uid="{00000000-0006-0000-0100-000019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Z16" authorId="0" shapeId="0" xr:uid="{00000000-0006-0000-0100-00001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6" authorId="0" shapeId="0" xr:uid="{00000000-0006-0000-0100-00001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B16" authorId="0" shapeId="0" xr:uid="{00000000-0006-0000-0100-00001C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C16" authorId="0" shapeId="0" xr:uid="{00000000-0006-0000-0100-00001D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D16" authorId="0" shapeId="0" xr:uid="{00000000-0006-0000-0100-00001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6" authorId="0" shapeId="0" xr:uid="{00000000-0006-0000-0100-00001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R16" authorId="0" shapeId="0" xr:uid="{00000000-0006-0000-0100-00002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6" authorId="0" shapeId="0" xr:uid="{00000000-0006-0000-0100-00002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6" authorId="0" shapeId="0" xr:uid="{00000000-0006-0000-0100-00002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6" authorId="0" shapeId="0" xr:uid="{00000000-0006-0000-0100-00002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6" authorId="0" shapeId="0" xr:uid="{00000000-0006-0000-0100-00002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M16" authorId="0" shapeId="0" xr:uid="{00000000-0006-0000-0100-00002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Z17" authorId="0" shapeId="0" xr:uid="{00000000-0006-0000-0100-000026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F17" authorId="0" shapeId="0" xr:uid="{00000000-0006-0000-0100-000027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G17" authorId="0" shapeId="0" xr:uid="{00000000-0006-0000-0100-00002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7" authorId="0" shapeId="0" xr:uid="{00000000-0006-0000-0100-00002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7" authorId="0" shapeId="0" xr:uid="{00000000-0006-0000-0100-00002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7" authorId="0" shapeId="0" xr:uid="{00000000-0006-0000-0100-00002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R17" authorId="0" shapeId="0" xr:uid="{00000000-0006-0000-0100-00002C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7" authorId="0" shapeId="0" xr:uid="{00000000-0006-0000-0100-00002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7" authorId="0" shapeId="0" xr:uid="{00000000-0006-0000-0100-00002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7" authorId="0" shapeId="0" xr:uid="{00000000-0006-0000-0100-00002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7" authorId="0" shapeId="0" xr:uid="{00000000-0006-0000-0100-00003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7" authorId="0" shapeId="0" xr:uid="{00000000-0006-0000-0100-00003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7" authorId="0" shapeId="0" xr:uid="{00000000-0006-0000-0100-00003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7" authorId="0" shapeId="0" xr:uid="{00000000-0006-0000-0100-00003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7" authorId="0" shapeId="0" xr:uid="{00000000-0006-0000-0100-00003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7" authorId="0" shapeId="0" xr:uid="{00000000-0006-0000-0100-000035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J17" authorId="0" shapeId="0" xr:uid="{00000000-0006-0000-0100-000036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L17" authorId="0" shapeId="0" xr:uid="{00000000-0006-0000-0100-00003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7" authorId="0" shapeId="0" xr:uid="{00000000-0006-0000-0100-00003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P17" authorId="0" shapeId="0" xr:uid="{00000000-0006-0000-0100-00003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7" authorId="0" shapeId="0" xr:uid="{00000000-0006-0000-0100-00003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Y17" authorId="0" shapeId="0" xr:uid="{00000000-0006-0000-0100-00003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7" authorId="0" shapeId="0" xr:uid="{00000000-0006-0000-0100-00003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7" authorId="0" shapeId="0" xr:uid="{00000000-0006-0000-0100-00003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C17" authorId="0" shapeId="0" xr:uid="{00000000-0006-0000-0100-00003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D17" authorId="0" shapeId="0" xr:uid="{00000000-0006-0000-0100-00003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F17" authorId="0" shapeId="0" xr:uid="{00000000-0006-0000-0100-00004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7" authorId="0" shapeId="0" xr:uid="{00000000-0006-0000-0100-00004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7" authorId="0" shapeId="0" xr:uid="{00000000-0006-0000-0100-00004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7" authorId="0" shapeId="0" xr:uid="{00000000-0006-0000-0100-00004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7" authorId="0" shapeId="0" xr:uid="{00000000-0006-0000-0100-00004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7" authorId="0" shapeId="0" xr:uid="{00000000-0006-0000-0100-00004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7" authorId="0" shapeId="0" xr:uid="{00000000-0006-0000-0100-00004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7" authorId="0" shapeId="0" xr:uid="{00000000-0006-0000-0100-00004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7" authorId="0" shapeId="0" xr:uid="{00000000-0006-0000-0100-000048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Z17" authorId="0" shapeId="0" xr:uid="{00000000-0006-0000-0100-00004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7" authorId="0" shapeId="0" xr:uid="{00000000-0006-0000-0100-00004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B17" authorId="0" shapeId="0" xr:uid="{00000000-0006-0000-0100-00004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7" authorId="0" shapeId="0" xr:uid="{00000000-0006-0000-0100-00004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R17" authorId="0" shapeId="0" xr:uid="{00000000-0006-0000-0100-00004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S17" authorId="0" shapeId="0" xr:uid="{00000000-0006-0000-0100-00004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7" authorId="0" shapeId="0" xr:uid="{00000000-0006-0000-0100-00004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7" authorId="0" shapeId="0" xr:uid="{00000000-0006-0000-0100-00005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7" authorId="0" shapeId="0" xr:uid="{00000000-0006-0000-0100-00005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M17" authorId="0" shapeId="0" xr:uid="{00000000-0006-0000-0100-00005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<sst xmlns="http://schemas.openxmlformats.org/spreadsheetml/2006/main" count="1991" uniqueCount="353">
  <si>
    <t>Persons ;  Unemployed total ;</t>
  </si>
  <si>
    <t>Persons ;  &gt; Had difficulty finding work ;</t>
  </si>
  <si>
    <t>Persons ;  &gt;&gt; Too many applicants for available jobs ;</t>
  </si>
  <si>
    <t>Persons ;  &gt;&gt; Lacked necessary skills or education ;</t>
  </si>
  <si>
    <t>Persons ;  &gt;&gt; Considered too young or too old by employers ;</t>
  </si>
  <si>
    <t>Persons ;  &gt;&gt;&gt; Considered too young by employers ;</t>
  </si>
  <si>
    <t>Persons ;  &gt;&gt;&gt; Considered too old by employers ;</t>
  </si>
  <si>
    <t>Persons ;  &gt;&gt; Insufficient work experience ;</t>
  </si>
  <si>
    <t>Persons ;  &gt;&gt; No vacancies at all ;</t>
  </si>
  <si>
    <t>Persons ;  &gt;&gt; No vacancies in line of work ;</t>
  </si>
  <si>
    <t>Persons ;  &gt;&gt; Too far to travel or transport problems ;</t>
  </si>
  <si>
    <t>Persons ;  &gt;&gt; Own ill health or disability ;</t>
  </si>
  <si>
    <t>Persons ;  &gt;&gt; Language difficulties ;</t>
  </si>
  <si>
    <t>Persons ;  &gt;&gt; No jobs with suitable hours ;</t>
  </si>
  <si>
    <t>Persons ;  &gt;&gt; Child care or other family considerations ;</t>
  </si>
  <si>
    <t>Persons ;  &gt;&gt; No feedback from employers ;</t>
  </si>
  <si>
    <t>Persons ;  &gt;&gt; Other difficulties ;</t>
  </si>
  <si>
    <t>Persons ;  &gt; Did not have difficulty finding work ;</t>
  </si>
  <si>
    <t>&gt; Aged 15–24 years ;  Unemployed total ;</t>
  </si>
  <si>
    <t>&gt; Aged 15–24 years ;  &gt; Had difficulty finding work ;</t>
  </si>
  <si>
    <t>&gt; Aged 15–24 years ;  &gt;&gt; Too many applicants for available jobs ;</t>
  </si>
  <si>
    <t>&gt; Aged 15–24 years ;  &gt;&gt; Lacked necessary skills or education ;</t>
  </si>
  <si>
    <t>&gt; Aged 15–24 years ;  &gt;&gt; Considered too young or too old by employers ;</t>
  </si>
  <si>
    <t>&gt; Aged 15–24 years ;  &gt;&gt;&gt; Considered too young by employers ;</t>
  </si>
  <si>
    <t>&gt; Aged 15–24 years ;  &gt;&gt;&gt; Considered too old by employers ;</t>
  </si>
  <si>
    <t>&gt; Aged 15–24 years ;  &gt;&gt; Insufficient work experience ;</t>
  </si>
  <si>
    <t>&gt; Aged 15–24 years ;  &gt;&gt; No vacancies at all ;</t>
  </si>
  <si>
    <t>&gt; Aged 15–24 years ;  &gt;&gt; No vacancies in line of work ;</t>
  </si>
  <si>
    <t>&gt; Aged 15–24 years ;  &gt;&gt; Too far to travel or transport problems ;</t>
  </si>
  <si>
    <t>&gt; Aged 15–24 years ;  &gt;&gt; Own ill health or disability ;</t>
  </si>
  <si>
    <t>&gt; Aged 15–24 years ;  &gt;&gt; Language difficulties ;</t>
  </si>
  <si>
    <t>&gt; Aged 15–24 years ;  &gt;&gt; No jobs with suitable hours ;</t>
  </si>
  <si>
    <t>&gt; Aged 15–24 years ;  &gt;&gt; Child care or other family considerations ;</t>
  </si>
  <si>
    <t>&gt; Aged 15–24 years ;  &gt;&gt; No feedback from employers ;</t>
  </si>
  <si>
    <t>&gt; Aged 15–24 years ;  &gt;&gt; Other difficulties ;</t>
  </si>
  <si>
    <t>&gt; Aged 15–24 years ;  &gt; Did not have difficulty finding work ;</t>
  </si>
  <si>
    <t>&gt; Aged 25–34 years ;  Unemployed total ;</t>
  </si>
  <si>
    <t>&gt; Aged 25–34 years ;  &gt; Had difficulty finding work ;</t>
  </si>
  <si>
    <t>&gt; Aged 25–34 years ;  &gt;&gt; Too many applicants for available jobs ;</t>
  </si>
  <si>
    <t>&gt; Aged 25–34 years ;  &gt;&gt; Lacked necessary skills or education ;</t>
  </si>
  <si>
    <t>&gt; Aged 25–34 years ;  &gt;&gt; Considered too young or too old by employers ;</t>
  </si>
  <si>
    <t>&gt; Aged 25–34 years ;  &gt;&gt;&gt; Considered too young by employers ;</t>
  </si>
  <si>
    <t>&gt; Aged 25–34 years ;  &gt;&gt;&gt; Considered too old by employers ;</t>
  </si>
  <si>
    <t>&gt; Aged 25–34 years ;  &gt;&gt; Insufficient work experience ;</t>
  </si>
  <si>
    <t>&gt; Aged 25–34 years ;  &gt;&gt; No vacancies at all ;</t>
  </si>
  <si>
    <t>&gt; Aged 25–34 years ;  &gt;&gt; No vacancies in line of work ;</t>
  </si>
  <si>
    <t>&gt; Aged 25–34 years ;  &gt;&gt; Too far to travel or transport problems ;</t>
  </si>
  <si>
    <t>&gt; Aged 25–34 years ;  &gt;&gt; Own ill health or disability ;</t>
  </si>
  <si>
    <t>&gt; Aged 25–34 years ;  &gt;&gt; Language difficulties ;</t>
  </si>
  <si>
    <t>&gt; Aged 25–34 years ;  &gt;&gt; No jobs with suitable hours ;</t>
  </si>
  <si>
    <t>&gt; Aged 25–34 years ;  &gt;&gt; Child care or other family considerations ;</t>
  </si>
  <si>
    <t>&gt; Aged 25–34 years ;  &gt;&gt; No feedback from employers ;</t>
  </si>
  <si>
    <t>&gt; Aged 25–34 years ;  &gt;&gt; Other difficulties ;</t>
  </si>
  <si>
    <t>&gt; Aged 25–34 years ;  &gt; Did not have difficulty finding work ;</t>
  </si>
  <si>
    <t>&gt; Aged 35–44 years ;  Unemployed total ;</t>
  </si>
  <si>
    <t>&gt; Aged 35–44 years ;  &gt; Had difficulty finding work ;</t>
  </si>
  <si>
    <t>&gt; Aged 35–44 years ;  &gt;&gt; Too many applicants for available jobs ;</t>
  </si>
  <si>
    <t>&gt; Aged 35–44 years ;  &gt;&gt; Lacked necessary skills or education ;</t>
  </si>
  <si>
    <t>&gt; Aged 35–44 years ;  &gt;&gt; Considered too young or too old by employers ;</t>
  </si>
  <si>
    <t>&gt; Aged 35–44 years ;  &gt;&gt;&gt; Considered too young by employers ;</t>
  </si>
  <si>
    <t>&gt; Aged 35–44 years ;  &gt;&gt;&gt; Considered too old by employers ;</t>
  </si>
  <si>
    <t>&gt; Aged 35–44 years ;  &gt;&gt; Insufficient work experience ;</t>
  </si>
  <si>
    <t>&gt; Aged 35–44 years ;  &gt;&gt; No vacancies at all ;</t>
  </si>
  <si>
    <t>&gt; Aged 35–44 years ;  &gt;&gt; No vacancies in line of work ;</t>
  </si>
  <si>
    <t>&gt; Aged 35–44 years ;  &gt;&gt; Too far to travel or transport problems ;</t>
  </si>
  <si>
    <t>&gt; Aged 35–44 years ;  &gt;&gt; Own ill health or disability ;</t>
  </si>
  <si>
    <t>&gt; Aged 35–44 years ;  &gt;&gt; Language difficulties ;</t>
  </si>
  <si>
    <t>&gt; Aged 35–44 years ;  &gt;&gt; No jobs with suitable hours ;</t>
  </si>
  <si>
    <t>&gt; Aged 35–44 years ;  &gt;&gt; Child care or other family considerations ;</t>
  </si>
  <si>
    <t>&gt; Aged 35–44 years ;  &gt;&gt; No feedback from employers ;</t>
  </si>
  <si>
    <t>&gt; Aged 35–44 years ;  &gt;&gt; Other difficulties ;</t>
  </si>
  <si>
    <t>&gt; Aged 35–44 years ;  &gt; Did not have difficulty finding work ;</t>
  </si>
  <si>
    <t>&gt; Aged 45–54 years ;  Unemployed total ;</t>
  </si>
  <si>
    <t>&gt; Aged 45–54 years ;  &gt; Had difficulty finding work ;</t>
  </si>
  <si>
    <t>&gt; Aged 45–54 years ;  &gt;&gt; Too many applicants for available jobs ;</t>
  </si>
  <si>
    <t>&gt; Aged 45–54 years ;  &gt;&gt; Lacked necessary skills or education ;</t>
  </si>
  <si>
    <t>&gt; Aged 45–54 years ;  &gt;&gt; Considered too young or too old by employers ;</t>
  </si>
  <si>
    <t>&gt; Aged 45–54 years ;  &gt;&gt;&gt; Considered too young by employers ;</t>
  </si>
  <si>
    <t>&gt; Aged 45–54 years ;  &gt;&gt;&gt; Considered too old by employers ;</t>
  </si>
  <si>
    <t>&gt; Aged 45–54 years ;  &gt;&gt; Insufficient work experience ;</t>
  </si>
  <si>
    <t>&gt; Aged 45–54 years ;  &gt;&gt; No vacancies at all ;</t>
  </si>
  <si>
    <t>&gt; Aged 45–54 years ;  &gt;&gt; No vacancies in line of work ;</t>
  </si>
  <si>
    <t>&gt; Aged 45–54 years ;  &gt;&gt; Too far to travel or transport problems ;</t>
  </si>
  <si>
    <t>&gt; Aged 45–54 years ;  &gt;&gt; Own ill health or disability ;</t>
  </si>
  <si>
    <t>&gt; Aged 45–54 years ;  &gt;&gt; Language difficulties ;</t>
  </si>
  <si>
    <t>&gt; Aged 45–54 years ;  &gt;&gt; No jobs with suitable hours ;</t>
  </si>
  <si>
    <t>&gt; Aged 45–54 years ;  &gt;&gt; Child care or other family considerations ;</t>
  </si>
  <si>
    <t>&gt; Aged 45–54 years ;  &gt;&gt; No feedback from employers ;</t>
  </si>
  <si>
    <t>&gt; Aged 45–54 years ;  &gt;&gt; Other difficulties ;</t>
  </si>
  <si>
    <t>&gt; Aged 45–54 years ;  &gt; Did not have difficulty finding work ;</t>
  </si>
  <si>
    <t>&gt; Aged 55 years and over ;  Unemployed total ;</t>
  </si>
  <si>
    <t>&gt; Aged 55 years and over ;  &gt; Had difficulty finding work ;</t>
  </si>
  <si>
    <t>&gt; Aged 55 years and over ;  &gt;&gt; Too many applicants for available jobs ;</t>
  </si>
  <si>
    <t>&gt; Aged 55 years and over ;  &gt;&gt; Lacked necessary skills or education ;</t>
  </si>
  <si>
    <t>&gt; Aged 55 years and over ;  &gt;&gt; Considered too young or too old by employers ;</t>
  </si>
  <si>
    <t>&gt; Aged 55 years and over ;  &gt;&gt;&gt; Considered too young by employers ;</t>
  </si>
  <si>
    <t>&gt; Aged 55 years and over ;  &gt;&gt;&gt; Considered too old by employers ;</t>
  </si>
  <si>
    <t>&gt; Aged 55 years and over ;  &gt;&gt; Insufficient work experience ;</t>
  </si>
  <si>
    <t>&gt; Aged 55 years and over ;  &gt;&gt; No vacancies at all ;</t>
  </si>
  <si>
    <t>&gt; Aged 55 years and over ;  &gt;&gt; No vacancies in line of work ;</t>
  </si>
  <si>
    <t>&gt; Aged 55 years and over ;  &gt;&gt; Too far to travel or transport problems ;</t>
  </si>
  <si>
    <t>&gt; Aged 55 years and over ;  &gt;&gt; Own ill health or disability ;</t>
  </si>
  <si>
    <t>&gt; Aged 55 years and over ;  &gt;&gt; Language difficulties ;</t>
  </si>
  <si>
    <t>&gt; Aged 55 years and over ;  &gt;&gt; No jobs with suitable hours ;</t>
  </si>
  <si>
    <t>&gt; Aged 55 years and over ;  &gt;&gt; Child care or other family considerations ;</t>
  </si>
  <si>
    <t>&gt; Aged 55 years and over ;  &gt;&gt; No feedback from employers ;</t>
  </si>
  <si>
    <t>&gt; Aged 55 years and over ;  &gt;&gt; Other difficulties ;</t>
  </si>
  <si>
    <t>&gt; Aged 55 years and over ;  &gt; Did not have difficulty finding work ;</t>
  </si>
  <si>
    <t>&gt; Males ;  Unemployed total ;</t>
  </si>
  <si>
    <t>&gt; Males ;  &gt; Had difficulty finding work ;</t>
  </si>
  <si>
    <t>&gt; Males ;  &gt;&gt; Too many applicants for available jobs ;</t>
  </si>
  <si>
    <t>&gt; Males ;  &gt;&gt; Lacked necessary skills or education ;</t>
  </si>
  <si>
    <t>&gt; Males ;  &gt;&gt; Considered too young or too old by employers ;</t>
  </si>
  <si>
    <t>&gt; Males ;  &gt;&gt;&gt; Considered too young by employers ;</t>
  </si>
  <si>
    <t>&gt; Males ;  &gt;&gt;&gt; Considered too old by employers ;</t>
  </si>
  <si>
    <t>&gt; Males ;  &gt;&gt; Insufficient work experience ;</t>
  </si>
  <si>
    <t>&gt; Males ;  &gt;&gt; No vacancies at all ;</t>
  </si>
  <si>
    <t>&gt; Males ;  &gt;&gt; No vacancies in line of work ;</t>
  </si>
  <si>
    <t>&gt; Males ;  &gt;&gt; Too far to travel or transport problems ;</t>
  </si>
  <si>
    <t>&gt; Males ;  &gt;&gt; Own ill health or disability ;</t>
  </si>
  <si>
    <t>&gt; Males ;  &gt;&gt; Language difficulties ;</t>
  </si>
  <si>
    <t>&gt; Males ;  &gt;&gt; No jobs with suitable hours ;</t>
  </si>
  <si>
    <t>&gt; Males ;  &gt;&gt; Child care or other family considerations ;</t>
  </si>
  <si>
    <t>&gt; Males ;  &gt;&gt; No feedback from employers ;</t>
  </si>
  <si>
    <t>&gt; Males ;  &gt;&gt; Other difficulties ;</t>
  </si>
  <si>
    <t>&gt; Males ;  &gt; Did not have difficulty finding work ;</t>
  </si>
  <si>
    <t>&gt; Females ;  Unemployed total ;</t>
  </si>
  <si>
    <t>&gt; Females ;  &gt; Had difficulty finding work ;</t>
  </si>
  <si>
    <t>&gt; Females ;  &gt;&gt; Too many applicants for available jobs ;</t>
  </si>
  <si>
    <t>&gt; Females ;  &gt;&gt; Lacked necessary skills or education ;</t>
  </si>
  <si>
    <t>&gt; Females ;  &gt;&gt; Considered too young or too old by employers ;</t>
  </si>
  <si>
    <t>&gt; Females ;  &gt;&gt;&gt; Considered too young by employers ;</t>
  </si>
  <si>
    <t>&gt; Females ;  &gt;&gt;&gt; Considered too old by employers ;</t>
  </si>
  <si>
    <t>&gt; Females ;  &gt;&gt; Insufficient work experience ;</t>
  </si>
  <si>
    <t>&gt; Females ;  &gt;&gt; No vacancies at all ;</t>
  </si>
  <si>
    <t>&gt; Females ;  &gt;&gt; No vacancies in line of work ;</t>
  </si>
  <si>
    <t>&gt; Females ;  &gt;&gt; Too far to travel or transport problems ;</t>
  </si>
  <si>
    <t>&gt; Females ;  &gt;&gt; Own ill health or disability ;</t>
  </si>
  <si>
    <t>&gt; Females ;  &gt;&gt; Language difficulties ;</t>
  </si>
  <si>
    <t>&gt; Females ;  &gt;&gt; No jobs with suitable hours ;</t>
  </si>
  <si>
    <t>&gt; Females ;  &gt;&gt; Child care or other family considerations ;</t>
  </si>
  <si>
    <t>&gt; Females ;  &gt;&gt; No feedback from employers ;</t>
  </si>
  <si>
    <t>&gt; Females ;  &gt;&gt; Other difficulties ;</t>
  </si>
  <si>
    <t>&gt; Females ;  &gt; Did not have difficulty finding work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</si>
  <si>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</si>
  <si>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</si>
  <si>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</si>
  <si>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</si>
  <si>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</si>
  <si>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</si>
  <si>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</si>
  <si>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</si>
  <si>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</si>
  <si>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</si>
  <si>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</si>
  <si>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</si>
  <si>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A124813806F</t>
  </si>
  <si>
    <t>A124813818R</t>
  </si>
  <si>
    <t>A124813786J</t>
  </si>
  <si>
    <t>A124813822F</t>
  </si>
  <si>
    <t>A124813826R</t>
  </si>
  <si>
    <t>A124813790X</t>
  </si>
  <si>
    <t>A124813794J</t>
  </si>
  <si>
    <t>A124813810W</t>
  </si>
  <si>
    <t>A124813778J</t>
  </si>
  <si>
    <t>A124813830F</t>
  </si>
  <si>
    <t>A124813814F</t>
  </si>
  <si>
    <t>A124813834R</t>
  </si>
  <si>
    <t>A124813782X</t>
  </si>
  <si>
    <t>A124813766X</t>
  </si>
  <si>
    <t>A124813770R</t>
  </si>
  <si>
    <t>A124813798T</t>
  </si>
  <si>
    <t>A124813774X</t>
  </si>
  <si>
    <t>A124813802W</t>
  </si>
  <si>
    <t>A124814166L</t>
  </si>
  <si>
    <t>A124814178W</t>
  </si>
  <si>
    <t>A124814146C</t>
  </si>
  <si>
    <t>A124814182L</t>
  </si>
  <si>
    <t>A124814186W</t>
  </si>
  <si>
    <t>A124814150V</t>
  </si>
  <si>
    <t>A124814154C</t>
  </si>
  <si>
    <t>A124814170C</t>
  </si>
  <si>
    <t>A124814138C</t>
  </si>
  <si>
    <t>A124814190L</t>
  </si>
  <si>
    <t>A124814174L</t>
  </si>
  <si>
    <t>A124814194W</t>
  </si>
  <si>
    <t>A124814142V</t>
  </si>
  <si>
    <t>A124814126V</t>
  </si>
  <si>
    <t>A124814130K</t>
  </si>
  <si>
    <t>A124814158L</t>
  </si>
  <si>
    <t>A124814134V</t>
  </si>
  <si>
    <t>A124814162C</t>
  </si>
  <si>
    <t>A124813878T</t>
  </si>
  <si>
    <t>A124813890J</t>
  </si>
  <si>
    <t>A124813858J</t>
  </si>
  <si>
    <t>A124813894T</t>
  </si>
  <si>
    <t>A124813898A</t>
  </si>
  <si>
    <t>A124813862X</t>
  </si>
  <si>
    <t>A124813866J</t>
  </si>
  <si>
    <t>A124813882J</t>
  </si>
  <si>
    <t>A124813850R</t>
  </si>
  <si>
    <t>A124813902F</t>
  </si>
  <si>
    <t>A124813886T</t>
  </si>
  <si>
    <t>A124813906R</t>
  </si>
  <si>
    <t>A124813854X</t>
  </si>
  <si>
    <t>A124813838X</t>
  </si>
  <si>
    <t>A124813842R</t>
  </si>
  <si>
    <t>A124813870X</t>
  </si>
  <si>
    <t>A124813846X</t>
  </si>
  <si>
    <t>A124813874J</t>
  </si>
  <si>
    <t>A124814238L</t>
  </si>
  <si>
    <t>A124814250C</t>
  </si>
  <si>
    <t>A124814218C</t>
  </si>
  <si>
    <t>A124814254L</t>
  </si>
  <si>
    <t>A124814258W</t>
  </si>
  <si>
    <t>A124814222V</t>
  </si>
  <si>
    <t>A124814226C</t>
  </si>
  <si>
    <t>A124814242C</t>
  </si>
  <si>
    <t>A124814210K</t>
  </si>
  <si>
    <t>A124814262L</t>
  </si>
  <si>
    <t>A124814246L</t>
  </si>
  <si>
    <t>A124814266W</t>
  </si>
  <si>
    <t>A124814214V</t>
  </si>
  <si>
    <t>A124814198F</t>
  </si>
  <si>
    <t>A124814202K</t>
  </si>
  <si>
    <t>A124814230V</t>
  </si>
  <si>
    <t>A124814206V</t>
  </si>
  <si>
    <t>A124814234C</t>
  </si>
  <si>
    <t>A124814310V</t>
  </si>
  <si>
    <t>A124814322C</t>
  </si>
  <si>
    <t>A124814290W</t>
  </si>
  <si>
    <t>A124814326L</t>
  </si>
  <si>
    <t>A124814330C</t>
  </si>
  <si>
    <t>A124814294F</t>
  </si>
  <si>
    <t>A124814298R</t>
  </si>
  <si>
    <t>A124814314C</t>
  </si>
  <si>
    <t>A124814282W</t>
  </si>
  <si>
    <t>A124814334L</t>
  </si>
  <si>
    <t>A124814318L</t>
  </si>
  <si>
    <t>A124814338W</t>
  </si>
  <si>
    <t>A124814286F</t>
  </si>
  <si>
    <t>A124814270L</t>
  </si>
  <si>
    <t>A124814274W</t>
  </si>
  <si>
    <t>A124814302V</t>
  </si>
  <si>
    <t>A124814278F</t>
  </si>
  <si>
    <t>A124814306C</t>
  </si>
  <si>
    <t>A124813950X</t>
  </si>
  <si>
    <t>A124813962J</t>
  </si>
  <si>
    <t>A124813930R</t>
  </si>
  <si>
    <t>A124813966T</t>
  </si>
  <si>
    <t>A124813970J</t>
  </si>
  <si>
    <t>A124813934X</t>
  </si>
  <si>
    <t>A124813938J</t>
  </si>
  <si>
    <t>A124813954J</t>
  </si>
  <si>
    <t>A124813922R</t>
  </si>
  <si>
    <t>A124813974T</t>
  </si>
  <si>
    <t>A124813958T</t>
  </si>
  <si>
    <t>A124813978A</t>
  </si>
  <si>
    <t>A124813926X</t>
  </si>
  <si>
    <t>A124813910F</t>
  </si>
  <si>
    <t>A124813914R</t>
  </si>
  <si>
    <t>A124813942X</t>
  </si>
  <si>
    <t>A124813918X</t>
  </si>
  <si>
    <t>A124813946J</t>
  </si>
  <si>
    <t>A124814022A</t>
  </si>
  <si>
    <t>A124814034K</t>
  </si>
  <si>
    <t>A124814002T</t>
  </si>
  <si>
    <t>A124814038V</t>
  </si>
  <si>
    <t>A124814042K</t>
  </si>
  <si>
    <t>A124814006A</t>
  </si>
  <si>
    <t>A124814010T</t>
  </si>
  <si>
    <t>A124814026K</t>
  </si>
  <si>
    <t>A124813994A</t>
  </si>
  <si>
    <t>A124814046V</t>
  </si>
  <si>
    <t>A124814030A</t>
  </si>
  <si>
    <t>A124814050K</t>
  </si>
  <si>
    <t>A124813998K</t>
  </si>
  <si>
    <t>A124813982T</t>
  </si>
  <si>
    <t>A124813986A</t>
  </si>
  <si>
    <t>A124814014A</t>
  </si>
  <si>
    <t>A124813990T</t>
  </si>
  <si>
    <t>A124814018K</t>
  </si>
  <si>
    <t>A124814094L</t>
  </si>
  <si>
    <t>A124814106K</t>
  </si>
  <si>
    <t>A124814074C</t>
  </si>
  <si>
    <t>A124814110A</t>
  </si>
  <si>
    <t>A124814114K</t>
  </si>
  <si>
    <t>A124814078L</t>
  </si>
  <si>
    <t>A124814082C</t>
  </si>
  <si>
    <t>A124814098W</t>
  </si>
  <si>
    <t>A124814066C</t>
  </si>
  <si>
    <t>A124814118V</t>
  </si>
  <si>
    <t>A124814102A</t>
  </si>
  <si>
    <t>A124814122K</t>
  </si>
  <si>
    <t>A124814070V</t>
  </si>
  <si>
    <t>A124814054V</t>
  </si>
  <si>
    <t>A124814058C</t>
  </si>
  <si>
    <t>A124814086L</t>
  </si>
  <si>
    <t>A124814062V</t>
  </si>
  <si>
    <t>A124814090C</t>
  </si>
  <si>
    <t>Time Series Workbook</t>
  </si>
  <si>
    <t>6226.0 Participation, Job Search and Mobility, Australia</t>
  </si>
  <si>
    <t>Table 16. Main difficulty in finding work by age of unemployed persons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</si>
  <si>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</si>
  <si>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</si>
  <si>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</si>
  <si>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</si>
  <si>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</si>
  <si>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</si>
  <si>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</si>
  <si>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</si>
  <si>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</si>
  <si>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</si>
  <si>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16.1 - February 2021</t>
  </si>
  <si>
    <t>Table 16.2 -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</si>
  <si>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</si>
  <si>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</si>
  <si>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</si>
  <si>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</si>
  <si>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</si>
  <si>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</si>
  <si>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</si>
  <si>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</si>
  <si>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Age</t>
  </si>
  <si>
    <t>Males</t>
  </si>
  <si>
    <t>Females</t>
  </si>
  <si>
    <t>Persons</t>
  </si>
  <si>
    <t>15–24 years</t>
  </si>
  <si>
    <t>25–34 years</t>
  </si>
  <si>
    <t>35–44 years</t>
  </si>
  <si>
    <t>45–54 years</t>
  </si>
  <si>
    <t>55 years and over</t>
  </si>
  <si>
    <t>'000</t>
  </si>
  <si>
    <t>Main difficulty in finding work over the last 12 months</t>
  </si>
  <si>
    <t>Had difficulty finding work</t>
  </si>
  <si>
    <t>Too many applicants for available jobs</t>
  </si>
  <si>
    <t>Lacked necessary skills or education</t>
  </si>
  <si>
    <t>Considered too young or too old by employers</t>
  </si>
  <si>
    <t>Considered too young by employers</t>
  </si>
  <si>
    <t>Considered too old by employers</t>
  </si>
  <si>
    <t>Insufficient work experience</t>
  </si>
  <si>
    <t>No vacancies at all</t>
  </si>
  <si>
    <t>No vacancies in line of work</t>
  </si>
  <si>
    <t>Too far to travel or transport problems</t>
  </si>
  <si>
    <t>Own ill health or disability</t>
  </si>
  <si>
    <t>Language difficulties</t>
  </si>
  <si>
    <t>No jobs with suitable hours</t>
  </si>
  <si>
    <t>Difficulties with child care or other family considerations</t>
  </si>
  <si>
    <t>No feedback from employers</t>
  </si>
  <si>
    <t>Other difficulties</t>
  </si>
  <si>
    <t>Did not have difficulty finding work</t>
  </si>
  <si>
    <t>Total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</si>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</sst>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u/>
      <sz val="8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9" fillId="0" borderId="0"/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</cellStyleXfs>
  <cellXfs count="7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7" fillId="0" borderId="0" xfId="8" applyFont="1" applyAlignment="1">
      <alignment horizontal="center" vertical="center"/>
    </xf>
    <xf numFmtId="0" fontId="27" fillId="0" borderId="0" xfId="7" applyFont="1" applyAlignment="1">
      <alignment horizontal="center" vertical="center"/>
    </xf>
    <xf numFmtId="17" fontId="27" fillId="0" borderId="0" xfId="9" quotePrefix="1" applyNumberFormat="1" applyFont="1">
      <alignment horizontal="center" vertical="center" wrapText="1"/>
    </xf>
    <xf numFmtId="0" fontId="10" fillId="0" borderId="0" xfId="3" applyFont="1" applyAlignment="1">
      <alignment horizontal="right" vertical="center"/>
    </xf>
    <xf numFmtId="0" fontId="3" fillId="0" borderId="0" xfId="10" applyFont="1" applyAlignment="1">
      <alignment horizontal="left"/>
    </xf>
    <xf numFmtId="0" fontId="2" fillId="0" borderId="0" xfId="10" applyFont="1" applyAlignment="1">
      <alignment horizontal="lef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10" fillId="0" borderId="0" xfId="7" applyFont="1"/>
    <xf numFmtId="166" fontId="18" fillId="0" borderId="0" xfId="7" applyNumberFormat="1" applyFont="1" applyAlignment="1">
      <alignment horizontal="right"/>
    </xf>
    <xf numFmtId="0" fontId="27" fillId="0" borderId="0" xfId="7" applyFont="1"/>
    <xf numFmtId="0" fontId="2" fillId="0" borderId="0" xfId="10" applyFont="1" applyAlignment="1">
      <alignment horizontal="left" indent="2"/>
    </xf>
    <xf numFmtId="0" fontId="29" fillId="0" borderId="0" xfId="7" applyFont="1"/>
    <xf numFmtId="0" fontId="2" fillId="0" borderId="0" xfId="10" applyFont="1" applyAlignment="1">
      <alignment horizontal="left" indent="3"/>
    </xf>
    <xf numFmtId="0" fontId="2" fillId="0" borderId="0" xfId="10" applyFont="1" applyAlignment="1">
      <alignment horizontal="left" wrapText="1" indent="2"/>
    </xf>
    <xf numFmtId="167" fontId="10" fillId="0" borderId="0" xfId="7" applyNumberFormat="1" applyFont="1"/>
    <xf numFmtId="0" fontId="2" fillId="0" borderId="0" xfId="11" applyFont="1" applyAlignment="1">
      <alignment horizontal="left" indent="2"/>
    </xf>
    <xf numFmtId="166" fontId="15" fillId="0" borderId="0" xfId="7" applyNumberFormat="1" applyFont="1" applyAlignment="1">
      <alignment horizontal="right"/>
    </xf>
    <xf numFmtId="166" fontId="27" fillId="0" borderId="0" xfId="12" applyNumberFormat="1" applyFont="1" applyAlignment="1">
      <alignment horizontal="left" vertical="center"/>
    </xf>
    <xf numFmtId="166" fontId="18" fillId="0" borderId="0" xfId="7" applyNumberFormat="1" applyFont="1"/>
    <xf numFmtId="166" fontId="15" fillId="0" borderId="0" xfId="7" applyNumberFormat="1" applyFont="1"/>
    <xf numFmtId="1" fontId="28" fillId="0" borderId="0" xfId="13" applyNumberFormat="1" applyFont="1" applyAlignment="1">
      <alignment horizontal="center"/>
    </xf>
    <xf numFmtId="1" fontId="28" fillId="0" borderId="0" xfId="14" applyNumberFormat="1" applyFont="1" applyAlignment="1">
      <alignment horizontal="center"/>
    </xf>
    <xf numFmtId="0" fontId="30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17" fontId="27" fillId="0" borderId="0" xfId="9" quotePrefix="1" applyNumberFormat="1" applyFont="1">
      <alignment horizontal="center" vertical="center" wrapText="1"/>
    </xf>
    <xf numFmtId="0" fontId="27" fillId="0" borderId="0" xfId="7" applyFont="1" applyAlignment="1">
      <alignment horizontal="center" vertical="center" wrapText="1"/>
    </xf>
  </cellXfs>
  <cellStyles count="15">
    <cellStyle name="Hyperlink" xfId="1" builtinId="8"/>
    <cellStyle name="Hyperlink 2" xfId="5" xr:uid="{AE01A06C-C7F6-4D79-AE03-CBD1FF3D0A35}"/>
    <cellStyle name="Normal" xfId="0" builtinId="0"/>
    <cellStyle name="Normal 10" xfId="3" xr:uid="{35365F1E-CCB7-4A25-A11A-F9D29B47CB15}"/>
    <cellStyle name="Normal 2" xfId="7" xr:uid="{DA25A069-8000-43AA-B61E-077C9EBC05F0}"/>
    <cellStyle name="Normal 2 2" xfId="10" xr:uid="{97F4A2CD-3980-4170-A235-08D3F0F6CB23}"/>
    <cellStyle name="Normal 2 2 2" xfId="11" xr:uid="{4ED520B8-41A7-48AB-A97B-655F9FEB6A0A}"/>
    <cellStyle name="Normal 2 4" xfId="4" xr:uid="{EA1D9FD8-2853-4958-BD53-54C0EF806D33}"/>
    <cellStyle name="Normal 3 5 4" xfId="2" xr:uid="{B04C7E5C-3905-4E9C-B09C-A81A1BADCEA3}"/>
    <cellStyle name="Normal 30" xfId="13" xr:uid="{9E3E57F8-AAEE-4AB6-8520-33C45B2E1638}"/>
    <cellStyle name="Style1" xfId="6" xr:uid="{EA800A08-B18D-4D2C-8136-895A58DD8A41}"/>
    <cellStyle name="Style4" xfId="8" xr:uid="{D652EF81-8B6B-4381-A761-31042B4A8AA1}"/>
    <cellStyle name="Style5" xfId="9" xr:uid="{EEF50F75-4D35-4274-90BC-71ACFD8D7266}"/>
    <cellStyle name="Style8 2" xfId="14" xr:uid="{E1854629-C605-4978-A26C-4D6AF5A216DA}"/>
    <cellStyle name="Style9" xfId="12" xr:uid="{16EDE4A4-AA5E-4818-8DA5-6741F20613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658BCF-F489-43A9-9369-AED5617BFF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123799-8AF6-443F-90CF-B737D9C2DF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003A4C-F107-4369-B1F1-DD4A4AB76F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C4CDFBB8-A560-43D8-9E76-4C63CF025D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AB4FF-04F4-4E7A-8613-D06B37E80CC2}">
  <dimension ref="A1:E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7.7109375" customWidth="1"/>
    <col min="26" max="26" width="7.7109375" customWidth="1"/>
  </cols>
  <sheetData>
    <row r="1" spans="1:5">
      <c r="A1" s="21"/>
      <c r="B1" s="21"/>
      <c r="C1" s="21"/>
      <c r="D1" s="21"/>
      <c r="E1" s="21"/>
    </row>
    <row r="2" spans="1:5">
      <c r="A2" s="21"/>
      <c r="B2" s="13" t="s">
        <v>300</v>
      </c>
      <c r="C2" s="12"/>
      <c r="D2" s="12"/>
      <c r="E2" s="12"/>
    </row>
    <row r="3" spans="1:5" ht="12" customHeight="1">
      <c r="A3" s="21"/>
      <c r="B3" s="12"/>
      <c r="C3" s="12"/>
      <c r="D3" s="12"/>
      <c r="E3" s="12"/>
    </row>
    <row r="4" spans="1:5">
      <c r="A4" s="21"/>
      <c r="B4" s="12"/>
      <c r="C4" s="12"/>
      <c r="D4" s="12"/>
      <c r="E4" s="12"/>
    </row>
    <row r="5" spans="1:5" ht="15.75">
      <c r="A5" s="21"/>
      <c r="B5" s="14" t="s">
        <v>301</v>
      </c>
      <c r="C5" s="21"/>
      <c r="D5" s="21"/>
      <c r="E5" s="21"/>
    </row>
    <row r="6" spans="1:5" ht="15.75" customHeight="1">
      <c r="A6" s="21"/>
      <c r="B6" s="64" t="s">
        <v>302</v>
      </c>
      <c r="C6" s="64"/>
      <c r="D6" s="64"/>
      <c r="E6" s="64"/>
    </row>
    <row r="7" spans="1:5" ht="15.75" customHeight="1">
      <c r="A7" s="21"/>
      <c r="B7" s="22" t="s">
        <v>310</v>
      </c>
      <c r="C7" s="21"/>
      <c r="D7" s="21"/>
      <c r="E7" s="21"/>
    </row>
    <row r="8" spans="1:5">
      <c r="A8" s="23"/>
      <c r="B8" s="23"/>
      <c r="C8" s="23"/>
      <c r="D8" s="21"/>
      <c r="E8" s="21"/>
    </row>
    <row r="9" spans="1:5" ht="15.75">
      <c r="A9" s="24"/>
      <c r="B9" s="25" t="s">
        <v>311</v>
      </c>
      <c r="C9" s="24"/>
      <c r="D9" s="21"/>
      <c r="E9" s="21"/>
    </row>
    <row r="10" spans="1:5">
      <c r="A10" s="24"/>
      <c r="B10" s="26" t="s">
        <v>312</v>
      </c>
      <c r="C10" s="24"/>
      <c r="D10" s="21"/>
      <c r="E10" s="21"/>
    </row>
    <row r="11" spans="1:5">
      <c r="A11" s="24"/>
      <c r="B11" s="27">
        <v>16.100000000000001</v>
      </c>
      <c r="C11" s="28" t="s">
        <v>313</v>
      </c>
      <c r="D11" s="21"/>
      <c r="E11" s="21"/>
    </row>
    <row r="12" spans="1:5">
      <c r="A12" s="24"/>
      <c r="B12" s="27">
        <v>16.2</v>
      </c>
      <c r="C12" s="28" t="s">
        <v>314</v>
      </c>
      <c r="D12" s="21"/>
      <c r="E12" s="21"/>
    </row>
    <row r="13" spans="1:5">
      <c r="A13" s="24"/>
      <c r="B13" s="27" t="s">
        <v>315</v>
      </c>
      <c r="C13" s="28" t="s">
        <v>316</v>
      </c>
      <c r="D13" s="21"/>
      <c r="E13" s="21"/>
    </row>
    <row r="14" spans="1:5">
      <c r="A14" s="23"/>
      <c r="B14" s="23"/>
      <c r="C14" s="23"/>
      <c r="D14" s="21"/>
      <c r="E14" s="21"/>
    </row>
    <row r="15" spans="1:5" ht="15.75">
      <c r="A15" s="24"/>
      <c r="B15" s="65"/>
      <c r="C15" s="65"/>
      <c r="D15" s="21"/>
      <c r="E15" s="21"/>
    </row>
    <row r="16" spans="1:5" ht="15.75">
      <c r="A16" s="24"/>
      <c r="B16" s="66" t="s">
        <v>317</v>
      </c>
      <c r="C16" s="66"/>
      <c r="D16" s="21"/>
      <c r="E16" s="21"/>
    </row>
    <row r="17" spans="1:5">
      <c r="A17" s="23"/>
      <c r="B17" s="23"/>
      <c r="C17" s="23"/>
      <c r="D17" s="21"/>
      <c r="E17" s="21"/>
    </row>
    <row r="18" spans="1:5">
      <c r="A18" s="24"/>
      <c r="B18" s="29" t="s">
        <v>318</v>
      </c>
      <c r="C18" s="24"/>
      <c r="D18" s="21"/>
      <c r="E18" s="21"/>
    </row>
    <row r="19" spans="1:5">
      <c r="A19" s="24"/>
      <c r="B19" s="67" t="s">
        <v>319</v>
      </c>
      <c r="C19" s="67"/>
      <c r="D19" s="21"/>
      <c r="E19" s="21"/>
    </row>
    <row r="20" spans="1:5">
      <c r="A20" s="24"/>
      <c r="B20" s="67" t="s">
        <v>320</v>
      </c>
      <c r="C20" s="67"/>
      <c r="D20" s="21"/>
      <c r="E20" s="21"/>
    </row>
    <row r="21" spans="1:5">
      <c r="A21" s="23"/>
      <c r="B21" s="23"/>
      <c r="C21" s="23"/>
      <c r="D21" s="21"/>
      <c r="E21" s="21"/>
    </row>
    <row r="22" spans="1:5">
      <c r="A22" s="23"/>
      <c r="B22" s="15" t="s">
        <v>303</v>
      </c>
      <c r="C22" s="21"/>
      <c r="D22" s="21"/>
      <c r="E22" s="21"/>
    </row>
    <row r="23" spans="1:5">
      <c r="A23" s="23"/>
      <c r="B23" s="63" t="s">
        <v>321</v>
      </c>
      <c r="C23" s="63"/>
      <c r="D23" s="63"/>
      <c r="E23" s="63"/>
    </row>
    <row r="24" spans="1:5">
      <c r="A24" s="23"/>
      <c r="B24" s="63" t="s">
        <v>322</v>
      </c>
      <c r="C24" s="63"/>
      <c r="D24" s="63"/>
      <c r="E24" s="63"/>
    </row>
    <row r="25" spans="1:5">
      <c r="A25" s="23"/>
      <c r="B25" s="23"/>
      <c r="C25" s="23"/>
      <c r="D25" s="21"/>
      <c r="E25" s="21"/>
    </row>
    <row r="26" spans="1:5">
      <c r="A26" s="23"/>
      <c r="B26" s="30" t="str">
        <f ca="1">"© Commonwealth of Australia "&amp;YEAR(TODAY())</f>
        <v>© Commonwealth of Australia 2021</v>
      </c>
      <c r="C26" s="24"/>
      <c r="D26" s="21"/>
      <c r="E26" s="21"/>
    </row>
  </sheetData>
  <mergeCells count="7">
    <mergeCell ref="B24:E24"/>
    <mergeCell ref="B6:E6"/>
    <mergeCell ref="B15:C15"/>
    <mergeCell ref="B16:C16"/>
    <mergeCell ref="B19:C19"/>
    <mergeCell ref="B20:C20"/>
    <mergeCell ref="B23:E23"/>
  </mergeCells>
  <hyperlinks>
    <hyperlink ref="B16" r:id="rId1" xr:uid="{3F148B10-A1BF-4442-9504-FA1EB98E1650}"/>
    <hyperlink ref="B13" location="Index!A12" display="Index" xr:uid="{1EFF1906-B43A-48E5-8F69-49E07B738BED}"/>
    <hyperlink ref="B26" r:id="rId2" display="© Commonwealth of Australia 2015" xr:uid="{A35E5122-FD32-4B39-BC4C-3B015B328D0C}"/>
    <hyperlink ref="B20" r:id="rId3" display="Explanatory Notes" xr:uid="{454C262C-12F4-48CD-B245-E77693F4E7FD}"/>
    <hyperlink ref="B19" r:id="rId4" xr:uid="{05B09173-3174-4F67-9592-7BB46FEDE5D8}"/>
    <hyperlink ref="B19:C19" r:id="rId5" display="Summary - link to be updated for 2021" xr:uid="{90C7167F-BF34-4341-8D9B-E0E84A2C8C7C}"/>
    <hyperlink ref="B20:C20" r:id="rId6" display="Methodology" xr:uid="{5D424250-26A6-48EF-BCFD-E6C61A20E0F4}"/>
    <hyperlink ref="B11" location="'Table 16.1'!A1" display="'Table 16.1'!A1" xr:uid="{8216C6E1-FC4D-4862-80D6-23E64764F738}"/>
    <hyperlink ref="B12" location="'Table 16.2'!A1" display="'Table 16.2'!A1" xr:uid="{7EDF5AC0-1AEB-4E3C-9AFC-5418D3AB3543}"/>
    <hyperlink ref="B24" r:id="rId7" display="or the Labour Surveys Branch at labour.statistics@abs.gov.au." xr:uid="{1B607CE3-8016-4A26-8F83-B9CEE082E880}"/>
    <hyperlink ref="B23:E23" r:id="rId8" display="For further information about these and related statistics visit www.abs.gov.au/about/contact-us" xr:uid="{51CA938B-0412-43BD-97A6-2E8BE9E85746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3D753-8921-4436-B9AA-FEB2B2DC9085}">
  <sheetPr>
    <pageSetUpPr fitToPage="1"/>
  </sheetPr>
  <dimension ref="A1:L33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45.5703125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300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301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68" t="str">
        <f>Contents!B6</f>
        <v>Table 16. Main difficulty in finding work by age of unemployed persons</v>
      </c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69" t="str">
        <f>Contents!C11</f>
        <v>Table 16.1 - February 2021</v>
      </c>
      <c r="B8" s="69"/>
      <c r="C8" s="69"/>
      <c r="D8" s="69"/>
      <c r="E8" s="69"/>
      <c r="F8" s="69"/>
      <c r="G8" s="69"/>
      <c r="H8" s="69"/>
      <c r="I8" s="35"/>
      <c r="J8" s="36"/>
      <c r="K8" s="37"/>
      <c r="L8" s="37"/>
    </row>
    <row r="9" spans="1:12" ht="15" customHeight="1">
      <c r="A9" s="38"/>
      <c r="B9" s="38"/>
      <c r="C9" s="70" t="s">
        <v>323</v>
      </c>
      <c r="D9" s="70"/>
      <c r="E9" s="70"/>
      <c r="F9" s="70"/>
      <c r="G9" s="70"/>
      <c r="H9" s="70" t="s">
        <v>324</v>
      </c>
      <c r="I9" s="71" t="s">
        <v>325</v>
      </c>
      <c r="J9" s="71" t="s">
        <v>326</v>
      </c>
      <c r="K9" s="39"/>
      <c r="L9" s="39"/>
    </row>
    <row r="10" spans="1:12" ht="22.5">
      <c r="A10" s="38"/>
      <c r="B10" s="38"/>
      <c r="C10" s="40" t="s">
        <v>327</v>
      </c>
      <c r="D10" s="40" t="s">
        <v>328</v>
      </c>
      <c r="E10" s="40" t="s">
        <v>329</v>
      </c>
      <c r="F10" s="40" t="s">
        <v>330</v>
      </c>
      <c r="G10" s="40" t="s">
        <v>331</v>
      </c>
      <c r="H10" s="70"/>
      <c r="I10" s="71"/>
      <c r="J10" s="71"/>
      <c r="K10" s="39"/>
      <c r="L10" s="39"/>
    </row>
    <row r="11" spans="1:12">
      <c r="A11" s="38"/>
      <c r="B11" s="38"/>
      <c r="C11" s="41" t="s">
        <v>332</v>
      </c>
      <c r="D11" s="41" t="s">
        <v>332</v>
      </c>
      <c r="E11" s="41" t="s">
        <v>332</v>
      </c>
      <c r="F11" s="41" t="s">
        <v>332</v>
      </c>
      <c r="G11" s="41" t="s">
        <v>332</v>
      </c>
      <c r="H11" s="41" t="s">
        <v>332</v>
      </c>
      <c r="I11" s="41" t="s">
        <v>332</v>
      </c>
      <c r="J11" s="41" t="s">
        <v>332</v>
      </c>
      <c r="K11" s="39"/>
      <c r="L11" s="39"/>
    </row>
    <row r="12" spans="1:12">
      <c r="A12" s="42" t="s">
        <v>333</v>
      </c>
      <c r="B12" s="43"/>
      <c r="C12" s="44"/>
      <c r="D12" s="44"/>
      <c r="E12" s="44"/>
      <c r="F12" s="45"/>
      <c r="G12" s="46"/>
      <c r="H12" s="46"/>
      <c r="I12" s="46"/>
      <c r="J12" s="47"/>
      <c r="K12" s="47"/>
      <c r="L12" s="47"/>
    </row>
    <row r="13" spans="1:12">
      <c r="A13" s="43"/>
      <c r="B13" s="43" t="s">
        <v>334</v>
      </c>
      <c r="C13" s="48">
        <f>A124814178W_Latest</f>
        <v>233.53399999999999</v>
      </c>
      <c r="D13" s="48">
        <f>A124813890J_Latest</f>
        <v>158.38499999999999</v>
      </c>
      <c r="E13" s="48">
        <f>A124814250C_Latest</f>
        <v>109.468</v>
      </c>
      <c r="F13" s="48">
        <f>A124814322C_Latest</f>
        <v>106.693</v>
      </c>
      <c r="G13" s="48">
        <f>A124813962J_Latest</f>
        <v>105.148</v>
      </c>
      <c r="H13" s="48">
        <f>A124814034K_Latest</f>
        <v>393.91899999999998</v>
      </c>
      <c r="I13" s="48">
        <f>A124814106K_Latest</f>
        <v>319.30900000000003</v>
      </c>
      <c r="J13" s="48">
        <f>A124813818R_Latest</f>
        <v>713.22799999999995</v>
      </c>
      <c r="K13" s="49"/>
      <c r="L13" s="49"/>
    </row>
    <row r="14" spans="1:12">
      <c r="A14" s="43"/>
      <c r="B14" s="50" t="s">
        <v>335</v>
      </c>
      <c r="C14" s="48">
        <f>A124814146C_Latest</f>
        <v>55.901000000000003</v>
      </c>
      <c r="D14" s="48">
        <f>A124813858J_Latest</f>
        <v>35.68</v>
      </c>
      <c r="E14" s="48">
        <f>A124814218C_Latest</f>
        <v>21.41</v>
      </c>
      <c r="F14" s="48">
        <f>A124814290W_Latest</f>
        <v>20.978000000000002</v>
      </c>
      <c r="G14" s="48">
        <f>A124813930R_Latest</f>
        <v>17.263999999999999</v>
      </c>
      <c r="H14" s="48">
        <f>A124814002T_Latest</f>
        <v>82.188999999999993</v>
      </c>
      <c r="I14" s="48">
        <f>A124814074C_Latest</f>
        <v>69.043999999999997</v>
      </c>
      <c r="J14" s="48">
        <f>A124813786J_Latest</f>
        <v>151.23400000000001</v>
      </c>
      <c r="K14" s="49"/>
      <c r="L14" s="49"/>
    </row>
    <row r="15" spans="1:12">
      <c r="A15" s="43"/>
      <c r="B15" s="50" t="s">
        <v>336</v>
      </c>
      <c r="C15" s="48">
        <f>A124814182L_Latest</f>
        <v>21.800999999999998</v>
      </c>
      <c r="D15" s="48">
        <f>A124813894T_Latest</f>
        <v>11.420999999999999</v>
      </c>
      <c r="E15" s="48">
        <f>A124814254L_Latest</f>
        <v>5.9340000000000002</v>
      </c>
      <c r="F15" s="48">
        <f>A124814326L_Latest</f>
        <v>7.35</v>
      </c>
      <c r="G15" s="48">
        <f>A124813966T_Latest</f>
        <v>3.5329999999999999</v>
      </c>
      <c r="H15" s="48">
        <f>A124814038V_Latest</f>
        <v>30.852</v>
      </c>
      <c r="I15" s="48">
        <f>A124814110A_Latest</f>
        <v>19.187000000000001</v>
      </c>
      <c r="J15" s="48">
        <f>A124813822F_Latest</f>
        <v>50.039000000000001</v>
      </c>
      <c r="K15" s="51"/>
      <c r="L15" s="51"/>
    </row>
    <row r="16" spans="1:12">
      <c r="A16" s="43"/>
      <c r="B16" s="50" t="s">
        <v>337</v>
      </c>
      <c r="C16" s="48">
        <f>A124814186W_Latest</f>
        <v>8.1920000000000002</v>
      </c>
      <c r="D16" s="48">
        <f>A124813898A_Latest</f>
        <v>1.4119999999999999</v>
      </c>
      <c r="E16" s="48">
        <f>A124814258W_Latest</f>
        <v>1.788</v>
      </c>
      <c r="F16" s="48">
        <f>A124814330C_Latest</f>
        <v>5.6859999999999999</v>
      </c>
      <c r="G16" s="48">
        <f>A124813970J_Latest</f>
        <v>28.94</v>
      </c>
      <c r="H16" s="48">
        <f>A124814042K_Latest</f>
        <v>23.757000000000001</v>
      </c>
      <c r="I16" s="48">
        <f>A124814114K_Latest</f>
        <v>22.26</v>
      </c>
      <c r="J16" s="48">
        <f>A124813826R_Latest</f>
        <v>46.017000000000003</v>
      </c>
      <c r="K16" s="47"/>
      <c r="L16" s="47"/>
    </row>
    <row r="17" spans="1:12">
      <c r="A17" s="43"/>
      <c r="B17" s="52" t="s">
        <v>338</v>
      </c>
      <c r="C17" s="48">
        <f>A124814150V_Latest</f>
        <v>7.6719999999999997</v>
      </c>
      <c r="D17" s="48">
        <f>A124813862X_Latest</f>
        <v>0</v>
      </c>
      <c r="E17" s="48">
        <f>A124814222V_Latest</f>
        <v>0</v>
      </c>
      <c r="F17" s="48">
        <f>A124814294F_Latest</f>
        <v>0</v>
      </c>
      <c r="G17" s="48">
        <f>A124813934X_Latest</f>
        <v>0</v>
      </c>
      <c r="H17" s="48">
        <f>A124814006A_Latest</f>
        <v>2.7930000000000001</v>
      </c>
      <c r="I17" s="48">
        <f>A124814078L_Latest</f>
        <v>4.8789999999999996</v>
      </c>
      <c r="J17" s="48">
        <f>A124813790X_Latest</f>
        <v>7.6719999999999997</v>
      </c>
      <c r="K17" s="47"/>
      <c r="L17" s="47"/>
    </row>
    <row r="18" spans="1:12">
      <c r="A18" s="43"/>
      <c r="B18" s="52" t="s">
        <v>339</v>
      </c>
      <c r="C18" s="48">
        <f>A124814154C_Latest</f>
        <v>0.52</v>
      </c>
      <c r="D18" s="48">
        <f>A124813866J_Latest</f>
        <v>1.4119999999999999</v>
      </c>
      <c r="E18" s="48">
        <f>A124814226C_Latest</f>
        <v>1.788</v>
      </c>
      <c r="F18" s="48">
        <f>A124814298R_Latest</f>
        <v>5.6859999999999999</v>
      </c>
      <c r="G18" s="48">
        <f>A124813938J_Latest</f>
        <v>28.94</v>
      </c>
      <c r="H18" s="48">
        <f>A124814010T_Latest</f>
        <v>20.963999999999999</v>
      </c>
      <c r="I18" s="48">
        <f>A124814082C_Latest</f>
        <v>17.381</v>
      </c>
      <c r="J18" s="48">
        <f>A124813794J_Latest</f>
        <v>38.344999999999999</v>
      </c>
      <c r="K18" s="47"/>
      <c r="L18" s="47"/>
    </row>
    <row r="19" spans="1:12">
      <c r="A19" s="43"/>
      <c r="B19" s="50" t="s">
        <v>340</v>
      </c>
      <c r="C19" s="48">
        <f>A124814170C_Latest</f>
        <v>53.356000000000002</v>
      </c>
      <c r="D19" s="48">
        <f>A124813882J_Latest</f>
        <v>26.853000000000002</v>
      </c>
      <c r="E19" s="48">
        <f>A124814242C_Latest</f>
        <v>12.654999999999999</v>
      </c>
      <c r="F19" s="48">
        <f>A124814314C_Latest</f>
        <v>6.0949999999999998</v>
      </c>
      <c r="G19" s="48">
        <f>A124813954J_Latest</f>
        <v>3.964</v>
      </c>
      <c r="H19" s="48">
        <f>A124814026K_Latest</f>
        <v>56.573999999999998</v>
      </c>
      <c r="I19" s="48">
        <f>A124814098W_Latest</f>
        <v>46.35</v>
      </c>
      <c r="J19" s="48">
        <f>A124813810W_Latest</f>
        <v>102.92400000000001</v>
      </c>
      <c r="K19" s="47"/>
      <c r="L19" s="47"/>
    </row>
    <row r="20" spans="1:12">
      <c r="A20" s="43"/>
      <c r="B20" s="50" t="s">
        <v>341</v>
      </c>
      <c r="C20" s="48">
        <f>A124814138C_Latest</f>
        <v>12.122</v>
      </c>
      <c r="D20" s="48">
        <f>A124813850R_Latest</f>
        <v>7.6020000000000003</v>
      </c>
      <c r="E20" s="48">
        <f>A124814210K_Latest</f>
        <v>6.3369999999999997</v>
      </c>
      <c r="F20" s="48">
        <f>A124814282W_Latest</f>
        <v>6.3239999999999998</v>
      </c>
      <c r="G20" s="48">
        <f>A124813922R_Latest</f>
        <v>4.9219999999999997</v>
      </c>
      <c r="H20" s="48">
        <f>A124813994A_Latest</f>
        <v>21.504999999999999</v>
      </c>
      <c r="I20" s="48">
        <f>A124814066C_Latest</f>
        <v>15.803000000000001</v>
      </c>
      <c r="J20" s="48">
        <f>A124813778J_Latest</f>
        <v>37.308</v>
      </c>
      <c r="K20" s="47"/>
      <c r="L20" s="47"/>
    </row>
    <row r="21" spans="1:12">
      <c r="A21" s="43"/>
      <c r="B21" s="50" t="s">
        <v>342</v>
      </c>
      <c r="C21" s="48">
        <f>A124814190L_Latest</f>
        <v>15.589</v>
      </c>
      <c r="D21" s="48">
        <f>A124813902F_Latest</f>
        <v>15.234999999999999</v>
      </c>
      <c r="E21" s="48">
        <f>A124814262L_Latest</f>
        <v>9.7710000000000008</v>
      </c>
      <c r="F21" s="48">
        <f>A124814334L_Latest</f>
        <v>14.255000000000001</v>
      </c>
      <c r="G21" s="48">
        <f>A124813974T_Latest</f>
        <v>14.917</v>
      </c>
      <c r="H21" s="48">
        <f>A124814046V_Latest</f>
        <v>46.313000000000002</v>
      </c>
      <c r="I21" s="48">
        <f>A124814118V_Latest</f>
        <v>23.454999999999998</v>
      </c>
      <c r="J21" s="48">
        <f>A124813830F_Latest</f>
        <v>69.766999999999996</v>
      </c>
      <c r="K21" s="47"/>
      <c r="L21" s="47"/>
    </row>
    <row r="22" spans="1:12">
      <c r="A22" s="43"/>
      <c r="B22" s="50" t="s">
        <v>343</v>
      </c>
      <c r="C22" s="48">
        <f>A124814174L_Latest</f>
        <v>14.481999999999999</v>
      </c>
      <c r="D22" s="48">
        <f>A124813886T_Latest</f>
        <v>8.0510000000000002</v>
      </c>
      <c r="E22" s="48">
        <f>A124814246L_Latest</f>
        <v>5.6150000000000002</v>
      </c>
      <c r="F22" s="48">
        <f>A124814318L_Latest</f>
        <v>3.7639999999999998</v>
      </c>
      <c r="G22" s="48">
        <f>A124813958T_Latest</f>
        <v>0.80100000000000005</v>
      </c>
      <c r="H22" s="48">
        <f>A124814030A_Latest</f>
        <v>21.085999999999999</v>
      </c>
      <c r="I22" s="48">
        <f>A124814102A_Latest</f>
        <v>11.628</v>
      </c>
      <c r="J22" s="48">
        <f>A124813814F_Latest</f>
        <v>32.713999999999999</v>
      </c>
      <c r="K22" s="47"/>
      <c r="L22" s="47"/>
    </row>
    <row r="23" spans="1:12">
      <c r="A23" s="43"/>
      <c r="B23" s="50" t="s">
        <v>344</v>
      </c>
      <c r="C23" s="48">
        <f>A124814194W_Latest</f>
        <v>15.922000000000001</v>
      </c>
      <c r="D23" s="48">
        <f>A124813906R_Latest</f>
        <v>16.021000000000001</v>
      </c>
      <c r="E23" s="48">
        <f>A124814266W_Latest</f>
        <v>11.884</v>
      </c>
      <c r="F23" s="48">
        <f>A124814338W_Latest</f>
        <v>18.914999999999999</v>
      </c>
      <c r="G23" s="48">
        <f>A124813978A_Latest</f>
        <v>12.185</v>
      </c>
      <c r="H23" s="48">
        <f>A124814050K_Latest</f>
        <v>47.795999999999999</v>
      </c>
      <c r="I23" s="48">
        <f>A124814122K_Latest</f>
        <v>27.132000000000001</v>
      </c>
      <c r="J23" s="48">
        <f>A124813834R_Latest</f>
        <v>74.927999999999997</v>
      </c>
      <c r="K23" s="47"/>
      <c r="L23" s="47"/>
    </row>
    <row r="24" spans="1:12">
      <c r="A24" s="43"/>
      <c r="B24" s="50" t="s">
        <v>345</v>
      </c>
      <c r="C24" s="48">
        <f>A124814142V_Latest</f>
        <v>1.63</v>
      </c>
      <c r="D24" s="48">
        <f>A124813854X_Latest</f>
        <v>6.444</v>
      </c>
      <c r="E24" s="48">
        <f>A124814214V_Latest</f>
        <v>2.88</v>
      </c>
      <c r="F24" s="48">
        <f>A124814286F_Latest</f>
        <v>3.9940000000000002</v>
      </c>
      <c r="G24" s="48">
        <f>A124813926X_Latest</f>
        <v>3.1680000000000001</v>
      </c>
      <c r="H24" s="48">
        <f>A124813998K_Latest</f>
        <v>8.0830000000000002</v>
      </c>
      <c r="I24" s="48">
        <f>A124814070V_Latest</f>
        <v>10.034000000000001</v>
      </c>
      <c r="J24" s="48">
        <f>A124813782X_Latest</f>
        <v>18.117000000000001</v>
      </c>
      <c r="K24" s="47"/>
      <c r="L24" s="47"/>
    </row>
    <row r="25" spans="1:12">
      <c r="A25" s="43"/>
      <c r="B25" s="50" t="s">
        <v>346</v>
      </c>
      <c r="C25" s="48">
        <f>A124814126V_Latest</f>
        <v>8.8350000000000009</v>
      </c>
      <c r="D25" s="48">
        <f>A124813838X_Latest</f>
        <v>5.4269999999999996</v>
      </c>
      <c r="E25" s="48">
        <f>A124814198F_Latest</f>
        <v>8.5909999999999993</v>
      </c>
      <c r="F25" s="48">
        <f>A124814270L_Latest</f>
        <v>2.7839999999999998</v>
      </c>
      <c r="G25" s="48">
        <f>A124813910F_Latest</f>
        <v>0.86399999999999999</v>
      </c>
      <c r="H25" s="48">
        <f>A124813982T_Latest</f>
        <v>6.3689999999999998</v>
      </c>
      <c r="I25" s="48">
        <f>A124814054V_Latest</f>
        <v>20.132000000000001</v>
      </c>
      <c r="J25" s="48">
        <f>A124813766X_Latest</f>
        <v>26.501000000000001</v>
      </c>
      <c r="K25" s="47"/>
      <c r="L25" s="47"/>
    </row>
    <row r="26" spans="1:12">
      <c r="A26" s="43"/>
      <c r="B26" s="53" t="s">
        <v>347</v>
      </c>
      <c r="C26" s="48">
        <f>A124814130K_Latest</f>
        <v>1.9370000000000001</v>
      </c>
      <c r="D26" s="48">
        <f>A124813842R_Latest</f>
        <v>5.569</v>
      </c>
      <c r="E26" s="48">
        <f>A124814202K_Latest</f>
        <v>9.2430000000000003</v>
      </c>
      <c r="F26" s="48">
        <f>A124814274W_Latest</f>
        <v>3.8980000000000001</v>
      </c>
      <c r="G26" s="48">
        <f>A124813914R_Latest</f>
        <v>2.19</v>
      </c>
      <c r="H26" s="48">
        <f>A124813986A_Latest</f>
        <v>4.3150000000000004</v>
      </c>
      <c r="I26" s="48">
        <f>A124814058C_Latest</f>
        <v>18.521999999999998</v>
      </c>
      <c r="J26" s="48">
        <f>A124813770R_Latest</f>
        <v>22.838000000000001</v>
      </c>
      <c r="K26" s="54"/>
      <c r="L26" s="54"/>
    </row>
    <row r="27" spans="1:12">
      <c r="A27" s="43"/>
      <c r="B27" s="50" t="s">
        <v>348</v>
      </c>
      <c r="C27" s="48">
        <f>A124814158L_Latest</f>
        <v>3.81</v>
      </c>
      <c r="D27" s="48">
        <f>A124813870X_Latest</f>
        <v>2.5129999999999999</v>
      </c>
      <c r="E27" s="48">
        <f>A124814230V_Latest</f>
        <v>2.5569999999999999</v>
      </c>
      <c r="F27" s="48">
        <f>A124814302V_Latest</f>
        <v>2.1080000000000001</v>
      </c>
      <c r="G27" s="48">
        <f>A124813942X_Latest</f>
        <v>0</v>
      </c>
      <c r="H27" s="48">
        <f>A124814014A_Latest</f>
        <v>7.16</v>
      </c>
      <c r="I27" s="48">
        <f>A124814086L_Latest</f>
        <v>3.8279999999999998</v>
      </c>
      <c r="J27" s="48">
        <f>A124813798T_Latest</f>
        <v>10.988</v>
      </c>
      <c r="K27" s="54"/>
      <c r="L27" s="54"/>
    </row>
    <row r="28" spans="1:12">
      <c r="A28" s="43"/>
      <c r="B28" s="50" t="s">
        <v>349</v>
      </c>
      <c r="C28" s="48">
        <f>A124814134V_Latest</f>
        <v>19.957000000000001</v>
      </c>
      <c r="D28" s="48">
        <f>A124813846X_Latest</f>
        <v>16.157</v>
      </c>
      <c r="E28" s="48">
        <f>A124814206V_Latest</f>
        <v>10.802</v>
      </c>
      <c r="F28" s="48">
        <f>A124814278F_Latest</f>
        <v>10.541</v>
      </c>
      <c r="G28" s="48">
        <f>A124813918X_Latest</f>
        <v>12.398999999999999</v>
      </c>
      <c r="H28" s="48">
        <f>A124813990T_Latest</f>
        <v>37.921999999999997</v>
      </c>
      <c r="I28" s="48">
        <f>A124814062V_Latest</f>
        <v>31.933</v>
      </c>
      <c r="J28" s="48">
        <f>A124813774X_Latest</f>
        <v>69.855000000000004</v>
      </c>
      <c r="K28" s="54"/>
      <c r="L28" s="54"/>
    </row>
    <row r="29" spans="1:12">
      <c r="A29" s="43"/>
      <c r="B29" s="43" t="s">
        <v>350</v>
      </c>
      <c r="C29" s="48">
        <f>A124814162C_Latest</f>
        <v>47.076999999999998</v>
      </c>
      <c r="D29" s="48">
        <f>A124813874J_Latest</f>
        <v>16.295999999999999</v>
      </c>
      <c r="E29" s="48">
        <f>A124814234C_Latest</f>
        <v>11.2</v>
      </c>
      <c r="F29" s="48">
        <f>A124814306C_Latest</f>
        <v>10.887</v>
      </c>
      <c r="G29" s="48">
        <f>A124813946J_Latest</f>
        <v>8.9540000000000006</v>
      </c>
      <c r="H29" s="48">
        <f>A124814018K_Latest</f>
        <v>48.536000000000001</v>
      </c>
      <c r="I29" s="48">
        <f>A124814090C_Latest</f>
        <v>45.878</v>
      </c>
      <c r="J29" s="48">
        <f>A124813802W_Latest</f>
        <v>94.414000000000001</v>
      </c>
      <c r="K29" s="54"/>
      <c r="L29" s="54"/>
    </row>
    <row r="30" spans="1:12">
      <c r="A30" s="42" t="s">
        <v>351</v>
      </c>
      <c r="B30" s="55"/>
      <c r="C30" s="56">
        <f>A124814166L_Latest</f>
        <v>280.61099999999999</v>
      </c>
      <c r="D30" s="56">
        <f>A124813878T_Latest</f>
        <v>174.68100000000001</v>
      </c>
      <c r="E30" s="56">
        <f>A124814238L_Latest</f>
        <v>120.66800000000001</v>
      </c>
      <c r="F30" s="56">
        <f>A124814310V_Latest</f>
        <v>117.58</v>
      </c>
      <c r="G30" s="56">
        <f>A124813950X_Latest</f>
        <v>114.102</v>
      </c>
      <c r="H30" s="56">
        <f>A124814022A_Latest</f>
        <v>442.45600000000002</v>
      </c>
      <c r="I30" s="56">
        <f>A124814094L_Latest</f>
        <v>365.18700000000001</v>
      </c>
      <c r="J30" s="56">
        <f>A124813806F_Latest</f>
        <v>807.64200000000005</v>
      </c>
      <c r="K30" s="54"/>
      <c r="L30" s="54"/>
    </row>
    <row r="31" spans="1:12">
      <c r="A31" s="57"/>
      <c r="B31" s="49"/>
      <c r="C31" s="58"/>
      <c r="D31" s="58"/>
      <c r="E31" s="58"/>
      <c r="F31" s="58"/>
      <c r="G31" s="58"/>
      <c r="H31" s="59"/>
      <c r="I31" s="60"/>
      <c r="J31" s="47"/>
      <c r="K31" s="47"/>
      <c r="L31" s="47"/>
    </row>
    <row r="32" spans="1:12">
      <c r="A32" s="47"/>
      <c r="B32" s="47"/>
      <c r="C32" s="47"/>
      <c r="D32" s="47"/>
      <c r="E32" s="47"/>
      <c r="F32" s="47"/>
      <c r="G32" s="47"/>
      <c r="H32" s="47"/>
      <c r="I32" s="61"/>
      <c r="J32" s="47"/>
      <c r="K32" s="47"/>
      <c r="L32" s="47"/>
    </row>
    <row r="33" spans="1:12">
      <c r="A33" s="30" t="s">
        <v>352</v>
      </c>
      <c r="B33" s="47"/>
      <c r="C33" s="47"/>
      <c r="D33" s="47"/>
      <c r="E33" s="47"/>
      <c r="F33" s="47"/>
      <c r="G33" s="47"/>
      <c r="H33" s="47"/>
      <c r="I33" s="61"/>
      <c r="J33" s="47"/>
      <c r="K33" s="47"/>
      <c r="L33" s="47"/>
    </row>
  </sheetData>
  <mergeCells count="6">
    <mergeCell ref="B6:L6"/>
    <mergeCell ref="A8:H8"/>
    <mergeCell ref="C9:G9"/>
    <mergeCell ref="H9:H10"/>
    <mergeCell ref="I9:I10"/>
    <mergeCell ref="J9:J10"/>
  </mergeCells>
  <hyperlinks>
    <hyperlink ref="A33" r:id="rId1" display="© Commonwealth of Australia 2015" xr:uid="{24AF68B4-7797-474D-AB29-7BD9FEA6CE66}"/>
  </hyperlinks>
  <pageMargins left="0.74803149606299213" right="0.74803149606299213" top="0.98425196850393704" bottom="0.98425196850393704" header="0.51181102362204722" footer="0.51181102362204722"/>
  <pageSetup paperSize="8" scale="73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3897F-8F02-416A-A4B0-3D96E77E50B6}">
  <sheetPr>
    <pageSetUpPr fitToPage="1"/>
  </sheetPr>
  <dimension ref="A1:L33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45.5703125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300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301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68" t="str">
        <f>Contents!B6</f>
        <v>Table 16. Main difficulty in finding work by age of unemployed persons</v>
      </c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69" t="str">
        <f>Contents!C12</f>
        <v>Table 16.2 - Time Series IDs</v>
      </c>
      <c r="B8" s="69"/>
      <c r="C8" s="69"/>
      <c r="D8" s="69"/>
      <c r="E8" s="69"/>
      <c r="F8" s="69"/>
      <c r="G8" s="69"/>
      <c r="H8" s="69"/>
      <c r="I8" s="35"/>
      <c r="J8" s="36"/>
      <c r="K8" s="37"/>
      <c r="L8" s="37"/>
    </row>
    <row r="9" spans="1:12" ht="15" customHeight="1">
      <c r="A9" s="38"/>
      <c r="B9" s="38"/>
      <c r="C9" s="70" t="s">
        <v>323</v>
      </c>
      <c r="D9" s="70"/>
      <c r="E9" s="70"/>
      <c r="F9" s="70"/>
      <c r="G9" s="70"/>
      <c r="H9" s="70" t="s">
        <v>324</v>
      </c>
      <c r="I9" s="71" t="s">
        <v>325</v>
      </c>
      <c r="J9" s="71" t="s">
        <v>326</v>
      </c>
      <c r="K9" s="39"/>
      <c r="L9" s="39"/>
    </row>
    <row r="10" spans="1:12" ht="22.5">
      <c r="A10" s="38"/>
      <c r="B10" s="38"/>
      <c r="C10" s="40" t="s">
        <v>327</v>
      </c>
      <c r="D10" s="40" t="s">
        <v>328</v>
      </c>
      <c r="E10" s="40" t="s">
        <v>329</v>
      </c>
      <c r="F10" s="40" t="s">
        <v>330</v>
      </c>
      <c r="G10" s="40" t="s">
        <v>331</v>
      </c>
      <c r="H10" s="70"/>
      <c r="I10" s="71"/>
      <c r="J10" s="71"/>
      <c r="K10" s="39"/>
      <c r="L10" s="39"/>
    </row>
    <row r="11" spans="1:12">
      <c r="A11" s="38"/>
      <c r="B11" s="38"/>
      <c r="C11" s="41" t="s">
        <v>332</v>
      </c>
      <c r="D11" s="41" t="s">
        <v>332</v>
      </c>
      <c r="E11" s="41" t="s">
        <v>332</v>
      </c>
      <c r="F11" s="41" t="s">
        <v>332</v>
      </c>
      <c r="G11" s="41" t="s">
        <v>332</v>
      </c>
      <c r="H11" s="41" t="s">
        <v>332</v>
      </c>
      <c r="I11" s="41" t="s">
        <v>332</v>
      </c>
      <c r="J11" s="41" t="s">
        <v>332</v>
      </c>
      <c r="K11" s="39"/>
      <c r="L11" s="39"/>
    </row>
    <row r="12" spans="1:12">
      <c r="A12" s="42" t="s">
        <v>333</v>
      </c>
      <c r="B12" s="43"/>
      <c r="C12" s="44"/>
      <c r="D12" s="44"/>
      <c r="E12" s="44"/>
      <c r="F12" s="45"/>
      <c r="G12" s="46"/>
      <c r="H12" s="46"/>
      <c r="I12" s="46"/>
      <c r="J12" s="47"/>
      <c r="K12" s="47"/>
      <c r="L12" s="47"/>
    </row>
    <row r="13" spans="1:12">
      <c r="A13" s="43"/>
      <c r="B13" s="43" t="s">
        <v>334</v>
      </c>
      <c r="C13" s="62" t="s">
        <v>175</v>
      </c>
      <c r="D13" s="62" t="s">
        <v>193</v>
      </c>
      <c r="E13" s="62" t="s">
        <v>211</v>
      </c>
      <c r="F13" s="62" t="s">
        <v>229</v>
      </c>
      <c r="G13" s="62" t="s">
        <v>247</v>
      </c>
      <c r="H13" s="62" t="s">
        <v>265</v>
      </c>
      <c r="I13" s="62" t="s">
        <v>283</v>
      </c>
      <c r="J13" s="62" t="s">
        <v>157</v>
      </c>
      <c r="K13" s="49"/>
      <c r="L13" s="49"/>
    </row>
    <row r="14" spans="1:12">
      <c r="A14" s="43"/>
      <c r="B14" s="50" t="s">
        <v>335</v>
      </c>
      <c r="C14" s="62" t="s">
        <v>176</v>
      </c>
      <c r="D14" s="62" t="s">
        <v>194</v>
      </c>
      <c r="E14" s="62" t="s">
        <v>212</v>
      </c>
      <c r="F14" s="62" t="s">
        <v>230</v>
      </c>
      <c r="G14" s="62" t="s">
        <v>248</v>
      </c>
      <c r="H14" s="62" t="s">
        <v>266</v>
      </c>
      <c r="I14" s="62" t="s">
        <v>284</v>
      </c>
      <c r="J14" s="62" t="s">
        <v>158</v>
      </c>
      <c r="K14" s="49"/>
      <c r="L14" s="49"/>
    </row>
    <row r="15" spans="1:12">
      <c r="A15" s="43"/>
      <c r="B15" s="50" t="s">
        <v>336</v>
      </c>
      <c r="C15" s="62" t="s">
        <v>177</v>
      </c>
      <c r="D15" s="62" t="s">
        <v>195</v>
      </c>
      <c r="E15" s="62" t="s">
        <v>213</v>
      </c>
      <c r="F15" s="62" t="s">
        <v>231</v>
      </c>
      <c r="G15" s="62" t="s">
        <v>249</v>
      </c>
      <c r="H15" s="62" t="s">
        <v>267</v>
      </c>
      <c r="I15" s="62" t="s">
        <v>285</v>
      </c>
      <c r="J15" s="62" t="s">
        <v>159</v>
      </c>
      <c r="K15" s="49"/>
      <c r="L15" s="49"/>
    </row>
    <row r="16" spans="1:12">
      <c r="A16" s="43"/>
      <c r="B16" s="50" t="s">
        <v>337</v>
      </c>
      <c r="C16" s="62" t="s">
        <v>178</v>
      </c>
      <c r="D16" s="62" t="s">
        <v>196</v>
      </c>
      <c r="E16" s="62" t="s">
        <v>214</v>
      </c>
      <c r="F16" s="62" t="s">
        <v>232</v>
      </c>
      <c r="G16" s="62" t="s">
        <v>250</v>
      </c>
      <c r="H16" s="62" t="s">
        <v>268</v>
      </c>
      <c r="I16" s="62" t="s">
        <v>286</v>
      </c>
      <c r="J16" s="62" t="s">
        <v>160</v>
      </c>
      <c r="K16" s="49"/>
      <c r="L16" s="49"/>
    </row>
    <row r="17" spans="1:12">
      <c r="A17" s="43"/>
      <c r="B17" s="52" t="s">
        <v>338</v>
      </c>
      <c r="C17" s="62" t="s">
        <v>179</v>
      </c>
      <c r="D17" s="62" t="s">
        <v>197</v>
      </c>
      <c r="E17" s="62" t="s">
        <v>215</v>
      </c>
      <c r="F17" s="62" t="s">
        <v>233</v>
      </c>
      <c r="G17" s="62" t="s">
        <v>251</v>
      </c>
      <c r="H17" s="62" t="s">
        <v>269</v>
      </c>
      <c r="I17" s="62" t="s">
        <v>287</v>
      </c>
      <c r="J17" s="62" t="s">
        <v>161</v>
      </c>
      <c r="K17" s="49"/>
      <c r="L17" s="49"/>
    </row>
    <row r="18" spans="1:12">
      <c r="A18" s="43"/>
      <c r="B18" s="52" t="s">
        <v>339</v>
      </c>
      <c r="C18" s="62" t="s">
        <v>180</v>
      </c>
      <c r="D18" s="62" t="s">
        <v>198</v>
      </c>
      <c r="E18" s="62" t="s">
        <v>216</v>
      </c>
      <c r="F18" s="62" t="s">
        <v>234</v>
      </c>
      <c r="G18" s="62" t="s">
        <v>252</v>
      </c>
      <c r="H18" s="62" t="s">
        <v>270</v>
      </c>
      <c r="I18" s="62" t="s">
        <v>288</v>
      </c>
      <c r="J18" s="62" t="s">
        <v>162</v>
      </c>
      <c r="K18" s="49"/>
      <c r="L18" s="49"/>
    </row>
    <row r="19" spans="1:12">
      <c r="A19" s="43"/>
      <c r="B19" s="50" t="s">
        <v>340</v>
      </c>
      <c r="C19" s="62" t="s">
        <v>181</v>
      </c>
      <c r="D19" s="62" t="s">
        <v>199</v>
      </c>
      <c r="E19" s="62" t="s">
        <v>217</v>
      </c>
      <c r="F19" s="62" t="s">
        <v>235</v>
      </c>
      <c r="G19" s="62" t="s">
        <v>253</v>
      </c>
      <c r="H19" s="62" t="s">
        <v>271</v>
      </c>
      <c r="I19" s="62" t="s">
        <v>289</v>
      </c>
      <c r="J19" s="62" t="s">
        <v>163</v>
      </c>
      <c r="K19" s="49"/>
      <c r="L19" s="49"/>
    </row>
    <row r="20" spans="1:12">
      <c r="A20" s="43"/>
      <c r="B20" s="50" t="s">
        <v>341</v>
      </c>
      <c r="C20" s="62" t="s">
        <v>182</v>
      </c>
      <c r="D20" s="62" t="s">
        <v>200</v>
      </c>
      <c r="E20" s="62" t="s">
        <v>218</v>
      </c>
      <c r="F20" s="62" t="s">
        <v>236</v>
      </c>
      <c r="G20" s="62" t="s">
        <v>254</v>
      </c>
      <c r="H20" s="62" t="s">
        <v>272</v>
      </c>
      <c r="I20" s="62" t="s">
        <v>290</v>
      </c>
      <c r="J20" s="62" t="s">
        <v>164</v>
      </c>
      <c r="K20" s="49"/>
      <c r="L20" s="49"/>
    </row>
    <row r="21" spans="1:12">
      <c r="A21" s="43"/>
      <c r="B21" s="50" t="s">
        <v>342</v>
      </c>
      <c r="C21" s="62" t="s">
        <v>183</v>
      </c>
      <c r="D21" s="62" t="s">
        <v>201</v>
      </c>
      <c r="E21" s="62" t="s">
        <v>219</v>
      </c>
      <c r="F21" s="62" t="s">
        <v>237</v>
      </c>
      <c r="G21" s="62" t="s">
        <v>255</v>
      </c>
      <c r="H21" s="62" t="s">
        <v>273</v>
      </c>
      <c r="I21" s="62" t="s">
        <v>291</v>
      </c>
      <c r="J21" s="62" t="s">
        <v>165</v>
      </c>
      <c r="K21" s="49"/>
      <c r="L21" s="49"/>
    </row>
    <row r="22" spans="1:12">
      <c r="A22" s="43"/>
      <c r="B22" s="50" t="s">
        <v>343</v>
      </c>
      <c r="C22" s="62" t="s">
        <v>184</v>
      </c>
      <c r="D22" s="62" t="s">
        <v>202</v>
      </c>
      <c r="E22" s="62" t="s">
        <v>220</v>
      </c>
      <c r="F22" s="62" t="s">
        <v>238</v>
      </c>
      <c r="G22" s="62" t="s">
        <v>256</v>
      </c>
      <c r="H22" s="62" t="s">
        <v>274</v>
      </c>
      <c r="I22" s="62" t="s">
        <v>292</v>
      </c>
      <c r="J22" s="62" t="s">
        <v>166</v>
      </c>
      <c r="K22" s="49"/>
      <c r="L22" s="49"/>
    </row>
    <row r="23" spans="1:12">
      <c r="A23" s="43"/>
      <c r="B23" s="50" t="s">
        <v>344</v>
      </c>
      <c r="C23" s="62" t="s">
        <v>185</v>
      </c>
      <c r="D23" s="62" t="s">
        <v>203</v>
      </c>
      <c r="E23" s="62" t="s">
        <v>221</v>
      </c>
      <c r="F23" s="62" t="s">
        <v>239</v>
      </c>
      <c r="G23" s="62" t="s">
        <v>257</v>
      </c>
      <c r="H23" s="62" t="s">
        <v>275</v>
      </c>
      <c r="I23" s="62" t="s">
        <v>293</v>
      </c>
      <c r="J23" s="62" t="s">
        <v>167</v>
      </c>
      <c r="K23" s="49"/>
      <c r="L23" s="49"/>
    </row>
    <row r="24" spans="1:12">
      <c r="A24" s="43"/>
      <c r="B24" s="50" t="s">
        <v>345</v>
      </c>
      <c r="C24" s="62" t="s">
        <v>186</v>
      </c>
      <c r="D24" s="62" t="s">
        <v>204</v>
      </c>
      <c r="E24" s="62" t="s">
        <v>222</v>
      </c>
      <c r="F24" s="62" t="s">
        <v>240</v>
      </c>
      <c r="G24" s="62" t="s">
        <v>258</v>
      </c>
      <c r="H24" s="62" t="s">
        <v>276</v>
      </c>
      <c r="I24" s="62" t="s">
        <v>294</v>
      </c>
      <c r="J24" s="62" t="s">
        <v>168</v>
      </c>
      <c r="K24" s="49"/>
      <c r="L24" s="49"/>
    </row>
    <row r="25" spans="1:12">
      <c r="A25" s="43"/>
      <c r="B25" s="50" t="s">
        <v>346</v>
      </c>
      <c r="C25" s="62" t="s">
        <v>187</v>
      </c>
      <c r="D25" s="62" t="s">
        <v>205</v>
      </c>
      <c r="E25" s="62" t="s">
        <v>223</v>
      </c>
      <c r="F25" s="62" t="s">
        <v>241</v>
      </c>
      <c r="G25" s="62" t="s">
        <v>259</v>
      </c>
      <c r="H25" s="62" t="s">
        <v>277</v>
      </c>
      <c r="I25" s="62" t="s">
        <v>295</v>
      </c>
      <c r="J25" s="62" t="s">
        <v>169</v>
      </c>
      <c r="K25" s="49"/>
      <c r="L25" s="49"/>
    </row>
    <row r="26" spans="1:12">
      <c r="A26" s="43"/>
      <c r="B26" s="53" t="s">
        <v>347</v>
      </c>
      <c r="C26" s="62" t="s">
        <v>188</v>
      </c>
      <c r="D26" s="62" t="s">
        <v>206</v>
      </c>
      <c r="E26" s="62" t="s">
        <v>224</v>
      </c>
      <c r="F26" s="62" t="s">
        <v>242</v>
      </c>
      <c r="G26" s="62" t="s">
        <v>260</v>
      </c>
      <c r="H26" s="62" t="s">
        <v>278</v>
      </c>
      <c r="I26" s="62" t="s">
        <v>296</v>
      </c>
      <c r="J26" s="62" t="s">
        <v>170</v>
      </c>
      <c r="K26" s="49"/>
      <c r="L26" s="49"/>
    </row>
    <row r="27" spans="1:12">
      <c r="A27" s="43"/>
      <c r="B27" s="50" t="s">
        <v>348</v>
      </c>
      <c r="C27" s="62" t="s">
        <v>189</v>
      </c>
      <c r="D27" s="62" t="s">
        <v>207</v>
      </c>
      <c r="E27" s="62" t="s">
        <v>225</v>
      </c>
      <c r="F27" s="62" t="s">
        <v>243</v>
      </c>
      <c r="G27" s="62" t="s">
        <v>261</v>
      </c>
      <c r="H27" s="62" t="s">
        <v>279</v>
      </c>
      <c r="I27" s="62" t="s">
        <v>297</v>
      </c>
      <c r="J27" s="62" t="s">
        <v>171</v>
      </c>
      <c r="K27" s="49"/>
      <c r="L27" s="49"/>
    </row>
    <row r="28" spans="1:12">
      <c r="A28" s="43"/>
      <c r="B28" s="50" t="s">
        <v>349</v>
      </c>
      <c r="C28" s="62" t="s">
        <v>190</v>
      </c>
      <c r="D28" s="62" t="s">
        <v>208</v>
      </c>
      <c r="E28" s="62" t="s">
        <v>226</v>
      </c>
      <c r="F28" s="62" t="s">
        <v>244</v>
      </c>
      <c r="G28" s="62" t="s">
        <v>262</v>
      </c>
      <c r="H28" s="62" t="s">
        <v>280</v>
      </c>
      <c r="I28" s="62" t="s">
        <v>298</v>
      </c>
      <c r="J28" s="62" t="s">
        <v>172</v>
      </c>
      <c r="K28" s="49"/>
      <c r="L28" s="49"/>
    </row>
    <row r="29" spans="1:12">
      <c r="A29" s="43"/>
      <c r="B29" s="43" t="s">
        <v>350</v>
      </c>
      <c r="C29" s="62" t="s">
        <v>191</v>
      </c>
      <c r="D29" s="62" t="s">
        <v>209</v>
      </c>
      <c r="E29" s="62" t="s">
        <v>227</v>
      </c>
      <c r="F29" s="62" t="s">
        <v>245</v>
      </c>
      <c r="G29" s="62" t="s">
        <v>263</v>
      </c>
      <c r="H29" s="62" t="s">
        <v>281</v>
      </c>
      <c r="I29" s="62" t="s">
        <v>299</v>
      </c>
      <c r="J29" s="62" t="s">
        <v>173</v>
      </c>
      <c r="K29" s="49"/>
      <c r="L29" s="49"/>
    </row>
    <row r="30" spans="1:12">
      <c r="A30" s="42" t="s">
        <v>351</v>
      </c>
      <c r="B30" s="55"/>
      <c r="C30" s="62" t="s">
        <v>174</v>
      </c>
      <c r="D30" s="62" t="s">
        <v>192</v>
      </c>
      <c r="E30" s="62" t="s">
        <v>210</v>
      </c>
      <c r="F30" s="62" t="s">
        <v>228</v>
      </c>
      <c r="G30" s="62" t="s">
        <v>246</v>
      </c>
      <c r="H30" s="62" t="s">
        <v>264</v>
      </c>
      <c r="I30" s="62" t="s">
        <v>282</v>
      </c>
      <c r="J30" s="62" t="s">
        <v>156</v>
      </c>
      <c r="K30" s="49"/>
      <c r="L30" s="49"/>
    </row>
    <row r="31" spans="1:12">
      <c r="A31" s="57"/>
      <c r="B31" s="49"/>
      <c r="C31" s="47"/>
      <c r="D31" s="47"/>
      <c r="E31" s="47"/>
      <c r="F31" s="47"/>
      <c r="G31" s="47"/>
      <c r="H31" s="47"/>
      <c r="I31" s="60"/>
      <c r="J31" s="47"/>
      <c r="K31" s="47"/>
      <c r="L31" s="47"/>
    </row>
    <row r="32" spans="1:12">
      <c r="A32" s="47"/>
      <c r="B32" s="47"/>
      <c r="C32" s="47"/>
      <c r="D32" s="47"/>
      <c r="E32" s="47"/>
      <c r="F32" s="47"/>
      <c r="G32" s="47"/>
      <c r="H32" s="47"/>
      <c r="I32" s="61"/>
      <c r="J32" s="47"/>
      <c r="K32" s="47"/>
      <c r="L32" s="47"/>
    </row>
    <row r="33" spans="1:12">
      <c r="A33" s="30" t="s">
        <v>352</v>
      </c>
      <c r="B33" s="47"/>
      <c r="C33" s="47"/>
      <c r="D33" s="47"/>
      <c r="E33" s="47"/>
      <c r="F33" s="47"/>
      <c r="G33" s="47"/>
      <c r="H33" s="47"/>
      <c r="I33" s="61"/>
      <c r="J33" s="47"/>
      <c r="K33" s="47"/>
      <c r="L33" s="47"/>
    </row>
  </sheetData>
  <mergeCells count="6">
    <mergeCell ref="B6:L6"/>
    <mergeCell ref="A8:H8"/>
    <mergeCell ref="C9:G9"/>
    <mergeCell ref="H9:H10"/>
    <mergeCell ref="I9:I10"/>
    <mergeCell ref="J9:J10"/>
  </mergeCells>
  <hyperlinks>
    <hyperlink ref="A33" r:id="rId1" display="© Commonwealth of Australia 2015" xr:uid="{E834940D-4D93-4EEE-8BB7-ECDF0BB9C63D}"/>
    <hyperlink ref="J30" location="A124813806F" display="A124813806F" xr:uid="{9CD469DB-891D-4526-B13B-9DF83797D416}"/>
    <hyperlink ref="J13" location="A124813818R" display="A124813818R" xr:uid="{CB48E0A3-F980-4113-A9B5-2851E4F37078}"/>
    <hyperlink ref="J14" location="A124813786J" display="A124813786J" xr:uid="{617F4635-6CF5-42C7-8A20-818D1E09A295}"/>
    <hyperlink ref="J15" location="A124813822F" display="A124813822F" xr:uid="{F62CDD21-D1F0-41C4-877B-D463196CEFC1}"/>
    <hyperlink ref="J16" location="A124813826R" display="A124813826R" xr:uid="{F18760C3-422E-4391-9B60-7EC65F55D256}"/>
    <hyperlink ref="J17" location="A124813790X" display="A124813790X" xr:uid="{28269EC2-81A9-43F5-A27F-AC519AB21620}"/>
    <hyperlink ref="J18" location="A124813794J" display="A124813794J" xr:uid="{0ECC27B9-A09D-4449-9325-A78156E4EC4D}"/>
    <hyperlink ref="J19" location="A124813810W" display="A124813810W" xr:uid="{8602FD16-89B3-4FCA-A445-8AC6DAC48CB8}"/>
    <hyperlink ref="J20" location="A124813778J" display="A124813778J" xr:uid="{F9C5393F-7B80-4242-9E02-B7D74AFCD3F1}"/>
    <hyperlink ref="J21" location="A124813830F" display="A124813830F" xr:uid="{DA003EEB-50B2-4F8C-A7C5-3029A7764B7A}"/>
    <hyperlink ref="J22" location="A124813814F" display="A124813814F" xr:uid="{80E41520-F2B3-42C9-B217-3D5B180B9F09}"/>
    <hyperlink ref="J23" location="A124813834R" display="A124813834R" xr:uid="{A5BFC84D-E62C-4187-BCD5-1933E9F43FAF}"/>
    <hyperlink ref="J24" location="A124813782X" display="A124813782X" xr:uid="{1927E445-D5CC-42F1-A261-A01D3B704D52}"/>
    <hyperlink ref="J25" location="A124813766X" display="A124813766X" xr:uid="{6C38588B-1D4C-4DC6-9AC0-952AAD5FB103}"/>
    <hyperlink ref="J26" location="A124813770R" display="A124813770R" xr:uid="{91F32A22-FF0B-4881-8415-8B48ED82174E}"/>
    <hyperlink ref="J27" location="A124813798T" display="A124813798T" xr:uid="{DF8A10A6-EE74-4DA0-AD06-C1C3815BA63C}"/>
    <hyperlink ref="J28" location="A124813774X" display="A124813774X" xr:uid="{BB651A72-1FF0-44BB-8735-4438024EB99A}"/>
    <hyperlink ref="J29" location="A124813802W" display="A124813802W" xr:uid="{C2077043-F6C3-41E4-9691-E4DC8D95411B}"/>
    <hyperlink ref="C30" location="A124814166L" display="A124814166L" xr:uid="{AC6B13DE-8FBA-47B4-8D30-85AAFE2A8E9F}"/>
    <hyperlink ref="C13" location="A124814178W" display="A124814178W" xr:uid="{FFD41E83-3557-4939-8ADD-672D168ABF42}"/>
    <hyperlink ref="C14" location="A124814146C" display="A124814146C" xr:uid="{FEECFB37-5778-430E-8B66-CCD7E2C0FDBC}"/>
    <hyperlink ref="C15" location="A124814182L" display="A124814182L" xr:uid="{CD924BAD-A086-487D-9AD4-C13142813B09}"/>
    <hyperlink ref="C16" location="A124814186W" display="A124814186W" xr:uid="{DBFB098F-2774-401E-AF74-5EA9CF61868E}"/>
    <hyperlink ref="C17" location="A124814150V" display="A124814150V" xr:uid="{09FC0465-6D71-4E35-854C-4C772F6D0086}"/>
    <hyperlink ref="C18" location="A124814154C" display="A124814154C" xr:uid="{AD1EF475-C08A-408A-BFDF-76781EDC6550}"/>
    <hyperlink ref="C19" location="A124814170C" display="A124814170C" xr:uid="{62E44BC0-4BC7-45C7-AA2E-AF3E5C038D32}"/>
    <hyperlink ref="C20" location="A124814138C" display="A124814138C" xr:uid="{E26BCF86-FA5F-47EB-8D5F-8EA8B1416E5E}"/>
    <hyperlink ref="C21" location="A124814190L" display="A124814190L" xr:uid="{71882B8F-74DE-4EF0-961B-C8288338CEA6}"/>
    <hyperlink ref="C22" location="A124814174L" display="A124814174L" xr:uid="{BFC2BB0A-8AE3-487D-8C13-BB1C3294328F}"/>
    <hyperlink ref="C23" location="A124814194W" display="A124814194W" xr:uid="{6263AE5F-D08B-48BC-BFEB-38D37877DDBE}"/>
    <hyperlink ref="C24" location="A124814142V" display="A124814142V" xr:uid="{3673433C-4945-4C46-A49A-BA26C7E8D3D3}"/>
    <hyperlink ref="C25" location="A124814126V" display="A124814126V" xr:uid="{507729A5-4876-4B8A-AC82-7E9BC9A5823C}"/>
    <hyperlink ref="C26" location="A124814130K" display="A124814130K" xr:uid="{50663B50-FBFD-4E57-B145-215BA7F00C38}"/>
    <hyperlink ref="C27" location="A124814158L" display="A124814158L" xr:uid="{7D2D7C2B-D05B-403E-97C7-F284979865F1}"/>
    <hyperlink ref="C28" location="A124814134V" display="A124814134V" xr:uid="{284ABF3B-0DD4-4C09-9625-0171E7D24D94}"/>
    <hyperlink ref="C29" location="A124814162C" display="A124814162C" xr:uid="{8A135011-B62E-44B1-860F-F703329A20E5}"/>
    <hyperlink ref="D30" location="A124813878T" display="A124813878T" xr:uid="{D469006D-446C-49A1-9E0B-9FAD61CAF437}"/>
    <hyperlink ref="D13" location="A124813890J" display="A124813890J" xr:uid="{38969C25-69BE-4569-BAE3-AFF1EEE9ADF3}"/>
    <hyperlink ref="D14" location="A124813858J" display="A124813858J" xr:uid="{9F99AE13-34D5-4E06-93E0-07C4D22543DA}"/>
    <hyperlink ref="D15" location="A124813894T" display="A124813894T" xr:uid="{6E9E55D8-E5EC-47A1-B129-D1462EFEED90}"/>
    <hyperlink ref="D16" location="A124813898A" display="A124813898A" xr:uid="{D550A47A-8766-4A16-9298-FE767D5FFBC5}"/>
    <hyperlink ref="D17" location="A124813862X" display="A124813862X" xr:uid="{71251810-C9DE-46F5-960E-607200FE35F8}"/>
    <hyperlink ref="D18" location="A124813866J" display="A124813866J" xr:uid="{CA618F12-4C37-49CC-98EF-9856E002FFA9}"/>
    <hyperlink ref="D19" location="A124813882J" display="A124813882J" xr:uid="{8D2AC034-414D-44F3-B0CD-68CADA7714A0}"/>
    <hyperlink ref="D20" location="A124813850R" display="A124813850R" xr:uid="{9BFA1AEC-1B3D-4D9B-AFCE-C20A916CF1CA}"/>
    <hyperlink ref="D21" location="A124813902F" display="A124813902F" xr:uid="{C0601278-5784-45DD-BA3A-C3C63720BA8B}"/>
    <hyperlink ref="D22" location="A124813886T" display="A124813886T" xr:uid="{87EDE547-D13D-42A4-922F-36976E562F43}"/>
    <hyperlink ref="D23" location="A124813906R" display="A124813906R" xr:uid="{B057F2E8-D938-4A1F-B06D-78F214FE83A0}"/>
    <hyperlink ref="D24" location="A124813854X" display="A124813854X" xr:uid="{93886052-2C54-4652-B8AC-272E91E0F04E}"/>
    <hyperlink ref="D25" location="A124813838X" display="A124813838X" xr:uid="{502D0F9C-9A97-453E-BCC7-9696C35066D5}"/>
    <hyperlink ref="D26" location="A124813842R" display="A124813842R" xr:uid="{CEEE17ED-1CE9-4051-B730-2896EB218891}"/>
    <hyperlink ref="D27" location="A124813870X" display="A124813870X" xr:uid="{9F0E9978-0D93-4974-88C9-CCF853F3D731}"/>
    <hyperlink ref="D28" location="A124813846X" display="A124813846X" xr:uid="{5E26B720-AF0C-4865-A299-582C848559A4}"/>
    <hyperlink ref="D29" location="A124813874J" display="A124813874J" xr:uid="{4BA08DA7-BA2A-45D9-A24C-9D72DA8029EC}"/>
    <hyperlink ref="E30" location="A124814238L" display="A124814238L" xr:uid="{3F6DFC31-04B5-4A8C-BB9F-08F0F0841778}"/>
    <hyperlink ref="E13" location="A124814250C" display="A124814250C" xr:uid="{96B714F4-6CA6-4FBF-9070-174245D26863}"/>
    <hyperlink ref="E14" location="A124814218C" display="A124814218C" xr:uid="{421F60DD-B9A2-4326-AA77-07E79B4071A6}"/>
    <hyperlink ref="E15" location="A124814254L" display="A124814254L" xr:uid="{17ECC2B1-D0B7-4670-B1E0-8DD8495E9D41}"/>
    <hyperlink ref="E16" location="A124814258W" display="A124814258W" xr:uid="{7B0D8DE3-B892-4B8B-B881-A1D1F81B4F88}"/>
    <hyperlink ref="E17" location="A124814222V" display="A124814222V" xr:uid="{2418325D-1C5D-4136-97F3-D4BB83CF1C38}"/>
    <hyperlink ref="E18" location="A124814226C" display="A124814226C" xr:uid="{03B46373-2140-4936-92A2-1948B68ED013}"/>
    <hyperlink ref="E19" location="A124814242C" display="A124814242C" xr:uid="{41452928-6C7C-45E8-9C4B-51A0B5567FD7}"/>
    <hyperlink ref="E20" location="A124814210K" display="A124814210K" xr:uid="{5FBB4D90-2A4D-4B99-BC0B-C734AE5C1B61}"/>
    <hyperlink ref="E21" location="A124814262L" display="A124814262L" xr:uid="{ADE33477-3293-43F1-8C42-7E00008A15E4}"/>
    <hyperlink ref="E22" location="A124814246L" display="A124814246L" xr:uid="{6077975A-7A9E-444B-9D21-F3CD1E5A2910}"/>
    <hyperlink ref="E23" location="A124814266W" display="A124814266W" xr:uid="{F17529C4-F90A-46A6-A50F-F138316C5B81}"/>
    <hyperlink ref="E24" location="A124814214V" display="A124814214V" xr:uid="{1A6F012A-0ACA-4F18-A93C-2DF1164900B3}"/>
    <hyperlink ref="E25" location="A124814198F" display="A124814198F" xr:uid="{05A7EE5E-F568-44A5-A628-9DCCAAEA3C5F}"/>
    <hyperlink ref="E26" location="A124814202K" display="A124814202K" xr:uid="{CD23B90A-3B1B-4DA2-B45A-E1128C3A9133}"/>
    <hyperlink ref="E27" location="A124814230V" display="A124814230V" xr:uid="{75F9DEF7-52E2-411F-9261-256998B7942F}"/>
    <hyperlink ref="E28" location="A124814206V" display="A124814206V" xr:uid="{17B549EC-0B3E-477C-A337-6443B0D0B92C}"/>
    <hyperlink ref="E29" location="A124814234C" display="A124814234C" xr:uid="{8454A2CB-7494-4FB4-8261-B6102F8C8E23}"/>
    <hyperlink ref="F30" location="A124814310V" display="A124814310V" xr:uid="{B8EF8E6C-2358-4E8B-ABCE-58403D885C7D}"/>
    <hyperlink ref="F13" location="A124814322C" display="A124814322C" xr:uid="{5268802B-B614-4DE1-A403-96B47C3DD1C3}"/>
    <hyperlink ref="F14" location="A124814290W" display="A124814290W" xr:uid="{B3DE8A35-2B37-488A-8F4C-BA03CC16D234}"/>
    <hyperlink ref="F15" location="A124814326L" display="A124814326L" xr:uid="{C4193276-9C59-4D7C-8CBD-3A3BD11FB0F6}"/>
    <hyperlink ref="F16" location="A124814330C" display="A124814330C" xr:uid="{DA3652BF-2FF5-4C58-A5C7-FE2649A0CB42}"/>
    <hyperlink ref="F17" location="A124814294F" display="A124814294F" xr:uid="{D23D172C-A9C1-4016-A119-59D5AC5BC035}"/>
    <hyperlink ref="F18" location="A124814298R" display="A124814298R" xr:uid="{8FE95059-ABBC-46BF-97CC-5B3648AFC6F0}"/>
    <hyperlink ref="F19" location="A124814314C" display="A124814314C" xr:uid="{76F0BA23-74E9-4957-ADD2-245F1723B67E}"/>
    <hyperlink ref="F20" location="A124814282W" display="A124814282W" xr:uid="{549600EF-BB3C-4AA7-9F28-E083E01BA729}"/>
    <hyperlink ref="F21" location="A124814334L" display="A124814334L" xr:uid="{9B104A3B-E132-481E-8A35-E07ABDFF1BAD}"/>
    <hyperlink ref="F22" location="A124814318L" display="A124814318L" xr:uid="{097BC698-ED7B-4FF0-ABEE-0BAE96805FDB}"/>
    <hyperlink ref="F23" location="A124814338W" display="A124814338W" xr:uid="{16251F18-7714-4A5A-924B-F9D6678EE073}"/>
    <hyperlink ref="F24" location="A124814286F" display="A124814286F" xr:uid="{9324B644-868C-4DE8-8205-7A637A6BD295}"/>
    <hyperlink ref="F25" location="A124814270L" display="A124814270L" xr:uid="{757A8393-44AC-4E67-BF04-7D44033AD5D0}"/>
    <hyperlink ref="F26" location="A124814274W" display="A124814274W" xr:uid="{9C368163-C2C6-487A-BEA4-960976A7B411}"/>
    <hyperlink ref="F27" location="A124814302V" display="A124814302V" xr:uid="{AFDCFC1B-320C-45C1-BEF2-D7D8293DF54B}"/>
    <hyperlink ref="F28" location="A124814278F" display="A124814278F" xr:uid="{09DF83E8-5D43-4183-948F-27B54A83EE9E}"/>
    <hyperlink ref="F29" location="A124814306C" display="A124814306C" xr:uid="{8C3E9760-606C-4333-97DC-DE803B7883A8}"/>
    <hyperlink ref="G30" location="A124813950X" display="A124813950X" xr:uid="{712FC9B6-0A9E-452C-9370-9857DCC47D8E}"/>
    <hyperlink ref="G13" location="A124813962J" display="A124813962J" xr:uid="{3284AA6B-5786-42F8-A878-7A862D342BE3}"/>
    <hyperlink ref="G14" location="A124813930R" display="A124813930R" xr:uid="{E6BAE436-AFFF-4A01-9F80-F3FCC10B692C}"/>
    <hyperlink ref="G15" location="A124813966T" display="A124813966T" xr:uid="{4EDAAE7B-D7C6-4FA2-BABA-40D14D152C35}"/>
    <hyperlink ref="G16" location="A124813970J" display="A124813970J" xr:uid="{69840BDF-F42C-4AC5-B13F-429BADE83EC0}"/>
    <hyperlink ref="G17" location="A124813934X" display="A124813934X" xr:uid="{81CCB238-4FAD-49FD-B1DB-82F4589BE26D}"/>
    <hyperlink ref="G18" location="A124813938J" display="A124813938J" xr:uid="{DF82240E-ED6B-4299-B3AD-0534CB7C8DC0}"/>
    <hyperlink ref="G19" location="A124813954J" display="A124813954J" xr:uid="{F77806BB-A88A-45CA-8549-B42330F891DC}"/>
    <hyperlink ref="G20" location="A124813922R" display="A124813922R" xr:uid="{1744233C-07A4-450D-9A95-B5A6046642BC}"/>
    <hyperlink ref="G21" location="A124813974T" display="A124813974T" xr:uid="{9BD53CEF-4CA0-4628-A305-9745E3F5F8B6}"/>
    <hyperlink ref="G22" location="A124813958T" display="A124813958T" xr:uid="{39101826-54F8-4F1F-AD26-0DCD00387502}"/>
    <hyperlink ref="G23" location="A124813978A" display="A124813978A" xr:uid="{2B1FEE89-3D31-4C1B-AAB0-B01FF6B5603F}"/>
    <hyperlink ref="G24" location="A124813926X" display="A124813926X" xr:uid="{6204F191-C518-4198-96A2-F3CF525B8EC9}"/>
    <hyperlink ref="G25" location="A124813910F" display="A124813910F" xr:uid="{ACADF497-CE09-4741-86E8-953EE0167B5D}"/>
    <hyperlink ref="G26" location="A124813914R" display="A124813914R" xr:uid="{C863E269-809A-4B73-B7A7-33A9ED0BAA00}"/>
    <hyperlink ref="G27" location="A124813942X" display="A124813942X" xr:uid="{F2F44328-99F2-4D07-B812-591C5F76392E}"/>
    <hyperlink ref="G28" location="A124813918X" display="A124813918X" xr:uid="{8A553357-4BE6-460A-BF21-BA704C2CBF20}"/>
    <hyperlink ref="G29" location="A124813946J" display="A124813946J" xr:uid="{C1363033-5BB2-42B4-82E5-BEB9A5071430}"/>
    <hyperlink ref="H30" location="A124814022A" display="A124814022A" xr:uid="{FA7BE32F-1525-4290-B4C9-3556750648A2}"/>
    <hyperlink ref="H13" location="A124814034K" display="A124814034K" xr:uid="{2D780287-CF6E-4FEF-A693-DE570A624ECC}"/>
    <hyperlink ref="H14" location="A124814002T" display="A124814002T" xr:uid="{ED4087A6-F33F-4157-8022-26724FF03272}"/>
    <hyperlink ref="H15" location="A124814038V" display="A124814038V" xr:uid="{FC103032-5865-4AF1-8DB0-B79F90B7B0A6}"/>
    <hyperlink ref="H16" location="A124814042K" display="A124814042K" xr:uid="{617DD658-6DE2-4AB5-92A2-F031D8704EFC}"/>
    <hyperlink ref="H17" location="A124814006A" display="A124814006A" xr:uid="{DCC6FAB7-3D2C-4040-9F52-FEFC8D9E5EC8}"/>
    <hyperlink ref="H18" location="A124814010T" display="A124814010T" xr:uid="{C54A23C0-06DD-46D6-B3EB-CF0E98116170}"/>
    <hyperlink ref="H19" location="A124814026K" display="A124814026K" xr:uid="{E09197F8-8F6B-4375-BFBC-800F305B6DFA}"/>
    <hyperlink ref="H20" location="A124813994A" display="A124813994A" xr:uid="{FAFF37DE-2D3C-4050-9DFF-D19780684DC1}"/>
    <hyperlink ref="H21" location="A124814046V" display="A124814046V" xr:uid="{5F1AF304-287A-4AA5-B737-64F403269CE0}"/>
    <hyperlink ref="H22" location="A124814030A" display="A124814030A" xr:uid="{B0D986C6-005D-40FE-8FCD-F1EBAE165F7E}"/>
    <hyperlink ref="H23" location="A124814050K" display="A124814050K" xr:uid="{4768002E-BE07-4D4E-AAC9-A2B43062F82A}"/>
    <hyperlink ref="H24" location="A124813998K" display="A124813998K" xr:uid="{1A95AF67-A19B-47E5-BD0E-BB21517DC98B}"/>
    <hyperlink ref="H25" location="A124813982T" display="A124813982T" xr:uid="{7882C3C5-47B9-43B7-80A8-B50AB3D9CFC0}"/>
    <hyperlink ref="H26" location="A124813986A" display="A124813986A" xr:uid="{0F6A116D-D92B-4677-B627-57B811BC800B}"/>
    <hyperlink ref="H27" location="A124814014A" display="A124814014A" xr:uid="{96BE0CB7-9344-44BA-890E-B6262D7E4166}"/>
    <hyperlink ref="H28" location="A124813990T" display="A124813990T" xr:uid="{5520E9A5-3859-4CEF-BF85-214A220800E8}"/>
    <hyperlink ref="H29" location="A124814018K" display="A124814018K" xr:uid="{5C1F8915-2EFD-44BE-BDE1-932DC11F9194}"/>
    <hyperlink ref="I30" location="A124814094L" display="A124814094L" xr:uid="{CBE76280-A29F-4144-9751-0244D3864FEF}"/>
    <hyperlink ref="I13" location="A124814106K" display="A124814106K" xr:uid="{2B1BC51A-B8C2-43DD-937E-328C9F809A58}"/>
    <hyperlink ref="I14" location="A124814074C" display="A124814074C" xr:uid="{DAF99F6C-CB39-4FDB-9036-80E2DF07AADF}"/>
    <hyperlink ref="I15" location="A124814110A" display="A124814110A" xr:uid="{4DCFBDEB-0C9B-4B2D-8E01-D557B4B5CC35}"/>
    <hyperlink ref="I16" location="A124814114K" display="A124814114K" xr:uid="{E3EB2ADA-B6C5-45C4-8464-B7C2F0C311B1}"/>
    <hyperlink ref="I17" location="A124814078L" display="A124814078L" xr:uid="{7AD5075D-C259-429A-B6ED-89E33BFD1F6E}"/>
    <hyperlink ref="I18" location="A124814082C" display="A124814082C" xr:uid="{4CC36402-44CE-468F-B543-8476AB3E8F1C}"/>
    <hyperlink ref="I19" location="A124814098W" display="A124814098W" xr:uid="{E17ABCFB-A92C-4137-B33F-FF4DD957302D}"/>
    <hyperlink ref="I20" location="A124814066C" display="A124814066C" xr:uid="{10E0AA39-66D8-40F3-AE7C-5AFDC25C3B62}"/>
    <hyperlink ref="I21" location="A124814118V" display="A124814118V" xr:uid="{A265A9A5-95DB-4B88-92D3-3270C085FF94}"/>
    <hyperlink ref="I22" location="A124814102A" display="A124814102A" xr:uid="{ACC3DAC4-BC59-4569-87C0-E77A094C2F67}"/>
    <hyperlink ref="I23" location="A124814122K" display="A124814122K" xr:uid="{B3EEB1FB-B3E4-480C-A122-5B5B8DE17B7D}"/>
    <hyperlink ref="I24" location="A124814070V" display="A124814070V" xr:uid="{BE0FA359-15BA-4A17-B2B4-9E661A5ADF4E}"/>
    <hyperlink ref="I25" location="A124814054V" display="A124814054V" xr:uid="{D6C0BABA-F9B1-45AE-A6E1-0FFF30A9F631}"/>
    <hyperlink ref="I26" location="A124814058C" display="A124814058C" xr:uid="{79BD6C1D-38B7-4864-AA96-17EB8954AD38}"/>
    <hyperlink ref="I27" location="A124814086L" display="A124814086L" xr:uid="{6567D322-BB12-4A87-97DB-15003FB35C07}"/>
    <hyperlink ref="I28" location="A124814062V" display="A124814062V" xr:uid="{63AE61F7-DF04-4CC0-9AC1-DE73621E7AAB}"/>
    <hyperlink ref="I29" location="A124814090C" display="A124814090C" xr:uid="{4F19E9D8-09F0-4139-B221-3CA9764E71B3}"/>
  </hyperlinks>
  <pageMargins left="0.74803149606299213" right="0.74803149606299213" top="0.98425196850393704" bottom="0.98425196850393704" header="0.51181102362204722" footer="0.51181102362204722"/>
  <pageSetup paperSize="8" scale="73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57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300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301</v>
      </c>
    </row>
    <row r="6" spans="1:13" ht="15.75" customHeight="1">
      <c r="B6" s="64" t="s">
        <v>302</v>
      </c>
      <c r="C6" s="64"/>
      <c r="D6" s="64"/>
      <c r="E6" s="64"/>
      <c r="F6" s="64"/>
      <c r="G6" s="64"/>
      <c r="H6" s="64"/>
      <c r="I6" s="64"/>
      <c r="J6" s="64"/>
      <c r="K6" s="64"/>
      <c r="L6" s="64"/>
    </row>
    <row r="8" spans="1:13" ht="15">
      <c r="D8" s="16" t="s">
        <v>304</v>
      </c>
    </row>
    <row r="9" spans="1:13" s="17" customFormat="1"/>
    <row r="10" spans="1:13" ht="22.5" customHeight="1">
      <c r="A10" s="18" t="s">
        <v>305</v>
      </c>
      <c r="B10" s="18"/>
      <c r="C10" s="18"/>
      <c r="D10" s="18" t="s">
        <v>145</v>
      </c>
      <c r="E10" s="18" t="s">
        <v>152</v>
      </c>
      <c r="F10" s="18" t="s">
        <v>149</v>
      </c>
      <c r="G10" s="18" t="s">
        <v>150</v>
      </c>
      <c r="H10" s="18" t="s">
        <v>306</v>
      </c>
      <c r="I10" s="18" t="s">
        <v>144</v>
      </c>
      <c r="J10" s="18" t="s">
        <v>146</v>
      </c>
      <c r="K10" s="18" t="s">
        <v>307</v>
      </c>
      <c r="L10" s="18" t="s">
        <v>148</v>
      </c>
    </row>
    <row r="12" spans="1:13">
      <c r="A12" s="11" t="s">
        <v>0</v>
      </c>
      <c r="D12" s="11" t="s">
        <v>154</v>
      </c>
      <c r="E12" s="19" t="s">
        <v>156</v>
      </c>
      <c r="F12" s="10">
        <v>42036</v>
      </c>
      <c r="G12" s="10">
        <v>44228</v>
      </c>
      <c r="H12" s="11">
        <v>7</v>
      </c>
      <c r="I12" s="20" t="s">
        <v>153</v>
      </c>
      <c r="J12" s="11" t="s">
        <v>155</v>
      </c>
      <c r="K12" s="11" t="s">
        <v>309</v>
      </c>
      <c r="L12" s="11">
        <v>2</v>
      </c>
    </row>
    <row r="13" spans="1:13">
      <c r="A13" s="11" t="s">
        <v>1</v>
      </c>
      <c r="D13" s="11" t="s">
        <v>154</v>
      </c>
      <c r="E13" s="19" t="s">
        <v>157</v>
      </c>
      <c r="F13" s="10">
        <v>42036</v>
      </c>
      <c r="G13" s="10">
        <v>44228</v>
      </c>
      <c r="H13" s="11">
        <v>7</v>
      </c>
      <c r="I13" s="20" t="s">
        <v>153</v>
      </c>
      <c r="J13" s="11" t="s">
        <v>155</v>
      </c>
      <c r="K13" s="11" t="s">
        <v>309</v>
      </c>
      <c r="L13" s="11">
        <v>2</v>
      </c>
    </row>
    <row r="14" spans="1:13">
      <c r="A14" s="11" t="s">
        <v>2</v>
      </c>
      <c r="D14" s="11" t="s">
        <v>154</v>
      </c>
      <c r="E14" s="19" t="s">
        <v>158</v>
      </c>
      <c r="F14" s="10">
        <v>42036</v>
      </c>
      <c r="G14" s="10">
        <v>44228</v>
      </c>
      <c r="H14" s="11">
        <v>7</v>
      </c>
      <c r="I14" s="20" t="s">
        <v>153</v>
      </c>
      <c r="J14" s="11" t="s">
        <v>155</v>
      </c>
      <c r="K14" s="11" t="s">
        <v>309</v>
      </c>
      <c r="L14" s="11">
        <v>2</v>
      </c>
    </row>
    <row r="15" spans="1:13">
      <c r="A15" s="11" t="s">
        <v>3</v>
      </c>
      <c r="D15" s="11" t="s">
        <v>154</v>
      </c>
      <c r="E15" s="19" t="s">
        <v>159</v>
      </c>
      <c r="F15" s="10">
        <v>42036</v>
      </c>
      <c r="G15" s="10">
        <v>44228</v>
      </c>
      <c r="H15" s="11">
        <v>7</v>
      </c>
      <c r="I15" s="20" t="s">
        <v>153</v>
      </c>
      <c r="J15" s="11" t="s">
        <v>155</v>
      </c>
      <c r="K15" s="11" t="s">
        <v>309</v>
      </c>
      <c r="L15" s="11">
        <v>2</v>
      </c>
    </row>
    <row r="16" spans="1:13">
      <c r="A16" s="11" t="s">
        <v>4</v>
      </c>
      <c r="D16" s="11" t="s">
        <v>154</v>
      </c>
      <c r="E16" s="19" t="s">
        <v>160</v>
      </c>
      <c r="F16" s="10">
        <v>42036</v>
      </c>
      <c r="G16" s="10">
        <v>44228</v>
      </c>
      <c r="H16" s="11">
        <v>7</v>
      </c>
      <c r="I16" s="20" t="s">
        <v>153</v>
      </c>
      <c r="J16" s="11" t="s">
        <v>155</v>
      </c>
      <c r="K16" s="11" t="s">
        <v>309</v>
      </c>
      <c r="L16" s="11">
        <v>2</v>
      </c>
    </row>
    <row r="17" spans="1:12">
      <c r="A17" s="11" t="s">
        <v>5</v>
      </c>
      <c r="D17" s="11" t="s">
        <v>154</v>
      </c>
      <c r="E17" s="19" t="s">
        <v>161</v>
      </c>
      <c r="F17" s="10">
        <v>42036</v>
      </c>
      <c r="G17" s="10">
        <v>44228</v>
      </c>
      <c r="H17" s="11">
        <v>7</v>
      </c>
      <c r="I17" s="20" t="s">
        <v>153</v>
      </c>
      <c r="J17" s="11" t="s">
        <v>155</v>
      </c>
      <c r="K17" s="11" t="s">
        <v>309</v>
      </c>
      <c r="L17" s="11">
        <v>2</v>
      </c>
    </row>
    <row r="18" spans="1:12">
      <c r="A18" s="11" t="s">
        <v>6</v>
      </c>
      <c r="D18" s="11" t="s">
        <v>154</v>
      </c>
      <c r="E18" s="19" t="s">
        <v>162</v>
      </c>
      <c r="F18" s="10">
        <v>42036</v>
      </c>
      <c r="G18" s="10">
        <v>44228</v>
      </c>
      <c r="H18" s="11">
        <v>7</v>
      </c>
      <c r="I18" s="20" t="s">
        <v>153</v>
      </c>
      <c r="J18" s="11" t="s">
        <v>155</v>
      </c>
      <c r="K18" s="11" t="s">
        <v>309</v>
      </c>
      <c r="L18" s="11">
        <v>2</v>
      </c>
    </row>
    <row r="19" spans="1:12">
      <c r="A19" s="11" t="s">
        <v>7</v>
      </c>
      <c r="D19" s="11" t="s">
        <v>154</v>
      </c>
      <c r="E19" s="19" t="s">
        <v>163</v>
      </c>
      <c r="F19" s="10">
        <v>42036</v>
      </c>
      <c r="G19" s="10">
        <v>44228</v>
      </c>
      <c r="H19" s="11">
        <v>7</v>
      </c>
      <c r="I19" s="20" t="s">
        <v>153</v>
      </c>
      <c r="J19" s="11" t="s">
        <v>155</v>
      </c>
      <c r="K19" s="11" t="s">
        <v>309</v>
      </c>
      <c r="L19" s="11">
        <v>2</v>
      </c>
    </row>
    <row r="20" spans="1:12">
      <c r="A20" s="11" t="s">
        <v>8</v>
      </c>
      <c r="D20" s="11" t="s">
        <v>154</v>
      </c>
      <c r="E20" s="19" t="s">
        <v>164</v>
      </c>
      <c r="F20" s="10">
        <v>42036</v>
      </c>
      <c r="G20" s="10">
        <v>44228</v>
      </c>
      <c r="H20" s="11">
        <v>7</v>
      </c>
      <c r="I20" s="20" t="s">
        <v>153</v>
      </c>
      <c r="J20" s="11" t="s">
        <v>155</v>
      </c>
      <c r="K20" s="11" t="s">
        <v>309</v>
      </c>
      <c r="L20" s="11">
        <v>2</v>
      </c>
    </row>
    <row r="21" spans="1:12">
      <c r="A21" s="11" t="s">
        <v>9</v>
      </c>
      <c r="D21" s="11" t="s">
        <v>154</v>
      </c>
      <c r="E21" s="19" t="s">
        <v>165</v>
      </c>
      <c r="F21" s="10">
        <v>42036</v>
      </c>
      <c r="G21" s="10">
        <v>44228</v>
      </c>
      <c r="H21" s="11">
        <v>7</v>
      </c>
      <c r="I21" s="20" t="s">
        <v>153</v>
      </c>
      <c r="J21" s="11" t="s">
        <v>155</v>
      </c>
      <c r="K21" s="11" t="s">
        <v>309</v>
      </c>
      <c r="L21" s="11">
        <v>2</v>
      </c>
    </row>
    <row r="22" spans="1:12">
      <c r="A22" s="11" t="s">
        <v>10</v>
      </c>
      <c r="D22" s="11" t="s">
        <v>154</v>
      </c>
      <c r="E22" s="19" t="s">
        <v>166</v>
      </c>
      <c r="F22" s="10">
        <v>42036</v>
      </c>
      <c r="G22" s="10">
        <v>44228</v>
      </c>
      <c r="H22" s="11">
        <v>7</v>
      </c>
      <c r="I22" s="20" t="s">
        <v>153</v>
      </c>
      <c r="J22" s="11" t="s">
        <v>155</v>
      </c>
      <c r="K22" s="11" t="s">
        <v>309</v>
      </c>
      <c r="L22" s="11">
        <v>2</v>
      </c>
    </row>
    <row r="23" spans="1:12">
      <c r="A23" s="11" t="s">
        <v>11</v>
      </c>
      <c r="D23" s="11" t="s">
        <v>154</v>
      </c>
      <c r="E23" s="19" t="s">
        <v>167</v>
      </c>
      <c r="F23" s="10">
        <v>42036</v>
      </c>
      <c r="G23" s="10">
        <v>44228</v>
      </c>
      <c r="H23" s="11">
        <v>7</v>
      </c>
      <c r="I23" s="20" t="s">
        <v>153</v>
      </c>
      <c r="J23" s="11" t="s">
        <v>155</v>
      </c>
      <c r="K23" s="11" t="s">
        <v>309</v>
      </c>
      <c r="L23" s="11">
        <v>2</v>
      </c>
    </row>
    <row r="24" spans="1:12">
      <c r="A24" s="11" t="s">
        <v>12</v>
      </c>
      <c r="D24" s="11" t="s">
        <v>154</v>
      </c>
      <c r="E24" s="19" t="s">
        <v>168</v>
      </c>
      <c r="F24" s="10">
        <v>42036</v>
      </c>
      <c r="G24" s="10">
        <v>44228</v>
      </c>
      <c r="H24" s="11">
        <v>7</v>
      </c>
      <c r="I24" s="20" t="s">
        <v>153</v>
      </c>
      <c r="J24" s="11" t="s">
        <v>155</v>
      </c>
      <c r="K24" s="11" t="s">
        <v>309</v>
      </c>
      <c r="L24" s="11">
        <v>2</v>
      </c>
    </row>
    <row r="25" spans="1:12">
      <c r="A25" s="11" t="s">
        <v>13</v>
      </c>
      <c r="D25" s="11" t="s">
        <v>154</v>
      </c>
      <c r="E25" s="19" t="s">
        <v>169</v>
      </c>
      <c r="F25" s="10">
        <v>42036</v>
      </c>
      <c r="G25" s="10">
        <v>44228</v>
      </c>
      <c r="H25" s="11">
        <v>7</v>
      </c>
      <c r="I25" s="20" t="s">
        <v>153</v>
      </c>
      <c r="J25" s="11" t="s">
        <v>155</v>
      </c>
      <c r="K25" s="11" t="s">
        <v>309</v>
      </c>
      <c r="L25" s="11">
        <v>2</v>
      </c>
    </row>
    <row r="26" spans="1:12">
      <c r="A26" s="11" t="s">
        <v>14</v>
      </c>
      <c r="D26" s="11" t="s">
        <v>154</v>
      </c>
      <c r="E26" s="19" t="s">
        <v>170</v>
      </c>
      <c r="F26" s="10">
        <v>42036</v>
      </c>
      <c r="G26" s="10">
        <v>44228</v>
      </c>
      <c r="H26" s="11">
        <v>7</v>
      </c>
      <c r="I26" s="20" t="s">
        <v>153</v>
      </c>
      <c r="J26" s="11" t="s">
        <v>155</v>
      </c>
      <c r="K26" s="11" t="s">
        <v>309</v>
      </c>
      <c r="L26" s="11">
        <v>2</v>
      </c>
    </row>
    <row r="27" spans="1:12">
      <c r="A27" s="11" t="s">
        <v>15</v>
      </c>
      <c r="D27" s="11" t="s">
        <v>154</v>
      </c>
      <c r="E27" s="19" t="s">
        <v>171</v>
      </c>
      <c r="F27" s="10">
        <v>42036</v>
      </c>
      <c r="G27" s="10">
        <v>44228</v>
      </c>
      <c r="H27" s="11">
        <v>7</v>
      </c>
      <c r="I27" s="20" t="s">
        <v>153</v>
      </c>
      <c r="J27" s="11" t="s">
        <v>155</v>
      </c>
      <c r="K27" s="11" t="s">
        <v>309</v>
      </c>
      <c r="L27" s="11">
        <v>2</v>
      </c>
    </row>
    <row r="28" spans="1:12">
      <c r="A28" s="11" t="s">
        <v>16</v>
      </c>
      <c r="D28" s="11" t="s">
        <v>154</v>
      </c>
      <c r="E28" s="19" t="s">
        <v>172</v>
      </c>
      <c r="F28" s="10">
        <v>42036</v>
      </c>
      <c r="G28" s="10">
        <v>44228</v>
      </c>
      <c r="H28" s="11">
        <v>7</v>
      </c>
      <c r="I28" s="20" t="s">
        <v>153</v>
      </c>
      <c r="J28" s="11" t="s">
        <v>155</v>
      </c>
      <c r="K28" s="11" t="s">
        <v>309</v>
      </c>
      <c r="L28" s="11">
        <v>2</v>
      </c>
    </row>
    <row r="29" spans="1:12">
      <c r="A29" s="11" t="s">
        <v>17</v>
      </c>
      <c r="D29" s="11" t="s">
        <v>154</v>
      </c>
      <c r="E29" s="19" t="s">
        <v>173</v>
      </c>
      <c r="F29" s="10">
        <v>42036</v>
      </c>
      <c r="G29" s="10">
        <v>44228</v>
      </c>
      <c r="H29" s="11">
        <v>7</v>
      </c>
      <c r="I29" s="20" t="s">
        <v>153</v>
      </c>
      <c r="J29" s="11" t="s">
        <v>155</v>
      </c>
      <c r="K29" s="11" t="s">
        <v>309</v>
      </c>
      <c r="L29" s="11">
        <v>2</v>
      </c>
    </row>
    <row r="30" spans="1:12">
      <c r="A30" s="11" t="s">
        <v>18</v>
      </c>
      <c r="D30" s="11" t="s">
        <v>154</v>
      </c>
      <c r="E30" s="19" t="s">
        <v>174</v>
      </c>
      <c r="F30" s="10">
        <v>42036</v>
      </c>
      <c r="G30" s="10">
        <v>44228</v>
      </c>
      <c r="H30" s="11">
        <v>7</v>
      </c>
      <c r="I30" s="20" t="s">
        <v>153</v>
      </c>
      <c r="J30" s="11" t="s">
        <v>155</v>
      </c>
      <c r="K30" s="11" t="s">
        <v>309</v>
      </c>
      <c r="L30" s="11">
        <v>2</v>
      </c>
    </row>
    <row r="31" spans="1:12">
      <c r="A31" s="11" t="s">
        <v>19</v>
      </c>
      <c r="D31" s="11" t="s">
        <v>154</v>
      </c>
      <c r="E31" s="19" t="s">
        <v>175</v>
      </c>
      <c r="F31" s="10">
        <v>42036</v>
      </c>
      <c r="G31" s="10">
        <v>44228</v>
      </c>
      <c r="H31" s="11">
        <v>7</v>
      </c>
      <c r="I31" s="20" t="s">
        <v>153</v>
      </c>
      <c r="J31" s="11" t="s">
        <v>155</v>
      </c>
      <c r="K31" s="11" t="s">
        <v>309</v>
      </c>
      <c r="L31" s="11">
        <v>2</v>
      </c>
    </row>
    <row r="32" spans="1:12">
      <c r="A32" s="11" t="s">
        <v>20</v>
      </c>
      <c r="D32" s="11" t="s">
        <v>154</v>
      </c>
      <c r="E32" s="19" t="s">
        <v>176</v>
      </c>
      <c r="F32" s="10">
        <v>42036</v>
      </c>
      <c r="G32" s="10">
        <v>44228</v>
      </c>
      <c r="H32" s="11">
        <v>7</v>
      </c>
      <c r="I32" s="20" t="s">
        <v>153</v>
      </c>
      <c r="J32" s="11" t="s">
        <v>155</v>
      </c>
      <c r="K32" s="11" t="s">
        <v>309</v>
      </c>
      <c r="L32" s="11">
        <v>2</v>
      </c>
    </row>
    <row r="33" spans="1:12">
      <c r="A33" s="11" t="s">
        <v>21</v>
      </c>
      <c r="D33" s="11" t="s">
        <v>154</v>
      </c>
      <c r="E33" s="19" t="s">
        <v>177</v>
      </c>
      <c r="F33" s="10">
        <v>42036</v>
      </c>
      <c r="G33" s="10">
        <v>44228</v>
      </c>
      <c r="H33" s="11">
        <v>7</v>
      </c>
      <c r="I33" s="20" t="s">
        <v>153</v>
      </c>
      <c r="J33" s="11" t="s">
        <v>155</v>
      </c>
      <c r="K33" s="11" t="s">
        <v>309</v>
      </c>
      <c r="L33" s="11">
        <v>2</v>
      </c>
    </row>
    <row r="34" spans="1:12">
      <c r="A34" s="11" t="s">
        <v>22</v>
      </c>
      <c r="D34" s="11" t="s">
        <v>154</v>
      </c>
      <c r="E34" s="19" t="s">
        <v>178</v>
      </c>
      <c r="F34" s="10">
        <v>42036</v>
      </c>
      <c r="G34" s="10">
        <v>44228</v>
      </c>
      <c r="H34" s="11">
        <v>7</v>
      </c>
      <c r="I34" s="20" t="s">
        <v>153</v>
      </c>
      <c r="J34" s="11" t="s">
        <v>155</v>
      </c>
      <c r="K34" s="11" t="s">
        <v>309</v>
      </c>
      <c r="L34" s="11">
        <v>2</v>
      </c>
    </row>
    <row r="35" spans="1:12">
      <c r="A35" s="11" t="s">
        <v>23</v>
      </c>
      <c r="D35" s="11" t="s">
        <v>154</v>
      </c>
      <c r="E35" s="19" t="s">
        <v>179</v>
      </c>
      <c r="F35" s="10">
        <v>42036</v>
      </c>
      <c r="G35" s="10">
        <v>44228</v>
      </c>
      <c r="H35" s="11">
        <v>7</v>
      </c>
      <c r="I35" s="20" t="s">
        <v>153</v>
      </c>
      <c r="J35" s="11" t="s">
        <v>155</v>
      </c>
      <c r="K35" s="11" t="s">
        <v>309</v>
      </c>
      <c r="L35" s="11">
        <v>2</v>
      </c>
    </row>
    <row r="36" spans="1:12">
      <c r="A36" s="11" t="s">
        <v>24</v>
      </c>
      <c r="D36" s="11" t="s">
        <v>154</v>
      </c>
      <c r="E36" s="19" t="s">
        <v>180</v>
      </c>
      <c r="F36" s="10">
        <v>42036</v>
      </c>
      <c r="G36" s="10">
        <v>44228</v>
      </c>
      <c r="H36" s="11">
        <v>7</v>
      </c>
      <c r="I36" s="20" t="s">
        <v>153</v>
      </c>
      <c r="J36" s="11" t="s">
        <v>155</v>
      </c>
      <c r="K36" s="11" t="s">
        <v>309</v>
      </c>
      <c r="L36" s="11">
        <v>2</v>
      </c>
    </row>
    <row r="37" spans="1:12">
      <c r="A37" s="11" t="s">
        <v>25</v>
      </c>
      <c r="D37" s="11" t="s">
        <v>154</v>
      </c>
      <c r="E37" s="19" t="s">
        <v>181</v>
      </c>
      <c r="F37" s="10">
        <v>42036</v>
      </c>
      <c r="G37" s="10">
        <v>44228</v>
      </c>
      <c r="H37" s="11">
        <v>7</v>
      </c>
      <c r="I37" s="20" t="s">
        <v>153</v>
      </c>
      <c r="J37" s="11" t="s">
        <v>155</v>
      </c>
      <c r="K37" s="11" t="s">
        <v>309</v>
      </c>
      <c r="L37" s="11">
        <v>2</v>
      </c>
    </row>
    <row r="38" spans="1:12">
      <c r="A38" s="11" t="s">
        <v>26</v>
      </c>
      <c r="D38" s="11" t="s">
        <v>154</v>
      </c>
      <c r="E38" s="19" t="s">
        <v>182</v>
      </c>
      <c r="F38" s="10">
        <v>42036</v>
      </c>
      <c r="G38" s="10">
        <v>44228</v>
      </c>
      <c r="H38" s="11">
        <v>7</v>
      </c>
      <c r="I38" s="20" t="s">
        <v>153</v>
      </c>
      <c r="J38" s="11" t="s">
        <v>155</v>
      </c>
      <c r="K38" s="11" t="s">
        <v>309</v>
      </c>
      <c r="L38" s="11">
        <v>2</v>
      </c>
    </row>
    <row r="39" spans="1:12">
      <c r="A39" s="11" t="s">
        <v>27</v>
      </c>
      <c r="D39" s="11" t="s">
        <v>154</v>
      </c>
      <c r="E39" s="19" t="s">
        <v>183</v>
      </c>
      <c r="F39" s="10">
        <v>42036</v>
      </c>
      <c r="G39" s="10">
        <v>44228</v>
      </c>
      <c r="H39" s="11">
        <v>7</v>
      </c>
      <c r="I39" s="20" t="s">
        <v>153</v>
      </c>
      <c r="J39" s="11" t="s">
        <v>155</v>
      </c>
      <c r="K39" s="11" t="s">
        <v>309</v>
      </c>
      <c r="L39" s="11">
        <v>2</v>
      </c>
    </row>
    <row r="40" spans="1:12">
      <c r="A40" s="11" t="s">
        <v>28</v>
      </c>
      <c r="D40" s="11" t="s">
        <v>154</v>
      </c>
      <c r="E40" s="19" t="s">
        <v>184</v>
      </c>
      <c r="F40" s="10">
        <v>42036</v>
      </c>
      <c r="G40" s="10">
        <v>44228</v>
      </c>
      <c r="H40" s="11">
        <v>7</v>
      </c>
      <c r="I40" s="20" t="s">
        <v>153</v>
      </c>
      <c r="J40" s="11" t="s">
        <v>155</v>
      </c>
      <c r="K40" s="11" t="s">
        <v>309</v>
      </c>
      <c r="L40" s="11">
        <v>2</v>
      </c>
    </row>
    <row r="41" spans="1:12">
      <c r="A41" s="11" t="s">
        <v>29</v>
      </c>
      <c r="D41" s="11" t="s">
        <v>154</v>
      </c>
      <c r="E41" s="19" t="s">
        <v>185</v>
      </c>
      <c r="F41" s="10">
        <v>42036</v>
      </c>
      <c r="G41" s="10">
        <v>44228</v>
      </c>
      <c r="H41" s="11">
        <v>7</v>
      </c>
      <c r="I41" s="20" t="s">
        <v>153</v>
      </c>
      <c r="J41" s="11" t="s">
        <v>155</v>
      </c>
      <c r="K41" s="11" t="s">
        <v>309</v>
      </c>
      <c r="L41" s="11">
        <v>2</v>
      </c>
    </row>
    <row r="42" spans="1:12">
      <c r="A42" s="11" t="s">
        <v>30</v>
      </c>
      <c r="D42" s="11" t="s">
        <v>154</v>
      </c>
      <c r="E42" s="19" t="s">
        <v>186</v>
      </c>
      <c r="F42" s="10">
        <v>42036</v>
      </c>
      <c r="G42" s="10">
        <v>44228</v>
      </c>
      <c r="H42" s="11">
        <v>7</v>
      </c>
      <c r="I42" s="20" t="s">
        <v>153</v>
      </c>
      <c r="J42" s="11" t="s">
        <v>155</v>
      </c>
      <c r="K42" s="11" t="s">
        <v>309</v>
      </c>
      <c r="L42" s="11">
        <v>2</v>
      </c>
    </row>
    <row r="43" spans="1:12">
      <c r="A43" s="11" t="s">
        <v>31</v>
      </c>
      <c r="D43" s="11" t="s">
        <v>154</v>
      </c>
      <c r="E43" s="19" t="s">
        <v>187</v>
      </c>
      <c r="F43" s="10">
        <v>42036</v>
      </c>
      <c r="G43" s="10">
        <v>44228</v>
      </c>
      <c r="H43" s="11">
        <v>7</v>
      </c>
      <c r="I43" s="20" t="s">
        <v>153</v>
      </c>
      <c r="J43" s="11" t="s">
        <v>155</v>
      </c>
      <c r="K43" s="11" t="s">
        <v>309</v>
      </c>
      <c r="L43" s="11">
        <v>2</v>
      </c>
    </row>
    <row r="44" spans="1:12">
      <c r="A44" s="11" t="s">
        <v>32</v>
      </c>
      <c r="D44" s="11" t="s">
        <v>154</v>
      </c>
      <c r="E44" s="19" t="s">
        <v>188</v>
      </c>
      <c r="F44" s="10">
        <v>42036</v>
      </c>
      <c r="G44" s="10">
        <v>44228</v>
      </c>
      <c r="H44" s="11">
        <v>7</v>
      </c>
      <c r="I44" s="20" t="s">
        <v>153</v>
      </c>
      <c r="J44" s="11" t="s">
        <v>155</v>
      </c>
      <c r="K44" s="11" t="s">
        <v>309</v>
      </c>
      <c r="L44" s="11">
        <v>2</v>
      </c>
    </row>
    <row r="45" spans="1:12">
      <c r="A45" s="11" t="s">
        <v>33</v>
      </c>
      <c r="D45" s="11" t="s">
        <v>154</v>
      </c>
      <c r="E45" s="19" t="s">
        <v>189</v>
      </c>
      <c r="F45" s="10">
        <v>42036</v>
      </c>
      <c r="G45" s="10">
        <v>44228</v>
      </c>
      <c r="H45" s="11">
        <v>7</v>
      </c>
      <c r="I45" s="20" t="s">
        <v>153</v>
      </c>
      <c r="J45" s="11" t="s">
        <v>155</v>
      </c>
      <c r="K45" s="11" t="s">
        <v>309</v>
      </c>
      <c r="L45" s="11">
        <v>2</v>
      </c>
    </row>
    <row r="46" spans="1:12">
      <c r="A46" s="11" t="s">
        <v>34</v>
      </c>
      <c r="D46" s="11" t="s">
        <v>154</v>
      </c>
      <c r="E46" s="19" t="s">
        <v>190</v>
      </c>
      <c r="F46" s="10">
        <v>42036</v>
      </c>
      <c r="G46" s="10">
        <v>44228</v>
      </c>
      <c r="H46" s="11">
        <v>7</v>
      </c>
      <c r="I46" s="20" t="s">
        <v>153</v>
      </c>
      <c r="J46" s="11" t="s">
        <v>155</v>
      </c>
      <c r="K46" s="11" t="s">
        <v>309</v>
      </c>
      <c r="L46" s="11">
        <v>2</v>
      </c>
    </row>
    <row r="47" spans="1:12">
      <c r="A47" s="11" t="s">
        <v>35</v>
      </c>
      <c r="D47" s="11" t="s">
        <v>154</v>
      </c>
      <c r="E47" s="19" t="s">
        <v>191</v>
      </c>
      <c r="F47" s="10">
        <v>42036</v>
      </c>
      <c r="G47" s="10">
        <v>44228</v>
      </c>
      <c r="H47" s="11">
        <v>7</v>
      </c>
      <c r="I47" s="20" t="s">
        <v>153</v>
      </c>
      <c r="J47" s="11" t="s">
        <v>155</v>
      </c>
      <c r="K47" s="11" t="s">
        <v>309</v>
      </c>
      <c r="L47" s="11">
        <v>2</v>
      </c>
    </row>
    <row r="48" spans="1:12">
      <c r="A48" s="11" t="s">
        <v>36</v>
      </c>
      <c r="D48" s="11" t="s">
        <v>154</v>
      </c>
      <c r="E48" s="19" t="s">
        <v>192</v>
      </c>
      <c r="F48" s="10">
        <v>42036</v>
      </c>
      <c r="G48" s="10">
        <v>44228</v>
      </c>
      <c r="H48" s="11">
        <v>7</v>
      </c>
      <c r="I48" s="20" t="s">
        <v>153</v>
      </c>
      <c r="J48" s="11" t="s">
        <v>155</v>
      </c>
      <c r="K48" s="11" t="s">
        <v>309</v>
      </c>
      <c r="L48" s="11">
        <v>2</v>
      </c>
    </row>
    <row r="49" spans="1:12">
      <c r="A49" s="11" t="s">
        <v>37</v>
      </c>
      <c r="D49" s="11" t="s">
        <v>154</v>
      </c>
      <c r="E49" s="19" t="s">
        <v>193</v>
      </c>
      <c r="F49" s="10">
        <v>42036</v>
      </c>
      <c r="G49" s="10">
        <v>44228</v>
      </c>
      <c r="H49" s="11">
        <v>7</v>
      </c>
      <c r="I49" s="20" t="s">
        <v>153</v>
      </c>
      <c r="J49" s="11" t="s">
        <v>155</v>
      </c>
      <c r="K49" s="11" t="s">
        <v>309</v>
      </c>
      <c r="L49" s="11">
        <v>2</v>
      </c>
    </row>
    <row r="50" spans="1:12">
      <c r="A50" s="11" t="s">
        <v>38</v>
      </c>
      <c r="D50" s="11" t="s">
        <v>154</v>
      </c>
      <c r="E50" s="19" t="s">
        <v>194</v>
      </c>
      <c r="F50" s="10">
        <v>42036</v>
      </c>
      <c r="G50" s="10">
        <v>44228</v>
      </c>
      <c r="H50" s="11">
        <v>7</v>
      </c>
      <c r="I50" s="20" t="s">
        <v>153</v>
      </c>
      <c r="J50" s="11" t="s">
        <v>155</v>
      </c>
      <c r="K50" s="11" t="s">
        <v>309</v>
      </c>
      <c r="L50" s="11">
        <v>2</v>
      </c>
    </row>
    <row r="51" spans="1:12">
      <c r="A51" s="11" t="s">
        <v>39</v>
      </c>
      <c r="D51" s="11" t="s">
        <v>154</v>
      </c>
      <c r="E51" s="19" t="s">
        <v>195</v>
      </c>
      <c r="F51" s="10">
        <v>42036</v>
      </c>
      <c r="G51" s="10">
        <v>44228</v>
      </c>
      <c r="H51" s="11">
        <v>7</v>
      </c>
      <c r="I51" s="20" t="s">
        <v>153</v>
      </c>
      <c r="J51" s="11" t="s">
        <v>155</v>
      </c>
      <c r="K51" s="11" t="s">
        <v>309</v>
      </c>
      <c r="L51" s="11">
        <v>2</v>
      </c>
    </row>
    <row r="52" spans="1:12">
      <c r="A52" s="11" t="s">
        <v>40</v>
      </c>
      <c r="D52" s="11" t="s">
        <v>154</v>
      </c>
      <c r="E52" s="19" t="s">
        <v>196</v>
      </c>
      <c r="F52" s="10">
        <v>42036</v>
      </c>
      <c r="G52" s="10">
        <v>44228</v>
      </c>
      <c r="H52" s="11">
        <v>7</v>
      </c>
      <c r="I52" s="20" t="s">
        <v>153</v>
      </c>
      <c r="J52" s="11" t="s">
        <v>155</v>
      </c>
      <c r="K52" s="11" t="s">
        <v>309</v>
      </c>
      <c r="L52" s="11">
        <v>2</v>
      </c>
    </row>
    <row r="53" spans="1:12">
      <c r="A53" s="11" t="s">
        <v>41</v>
      </c>
      <c r="D53" s="11" t="s">
        <v>154</v>
      </c>
      <c r="E53" s="19" t="s">
        <v>197</v>
      </c>
      <c r="F53" s="10">
        <v>42036</v>
      </c>
      <c r="G53" s="10">
        <v>44228</v>
      </c>
      <c r="H53" s="11">
        <v>7</v>
      </c>
      <c r="I53" s="20" t="s">
        <v>153</v>
      </c>
      <c r="J53" s="11" t="s">
        <v>155</v>
      </c>
      <c r="K53" s="11" t="s">
        <v>309</v>
      </c>
      <c r="L53" s="11">
        <v>2</v>
      </c>
    </row>
    <row r="54" spans="1:12">
      <c r="A54" s="11" t="s">
        <v>42</v>
      </c>
      <c r="D54" s="11" t="s">
        <v>154</v>
      </c>
      <c r="E54" s="19" t="s">
        <v>198</v>
      </c>
      <c r="F54" s="10">
        <v>42036</v>
      </c>
      <c r="G54" s="10">
        <v>44228</v>
      </c>
      <c r="H54" s="11">
        <v>7</v>
      </c>
      <c r="I54" s="20" t="s">
        <v>153</v>
      </c>
      <c r="J54" s="11" t="s">
        <v>155</v>
      </c>
      <c r="K54" s="11" t="s">
        <v>309</v>
      </c>
      <c r="L54" s="11">
        <v>2</v>
      </c>
    </row>
    <row r="55" spans="1:12">
      <c r="A55" s="11" t="s">
        <v>43</v>
      </c>
      <c r="D55" s="11" t="s">
        <v>154</v>
      </c>
      <c r="E55" s="19" t="s">
        <v>199</v>
      </c>
      <c r="F55" s="10">
        <v>42036</v>
      </c>
      <c r="G55" s="10">
        <v>44228</v>
      </c>
      <c r="H55" s="11">
        <v>7</v>
      </c>
      <c r="I55" s="20" t="s">
        <v>153</v>
      </c>
      <c r="J55" s="11" t="s">
        <v>155</v>
      </c>
      <c r="K55" s="11" t="s">
        <v>309</v>
      </c>
      <c r="L55" s="11">
        <v>2</v>
      </c>
    </row>
    <row r="56" spans="1:12">
      <c r="A56" s="11" t="s">
        <v>44</v>
      </c>
      <c r="D56" s="11" t="s">
        <v>154</v>
      </c>
      <c r="E56" s="19" t="s">
        <v>200</v>
      </c>
      <c r="F56" s="10">
        <v>42036</v>
      </c>
      <c r="G56" s="10">
        <v>44228</v>
      </c>
      <c r="H56" s="11">
        <v>7</v>
      </c>
      <c r="I56" s="20" t="s">
        <v>153</v>
      </c>
      <c r="J56" s="11" t="s">
        <v>155</v>
      </c>
      <c r="K56" s="11" t="s">
        <v>309</v>
      </c>
      <c r="L56" s="11">
        <v>2</v>
      </c>
    </row>
    <row r="57" spans="1:12">
      <c r="A57" s="11" t="s">
        <v>45</v>
      </c>
      <c r="D57" s="11" t="s">
        <v>154</v>
      </c>
      <c r="E57" s="19" t="s">
        <v>201</v>
      </c>
      <c r="F57" s="10">
        <v>42036</v>
      </c>
      <c r="G57" s="10">
        <v>44228</v>
      </c>
      <c r="H57" s="11">
        <v>7</v>
      </c>
      <c r="I57" s="20" t="s">
        <v>153</v>
      </c>
      <c r="J57" s="11" t="s">
        <v>155</v>
      </c>
      <c r="K57" s="11" t="s">
        <v>309</v>
      </c>
      <c r="L57" s="11">
        <v>2</v>
      </c>
    </row>
    <row r="58" spans="1:12">
      <c r="A58" s="11" t="s">
        <v>46</v>
      </c>
      <c r="D58" s="11" t="s">
        <v>154</v>
      </c>
      <c r="E58" s="19" t="s">
        <v>202</v>
      </c>
      <c r="F58" s="10">
        <v>42036</v>
      </c>
      <c r="G58" s="10">
        <v>44228</v>
      </c>
      <c r="H58" s="11">
        <v>7</v>
      </c>
      <c r="I58" s="20" t="s">
        <v>153</v>
      </c>
      <c r="J58" s="11" t="s">
        <v>155</v>
      </c>
      <c r="K58" s="11" t="s">
        <v>309</v>
      </c>
      <c r="L58" s="11">
        <v>2</v>
      </c>
    </row>
    <row r="59" spans="1:12">
      <c r="A59" s="11" t="s">
        <v>47</v>
      </c>
      <c r="D59" s="11" t="s">
        <v>154</v>
      </c>
      <c r="E59" s="19" t="s">
        <v>203</v>
      </c>
      <c r="F59" s="10">
        <v>42036</v>
      </c>
      <c r="G59" s="10">
        <v>44228</v>
      </c>
      <c r="H59" s="11">
        <v>7</v>
      </c>
      <c r="I59" s="20" t="s">
        <v>153</v>
      </c>
      <c r="J59" s="11" t="s">
        <v>155</v>
      </c>
      <c r="K59" s="11" t="s">
        <v>309</v>
      </c>
      <c r="L59" s="11">
        <v>2</v>
      </c>
    </row>
    <row r="60" spans="1:12">
      <c r="A60" s="11" t="s">
        <v>48</v>
      </c>
      <c r="D60" s="11" t="s">
        <v>154</v>
      </c>
      <c r="E60" s="19" t="s">
        <v>204</v>
      </c>
      <c r="F60" s="10">
        <v>42036</v>
      </c>
      <c r="G60" s="10">
        <v>44228</v>
      </c>
      <c r="H60" s="11">
        <v>7</v>
      </c>
      <c r="I60" s="20" t="s">
        <v>153</v>
      </c>
      <c r="J60" s="11" t="s">
        <v>155</v>
      </c>
      <c r="K60" s="11" t="s">
        <v>309</v>
      </c>
      <c r="L60" s="11">
        <v>2</v>
      </c>
    </row>
    <row r="61" spans="1:12">
      <c r="A61" s="11" t="s">
        <v>49</v>
      </c>
      <c r="D61" s="11" t="s">
        <v>154</v>
      </c>
      <c r="E61" s="19" t="s">
        <v>205</v>
      </c>
      <c r="F61" s="10">
        <v>42036</v>
      </c>
      <c r="G61" s="10">
        <v>44228</v>
      </c>
      <c r="H61" s="11">
        <v>7</v>
      </c>
      <c r="I61" s="20" t="s">
        <v>153</v>
      </c>
      <c r="J61" s="11" t="s">
        <v>155</v>
      </c>
      <c r="K61" s="11" t="s">
        <v>309</v>
      </c>
      <c r="L61" s="11">
        <v>2</v>
      </c>
    </row>
    <row r="62" spans="1:12">
      <c r="A62" s="11" t="s">
        <v>50</v>
      </c>
      <c r="D62" s="11" t="s">
        <v>154</v>
      </c>
      <c r="E62" s="19" t="s">
        <v>206</v>
      </c>
      <c r="F62" s="10">
        <v>42036</v>
      </c>
      <c r="G62" s="10">
        <v>44228</v>
      </c>
      <c r="H62" s="11">
        <v>7</v>
      </c>
      <c r="I62" s="20" t="s">
        <v>153</v>
      </c>
      <c r="J62" s="11" t="s">
        <v>155</v>
      </c>
      <c r="K62" s="11" t="s">
        <v>309</v>
      </c>
      <c r="L62" s="11">
        <v>2</v>
      </c>
    </row>
    <row r="63" spans="1:12">
      <c r="A63" s="11" t="s">
        <v>51</v>
      </c>
      <c r="D63" s="11" t="s">
        <v>154</v>
      </c>
      <c r="E63" s="19" t="s">
        <v>207</v>
      </c>
      <c r="F63" s="10">
        <v>42036</v>
      </c>
      <c r="G63" s="10">
        <v>44228</v>
      </c>
      <c r="H63" s="11">
        <v>7</v>
      </c>
      <c r="I63" s="20" t="s">
        <v>153</v>
      </c>
      <c r="J63" s="11" t="s">
        <v>155</v>
      </c>
      <c r="K63" s="11" t="s">
        <v>309</v>
      </c>
      <c r="L63" s="11">
        <v>2</v>
      </c>
    </row>
    <row r="64" spans="1:12">
      <c r="A64" s="11" t="s">
        <v>52</v>
      </c>
      <c r="D64" s="11" t="s">
        <v>154</v>
      </c>
      <c r="E64" s="19" t="s">
        <v>208</v>
      </c>
      <c r="F64" s="10">
        <v>42036</v>
      </c>
      <c r="G64" s="10">
        <v>44228</v>
      </c>
      <c r="H64" s="11">
        <v>7</v>
      </c>
      <c r="I64" s="20" t="s">
        <v>153</v>
      </c>
      <c r="J64" s="11" t="s">
        <v>155</v>
      </c>
      <c r="K64" s="11" t="s">
        <v>309</v>
      </c>
      <c r="L64" s="11">
        <v>2</v>
      </c>
    </row>
    <row r="65" spans="1:12">
      <c r="A65" s="11" t="s">
        <v>53</v>
      </c>
      <c r="D65" s="11" t="s">
        <v>154</v>
      </c>
      <c r="E65" s="19" t="s">
        <v>209</v>
      </c>
      <c r="F65" s="10">
        <v>42036</v>
      </c>
      <c r="G65" s="10">
        <v>44228</v>
      </c>
      <c r="H65" s="11">
        <v>7</v>
      </c>
      <c r="I65" s="20" t="s">
        <v>153</v>
      </c>
      <c r="J65" s="11" t="s">
        <v>155</v>
      </c>
      <c r="K65" s="11" t="s">
        <v>309</v>
      </c>
      <c r="L65" s="11">
        <v>2</v>
      </c>
    </row>
    <row r="66" spans="1:12">
      <c r="A66" s="11" t="s">
        <v>54</v>
      </c>
      <c r="D66" s="11" t="s">
        <v>154</v>
      </c>
      <c r="E66" s="19" t="s">
        <v>210</v>
      </c>
      <c r="F66" s="10">
        <v>42036</v>
      </c>
      <c r="G66" s="10">
        <v>44228</v>
      </c>
      <c r="H66" s="11">
        <v>7</v>
      </c>
      <c r="I66" s="20" t="s">
        <v>153</v>
      </c>
      <c r="J66" s="11" t="s">
        <v>155</v>
      </c>
      <c r="K66" s="11" t="s">
        <v>309</v>
      </c>
      <c r="L66" s="11">
        <v>2</v>
      </c>
    </row>
    <row r="67" spans="1:12">
      <c r="A67" s="11" t="s">
        <v>55</v>
      </c>
      <c r="D67" s="11" t="s">
        <v>154</v>
      </c>
      <c r="E67" s="19" t="s">
        <v>211</v>
      </c>
      <c r="F67" s="10">
        <v>42036</v>
      </c>
      <c r="G67" s="10">
        <v>44228</v>
      </c>
      <c r="H67" s="11">
        <v>7</v>
      </c>
      <c r="I67" s="20" t="s">
        <v>153</v>
      </c>
      <c r="J67" s="11" t="s">
        <v>155</v>
      </c>
      <c r="K67" s="11" t="s">
        <v>309</v>
      </c>
      <c r="L67" s="11">
        <v>2</v>
      </c>
    </row>
    <row r="68" spans="1:12">
      <c r="A68" s="11" t="s">
        <v>56</v>
      </c>
      <c r="D68" s="11" t="s">
        <v>154</v>
      </c>
      <c r="E68" s="19" t="s">
        <v>212</v>
      </c>
      <c r="F68" s="10">
        <v>42036</v>
      </c>
      <c r="G68" s="10">
        <v>44228</v>
      </c>
      <c r="H68" s="11">
        <v>7</v>
      </c>
      <c r="I68" s="20" t="s">
        <v>153</v>
      </c>
      <c r="J68" s="11" t="s">
        <v>155</v>
      </c>
      <c r="K68" s="11" t="s">
        <v>309</v>
      </c>
      <c r="L68" s="11">
        <v>2</v>
      </c>
    </row>
    <row r="69" spans="1:12">
      <c r="A69" s="11" t="s">
        <v>57</v>
      </c>
      <c r="D69" s="11" t="s">
        <v>154</v>
      </c>
      <c r="E69" s="19" t="s">
        <v>213</v>
      </c>
      <c r="F69" s="10">
        <v>42036</v>
      </c>
      <c r="G69" s="10">
        <v>44228</v>
      </c>
      <c r="H69" s="11">
        <v>7</v>
      </c>
      <c r="I69" s="20" t="s">
        <v>153</v>
      </c>
      <c r="J69" s="11" t="s">
        <v>155</v>
      </c>
      <c r="K69" s="11" t="s">
        <v>309</v>
      </c>
      <c r="L69" s="11">
        <v>2</v>
      </c>
    </row>
    <row r="70" spans="1:12">
      <c r="A70" s="11" t="s">
        <v>58</v>
      </c>
      <c r="D70" s="11" t="s">
        <v>154</v>
      </c>
      <c r="E70" s="19" t="s">
        <v>214</v>
      </c>
      <c r="F70" s="10">
        <v>42036</v>
      </c>
      <c r="G70" s="10">
        <v>44228</v>
      </c>
      <c r="H70" s="11">
        <v>7</v>
      </c>
      <c r="I70" s="20" t="s">
        <v>153</v>
      </c>
      <c r="J70" s="11" t="s">
        <v>155</v>
      </c>
      <c r="K70" s="11" t="s">
        <v>309</v>
      </c>
      <c r="L70" s="11">
        <v>2</v>
      </c>
    </row>
    <row r="71" spans="1:12">
      <c r="A71" s="11" t="s">
        <v>59</v>
      </c>
      <c r="D71" s="11" t="s">
        <v>154</v>
      </c>
      <c r="E71" s="19" t="s">
        <v>215</v>
      </c>
      <c r="F71" s="10">
        <v>42036</v>
      </c>
      <c r="G71" s="10">
        <v>44228</v>
      </c>
      <c r="H71" s="11">
        <v>7</v>
      </c>
      <c r="I71" s="20" t="s">
        <v>153</v>
      </c>
      <c r="J71" s="11" t="s">
        <v>155</v>
      </c>
      <c r="K71" s="11" t="s">
        <v>309</v>
      </c>
      <c r="L71" s="11">
        <v>2</v>
      </c>
    </row>
    <row r="72" spans="1:12">
      <c r="A72" s="11" t="s">
        <v>60</v>
      </c>
      <c r="D72" s="11" t="s">
        <v>154</v>
      </c>
      <c r="E72" s="19" t="s">
        <v>216</v>
      </c>
      <c r="F72" s="10">
        <v>42036</v>
      </c>
      <c r="G72" s="10">
        <v>44228</v>
      </c>
      <c r="H72" s="11">
        <v>7</v>
      </c>
      <c r="I72" s="20" t="s">
        <v>153</v>
      </c>
      <c r="J72" s="11" t="s">
        <v>155</v>
      </c>
      <c r="K72" s="11" t="s">
        <v>309</v>
      </c>
      <c r="L72" s="11">
        <v>2</v>
      </c>
    </row>
    <row r="73" spans="1:12">
      <c r="A73" s="11" t="s">
        <v>61</v>
      </c>
      <c r="D73" s="11" t="s">
        <v>154</v>
      </c>
      <c r="E73" s="19" t="s">
        <v>217</v>
      </c>
      <c r="F73" s="10">
        <v>42036</v>
      </c>
      <c r="G73" s="10">
        <v>44228</v>
      </c>
      <c r="H73" s="11">
        <v>7</v>
      </c>
      <c r="I73" s="20" t="s">
        <v>153</v>
      </c>
      <c r="J73" s="11" t="s">
        <v>155</v>
      </c>
      <c r="K73" s="11" t="s">
        <v>309</v>
      </c>
      <c r="L73" s="11">
        <v>2</v>
      </c>
    </row>
    <row r="74" spans="1:12">
      <c r="A74" s="11" t="s">
        <v>62</v>
      </c>
      <c r="D74" s="11" t="s">
        <v>154</v>
      </c>
      <c r="E74" s="19" t="s">
        <v>218</v>
      </c>
      <c r="F74" s="10">
        <v>42036</v>
      </c>
      <c r="G74" s="10">
        <v>44228</v>
      </c>
      <c r="H74" s="11">
        <v>7</v>
      </c>
      <c r="I74" s="20" t="s">
        <v>153</v>
      </c>
      <c r="J74" s="11" t="s">
        <v>155</v>
      </c>
      <c r="K74" s="11" t="s">
        <v>309</v>
      </c>
      <c r="L74" s="11">
        <v>2</v>
      </c>
    </row>
    <row r="75" spans="1:12">
      <c r="A75" s="11" t="s">
        <v>63</v>
      </c>
      <c r="D75" s="11" t="s">
        <v>154</v>
      </c>
      <c r="E75" s="19" t="s">
        <v>219</v>
      </c>
      <c r="F75" s="10">
        <v>42036</v>
      </c>
      <c r="G75" s="10">
        <v>44228</v>
      </c>
      <c r="H75" s="11">
        <v>7</v>
      </c>
      <c r="I75" s="20" t="s">
        <v>153</v>
      </c>
      <c r="J75" s="11" t="s">
        <v>155</v>
      </c>
      <c r="K75" s="11" t="s">
        <v>309</v>
      </c>
      <c r="L75" s="11">
        <v>2</v>
      </c>
    </row>
    <row r="76" spans="1:12">
      <c r="A76" s="11" t="s">
        <v>64</v>
      </c>
      <c r="D76" s="11" t="s">
        <v>154</v>
      </c>
      <c r="E76" s="19" t="s">
        <v>220</v>
      </c>
      <c r="F76" s="10">
        <v>42036</v>
      </c>
      <c r="G76" s="10">
        <v>44228</v>
      </c>
      <c r="H76" s="11">
        <v>7</v>
      </c>
      <c r="I76" s="20" t="s">
        <v>153</v>
      </c>
      <c r="J76" s="11" t="s">
        <v>155</v>
      </c>
      <c r="K76" s="11" t="s">
        <v>309</v>
      </c>
      <c r="L76" s="11">
        <v>2</v>
      </c>
    </row>
    <row r="77" spans="1:12">
      <c r="A77" s="11" t="s">
        <v>65</v>
      </c>
      <c r="D77" s="11" t="s">
        <v>154</v>
      </c>
      <c r="E77" s="19" t="s">
        <v>221</v>
      </c>
      <c r="F77" s="10">
        <v>42036</v>
      </c>
      <c r="G77" s="10">
        <v>44228</v>
      </c>
      <c r="H77" s="11">
        <v>7</v>
      </c>
      <c r="I77" s="20" t="s">
        <v>153</v>
      </c>
      <c r="J77" s="11" t="s">
        <v>155</v>
      </c>
      <c r="K77" s="11" t="s">
        <v>309</v>
      </c>
      <c r="L77" s="11">
        <v>2</v>
      </c>
    </row>
    <row r="78" spans="1:12">
      <c r="A78" s="11" t="s">
        <v>66</v>
      </c>
      <c r="D78" s="11" t="s">
        <v>154</v>
      </c>
      <c r="E78" s="19" t="s">
        <v>222</v>
      </c>
      <c r="F78" s="10">
        <v>42036</v>
      </c>
      <c r="G78" s="10">
        <v>44228</v>
      </c>
      <c r="H78" s="11">
        <v>7</v>
      </c>
      <c r="I78" s="20" t="s">
        <v>153</v>
      </c>
      <c r="J78" s="11" t="s">
        <v>155</v>
      </c>
      <c r="K78" s="11" t="s">
        <v>309</v>
      </c>
      <c r="L78" s="11">
        <v>2</v>
      </c>
    </row>
    <row r="79" spans="1:12">
      <c r="A79" s="11" t="s">
        <v>67</v>
      </c>
      <c r="D79" s="11" t="s">
        <v>154</v>
      </c>
      <c r="E79" s="19" t="s">
        <v>223</v>
      </c>
      <c r="F79" s="10">
        <v>42036</v>
      </c>
      <c r="G79" s="10">
        <v>44228</v>
      </c>
      <c r="H79" s="11">
        <v>7</v>
      </c>
      <c r="I79" s="20" t="s">
        <v>153</v>
      </c>
      <c r="J79" s="11" t="s">
        <v>155</v>
      </c>
      <c r="K79" s="11" t="s">
        <v>309</v>
      </c>
      <c r="L79" s="11">
        <v>2</v>
      </c>
    </row>
    <row r="80" spans="1:12">
      <c r="A80" s="11" t="s">
        <v>68</v>
      </c>
      <c r="D80" s="11" t="s">
        <v>154</v>
      </c>
      <c r="E80" s="19" t="s">
        <v>224</v>
      </c>
      <c r="F80" s="10">
        <v>42036</v>
      </c>
      <c r="G80" s="10">
        <v>44228</v>
      </c>
      <c r="H80" s="11">
        <v>7</v>
      </c>
      <c r="I80" s="20" t="s">
        <v>153</v>
      </c>
      <c r="J80" s="11" t="s">
        <v>155</v>
      </c>
      <c r="K80" s="11" t="s">
        <v>309</v>
      </c>
      <c r="L80" s="11">
        <v>2</v>
      </c>
    </row>
    <row r="81" spans="1:12">
      <c r="A81" s="11" t="s">
        <v>69</v>
      </c>
      <c r="D81" s="11" t="s">
        <v>154</v>
      </c>
      <c r="E81" s="19" t="s">
        <v>225</v>
      </c>
      <c r="F81" s="10">
        <v>42036</v>
      </c>
      <c r="G81" s="10">
        <v>44228</v>
      </c>
      <c r="H81" s="11">
        <v>7</v>
      </c>
      <c r="I81" s="20" t="s">
        <v>153</v>
      </c>
      <c r="J81" s="11" t="s">
        <v>155</v>
      </c>
      <c r="K81" s="11" t="s">
        <v>309</v>
      </c>
      <c r="L81" s="11">
        <v>2</v>
      </c>
    </row>
    <row r="82" spans="1:12">
      <c r="A82" s="11" t="s">
        <v>70</v>
      </c>
      <c r="D82" s="11" t="s">
        <v>154</v>
      </c>
      <c r="E82" s="19" t="s">
        <v>226</v>
      </c>
      <c r="F82" s="10">
        <v>42036</v>
      </c>
      <c r="G82" s="10">
        <v>44228</v>
      </c>
      <c r="H82" s="11">
        <v>7</v>
      </c>
      <c r="I82" s="20" t="s">
        <v>153</v>
      </c>
      <c r="J82" s="11" t="s">
        <v>155</v>
      </c>
      <c r="K82" s="11" t="s">
        <v>309</v>
      </c>
      <c r="L82" s="11">
        <v>2</v>
      </c>
    </row>
    <row r="83" spans="1:12">
      <c r="A83" s="11" t="s">
        <v>71</v>
      </c>
      <c r="D83" s="11" t="s">
        <v>154</v>
      </c>
      <c r="E83" s="19" t="s">
        <v>227</v>
      </c>
      <c r="F83" s="10">
        <v>42036</v>
      </c>
      <c r="G83" s="10">
        <v>44228</v>
      </c>
      <c r="H83" s="11">
        <v>7</v>
      </c>
      <c r="I83" s="20" t="s">
        <v>153</v>
      </c>
      <c r="J83" s="11" t="s">
        <v>155</v>
      </c>
      <c r="K83" s="11" t="s">
        <v>309</v>
      </c>
      <c r="L83" s="11">
        <v>2</v>
      </c>
    </row>
    <row r="84" spans="1:12">
      <c r="A84" s="11" t="s">
        <v>72</v>
      </c>
      <c r="D84" s="11" t="s">
        <v>154</v>
      </c>
      <c r="E84" s="19" t="s">
        <v>228</v>
      </c>
      <c r="F84" s="10">
        <v>42036</v>
      </c>
      <c r="G84" s="10">
        <v>44228</v>
      </c>
      <c r="H84" s="11">
        <v>7</v>
      </c>
      <c r="I84" s="20" t="s">
        <v>153</v>
      </c>
      <c r="J84" s="11" t="s">
        <v>155</v>
      </c>
      <c r="K84" s="11" t="s">
        <v>309</v>
      </c>
      <c r="L84" s="11">
        <v>2</v>
      </c>
    </row>
    <row r="85" spans="1:12">
      <c r="A85" s="11" t="s">
        <v>73</v>
      </c>
      <c r="D85" s="11" t="s">
        <v>154</v>
      </c>
      <c r="E85" s="19" t="s">
        <v>229</v>
      </c>
      <c r="F85" s="10">
        <v>42036</v>
      </c>
      <c r="G85" s="10">
        <v>44228</v>
      </c>
      <c r="H85" s="11">
        <v>7</v>
      </c>
      <c r="I85" s="20" t="s">
        <v>153</v>
      </c>
      <c r="J85" s="11" t="s">
        <v>155</v>
      </c>
      <c r="K85" s="11" t="s">
        <v>309</v>
      </c>
      <c r="L85" s="11">
        <v>2</v>
      </c>
    </row>
    <row r="86" spans="1:12">
      <c r="A86" s="11" t="s">
        <v>74</v>
      </c>
      <c r="D86" s="11" t="s">
        <v>154</v>
      </c>
      <c r="E86" s="19" t="s">
        <v>230</v>
      </c>
      <c r="F86" s="10">
        <v>42036</v>
      </c>
      <c r="G86" s="10">
        <v>44228</v>
      </c>
      <c r="H86" s="11">
        <v>7</v>
      </c>
      <c r="I86" s="20" t="s">
        <v>153</v>
      </c>
      <c r="J86" s="11" t="s">
        <v>155</v>
      </c>
      <c r="K86" s="11" t="s">
        <v>309</v>
      </c>
      <c r="L86" s="11">
        <v>2</v>
      </c>
    </row>
    <row r="87" spans="1:12">
      <c r="A87" s="11" t="s">
        <v>75</v>
      </c>
      <c r="D87" s="11" t="s">
        <v>154</v>
      </c>
      <c r="E87" s="19" t="s">
        <v>231</v>
      </c>
      <c r="F87" s="10">
        <v>42036</v>
      </c>
      <c r="G87" s="10">
        <v>44228</v>
      </c>
      <c r="H87" s="11">
        <v>7</v>
      </c>
      <c r="I87" s="20" t="s">
        <v>153</v>
      </c>
      <c r="J87" s="11" t="s">
        <v>155</v>
      </c>
      <c r="K87" s="11" t="s">
        <v>309</v>
      </c>
      <c r="L87" s="11">
        <v>2</v>
      </c>
    </row>
    <row r="88" spans="1:12">
      <c r="A88" s="11" t="s">
        <v>76</v>
      </c>
      <c r="D88" s="11" t="s">
        <v>154</v>
      </c>
      <c r="E88" s="19" t="s">
        <v>232</v>
      </c>
      <c r="F88" s="10">
        <v>42036</v>
      </c>
      <c r="G88" s="10">
        <v>44228</v>
      </c>
      <c r="H88" s="11">
        <v>7</v>
      </c>
      <c r="I88" s="20" t="s">
        <v>153</v>
      </c>
      <c r="J88" s="11" t="s">
        <v>155</v>
      </c>
      <c r="K88" s="11" t="s">
        <v>309</v>
      </c>
      <c r="L88" s="11">
        <v>2</v>
      </c>
    </row>
    <row r="89" spans="1:12">
      <c r="A89" s="11" t="s">
        <v>77</v>
      </c>
      <c r="D89" s="11" t="s">
        <v>154</v>
      </c>
      <c r="E89" s="19" t="s">
        <v>233</v>
      </c>
      <c r="F89" s="10">
        <v>42036</v>
      </c>
      <c r="G89" s="10">
        <v>44228</v>
      </c>
      <c r="H89" s="11">
        <v>7</v>
      </c>
      <c r="I89" s="20" t="s">
        <v>153</v>
      </c>
      <c r="J89" s="11" t="s">
        <v>155</v>
      </c>
      <c r="K89" s="11" t="s">
        <v>309</v>
      </c>
      <c r="L89" s="11">
        <v>2</v>
      </c>
    </row>
    <row r="90" spans="1:12">
      <c r="A90" s="11" t="s">
        <v>78</v>
      </c>
      <c r="D90" s="11" t="s">
        <v>154</v>
      </c>
      <c r="E90" s="19" t="s">
        <v>234</v>
      </c>
      <c r="F90" s="10">
        <v>42036</v>
      </c>
      <c r="G90" s="10">
        <v>44228</v>
      </c>
      <c r="H90" s="11">
        <v>7</v>
      </c>
      <c r="I90" s="20" t="s">
        <v>153</v>
      </c>
      <c r="J90" s="11" t="s">
        <v>155</v>
      </c>
      <c r="K90" s="11" t="s">
        <v>309</v>
      </c>
      <c r="L90" s="11">
        <v>2</v>
      </c>
    </row>
    <row r="91" spans="1:12">
      <c r="A91" s="11" t="s">
        <v>79</v>
      </c>
      <c r="D91" s="11" t="s">
        <v>154</v>
      </c>
      <c r="E91" s="19" t="s">
        <v>235</v>
      </c>
      <c r="F91" s="10">
        <v>42036</v>
      </c>
      <c r="G91" s="10">
        <v>44228</v>
      </c>
      <c r="H91" s="11">
        <v>7</v>
      </c>
      <c r="I91" s="20" t="s">
        <v>153</v>
      </c>
      <c r="J91" s="11" t="s">
        <v>155</v>
      </c>
      <c r="K91" s="11" t="s">
        <v>309</v>
      </c>
      <c r="L91" s="11">
        <v>2</v>
      </c>
    </row>
    <row r="92" spans="1:12">
      <c r="A92" s="11" t="s">
        <v>80</v>
      </c>
      <c r="D92" s="11" t="s">
        <v>154</v>
      </c>
      <c r="E92" s="19" t="s">
        <v>236</v>
      </c>
      <c r="F92" s="10">
        <v>42036</v>
      </c>
      <c r="G92" s="10">
        <v>44228</v>
      </c>
      <c r="H92" s="11">
        <v>7</v>
      </c>
      <c r="I92" s="20" t="s">
        <v>153</v>
      </c>
      <c r="J92" s="11" t="s">
        <v>155</v>
      </c>
      <c r="K92" s="11" t="s">
        <v>309</v>
      </c>
      <c r="L92" s="11">
        <v>2</v>
      </c>
    </row>
    <row r="93" spans="1:12">
      <c r="A93" s="11" t="s">
        <v>81</v>
      </c>
      <c r="D93" s="11" t="s">
        <v>154</v>
      </c>
      <c r="E93" s="19" t="s">
        <v>237</v>
      </c>
      <c r="F93" s="10">
        <v>42036</v>
      </c>
      <c r="G93" s="10">
        <v>44228</v>
      </c>
      <c r="H93" s="11">
        <v>7</v>
      </c>
      <c r="I93" s="20" t="s">
        <v>153</v>
      </c>
      <c r="J93" s="11" t="s">
        <v>155</v>
      </c>
      <c r="K93" s="11" t="s">
        <v>309</v>
      </c>
      <c r="L93" s="11">
        <v>2</v>
      </c>
    </row>
    <row r="94" spans="1:12">
      <c r="A94" s="11" t="s">
        <v>82</v>
      </c>
      <c r="D94" s="11" t="s">
        <v>154</v>
      </c>
      <c r="E94" s="19" t="s">
        <v>238</v>
      </c>
      <c r="F94" s="10">
        <v>42036</v>
      </c>
      <c r="G94" s="10">
        <v>44228</v>
      </c>
      <c r="H94" s="11">
        <v>7</v>
      </c>
      <c r="I94" s="20" t="s">
        <v>153</v>
      </c>
      <c r="J94" s="11" t="s">
        <v>155</v>
      </c>
      <c r="K94" s="11" t="s">
        <v>309</v>
      </c>
      <c r="L94" s="11">
        <v>2</v>
      </c>
    </row>
    <row r="95" spans="1:12">
      <c r="A95" s="11" t="s">
        <v>83</v>
      </c>
      <c r="D95" s="11" t="s">
        <v>154</v>
      </c>
      <c r="E95" s="19" t="s">
        <v>239</v>
      </c>
      <c r="F95" s="10">
        <v>42036</v>
      </c>
      <c r="G95" s="10">
        <v>44228</v>
      </c>
      <c r="H95" s="11">
        <v>7</v>
      </c>
      <c r="I95" s="20" t="s">
        <v>153</v>
      </c>
      <c r="J95" s="11" t="s">
        <v>155</v>
      </c>
      <c r="K95" s="11" t="s">
        <v>309</v>
      </c>
      <c r="L95" s="11">
        <v>2</v>
      </c>
    </row>
    <row r="96" spans="1:12">
      <c r="A96" s="11" t="s">
        <v>84</v>
      </c>
      <c r="D96" s="11" t="s">
        <v>154</v>
      </c>
      <c r="E96" s="19" t="s">
        <v>240</v>
      </c>
      <c r="F96" s="10">
        <v>42036</v>
      </c>
      <c r="G96" s="10">
        <v>44228</v>
      </c>
      <c r="H96" s="11">
        <v>7</v>
      </c>
      <c r="I96" s="20" t="s">
        <v>153</v>
      </c>
      <c r="J96" s="11" t="s">
        <v>155</v>
      </c>
      <c r="K96" s="11" t="s">
        <v>309</v>
      </c>
      <c r="L96" s="11">
        <v>2</v>
      </c>
    </row>
    <row r="97" spans="1:12">
      <c r="A97" s="11" t="s">
        <v>85</v>
      </c>
      <c r="D97" s="11" t="s">
        <v>154</v>
      </c>
      <c r="E97" s="19" t="s">
        <v>241</v>
      </c>
      <c r="F97" s="10">
        <v>42036</v>
      </c>
      <c r="G97" s="10">
        <v>44228</v>
      </c>
      <c r="H97" s="11">
        <v>7</v>
      </c>
      <c r="I97" s="20" t="s">
        <v>153</v>
      </c>
      <c r="J97" s="11" t="s">
        <v>155</v>
      </c>
      <c r="K97" s="11" t="s">
        <v>309</v>
      </c>
      <c r="L97" s="11">
        <v>2</v>
      </c>
    </row>
    <row r="98" spans="1:12">
      <c r="A98" s="11" t="s">
        <v>86</v>
      </c>
      <c r="D98" s="11" t="s">
        <v>154</v>
      </c>
      <c r="E98" s="19" t="s">
        <v>242</v>
      </c>
      <c r="F98" s="10">
        <v>42036</v>
      </c>
      <c r="G98" s="10">
        <v>44228</v>
      </c>
      <c r="H98" s="11">
        <v>7</v>
      </c>
      <c r="I98" s="20" t="s">
        <v>153</v>
      </c>
      <c r="J98" s="11" t="s">
        <v>155</v>
      </c>
      <c r="K98" s="11" t="s">
        <v>309</v>
      </c>
      <c r="L98" s="11">
        <v>2</v>
      </c>
    </row>
    <row r="99" spans="1:12">
      <c r="A99" s="11" t="s">
        <v>87</v>
      </c>
      <c r="D99" s="11" t="s">
        <v>154</v>
      </c>
      <c r="E99" s="19" t="s">
        <v>243</v>
      </c>
      <c r="F99" s="10">
        <v>42036</v>
      </c>
      <c r="G99" s="10">
        <v>44228</v>
      </c>
      <c r="H99" s="11">
        <v>7</v>
      </c>
      <c r="I99" s="20" t="s">
        <v>153</v>
      </c>
      <c r="J99" s="11" t="s">
        <v>155</v>
      </c>
      <c r="K99" s="11" t="s">
        <v>309</v>
      </c>
      <c r="L99" s="11">
        <v>2</v>
      </c>
    </row>
    <row r="100" spans="1:12">
      <c r="A100" s="11" t="s">
        <v>88</v>
      </c>
      <c r="D100" s="11" t="s">
        <v>154</v>
      </c>
      <c r="E100" s="19" t="s">
        <v>244</v>
      </c>
      <c r="F100" s="10">
        <v>42036</v>
      </c>
      <c r="G100" s="10">
        <v>44228</v>
      </c>
      <c r="H100" s="11">
        <v>7</v>
      </c>
      <c r="I100" s="20" t="s">
        <v>153</v>
      </c>
      <c r="J100" s="11" t="s">
        <v>155</v>
      </c>
      <c r="K100" s="11" t="s">
        <v>309</v>
      </c>
      <c r="L100" s="11">
        <v>2</v>
      </c>
    </row>
    <row r="101" spans="1:12">
      <c r="A101" s="11" t="s">
        <v>89</v>
      </c>
      <c r="D101" s="11" t="s">
        <v>154</v>
      </c>
      <c r="E101" s="19" t="s">
        <v>245</v>
      </c>
      <c r="F101" s="10">
        <v>42036</v>
      </c>
      <c r="G101" s="10">
        <v>44228</v>
      </c>
      <c r="H101" s="11">
        <v>7</v>
      </c>
      <c r="I101" s="20" t="s">
        <v>153</v>
      </c>
      <c r="J101" s="11" t="s">
        <v>155</v>
      </c>
      <c r="K101" s="11" t="s">
        <v>309</v>
      </c>
      <c r="L101" s="11">
        <v>2</v>
      </c>
    </row>
    <row r="102" spans="1:12">
      <c r="A102" s="11" t="s">
        <v>90</v>
      </c>
      <c r="D102" s="11" t="s">
        <v>154</v>
      </c>
      <c r="E102" s="19" t="s">
        <v>246</v>
      </c>
      <c r="F102" s="10">
        <v>42036</v>
      </c>
      <c r="G102" s="10">
        <v>44228</v>
      </c>
      <c r="H102" s="11">
        <v>7</v>
      </c>
      <c r="I102" s="20" t="s">
        <v>153</v>
      </c>
      <c r="J102" s="11" t="s">
        <v>155</v>
      </c>
      <c r="K102" s="11" t="s">
        <v>309</v>
      </c>
      <c r="L102" s="11">
        <v>2</v>
      </c>
    </row>
    <row r="103" spans="1:12">
      <c r="A103" s="11" t="s">
        <v>91</v>
      </c>
      <c r="D103" s="11" t="s">
        <v>154</v>
      </c>
      <c r="E103" s="19" t="s">
        <v>247</v>
      </c>
      <c r="F103" s="10">
        <v>42036</v>
      </c>
      <c r="G103" s="10">
        <v>44228</v>
      </c>
      <c r="H103" s="11">
        <v>7</v>
      </c>
      <c r="I103" s="20" t="s">
        <v>153</v>
      </c>
      <c r="J103" s="11" t="s">
        <v>155</v>
      </c>
      <c r="K103" s="11" t="s">
        <v>309</v>
      </c>
      <c r="L103" s="11">
        <v>2</v>
      </c>
    </row>
    <row r="104" spans="1:12">
      <c r="A104" s="11" t="s">
        <v>92</v>
      </c>
      <c r="D104" s="11" t="s">
        <v>154</v>
      </c>
      <c r="E104" s="19" t="s">
        <v>248</v>
      </c>
      <c r="F104" s="10">
        <v>42036</v>
      </c>
      <c r="G104" s="10">
        <v>44228</v>
      </c>
      <c r="H104" s="11">
        <v>7</v>
      </c>
      <c r="I104" s="20" t="s">
        <v>153</v>
      </c>
      <c r="J104" s="11" t="s">
        <v>155</v>
      </c>
      <c r="K104" s="11" t="s">
        <v>309</v>
      </c>
      <c r="L104" s="11">
        <v>2</v>
      </c>
    </row>
    <row r="105" spans="1:12">
      <c r="A105" s="11" t="s">
        <v>93</v>
      </c>
      <c r="D105" s="11" t="s">
        <v>154</v>
      </c>
      <c r="E105" s="19" t="s">
        <v>249</v>
      </c>
      <c r="F105" s="10">
        <v>42036</v>
      </c>
      <c r="G105" s="10">
        <v>44228</v>
      </c>
      <c r="H105" s="11">
        <v>7</v>
      </c>
      <c r="I105" s="20" t="s">
        <v>153</v>
      </c>
      <c r="J105" s="11" t="s">
        <v>155</v>
      </c>
      <c r="K105" s="11" t="s">
        <v>309</v>
      </c>
      <c r="L105" s="11">
        <v>2</v>
      </c>
    </row>
    <row r="106" spans="1:12">
      <c r="A106" s="11" t="s">
        <v>94</v>
      </c>
      <c r="D106" s="11" t="s">
        <v>154</v>
      </c>
      <c r="E106" s="19" t="s">
        <v>250</v>
      </c>
      <c r="F106" s="10">
        <v>42036</v>
      </c>
      <c r="G106" s="10">
        <v>44228</v>
      </c>
      <c r="H106" s="11">
        <v>7</v>
      </c>
      <c r="I106" s="20" t="s">
        <v>153</v>
      </c>
      <c r="J106" s="11" t="s">
        <v>155</v>
      </c>
      <c r="K106" s="11" t="s">
        <v>309</v>
      </c>
      <c r="L106" s="11">
        <v>2</v>
      </c>
    </row>
    <row r="107" spans="1:12">
      <c r="A107" s="11" t="s">
        <v>95</v>
      </c>
      <c r="D107" s="11" t="s">
        <v>154</v>
      </c>
      <c r="E107" s="19" t="s">
        <v>251</v>
      </c>
      <c r="F107" s="10">
        <v>42036</v>
      </c>
      <c r="G107" s="10">
        <v>44228</v>
      </c>
      <c r="H107" s="11">
        <v>7</v>
      </c>
      <c r="I107" s="20" t="s">
        <v>153</v>
      </c>
      <c r="J107" s="11" t="s">
        <v>155</v>
      </c>
      <c r="K107" s="11" t="s">
        <v>309</v>
      </c>
      <c r="L107" s="11">
        <v>2</v>
      </c>
    </row>
    <row r="108" spans="1:12">
      <c r="A108" s="11" t="s">
        <v>96</v>
      </c>
      <c r="D108" s="11" t="s">
        <v>154</v>
      </c>
      <c r="E108" s="19" t="s">
        <v>252</v>
      </c>
      <c r="F108" s="10">
        <v>42036</v>
      </c>
      <c r="G108" s="10">
        <v>44228</v>
      </c>
      <c r="H108" s="11">
        <v>7</v>
      </c>
      <c r="I108" s="20" t="s">
        <v>153</v>
      </c>
      <c r="J108" s="11" t="s">
        <v>155</v>
      </c>
      <c r="K108" s="11" t="s">
        <v>309</v>
      </c>
      <c r="L108" s="11">
        <v>2</v>
      </c>
    </row>
    <row r="109" spans="1:12">
      <c r="A109" s="11" t="s">
        <v>97</v>
      </c>
      <c r="D109" s="11" t="s">
        <v>154</v>
      </c>
      <c r="E109" s="19" t="s">
        <v>253</v>
      </c>
      <c r="F109" s="10">
        <v>42036</v>
      </c>
      <c r="G109" s="10">
        <v>44228</v>
      </c>
      <c r="H109" s="11">
        <v>7</v>
      </c>
      <c r="I109" s="20" t="s">
        <v>153</v>
      </c>
      <c r="J109" s="11" t="s">
        <v>155</v>
      </c>
      <c r="K109" s="11" t="s">
        <v>309</v>
      </c>
      <c r="L109" s="11">
        <v>2</v>
      </c>
    </row>
    <row r="110" spans="1:12">
      <c r="A110" s="11" t="s">
        <v>98</v>
      </c>
      <c r="D110" s="11" t="s">
        <v>154</v>
      </c>
      <c r="E110" s="19" t="s">
        <v>254</v>
      </c>
      <c r="F110" s="10">
        <v>42036</v>
      </c>
      <c r="G110" s="10">
        <v>44228</v>
      </c>
      <c r="H110" s="11">
        <v>7</v>
      </c>
      <c r="I110" s="20" t="s">
        <v>153</v>
      </c>
      <c r="J110" s="11" t="s">
        <v>155</v>
      </c>
      <c r="K110" s="11" t="s">
        <v>309</v>
      </c>
      <c r="L110" s="11">
        <v>2</v>
      </c>
    </row>
    <row r="111" spans="1:12">
      <c r="A111" s="11" t="s">
        <v>99</v>
      </c>
      <c r="D111" s="11" t="s">
        <v>154</v>
      </c>
      <c r="E111" s="19" t="s">
        <v>255</v>
      </c>
      <c r="F111" s="10">
        <v>42036</v>
      </c>
      <c r="G111" s="10">
        <v>44228</v>
      </c>
      <c r="H111" s="11">
        <v>7</v>
      </c>
      <c r="I111" s="20" t="s">
        <v>153</v>
      </c>
      <c r="J111" s="11" t="s">
        <v>155</v>
      </c>
      <c r="K111" s="11" t="s">
        <v>309</v>
      </c>
      <c r="L111" s="11">
        <v>2</v>
      </c>
    </row>
    <row r="112" spans="1:12">
      <c r="A112" s="11" t="s">
        <v>100</v>
      </c>
      <c r="D112" s="11" t="s">
        <v>154</v>
      </c>
      <c r="E112" s="19" t="s">
        <v>256</v>
      </c>
      <c r="F112" s="10">
        <v>42036</v>
      </c>
      <c r="G112" s="10">
        <v>44228</v>
      </c>
      <c r="H112" s="11">
        <v>7</v>
      </c>
      <c r="I112" s="20" t="s">
        <v>153</v>
      </c>
      <c r="J112" s="11" t="s">
        <v>155</v>
      </c>
      <c r="K112" s="11" t="s">
        <v>309</v>
      </c>
      <c r="L112" s="11">
        <v>2</v>
      </c>
    </row>
    <row r="113" spans="1:12">
      <c r="A113" s="11" t="s">
        <v>101</v>
      </c>
      <c r="D113" s="11" t="s">
        <v>154</v>
      </c>
      <c r="E113" s="19" t="s">
        <v>257</v>
      </c>
      <c r="F113" s="10">
        <v>42036</v>
      </c>
      <c r="G113" s="10">
        <v>44228</v>
      </c>
      <c r="H113" s="11">
        <v>7</v>
      </c>
      <c r="I113" s="20" t="s">
        <v>153</v>
      </c>
      <c r="J113" s="11" t="s">
        <v>155</v>
      </c>
      <c r="K113" s="11" t="s">
        <v>309</v>
      </c>
      <c r="L113" s="11">
        <v>2</v>
      </c>
    </row>
    <row r="114" spans="1:12">
      <c r="A114" s="11" t="s">
        <v>102</v>
      </c>
      <c r="D114" s="11" t="s">
        <v>154</v>
      </c>
      <c r="E114" s="19" t="s">
        <v>258</v>
      </c>
      <c r="F114" s="10">
        <v>42036</v>
      </c>
      <c r="G114" s="10">
        <v>44228</v>
      </c>
      <c r="H114" s="11">
        <v>7</v>
      </c>
      <c r="I114" s="20" t="s">
        <v>153</v>
      </c>
      <c r="J114" s="11" t="s">
        <v>155</v>
      </c>
      <c r="K114" s="11" t="s">
        <v>309</v>
      </c>
      <c r="L114" s="11">
        <v>2</v>
      </c>
    </row>
    <row r="115" spans="1:12">
      <c r="A115" s="11" t="s">
        <v>103</v>
      </c>
      <c r="D115" s="11" t="s">
        <v>154</v>
      </c>
      <c r="E115" s="19" t="s">
        <v>259</v>
      </c>
      <c r="F115" s="10">
        <v>42036</v>
      </c>
      <c r="G115" s="10">
        <v>44228</v>
      </c>
      <c r="H115" s="11">
        <v>7</v>
      </c>
      <c r="I115" s="20" t="s">
        <v>153</v>
      </c>
      <c r="J115" s="11" t="s">
        <v>155</v>
      </c>
      <c r="K115" s="11" t="s">
        <v>309</v>
      </c>
      <c r="L115" s="11">
        <v>2</v>
      </c>
    </row>
    <row r="116" spans="1:12">
      <c r="A116" s="11" t="s">
        <v>104</v>
      </c>
      <c r="D116" s="11" t="s">
        <v>154</v>
      </c>
      <c r="E116" s="19" t="s">
        <v>260</v>
      </c>
      <c r="F116" s="10">
        <v>42036</v>
      </c>
      <c r="G116" s="10">
        <v>44228</v>
      </c>
      <c r="H116" s="11">
        <v>7</v>
      </c>
      <c r="I116" s="20" t="s">
        <v>153</v>
      </c>
      <c r="J116" s="11" t="s">
        <v>155</v>
      </c>
      <c r="K116" s="11" t="s">
        <v>309</v>
      </c>
      <c r="L116" s="11">
        <v>2</v>
      </c>
    </row>
    <row r="117" spans="1:12">
      <c r="A117" s="11" t="s">
        <v>105</v>
      </c>
      <c r="D117" s="11" t="s">
        <v>154</v>
      </c>
      <c r="E117" s="19" t="s">
        <v>261</v>
      </c>
      <c r="F117" s="10">
        <v>42036</v>
      </c>
      <c r="G117" s="10">
        <v>44228</v>
      </c>
      <c r="H117" s="11">
        <v>7</v>
      </c>
      <c r="I117" s="20" t="s">
        <v>153</v>
      </c>
      <c r="J117" s="11" t="s">
        <v>155</v>
      </c>
      <c r="K117" s="11" t="s">
        <v>309</v>
      </c>
      <c r="L117" s="11">
        <v>2</v>
      </c>
    </row>
    <row r="118" spans="1:12">
      <c r="A118" s="11" t="s">
        <v>106</v>
      </c>
      <c r="D118" s="11" t="s">
        <v>154</v>
      </c>
      <c r="E118" s="19" t="s">
        <v>262</v>
      </c>
      <c r="F118" s="10">
        <v>42036</v>
      </c>
      <c r="G118" s="10">
        <v>44228</v>
      </c>
      <c r="H118" s="11">
        <v>7</v>
      </c>
      <c r="I118" s="20" t="s">
        <v>153</v>
      </c>
      <c r="J118" s="11" t="s">
        <v>155</v>
      </c>
      <c r="K118" s="11" t="s">
        <v>309</v>
      </c>
      <c r="L118" s="11">
        <v>2</v>
      </c>
    </row>
    <row r="119" spans="1:12">
      <c r="A119" s="11" t="s">
        <v>107</v>
      </c>
      <c r="D119" s="11" t="s">
        <v>154</v>
      </c>
      <c r="E119" s="19" t="s">
        <v>263</v>
      </c>
      <c r="F119" s="10">
        <v>42036</v>
      </c>
      <c r="G119" s="10">
        <v>44228</v>
      </c>
      <c r="H119" s="11">
        <v>7</v>
      </c>
      <c r="I119" s="20" t="s">
        <v>153</v>
      </c>
      <c r="J119" s="11" t="s">
        <v>155</v>
      </c>
      <c r="K119" s="11" t="s">
        <v>309</v>
      </c>
      <c r="L119" s="11">
        <v>2</v>
      </c>
    </row>
    <row r="120" spans="1:12">
      <c r="A120" s="11" t="s">
        <v>108</v>
      </c>
      <c r="D120" s="11" t="s">
        <v>154</v>
      </c>
      <c r="E120" s="19" t="s">
        <v>264</v>
      </c>
      <c r="F120" s="10">
        <v>42036</v>
      </c>
      <c r="G120" s="10">
        <v>44228</v>
      </c>
      <c r="H120" s="11">
        <v>7</v>
      </c>
      <c r="I120" s="20" t="s">
        <v>153</v>
      </c>
      <c r="J120" s="11" t="s">
        <v>155</v>
      </c>
      <c r="K120" s="11" t="s">
        <v>309</v>
      </c>
      <c r="L120" s="11">
        <v>2</v>
      </c>
    </row>
    <row r="121" spans="1:12">
      <c r="A121" s="11" t="s">
        <v>109</v>
      </c>
      <c r="D121" s="11" t="s">
        <v>154</v>
      </c>
      <c r="E121" s="19" t="s">
        <v>265</v>
      </c>
      <c r="F121" s="10">
        <v>42036</v>
      </c>
      <c r="G121" s="10">
        <v>44228</v>
      </c>
      <c r="H121" s="11">
        <v>7</v>
      </c>
      <c r="I121" s="20" t="s">
        <v>153</v>
      </c>
      <c r="J121" s="11" t="s">
        <v>155</v>
      </c>
      <c r="K121" s="11" t="s">
        <v>309</v>
      </c>
      <c r="L121" s="11">
        <v>2</v>
      </c>
    </row>
    <row r="122" spans="1:12">
      <c r="A122" s="11" t="s">
        <v>110</v>
      </c>
      <c r="D122" s="11" t="s">
        <v>154</v>
      </c>
      <c r="E122" s="19" t="s">
        <v>266</v>
      </c>
      <c r="F122" s="10">
        <v>42036</v>
      </c>
      <c r="G122" s="10">
        <v>44228</v>
      </c>
      <c r="H122" s="11">
        <v>7</v>
      </c>
      <c r="I122" s="20" t="s">
        <v>153</v>
      </c>
      <c r="J122" s="11" t="s">
        <v>155</v>
      </c>
      <c r="K122" s="11" t="s">
        <v>309</v>
      </c>
      <c r="L122" s="11">
        <v>2</v>
      </c>
    </row>
    <row r="123" spans="1:12">
      <c r="A123" s="11" t="s">
        <v>111</v>
      </c>
      <c r="D123" s="11" t="s">
        <v>154</v>
      </c>
      <c r="E123" s="19" t="s">
        <v>267</v>
      </c>
      <c r="F123" s="10">
        <v>42036</v>
      </c>
      <c r="G123" s="10">
        <v>44228</v>
      </c>
      <c r="H123" s="11">
        <v>7</v>
      </c>
      <c r="I123" s="20" t="s">
        <v>153</v>
      </c>
      <c r="J123" s="11" t="s">
        <v>155</v>
      </c>
      <c r="K123" s="11" t="s">
        <v>309</v>
      </c>
      <c r="L123" s="11">
        <v>2</v>
      </c>
    </row>
    <row r="124" spans="1:12">
      <c r="A124" s="11" t="s">
        <v>112</v>
      </c>
      <c r="D124" s="11" t="s">
        <v>154</v>
      </c>
      <c r="E124" s="19" t="s">
        <v>268</v>
      </c>
      <c r="F124" s="10">
        <v>42036</v>
      </c>
      <c r="G124" s="10">
        <v>44228</v>
      </c>
      <c r="H124" s="11">
        <v>7</v>
      </c>
      <c r="I124" s="20" t="s">
        <v>153</v>
      </c>
      <c r="J124" s="11" t="s">
        <v>155</v>
      </c>
      <c r="K124" s="11" t="s">
        <v>309</v>
      </c>
      <c r="L124" s="11">
        <v>2</v>
      </c>
    </row>
    <row r="125" spans="1:12">
      <c r="A125" s="11" t="s">
        <v>113</v>
      </c>
      <c r="D125" s="11" t="s">
        <v>154</v>
      </c>
      <c r="E125" s="19" t="s">
        <v>269</v>
      </c>
      <c r="F125" s="10">
        <v>42036</v>
      </c>
      <c r="G125" s="10">
        <v>44228</v>
      </c>
      <c r="H125" s="11">
        <v>7</v>
      </c>
      <c r="I125" s="20" t="s">
        <v>153</v>
      </c>
      <c r="J125" s="11" t="s">
        <v>155</v>
      </c>
      <c r="K125" s="11" t="s">
        <v>309</v>
      </c>
      <c r="L125" s="11">
        <v>2</v>
      </c>
    </row>
    <row r="126" spans="1:12">
      <c r="A126" s="11" t="s">
        <v>114</v>
      </c>
      <c r="D126" s="11" t="s">
        <v>154</v>
      </c>
      <c r="E126" s="19" t="s">
        <v>270</v>
      </c>
      <c r="F126" s="10">
        <v>42036</v>
      </c>
      <c r="G126" s="10">
        <v>44228</v>
      </c>
      <c r="H126" s="11">
        <v>7</v>
      </c>
      <c r="I126" s="20" t="s">
        <v>153</v>
      </c>
      <c r="J126" s="11" t="s">
        <v>155</v>
      </c>
      <c r="K126" s="11" t="s">
        <v>309</v>
      </c>
      <c r="L126" s="11">
        <v>2</v>
      </c>
    </row>
    <row r="127" spans="1:12">
      <c r="A127" s="11" t="s">
        <v>115</v>
      </c>
      <c r="D127" s="11" t="s">
        <v>154</v>
      </c>
      <c r="E127" s="19" t="s">
        <v>271</v>
      </c>
      <c r="F127" s="10">
        <v>42036</v>
      </c>
      <c r="G127" s="10">
        <v>44228</v>
      </c>
      <c r="H127" s="11">
        <v>7</v>
      </c>
      <c r="I127" s="20" t="s">
        <v>153</v>
      </c>
      <c r="J127" s="11" t="s">
        <v>155</v>
      </c>
      <c r="K127" s="11" t="s">
        <v>309</v>
      </c>
      <c r="L127" s="11">
        <v>2</v>
      </c>
    </row>
    <row r="128" spans="1:12">
      <c r="A128" s="11" t="s">
        <v>116</v>
      </c>
      <c r="D128" s="11" t="s">
        <v>154</v>
      </c>
      <c r="E128" s="19" t="s">
        <v>272</v>
      </c>
      <c r="F128" s="10">
        <v>42036</v>
      </c>
      <c r="G128" s="10">
        <v>44228</v>
      </c>
      <c r="H128" s="11">
        <v>7</v>
      </c>
      <c r="I128" s="20" t="s">
        <v>153</v>
      </c>
      <c r="J128" s="11" t="s">
        <v>155</v>
      </c>
      <c r="K128" s="11" t="s">
        <v>309</v>
      </c>
      <c r="L128" s="11">
        <v>2</v>
      </c>
    </row>
    <row r="129" spans="1:12">
      <c r="A129" s="11" t="s">
        <v>117</v>
      </c>
      <c r="D129" s="11" t="s">
        <v>154</v>
      </c>
      <c r="E129" s="19" t="s">
        <v>273</v>
      </c>
      <c r="F129" s="10">
        <v>42036</v>
      </c>
      <c r="G129" s="10">
        <v>44228</v>
      </c>
      <c r="H129" s="11">
        <v>7</v>
      </c>
      <c r="I129" s="20" t="s">
        <v>153</v>
      </c>
      <c r="J129" s="11" t="s">
        <v>155</v>
      </c>
      <c r="K129" s="11" t="s">
        <v>309</v>
      </c>
      <c r="L129" s="11">
        <v>2</v>
      </c>
    </row>
    <row r="130" spans="1:12">
      <c r="A130" s="11" t="s">
        <v>118</v>
      </c>
      <c r="D130" s="11" t="s">
        <v>154</v>
      </c>
      <c r="E130" s="19" t="s">
        <v>274</v>
      </c>
      <c r="F130" s="10">
        <v>42036</v>
      </c>
      <c r="G130" s="10">
        <v>44228</v>
      </c>
      <c r="H130" s="11">
        <v>7</v>
      </c>
      <c r="I130" s="20" t="s">
        <v>153</v>
      </c>
      <c r="J130" s="11" t="s">
        <v>155</v>
      </c>
      <c r="K130" s="11" t="s">
        <v>309</v>
      </c>
      <c r="L130" s="11">
        <v>2</v>
      </c>
    </row>
    <row r="131" spans="1:12">
      <c r="A131" s="11" t="s">
        <v>119</v>
      </c>
      <c r="D131" s="11" t="s">
        <v>154</v>
      </c>
      <c r="E131" s="19" t="s">
        <v>275</v>
      </c>
      <c r="F131" s="10">
        <v>42036</v>
      </c>
      <c r="G131" s="10">
        <v>44228</v>
      </c>
      <c r="H131" s="11">
        <v>7</v>
      </c>
      <c r="I131" s="20" t="s">
        <v>153</v>
      </c>
      <c r="J131" s="11" t="s">
        <v>155</v>
      </c>
      <c r="K131" s="11" t="s">
        <v>309</v>
      </c>
      <c r="L131" s="11">
        <v>2</v>
      </c>
    </row>
    <row r="132" spans="1:12">
      <c r="A132" s="11" t="s">
        <v>120</v>
      </c>
      <c r="D132" s="11" t="s">
        <v>154</v>
      </c>
      <c r="E132" s="19" t="s">
        <v>276</v>
      </c>
      <c r="F132" s="10">
        <v>42036</v>
      </c>
      <c r="G132" s="10">
        <v>44228</v>
      </c>
      <c r="H132" s="11">
        <v>7</v>
      </c>
      <c r="I132" s="20" t="s">
        <v>153</v>
      </c>
      <c r="J132" s="11" t="s">
        <v>155</v>
      </c>
      <c r="K132" s="11" t="s">
        <v>309</v>
      </c>
      <c r="L132" s="11">
        <v>2</v>
      </c>
    </row>
    <row r="133" spans="1:12">
      <c r="A133" s="11" t="s">
        <v>121</v>
      </c>
      <c r="D133" s="11" t="s">
        <v>154</v>
      </c>
      <c r="E133" s="19" t="s">
        <v>277</v>
      </c>
      <c r="F133" s="10">
        <v>42036</v>
      </c>
      <c r="G133" s="10">
        <v>44228</v>
      </c>
      <c r="H133" s="11">
        <v>7</v>
      </c>
      <c r="I133" s="20" t="s">
        <v>153</v>
      </c>
      <c r="J133" s="11" t="s">
        <v>155</v>
      </c>
      <c r="K133" s="11" t="s">
        <v>309</v>
      </c>
      <c r="L133" s="11">
        <v>2</v>
      </c>
    </row>
    <row r="134" spans="1:12">
      <c r="A134" s="11" t="s">
        <v>122</v>
      </c>
      <c r="D134" s="11" t="s">
        <v>154</v>
      </c>
      <c r="E134" s="19" t="s">
        <v>278</v>
      </c>
      <c r="F134" s="10">
        <v>42036</v>
      </c>
      <c r="G134" s="10">
        <v>44228</v>
      </c>
      <c r="H134" s="11">
        <v>7</v>
      </c>
      <c r="I134" s="20" t="s">
        <v>153</v>
      </c>
      <c r="J134" s="11" t="s">
        <v>155</v>
      </c>
      <c r="K134" s="11" t="s">
        <v>309</v>
      </c>
      <c r="L134" s="11">
        <v>2</v>
      </c>
    </row>
    <row r="135" spans="1:12">
      <c r="A135" s="11" t="s">
        <v>123</v>
      </c>
      <c r="D135" s="11" t="s">
        <v>154</v>
      </c>
      <c r="E135" s="19" t="s">
        <v>279</v>
      </c>
      <c r="F135" s="10">
        <v>42036</v>
      </c>
      <c r="G135" s="10">
        <v>44228</v>
      </c>
      <c r="H135" s="11">
        <v>7</v>
      </c>
      <c r="I135" s="20" t="s">
        <v>153</v>
      </c>
      <c r="J135" s="11" t="s">
        <v>155</v>
      </c>
      <c r="K135" s="11" t="s">
        <v>309</v>
      </c>
      <c r="L135" s="11">
        <v>2</v>
      </c>
    </row>
    <row r="136" spans="1:12">
      <c r="A136" s="11" t="s">
        <v>124</v>
      </c>
      <c r="D136" s="11" t="s">
        <v>154</v>
      </c>
      <c r="E136" s="19" t="s">
        <v>280</v>
      </c>
      <c r="F136" s="10">
        <v>42036</v>
      </c>
      <c r="G136" s="10">
        <v>44228</v>
      </c>
      <c r="H136" s="11">
        <v>7</v>
      </c>
      <c r="I136" s="20" t="s">
        <v>153</v>
      </c>
      <c r="J136" s="11" t="s">
        <v>155</v>
      </c>
      <c r="K136" s="11" t="s">
        <v>309</v>
      </c>
      <c r="L136" s="11">
        <v>2</v>
      </c>
    </row>
    <row r="137" spans="1:12">
      <c r="A137" s="11" t="s">
        <v>125</v>
      </c>
      <c r="D137" s="11" t="s">
        <v>154</v>
      </c>
      <c r="E137" s="19" t="s">
        <v>281</v>
      </c>
      <c r="F137" s="10">
        <v>42036</v>
      </c>
      <c r="G137" s="10">
        <v>44228</v>
      </c>
      <c r="H137" s="11">
        <v>7</v>
      </c>
      <c r="I137" s="20" t="s">
        <v>153</v>
      </c>
      <c r="J137" s="11" t="s">
        <v>155</v>
      </c>
      <c r="K137" s="11" t="s">
        <v>309</v>
      </c>
      <c r="L137" s="11">
        <v>2</v>
      </c>
    </row>
    <row r="138" spans="1:12">
      <c r="A138" s="11" t="s">
        <v>126</v>
      </c>
      <c r="D138" s="11" t="s">
        <v>154</v>
      </c>
      <c r="E138" s="19" t="s">
        <v>282</v>
      </c>
      <c r="F138" s="10">
        <v>42036</v>
      </c>
      <c r="G138" s="10">
        <v>44228</v>
      </c>
      <c r="H138" s="11">
        <v>7</v>
      </c>
      <c r="I138" s="20" t="s">
        <v>153</v>
      </c>
      <c r="J138" s="11" t="s">
        <v>155</v>
      </c>
      <c r="K138" s="11" t="s">
        <v>309</v>
      </c>
      <c r="L138" s="11">
        <v>2</v>
      </c>
    </row>
    <row r="139" spans="1:12">
      <c r="A139" s="11" t="s">
        <v>127</v>
      </c>
      <c r="D139" s="11" t="s">
        <v>154</v>
      </c>
      <c r="E139" s="19" t="s">
        <v>283</v>
      </c>
      <c r="F139" s="10">
        <v>42036</v>
      </c>
      <c r="G139" s="10">
        <v>44228</v>
      </c>
      <c r="H139" s="11">
        <v>7</v>
      </c>
      <c r="I139" s="20" t="s">
        <v>153</v>
      </c>
      <c r="J139" s="11" t="s">
        <v>155</v>
      </c>
      <c r="K139" s="11" t="s">
        <v>309</v>
      </c>
      <c r="L139" s="11">
        <v>2</v>
      </c>
    </row>
    <row r="140" spans="1:12">
      <c r="A140" s="11" t="s">
        <v>128</v>
      </c>
      <c r="D140" s="11" t="s">
        <v>154</v>
      </c>
      <c r="E140" s="19" t="s">
        <v>284</v>
      </c>
      <c r="F140" s="10">
        <v>42036</v>
      </c>
      <c r="G140" s="10">
        <v>44228</v>
      </c>
      <c r="H140" s="11">
        <v>7</v>
      </c>
      <c r="I140" s="20" t="s">
        <v>153</v>
      </c>
      <c r="J140" s="11" t="s">
        <v>155</v>
      </c>
      <c r="K140" s="11" t="s">
        <v>309</v>
      </c>
      <c r="L140" s="11">
        <v>2</v>
      </c>
    </row>
    <row r="141" spans="1:12">
      <c r="A141" s="11" t="s">
        <v>129</v>
      </c>
      <c r="D141" s="11" t="s">
        <v>154</v>
      </c>
      <c r="E141" s="19" t="s">
        <v>285</v>
      </c>
      <c r="F141" s="10">
        <v>42036</v>
      </c>
      <c r="G141" s="10">
        <v>44228</v>
      </c>
      <c r="H141" s="11">
        <v>7</v>
      </c>
      <c r="I141" s="20" t="s">
        <v>153</v>
      </c>
      <c r="J141" s="11" t="s">
        <v>155</v>
      </c>
      <c r="K141" s="11" t="s">
        <v>309</v>
      </c>
      <c r="L141" s="11">
        <v>2</v>
      </c>
    </row>
    <row r="142" spans="1:12">
      <c r="A142" s="11" t="s">
        <v>130</v>
      </c>
      <c r="D142" s="11" t="s">
        <v>154</v>
      </c>
      <c r="E142" s="19" t="s">
        <v>286</v>
      </c>
      <c r="F142" s="10">
        <v>42036</v>
      </c>
      <c r="G142" s="10">
        <v>44228</v>
      </c>
      <c r="H142" s="11">
        <v>7</v>
      </c>
      <c r="I142" s="20" t="s">
        <v>153</v>
      </c>
      <c r="J142" s="11" t="s">
        <v>155</v>
      </c>
      <c r="K142" s="11" t="s">
        <v>309</v>
      </c>
      <c r="L142" s="11">
        <v>2</v>
      </c>
    </row>
    <row r="143" spans="1:12">
      <c r="A143" s="11" t="s">
        <v>131</v>
      </c>
      <c r="D143" s="11" t="s">
        <v>154</v>
      </c>
      <c r="E143" s="19" t="s">
        <v>287</v>
      </c>
      <c r="F143" s="10">
        <v>42036</v>
      </c>
      <c r="G143" s="10">
        <v>44228</v>
      </c>
      <c r="H143" s="11">
        <v>7</v>
      </c>
      <c r="I143" s="20" t="s">
        <v>153</v>
      </c>
      <c r="J143" s="11" t="s">
        <v>155</v>
      </c>
      <c r="K143" s="11" t="s">
        <v>309</v>
      </c>
      <c r="L143" s="11">
        <v>2</v>
      </c>
    </row>
    <row r="144" spans="1:12">
      <c r="A144" s="11" t="s">
        <v>132</v>
      </c>
      <c r="D144" s="11" t="s">
        <v>154</v>
      </c>
      <c r="E144" s="19" t="s">
        <v>288</v>
      </c>
      <c r="F144" s="10">
        <v>42036</v>
      </c>
      <c r="G144" s="10">
        <v>44228</v>
      </c>
      <c r="H144" s="11">
        <v>7</v>
      </c>
      <c r="I144" s="20" t="s">
        <v>153</v>
      </c>
      <c r="J144" s="11" t="s">
        <v>155</v>
      </c>
      <c r="K144" s="11" t="s">
        <v>309</v>
      </c>
      <c r="L144" s="11">
        <v>2</v>
      </c>
    </row>
    <row r="145" spans="1:12">
      <c r="A145" s="11" t="s">
        <v>133</v>
      </c>
      <c r="D145" s="11" t="s">
        <v>154</v>
      </c>
      <c r="E145" s="19" t="s">
        <v>289</v>
      </c>
      <c r="F145" s="10">
        <v>42036</v>
      </c>
      <c r="G145" s="10">
        <v>44228</v>
      </c>
      <c r="H145" s="11">
        <v>7</v>
      </c>
      <c r="I145" s="20" t="s">
        <v>153</v>
      </c>
      <c r="J145" s="11" t="s">
        <v>155</v>
      </c>
      <c r="K145" s="11" t="s">
        <v>309</v>
      </c>
      <c r="L145" s="11">
        <v>2</v>
      </c>
    </row>
    <row r="146" spans="1:12">
      <c r="A146" s="11" t="s">
        <v>134</v>
      </c>
      <c r="D146" s="11" t="s">
        <v>154</v>
      </c>
      <c r="E146" s="19" t="s">
        <v>290</v>
      </c>
      <c r="F146" s="10">
        <v>42036</v>
      </c>
      <c r="G146" s="10">
        <v>44228</v>
      </c>
      <c r="H146" s="11">
        <v>7</v>
      </c>
      <c r="I146" s="20" t="s">
        <v>153</v>
      </c>
      <c r="J146" s="11" t="s">
        <v>155</v>
      </c>
      <c r="K146" s="11" t="s">
        <v>309</v>
      </c>
      <c r="L146" s="11">
        <v>2</v>
      </c>
    </row>
    <row r="147" spans="1:12">
      <c r="A147" s="11" t="s">
        <v>135</v>
      </c>
      <c r="D147" s="11" t="s">
        <v>154</v>
      </c>
      <c r="E147" s="19" t="s">
        <v>291</v>
      </c>
      <c r="F147" s="10">
        <v>42036</v>
      </c>
      <c r="G147" s="10">
        <v>44228</v>
      </c>
      <c r="H147" s="11">
        <v>7</v>
      </c>
      <c r="I147" s="20" t="s">
        <v>153</v>
      </c>
      <c r="J147" s="11" t="s">
        <v>155</v>
      </c>
      <c r="K147" s="11" t="s">
        <v>309</v>
      </c>
      <c r="L147" s="11">
        <v>2</v>
      </c>
    </row>
    <row r="148" spans="1:12">
      <c r="A148" s="11" t="s">
        <v>136</v>
      </c>
      <c r="D148" s="11" t="s">
        <v>154</v>
      </c>
      <c r="E148" s="19" t="s">
        <v>292</v>
      </c>
      <c r="F148" s="10">
        <v>42036</v>
      </c>
      <c r="G148" s="10">
        <v>44228</v>
      </c>
      <c r="H148" s="11">
        <v>7</v>
      </c>
      <c r="I148" s="20" t="s">
        <v>153</v>
      </c>
      <c r="J148" s="11" t="s">
        <v>155</v>
      </c>
      <c r="K148" s="11" t="s">
        <v>309</v>
      </c>
      <c r="L148" s="11">
        <v>2</v>
      </c>
    </row>
    <row r="149" spans="1:12">
      <c r="A149" s="11" t="s">
        <v>137</v>
      </c>
      <c r="D149" s="11" t="s">
        <v>154</v>
      </c>
      <c r="E149" s="19" t="s">
        <v>293</v>
      </c>
      <c r="F149" s="10">
        <v>42036</v>
      </c>
      <c r="G149" s="10">
        <v>44228</v>
      </c>
      <c r="H149" s="11">
        <v>7</v>
      </c>
      <c r="I149" s="20" t="s">
        <v>153</v>
      </c>
      <c r="J149" s="11" t="s">
        <v>155</v>
      </c>
      <c r="K149" s="11" t="s">
        <v>309</v>
      </c>
      <c r="L149" s="11">
        <v>2</v>
      </c>
    </row>
    <row r="150" spans="1:12">
      <c r="A150" s="11" t="s">
        <v>138</v>
      </c>
      <c r="D150" s="11" t="s">
        <v>154</v>
      </c>
      <c r="E150" s="19" t="s">
        <v>294</v>
      </c>
      <c r="F150" s="10">
        <v>42036</v>
      </c>
      <c r="G150" s="10">
        <v>44228</v>
      </c>
      <c r="H150" s="11">
        <v>7</v>
      </c>
      <c r="I150" s="20" t="s">
        <v>153</v>
      </c>
      <c r="J150" s="11" t="s">
        <v>155</v>
      </c>
      <c r="K150" s="11" t="s">
        <v>309</v>
      </c>
      <c r="L150" s="11">
        <v>2</v>
      </c>
    </row>
    <row r="151" spans="1:12">
      <c r="A151" s="11" t="s">
        <v>139</v>
      </c>
      <c r="D151" s="11" t="s">
        <v>154</v>
      </c>
      <c r="E151" s="19" t="s">
        <v>295</v>
      </c>
      <c r="F151" s="10">
        <v>42036</v>
      </c>
      <c r="G151" s="10">
        <v>44228</v>
      </c>
      <c r="H151" s="11">
        <v>7</v>
      </c>
      <c r="I151" s="20" t="s">
        <v>153</v>
      </c>
      <c r="J151" s="11" t="s">
        <v>155</v>
      </c>
      <c r="K151" s="11" t="s">
        <v>309</v>
      </c>
      <c r="L151" s="11">
        <v>2</v>
      </c>
    </row>
    <row r="152" spans="1:12">
      <c r="A152" s="11" t="s">
        <v>140</v>
      </c>
      <c r="D152" s="11" t="s">
        <v>154</v>
      </c>
      <c r="E152" s="19" t="s">
        <v>296</v>
      </c>
      <c r="F152" s="10">
        <v>42036</v>
      </c>
      <c r="G152" s="10">
        <v>44228</v>
      </c>
      <c r="H152" s="11">
        <v>7</v>
      </c>
      <c r="I152" s="20" t="s">
        <v>153</v>
      </c>
      <c r="J152" s="11" t="s">
        <v>155</v>
      </c>
      <c r="K152" s="11" t="s">
        <v>309</v>
      </c>
      <c r="L152" s="11">
        <v>2</v>
      </c>
    </row>
    <row r="153" spans="1:12">
      <c r="A153" s="11" t="s">
        <v>141</v>
      </c>
      <c r="D153" s="11" t="s">
        <v>154</v>
      </c>
      <c r="E153" s="19" t="s">
        <v>297</v>
      </c>
      <c r="F153" s="10">
        <v>42036</v>
      </c>
      <c r="G153" s="10">
        <v>44228</v>
      </c>
      <c r="H153" s="11">
        <v>7</v>
      </c>
      <c r="I153" s="20" t="s">
        <v>153</v>
      </c>
      <c r="J153" s="11" t="s">
        <v>155</v>
      </c>
      <c r="K153" s="11" t="s">
        <v>309</v>
      </c>
      <c r="L153" s="11">
        <v>2</v>
      </c>
    </row>
    <row r="154" spans="1:12">
      <c r="A154" s="11" t="s">
        <v>142</v>
      </c>
      <c r="D154" s="11" t="s">
        <v>154</v>
      </c>
      <c r="E154" s="19" t="s">
        <v>298</v>
      </c>
      <c r="F154" s="10">
        <v>42036</v>
      </c>
      <c r="G154" s="10">
        <v>44228</v>
      </c>
      <c r="H154" s="11">
        <v>7</v>
      </c>
      <c r="I154" s="20" t="s">
        <v>153</v>
      </c>
      <c r="J154" s="11" t="s">
        <v>155</v>
      </c>
      <c r="K154" s="11" t="s">
        <v>309</v>
      </c>
      <c r="L154" s="11">
        <v>2</v>
      </c>
    </row>
    <row r="155" spans="1:12">
      <c r="A155" s="11" t="s">
        <v>143</v>
      </c>
      <c r="D155" s="11" t="s">
        <v>154</v>
      </c>
      <c r="E155" s="19" t="s">
        <v>299</v>
      </c>
      <c r="F155" s="10">
        <v>42036</v>
      </c>
      <c r="G155" s="10">
        <v>44228</v>
      </c>
      <c r="H155" s="11">
        <v>7</v>
      </c>
      <c r="I155" s="20" t="s">
        <v>153</v>
      </c>
      <c r="J155" s="11" t="s">
        <v>155</v>
      </c>
      <c r="K155" s="11" t="s">
        <v>309</v>
      </c>
      <c r="L155" s="11">
        <v>2</v>
      </c>
    </row>
    <row r="157" spans="1:12">
      <c r="A157" s="11" t="s">
        <v>308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13806F" display="A124813806F" xr:uid="{00000000-0004-0000-0000-000001000000}"/>
    <hyperlink ref="E13" location="A124813818R" display="A124813818R" xr:uid="{00000000-0004-0000-0000-000002000000}"/>
    <hyperlink ref="E14" location="A124813786J" display="A124813786J" xr:uid="{00000000-0004-0000-0000-000003000000}"/>
    <hyperlink ref="E15" location="A124813822F" display="A124813822F" xr:uid="{00000000-0004-0000-0000-000004000000}"/>
    <hyperlink ref="E16" location="A124813826R" display="A124813826R" xr:uid="{00000000-0004-0000-0000-000005000000}"/>
    <hyperlink ref="E17" location="A124813790X" display="A124813790X" xr:uid="{00000000-0004-0000-0000-000006000000}"/>
    <hyperlink ref="E18" location="A124813794J" display="A124813794J" xr:uid="{00000000-0004-0000-0000-000007000000}"/>
    <hyperlink ref="E19" location="A124813810W" display="A124813810W" xr:uid="{00000000-0004-0000-0000-000008000000}"/>
    <hyperlink ref="E20" location="A124813778J" display="A124813778J" xr:uid="{00000000-0004-0000-0000-000009000000}"/>
    <hyperlink ref="E21" location="A124813830F" display="A124813830F" xr:uid="{00000000-0004-0000-0000-00000A000000}"/>
    <hyperlink ref="E22" location="A124813814F" display="A124813814F" xr:uid="{00000000-0004-0000-0000-00000B000000}"/>
    <hyperlink ref="E23" location="A124813834R" display="A124813834R" xr:uid="{00000000-0004-0000-0000-00000C000000}"/>
    <hyperlink ref="E24" location="A124813782X" display="A124813782X" xr:uid="{00000000-0004-0000-0000-00000D000000}"/>
    <hyperlink ref="E25" location="A124813766X" display="A124813766X" xr:uid="{00000000-0004-0000-0000-00000E000000}"/>
    <hyperlink ref="E26" location="A124813770R" display="A124813770R" xr:uid="{00000000-0004-0000-0000-00000F000000}"/>
    <hyperlink ref="E27" location="A124813798T" display="A124813798T" xr:uid="{00000000-0004-0000-0000-000010000000}"/>
    <hyperlink ref="E28" location="A124813774X" display="A124813774X" xr:uid="{00000000-0004-0000-0000-000011000000}"/>
    <hyperlink ref="E29" location="A124813802W" display="A124813802W" xr:uid="{00000000-0004-0000-0000-000012000000}"/>
    <hyperlink ref="E30" location="A124814166L" display="A124814166L" xr:uid="{00000000-0004-0000-0000-000013000000}"/>
    <hyperlink ref="E31" location="A124814178W" display="A124814178W" xr:uid="{00000000-0004-0000-0000-000014000000}"/>
    <hyperlink ref="E32" location="A124814146C" display="A124814146C" xr:uid="{00000000-0004-0000-0000-000015000000}"/>
    <hyperlink ref="E33" location="A124814182L" display="A124814182L" xr:uid="{00000000-0004-0000-0000-000016000000}"/>
    <hyperlink ref="E34" location="A124814186W" display="A124814186W" xr:uid="{00000000-0004-0000-0000-000017000000}"/>
    <hyperlink ref="E35" location="A124814150V" display="A124814150V" xr:uid="{00000000-0004-0000-0000-000018000000}"/>
    <hyperlink ref="E36" location="A124814154C" display="A124814154C" xr:uid="{00000000-0004-0000-0000-000019000000}"/>
    <hyperlink ref="E37" location="A124814170C" display="A124814170C" xr:uid="{00000000-0004-0000-0000-00001A000000}"/>
    <hyperlink ref="E38" location="A124814138C" display="A124814138C" xr:uid="{00000000-0004-0000-0000-00001B000000}"/>
    <hyperlink ref="E39" location="A124814190L" display="A124814190L" xr:uid="{00000000-0004-0000-0000-00001C000000}"/>
    <hyperlink ref="E40" location="A124814174L" display="A124814174L" xr:uid="{00000000-0004-0000-0000-00001D000000}"/>
    <hyperlink ref="E41" location="A124814194W" display="A124814194W" xr:uid="{00000000-0004-0000-0000-00001E000000}"/>
    <hyperlink ref="E42" location="A124814142V" display="A124814142V" xr:uid="{00000000-0004-0000-0000-00001F000000}"/>
    <hyperlink ref="E43" location="A124814126V" display="A124814126V" xr:uid="{00000000-0004-0000-0000-000020000000}"/>
    <hyperlink ref="E44" location="A124814130K" display="A124814130K" xr:uid="{00000000-0004-0000-0000-000021000000}"/>
    <hyperlink ref="E45" location="A124814158L" display="A124814158L" xr:uid="{00000000-0004-0000-0000-000022000000}"/>
    <hyperlink ref="E46" location="A124814134V" display="A124814134V" xr:uid="{00000000-0004-0000-0000-000023000000}"/>
    <hyperlink ref="E47" location="A124814162C" display="A124814162C" xr:uid="{00000000-0004-0000-0000-000024000000}"/>
    <hyperlink ref="E48" location="A124813878T" display="A124813878T" xr:uid="{00000000-0004-0000-0000-000025000000}"/>
    <hyperlink ref="E49" location="A124813890J" display="A124813890J" xr:uid="{00000000-0004-0000-0000-000026000000}"/>
    <hyperlink ref="E50" location="A124813858J" display="A124813858J" xr:uid="{00000000-0004-0000-0000-000027000000}"/>
    <hyperlink ref="E51" location="A124813894T" display="A124813894T" xr:uid="{00000000-0004-0000-0000-000028000000}"/>
    <hyperlink ref="E52" location="A124813898A" display="A124813898A" xr:uid="{00000000-0004-0000-0000-000029000000}"/>
    <hyperlink ref="E53" location="A124813862X" display="A124813862X" xr:uid="{00000000-0004-0000-0000-00002A000000}"/>
    <hyperlink ref="E54" location="A124813866J" display="A124813866J" xr:uid="{00000000-0004-0000-0000-00002B000000}"/>
    <hyperlink ref="E55" location="A124813882J" display="A124813882J" xr:uid="{00000000-0004-0000-0000-00002C000000}"/>
    <hyperlink ref="E56" location="A124813850R" display="A124813850R" xr:uid="{00000000-0004-0000-0000-00002D000000}"/>
    <hyperlink ref="E57" location="A124813902F" display="A124813902F" xr:uid="{00000000-0004-0000-0000-00002E000000}"/>
    <hyperlink ref="E58" location="A124813886T" display="A124813886T" xr:uid="{00000000-0004-0000-0000-00002F000000}"/>
    <hyperlink ref="E59" location="A124813906R" display="A124813906R" xr:uid="{00000000-0004-0000-0000-000030000000}"/>
    <hyperlink ref="E60" location="A124813854X" display="A124813854X" xr:uid="{00000000-0004-0000-0000-000031000000}"/>
    <hyperlink ref="E61" location="A124813838X" display="A124813838X" xr:uid="{00000000-0004-0000-0000-000032000000}"/>
    <hyperlink ref="E62" location="A124813842R" display="A124813842R" xr:uid="{00000000-0004-0000-0000-000033000000}"/>
    <hyperlink ref="E63" location="A124813870X" display="A124813870X" xr:uid="{00000000-0004-0000-0000-000034000000}"/>
    <hyperlink ref="E64" location="A124813846X" display="A124813846X" xr:uid="{00000000-0004-0000-0000-000035000000}"/>
    <hyperlink ref="E65" location="A124813874J" display="A124813874J" xr:uid="{00000000-0004-0000-0000-000036000000}"/>
    <hyperlink ref="E66" location="A124814238L" display="A124814238L" xr:uid="{00000000-0004-0000-0000-000037000000}"/>
    <hyperlink ref="E67" location="A124814250C" display="A124814250C" xr:uid="{00000000-0004-0000-0000-000038000000}"/>
    <hyperlink ref="E68" location="A124814218C" display="A124814218C" xr:uid="{00000000-0004-0000-0000-000039000000}"/>
    <hyperlink ref="E69" location="A124814254L" display="A124814254L" xr:uid="{00000000-0004-0000-0000-00003A000000}"/>
    <hyperlink ref="E70" location="A124814258W" display="A124814258W" xr:uid="{00000000-0004-0000-0000-00003B000000}"/>
    <hyperlink ref="E71" location="A124814222V" display="A124814222V" xr:uid="{00000000-0004-0000-0000-00003C000000}"/>
    <hyperlink ref="E72" location="A124814226C" display="A124814226C" xr:uid="{00000000-0004-0000-0000-00003D000000}"/>
    <hyperlink ref="E73" location="A124814242C" display="A124814242C" xr:uid="{00000000-0004-0000-0000-00003E000000}"/>
    <hyperlink ref="E74" location="A124814210K" display="A124814210K" xr:uid="{00000000-0004-0000-0000-00003F000000}"/>
    <hyperlink ref="E75" location="A124814262L" display="A124814262L" xr:uid="{00000000-0004-0000-0000-000040000000}"/>
    <hyperlink ref="E76" location="A124814246L" display="A124814246L" xr:uid="{00000000-0004-0000-0000-000041000000}"/>
    <hyperlink ref="E77" location="A124814266W" display="A124814266W" xr:uid="{00000000-0004-0000-0000-000042000000}"/>
    <hyperlink ref="E78" location="A124814214V" display="A124814214V" xr:uid="{00000000-0004-0000-0000-000043000000}"/>
    <hyperlink ref="E79" location="A124814198F" display="A124814198F" xr:uid="{00000000-0004-0000-0000-000044000000}"/>
    <hyperlink ref="E80" location="A124814202K" display="A124814202K" xr:uid="{00000000-0004-0000-0000-000045000000}"/>
    <hyperlink ref="E81" location="A124814230V" display="A124814230V" xr:uid="{00000000-0004-0000-0000-000046000000}"/>
    <hyperlink ref="E82" location="A124814206V" display="A124814206V" xr:uid="{00000000-0004-0000-0000-000047000000}"/>
    <hyperlink ref="E83" location="A124814234C" display="A124814234C" xr:uid="{00000000-0004-0000-0000-000048000000}"/>
    <hyperlink ref="E84" location="A124814310V" display="A124814310V" xr:uid="{00000000-0004-0000-0000-000049000000}"/>
    <hyperlink ref="E85" location="A124814322C" display="A124814322C" xr:uid="{00000000-0004-0000-0000-00004A000000}"/>
    <hyperlink ref="E86" location="A124814290W" display="A124814290W" xr:uid="{00000000-0004-0000-0000-00004B000000}"/>
    <hyperlink ref="E87" location="A124814326L" display="A124814326L" xr:uid="{00000000-0004-0000-0000-00004C000000}"/>
    <hyperlink ref="E88" location="A124814330C" display="A124814330C" xr:uid="{00000000-0004-0000-0000-00004D000000}"/>
    <hyperlink ref="E89" location="A124814294F" display="A124814294F" xr:uid="{00000000-0004-0000-0000-00004E000000}"/>
    <hyperlink ref="E90" location="A124814298R" display="A124814298R" xr:uid="{00000000-0004-0000-0000-00004F000000}"/>
    <hyperlink ref="E91" location="A124814314C" display="A124814314C" xr:uid="{00000000-0004-0000-0000-000050000000}"/>
    <hyperlink ref="E92" location="A124814282W" display="A124814282W" xr:uid="{00000000-0004-0000-0000-000051000000}"/>
    <hyperlink ref="E93" location="A124814334L" display="A124814334L" xr:uid="{00000000-0004-0000-0000-000052000000}"/>
    <hyperlink ref="E94" location="A124814318L" display="A124814318L" xr:uid="{00000000-0004-0000-0000-000053000000}"/>
    <hyperlink ref="E95" location="A124814338W" display="A124814338W" xr:uid="{00000000-0004-0000-0000-000054000000}"/>
    <hyperlink ref="E96" location="A124814286F" display="A124814286F" xr:uid="{00000000-0004-0000-0000-000055000000}"/>
    <hyperlink ref="E97" location="A124814270L" display="A124814270L" xr:uid="{00000000-0004-0000-0000-000056000000}"/>
    <hyperlink ref="E98" location="A124814274W" display="A124814274W" xr:uid="{00000000-0004-0000-0000-000057000000}"/>
    <hyperlink ref="E99" location="A124814302V" display="A124814302V" xr:uid="{00000000-0004-0000-0000-000058000000}"/>
    <hyperlink ref="E100" location="A124814278F" display="A124814278F" xr:uid="{00000000-0004-0000-0000-000059000000}"/>
    <hyperlink ref="E101" location="A124814306C" display="A124814306C" xr:uid="{00000000-0004-0000-0000-00005A000000}"/>
    <hyperlink ref="E102" location="A124813950X" display="A124813950X" xr:uid="{00000000-0004-0000-0000-00005B000000}"/>
    <hyperlink ref="E103" location="A124813962J" display="A124813962J" xr:uid="{00000000-0004-0000-0000-00005C000000}"/>
    <hyperlink ref="E104" location="A124813930R" display="A124813930R" xr:uid="{00000000-0004-0000-0000-00005D000000}"/>
    <hyperlink ref="E105" location="A124813966T" display="A124813966T" xr:uid="{00000000-0004-0000-0000-00005E000000}"/>
    <hyperlink ref="E106" location="A124813970J" display="A124813970J" xr:uid="{00000000-0004-0000-0000-00005F000000}"/>
    <hyperlink ref="E107" location="A124813934X" display="A124813934X" xr:uid="{00000000-0004-0000-0000-000060000000}"/>
    <hyperlink ref="E108" location="A124813938J" display="A124813938J" xr:uid="{00000000-0004-0000-0000-000061000000}"/>
    <hyperlink ref="E109" location="A124813954J" display="A124813954J" xr:uid="{00000000-0004-0000-0000-000062000000}"/>
    <hyperlink ref="E110" location="A124813922R" display="A124813922R" xr:uid="{00000000-0004-0000-0000-000063000000}"/>
    <hyperlink ref="E111" location="A124813974T" display="A124813974T" xr:uid="{00000000-0004-0000-0000-000064000000}"/>
    <hyperlink ref="E112" location="A124813958T" display="A124813958T" xr:uid="{00000000-0004-0000-0000-000065000000}"/>
    <hyperlink ref="E113" location="A124813978A" display="A124813978A" xr:uid="{00000000-0004-0000-0000-000066000000}"/>
    <hyperlink ref="E114" location="A124813926X" display="A124813926X" xr:uid="{00000000-0004-0000-0000-000067000000}"/>
    <hyperlink ref="E115" location="A124813910F" display="A124813910F" xr:uid="{00000000-0004-0000-0000-000068000000}"/>
    <hyperlink ref="E116" location="A124813914R" display="A124813914R" xr:uid="{00000000-0004-0000-0000-000069000000}"/>
    <hyperlink ref="E117" location="A124813942X" display="A124813942X" xr:uid="{00000000-0004-0000-0000-00006A000000}"/>
    <hyperlink ref="E118" location="A124813918X" display="A124813918X" xr:uid="{00000000-0004-0000-0000-00006B000000}"/>
    <hyperlink ref="E119" location="A124813946J" display="A124813946J" xr:uid="{00000000-0004-0000-0000-00006C000000}"/>
    <hyperlink ref="E120" location="A124814022A" display="A124814022A" xr:uid="{00000000-0004-0000-0000-00006D000000}"/>
    <hyperlink ref="E121" location="A124814034K" display="A124814034K" xr:uid="{00000000-0004-0000-0000-00006E000000}"/>
    <hyperlink ref="E122" location="A124814002T" display="A124814002T" xr:uid="{00000000-0004-0000-0000-00006F000000}"/>
    <hyperlink ref="E123" location="A124814038V" display="A124814038V" xr:uid="{00000000-0004-0000-0000-000070000000}"/>
    <hyperlink ref="E124" location="A124814042K" display="A124814042K" xr:uid="{00000000-0004-0000-0000-000071000000}"/>
    <hyperlink ref="E125" location="A124814006A" display="A124814006A" xr:uid="{00000000-0004-0000-0000-000072000000}"/>
    <hyperlink ref="E126" location="A124814010T" display="A124814010T" xr:uid="{00000000-0004-0000-0000-000073000000}"/>
    <hyperlink ref="E127" location="A124814026K" display="A124814026K" xr:uid="{00000000-0004-0000-0000-000074000000}"/>
    <hyperlink ref="E128" location="A124813994A" display="A124813994A" xr:uid="{00000000-0004-0000-0000-000075000000}"/>
    <hyperlink ref="E129" location="A124814046V" display="A124814046V" xr:uid="{00000000-0004-0000-0000-000076000000}"/>
    <hyperlink ref="E130" location="A124814030A" display="A124814030A" xr:uid="{00000000-0004-0000-0000-000077000000}"/>
    <hyperlink ref="E131" location="A124814050K" display="A124814050K" xr:uid="{00000000-0004-0000-0000-000078000000}"/>
    <hyperlink ref="E132" location="A124813998K" display="A124813998K" xr:uid="{00000000-0004-0000-0000-000079000000}"/>
    <hyperlink ref="E133" location="A124813982T" display="A124813982T" xr:uid="{00000000-0004-0000-0000-00007A000000}"/>
    <hyperlink ref="E134" location="A124813986A" display="A124813986A" xr:uid="{00000000-0004-0000-0000-00007B000000}"/>
    <hyperlink ref="E135" location="A124814014A" display="A124814014A" xr:uid="{00000000-0004-0000-0000-00007C000000}"/>
    <hyperlink ref="E136" location="A124813990T" display="A124813990T" xr:uid="{00000000-0004-0000-0000-00007D000000}"/>
    <hyperlink ref="E137" location="A124814018K" display="A124814018K" xr:uid="{00000000-0004-0000-0000-00007E000000}"/>
    <hyperlink ref="E138" location="A124814094L" display="A124814094L" xr:uid="{00000000-0004-0000-0000-00007F000000}"/>
    <hyperlink ref="E139" location="A124814106K" display="A124814106K" xr:uid="{00000000-0004-0000-0000-000080000000}"/>
    <hyperlink ref="E140" location="A124814074C" display="A124814074C" xr:uid="{00000000-0004-0000-0000-000081000000}"/>
    <hyperlink ref="E141" location="A124814110A" display="A124814110A" xr:uid="{00000000-0004-0000-0000-000082000000}"/>
    <hyperlink ref="E142" location="A124814114K" display="A124814114K" xr:uid="{00000000-0004-0000-0000-000083000000}"/>
    <hyperlink ref="E143" location="A124814078L" display="A124814078L" xr:uid="{00000000-0004-0000-0000-000084000000}"/>
    <hyperlink ref="E144" location="A124814082C" display="A124814082C" xr:uid="{00000000-0004-0000-0000-000085000000}"/>
    <hyperlink ref="E145" location="A124814098W" display="A124814098W" xr:uid="{00000000-0004-0000-0000-000086000000}"/>
    <hyperlink ref="E146" location="A124814066C" display="A124814066C" xr:uid="{00000000-0004-0000-0000-000087000000}"/>
    <hyperlink ref="E147" location="A124814118V" display="A124814118V" xr:uid="{00000000-0004-0000-0000-000088000000}"/>
    <hyperlink ref="E148" location="A124814102A" display="A124814102A" xr:uid="{00000000-0004-0000-0000-000089000000}"/>
    <hyperlink ref="E149" location="A124814122K" display="A124814122K" xr:uid="{00000000-0004-0000-0000-00008A000000}"/>
    <hyperlink ref="E150" location="A124814070V" display="A124814070V" xr:uid="{00000000-0004-0000-0000-00008B000000}"/>
    <hyperlink ref="E151" location="A124814054V" display="A124814054V" xr:uid="{00000000-0004-0000-0000-00008C000000}"/>
    <hyperlink ref="E152" location="A124814058C" display="A124814058C" xr:uid="{00000000-0004-0000-0000-00008D000000}"/>
    <hyperlink ref="E153" location="A124814086L" display="A124814086L" xr:uid="{00000000-0004-0000-0000-00008E000000}"/>
    <hyperlink ref="E154" location="A124814062V" display="A124814062V" xr:uid="{00000000-0004-0000-0000-00008F000000}"/>
    <hyperlink ref="E155" location="A124814090C" display="A124814090C" xr:uid="{00000000-0004-0000-0000-000090000000}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O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145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</row>
    <row r="2" spans="1:145">
      <c r="A2" s="4" t="s">
        <v>144</v>
      </c>
      <c r="B2" s="7" t="s">
        <v>153</v>
      </c>
      <c r="C2" s="7" t="s">
        <v>153</v>
      </c>
      <c r="D2" s="7" t="s">
        <v>153</v>
      </c>
      <c r="E2" s="7" t="s">
        <v>153</v>
      </c>
      <c r="F2" s="7" t="s">
        <v>153</v>
      </c>
      <c r="G2" s="7" t="s">
        <v>153</v>
      </c>
      <c r="H2" s="7" t="s">
        <v>153</v>
      </c>
      <c r="I2" s="7" t="s">
        <v>153</v>
      </c>
      <c r="J2" s="7" t="s">
        <v>153</v>
      </c>
      <c r="K2" s="7" t="s">
        <v>153</v>
      </c>
      <c r="L2" s="7" t="s">
        <v>153</v>
      </c>
      <c r="M2" s="7" t="s">
        <v>153</v>
      </c>
      <c r="N2" s="7" t="s">
        <v>153</v>
      </c>
      <c r="O2" s="7" t="s">
        <v>153</v>
      </c>
      <c r="P2" s="7" t="s">
        <v>153</v>
      </c>
      <c r="Q2" s="7" t="s">
        <v>153</v>
      </c>
      <c r="R2" s="7" t="s">
        <v>153</v>
      </c>
      <c r="S2" s="7" t="s">
        <v>153</v>
      </c>
      <c r="T2" s="7" t="s">
        <v>153</v>
      </c>
      <c r="U2" s="7" t="s">
        <v>153</v>
      </c>
      <c r="V2" s="7" t="s">
        <v>153</v>
      </c>
      <c r="W2" s="7" t="s">
        <v>153</v>
      </c>
      <c r="X2" s="7" t="s">
        <v>153</v>
      </c>
      <c r="Y2" s="7" t="s">
        <v>153</v>
      </c>
      <c r="Z2" s="7" t="s">
        <v>153</v>
      </c>
      <c r="AA2" s="7" t="s">
        <v>153</v>
      </c>
      <c r="AB2" s="7" t="s">
        <v>153</v>
      </c>
      <c r="AC2" s="7" t="s">
        <v>153</v>
      </c>
      <c r="AD2" s="7" t="s">
        <v>153</v>
      </c>
      <c r="AE2" s="7" t="s">
        <v>153</v>
      </c>
      <c r="AF2" s="7" t="s">
        <v>153</v>
      </c>
      <c r="AG2" s="7" t="s">
        <v>153</v>
      </c>
      <c r="AH2" s="7" t="s">
        <v>153</v>
      </c>
      <c r="AI2" s="7" t="s">
        <v>153</v>
      </c>
      <c r="AJ2" s="7" t="s">
        <v>153</v>
      </c>
      <c r="AK2" s="7" t="s">
        <v>153</v>
      </c>
      <c r="AL2" s="7" t="s">
        <v>153</v>
      </c>
      <c r="AM2" s="7" t="s">
        <v>153</v>
      </c>
      <c r="AN2" s="7" t="s">
        <v>153</v>
      </c>
      <c r="AO2" s="7" t="s">
        <v>153</v>
      </c>
      <c r="AP2" s="7" t="s">
        <v>153</v>
      </c>
      <c r="AQ2" s="7" t="s">
        <v>153</v>
      </c>
      <c r="AR2" s="7" t="s">
        <v>153</v>
      </c>
      <c r="AS2" s="7" t="s">
        <v>153</v>
      </c>
      <c r="AT2" s="7" t="s">
        <v>153</v>
      </c>
      <c r="AU2" s="7" t="s">
        <v>153</v>
      </c>
      <c r="AV2" s="7" t="s">
        <v>153</v>
      </c>
      <c r="AW2" s="7" t="s">
        <v>153</v>
      </c>
      <c r="AX2" s="7" t="s">
        <v>153</v>
      </c>
      <c r="AY2" s="7" t="s">
        <v>153</v>
      </c>
      <c r="AZ2" s="7" t="s">
        <v>153</v>
      </c>
      <c r="BA2" s="7" t="s">
        <v>153</v>
      </c>
      <c r="BB2" s="7" t="s">
        <v>153</v>
      </c>
      <c r="BC2" s="7" t="s">
        <v>153</v>
      </c>
      <c r="BD2" s="7" t="s">
        <v>153</v>
      </c>
      <c r="BE2" s="7" t="s">
        <v>153</v>
      </c>
      <c r="BF2" s="7" t="s">
        <v>153</v>
      </c>
      <c r="BG2" s="7" t="s">
        <v>153</v>
      </c>
      <c r="BH2" s="7" t="s">
        <v>153</v>
      </c>
      <c r="BI2" s="7" t="s">
        <v>153</v>
      </c>
      <c r="BJ2" s="7" t="s">
        <v>153</v>
      </c>
      <c r="BK2" s="7" t="s">
        <v>153</v>
      </c>
      <c r="BL2" s="7" t="s">
        <v>153</v>
      </c>
      <c r="BM2" s="7" t="s">
        <v>153</v>
      </c>
      <c r="BN2" s="7" t="s">
        <v>153</v>
      </c>
      <c r="BO2" s="7" t="s">
        <v>153</v>
      </c>
      <c r="BP2" s="7" t="s">
        <v>153</v>
      </c>
      <c r="BQ2" s="7" t="s">
        <v>153</v>
      </c>
      <c r="BR2" s="7" t="s">
        <v>153</v>
      </c>
      <c r="BS2" s="7" t="s">
        <v>153</v>
      </c>
      <c r="BT2" s="7" t="s">
        <v>153</v>
      </c>
      <c r="BU2" s="7" t="s">
        <v>153</v>
      </c>
      <c r="BV2" s="7" t="s">
        <v>153</v>
      </c>
      <c r="BW2" s="7" t="s">
        <v>153</v>
      </c>
      <c r="BX2" s="7" t="s">
        <v>153</v>
      </c>
      <c r="BY2" s="7" t="s">
        <v>153</v>
      </c>
      <c r="BZ2" s="7" t="s">
        <v>153</v>
      </c>
      <c r="CA2" s="7" t="s">
        <v>153</v>
      </c>
      <c r="CB2" s="7" t="s">
        <v>153</v>
      </c>
      <c r="CC2" s="7" t="s">
        <v>153</v>
      </c>
      <c r="CD2" s="7" t="s">
        <v>153</v>
      </c>
      <c r="CE2" s="7" t="s">
        <v>153</v>
      </c>
      <c r="CF2" s="7" t="s">
        <v>153</v>
      </c>
      <c r="CG2" s="7" t="s">
        <v>153</v>
      </c>
      <c r="CH2" s="7" t="s">
        <v>153</v>
      </c>
      <c r="CI2" s="7" t="s">
        <v>153</v>
      </c>
      <c r="CJ2" s="7" t="s">
        <v>153</v>
      </c>
      <c r="CK2" s="7" t="s">
        <v>153</v>
      </c>
      <c r="CL2" s="7" t="s">
        <v>153</v>
      </c>
      <c r="CM2" s="7" t="s">
        <v>153</v>
      </c>
      <c r="CN2" s="7" t="s">
        <v>153</v>
      </c>
      <c r="CO2" s="7" t="s">
        <v>153</v>
      </c>
      <c r="CP2" s="7" t="s">
        <v>153</v>
      </c>
      <c r="CQ2" s="7" t="s">
        <v>153</v>
      </c>
      <c r="CR2" s="7" t="s">
        <v>153</v>
      </c>
      <c r="CS2" s="7" t="s">
        <v>153</v>
      </c>
      <c r="CT2" s="7" t="s">
        <v>153</v>
      </c>
      <c r="CU2" s="7" t="s">
        <v>153</v>
      </c>
      <c r="CV2" s="7" t="s">
        <v>153</v>
      </c>
      <c r="CW2" s="7" t="s">
        <v>153</v>
      </c>
      <c r="CX2" s="7" t="s">
        <v>153</v>
      </c>
      <c r="CY2" s="7" t="s">
        <v>153</v>
      </c>
      <c r="CZ2" s="7" t="s">
        <v>153</v>
      </c>
      <c r="DA2" s="7" t="s">
        <v>153</v>
      </c>
      <c r="DB2" s="7" t="s">
        <v>153</v>
      </c>
      <c r="DC2" s="7" t="s">
        <v>153</v>
      </c>
      <c r="DD2" s="7" t="s">
        <v>153</v>
      </c>
      <c r="DE2" s="7" t="s">
        <v>153</v>
      </c>
      <c r="DF2" s="7" t="s">
        <v>153</v>
      </c>
      <c r="DG2" s="7" t="s">
        <v>153</v>
      </c>
      <c r="DH2" s="7" t="s">
        <v>153</v>
      </c>
      <c r="DI2" s="7" t="s">
        <v>153</v>
      </c>
      <c r="DJ2" s="7" t="s">
        <v>153</v>
      </c>
      <c r="DK2" s="7" t="s">
        <v>153</v>
      </c>
      <c r="DL2" s="7" t="s">
        <v>153</v>
      </c>
      <c r="DM2" s="7" t="s">
        <v>153</v>
      </c>
      <c r="DN2" s="7" t="s">
        <v>153</v>
      </c>
      <c r="DO2" s="7" t="s">
        <v>153</v>
      </c>
      <c r="DP2" s="7" t="s">
        <v>153</v>
      </c>
      <c r="DQ2" s="7" t="s">
        <v>153</v>
      </c>
      <c r="DR2" s="7" t="s">
        <v>153</v>
      </c>
      <c r="DS2" s="7" t="s">
        <v>153</v>
      </c>
      <c r="DT2" s="7" t="s">
        <v>153</v>
      </c>
      <c r="DU2" s="7" t="s">
        <v>153</v>
      </c>
      <c r="DV2" s="7" t="s">
        <v>153</v>
      </c>
      <c r="DW2" s="7" t="s">
        <v>153</v>
      </c>
      <c r="DX2" s="7" t="s">
        <v>153</v>
      </c>
      <c r="DY2" s="7" t="s">
        <v>153</v>
      </c>
      <c r="DZ2" s="7" t="s">
        <v>153</v>
      </c>
      <c r="EA2" s="7" t="s">
        <v>153</v>
      </c>
      <c r="EB2" s="7" t="s">
        <v>153</v>
      </c>
      <c r="EC2" s="7" t="s">
        <v>153</v>
      </c>
      <c r="ED2" s="7" t="s">
        <v>153</v>
      </c>
      <c r="EE2" s="7" t="s">
        <v>153</v>
      </c>
      <c r="EF2" s="7" t="s">
        <v>153</v>
      </c>
      <c r="EG2" s="7" t="s">
        <v>153</v>
      </c>
      <c r="EH2" s="7" t="s">
        <v>153</v>
      </c>
      <c r="EI2" s="7" t="s">
        <v>153</v>
      </c>
      <c r="EJ2" s="7" t="s">
        <v>153</v>
      </c>
      <c r="EK2" s="7" t="s">
        <v>153</v>
      </c>
      <c r="EL2" s="7" t="s">
        <v>153</v>
      </c>
      <c r="EM2" s="7" t="s">
        <v>153</v>
      </c>
      <c r="EN2" s="7" t="s">
        <v>153</v>
      </c>
      <c r="EO2" s="7" t="s">
        <v>153</v>
      </c>
    </row>
    <row r="3" spans="1:145">
      <c r="A3" s="4" t="s">
        <v>145</v>
      </c>
      <c r="B3" s="8" t="s">
        <v>154</v>
      </c>
      <c r="C3" s="8" t="s">
        <v>154</v>
      </c>
      <c r="D3" s="8" t="s">
        <v>154</v>
      </c>
      <c r="E3" s="8" t="s">
        <v>154</v>
      </c>
      <c r="F3" s="8" t="s">
        <v>154</v>
      </c>
      <c r="G3" s="8" t="s">
        <v>154</v>
      </c>
      <c r="H3" s="8" t="s">
        <v>154</v>
      </c>
      <c r="I3" s="8" t="s">
        <v>154</v>
      </c>
      <c r="J3" s="8" t="s">
        <v>154</v>
      </c>
      <c r="K3" s="8" t="s">
        <v>154</v>
      </c>
      <c r="L3" s="8" t="s">
        <v>154</v>
      </c>
      <c r="M3" s="8" t="s">
        <v>154</v>
      </c>
      <c r="N3" s="8" t="s">
        <v>154</v>
      </c>
      <c r="O3" s="8" t="s">
        <v>154</v>
      </c>
      <c r="P3" s="8" t="s">
        <v>154</v>
      </c>
      <c r="Q3" s="8" t="s">
        <v>154</v>
      </c>
      <c r="R3" s="8" t="s">
        <v>154</v>
      </c>
      <c r="S3" s="8" t="s">
        <v>154</v>
      </c>
      <c r="T3" s="8" t="s">
        <v>154</v>
      </c>
      <c r="U3" s="8" t="s">
        <v>154</v>
      </c>
      <c r="V3" s="8" t="s">
        <v>154</v>
      </c>
      <c r="W3" s="8" t="s">
        <v>154</v>
      </c>
      <c r="X3" s="8" t="s">
        <v>154</v>
      </c>
      <c r="Y3" s="8" t="s">
        <v>154</v>
      </c>
      <c r="Z3" s="8" t="s">
        <v>154</v>
      </c>
      <c r="AA3" s="8" t="s">
        <v>154</v>
      </c>
      <c r="AB3" s="8" t="s">
        <v>154</v>
      </c>
      <c r="AC3" s="8" t="s">
        <v>154</v>
      </c>
      <c r="AD3" s="8" t="s">
        <v>154</v>
      </c>
      <c r="AE3" s="8" t="s">
        <v>154</v>
      </c>
      <c r="AF3" s="8" t="s">
        <v>154</v>
      </c>
      <c r="AG3" s="8" t="s">
        <v>154</v>
      </c>
      <c r="AH3" s="8" t="s">
        <v>154</v>
      </c>
      <c r="AI3" s="8" t="s">
        <v>154</v>
      </c>
      <c r="AJ3" s="8" t="s">
        <v>154</v>
      </c>
      <c r="AK3" s="8" t="s">
        <v>154</v>
      </c>
      <c r="AL3" s="8" t="s">
        <v>154</v>
      </c>
      <c r="AM3" s="8" t="s">
        <v>154</v>
      </c>
      <c r="AN3" s="8" t="s">
        <v>154</v>
      </c>
      <c r="AO3" s="8" t="s">
        <v>154</v>
      </c>
      <c r="AP3" s="8" t="s">
        <v>154</v>
      </c>
      <c r="AQ3" s="8" t="s">
        <v>154</v>
      </c>
      <c r="AR3" s="8" t="s">
        <v>154</v>
      </c>
      <c r="AS3" s="8" t="s">
        <v>154</v>
      </c>
      <c r="AT3" s="8" t="s">
        <v>154</v>
      </c>
      <c r="AU3" s="8" t="s">
        <v>154</v>
      </c>
      <c r="AV3" s="8" t="s">
        <v>154</v>
      </c>
      <c r="AW3" s="8" t="s">
        <v>154</v>
      </c>
      <c r="AX3" s="8" t="s">
        <v>154</v>
      </c>
      <c r="AY3" s="8" t="s">
        <v>154</v>
      </c>
      <c r="AZ3" s="8" t="s">
        <v>154</v>
      </c>
      <c r="BA3" s="8" t="s">
        <v>154</v>
      </c>
      <c r="BB3" s="8" t="s">
        <v>154</v>
      </c>
      <c r="BC3" s="8" t="s">
        <v>154</v>
      </c>
      <c r="BD3" s="8" t="s">
        <v>154</v>
      </c>
      <c r="BE3" s="8" t="s">
        <v>154</v>
      </c>
      <c r="BF3" s="8" t="s">
        <v>154</v>
      </c>
      <c r="BG3" s="8" t="s">
        <v>154</v>
      </c>
      <c r="BH3" s="8" t="s">
        <v>154</v>
      </c>
      <c r="BI3" s="8" t="s">
        <v>154</v>
      </c>
      <c r="BJ3" s="8" t="s">
        <v>154</v>
      </c>
      <c r="BK3" s="8" t="s">
        <v>154</v>
      </c>
      <c r="BL3" s="8" t="s">
        <v>154</v>
      </c>
      <c r="BM3" s="8" t="s">
        <v>154</v>
      </c>
      <c r="BN3" s="8" t="s">
        <v>154</v>
      </c>
      <c r="BO3" s="8" t="s">
        <v>154</v>
      </c>
      <c r="BP3" s="8" t="s">
        <v>154</v>
      </c>
      <c r="BQ3" s="8" t="s">
        <v>154</v>
      </c>
      <c r="BR3" s="8" t="s">
        <v>154</v>
      </c>
      <c r="BS3" s="8" t="s">
        <v>154</v>
      </c>
      <c r="BT3" s="8" t="s">
        <v>154</v>
      </c>
      <c r="BU3" s="8" t="s">
        <v>154</v>
      </c>
      <c r="BV3" s="8" t="s">
        <v>154</v>
      </c>
      <c r="BW3" s="8" t="s">
        <v>154</v>
      </c>
      <c r="BX3" s="8" t="s">
        <v>154</v>
      </c>
      <c r="BY3" s="8" t="s">
        <v>154</v>
      </c>
      <c r="BZ3" s="8" t="s">
        <v>154</v>
      </c>
      <c r="CA3" s="8" t="s">
        <v>154</v>
      </c>
      <c r="CB3" s="8" t="s">
        <v>154</v>
      </c>
      <c r="CC3" s="8" t="s">
        <v>154</v>
      </c>
      <c r="CD3" s="8" t="s">
        <v>154</v>
      </c>
      <c r="CE3" s="8" t="s">
        <v>154</v>
      </c>
      <c r="CF3" s="8" t="s">
        <v>154</v>
      </c>
      <c r="CG3" s="8" t="s">
        <v>154</v>
      </c>
      <c r="CH3" s="8" t="s">
        <v>154</v>
      </c>
      <c r="CI3" s="8" t="s">
        <v>154</v>
      </c>
      <c r="CJ3" s="8" t="s">
        <v>154</v>
      </c>
      <c r="CK3" s="8" t="s">
        <v>154</v>
      </c>
      <c r="CL3" s="8" t="s">
        <v>154</v>
      </c>
      <c r="CM3" s="8" t="s">
        <v>154</v>
      </c>
      <c r="CN3" s="8" t="s">
        <v>154</v>
      </c>
      <c r="CO3" s="8" t="s">
        <v>154</v>
      </c>
      <c r="CP3" s="8" t="s">
        <v>154</v>
      </c>
      <c r="CQ3" s="8" t="s">
        <v>154</v>
      </c>
      <c r="CR3" s="8" t="s">
        <v>154</v>
      </c>
      <c r="CS3" s="8" t="s">
        <v>154</v>
      </c>
      <c r="CT3" s="8" t="s">
        <v>154</v>
      </c>
      <c r="CU3" s="8" t="s">
        <v>154</v>
      </c>
      <c r="CV3" s="8" t="s">
        <v>154</v>
      </c>
      <c r="CW3" s="8" t="s">
        <v>154</v>
      </c>
      <c r="CX3" s="8" t="s">
        <v>154</v>
      </c>
      <c r="CY3" s="8" t="s">
        <v>154</v>
      </c>
      <c r="CZ3" s="8" t="s">
        <v>154</v>
      </c>
      <c r="DA3" s="8" t="s">
        <v>154</v>
      </c>
      <c r="DB3" s="8" t="s">
        <v>154</v>
      </c>
      <c r="DC3" s="8" t="s">
        <v>154</v>
      </c>
      <c r="DD3" s="8" t="s">
        <v>154</v>
      </c>
      <c r="DE3" s="8" t="s">
        <v>154</v>
      </c>
      <c r="DF3" s="8" t="s">
        <v>154</v>
      </c>
      <c r="DG3" s="8" t="s">
        <v>154</v>
      </c>
      <c r="DH3" s="8" t="s">
        <v>154</v>
      </c>
      <c r="DI3" s="8" t="s">
        <v>154</v>
      </c>
      <c r="DJ3" s="8" t="s">
        <v>154</v>
      </c>
      <c r="DK3" s="8" t="s">
        <v>154</v>
      </c>
      <c r="DL3" s="8" t="s">
        <v>154</v>
      </c>
      <c r="DM3" s="8" t="s">
        <v>154</v>
      </c>
      <c r="DN3" s="8" t="s">
        <v>154</v>
      </c>
      <c r="DO3" s="8" t="s">
        <v>154</v>
      </c>
      <c r="DP3" s="8" t="s">
        <v>154</v>
      </c>
      <c r="DQ3" s="8" t="s">
        <v>154</v>
      </c>
      <c r="DR3" s="8" t="s">
        <v>154</v>
      </c>
      <c r="DS3" s="8" t="s">
        <v>154</v>
      </c>
      <c r="DT3" s="8" t="s">
        <v>154</v>
      </c>
      <c r="DU3" s="8" t="s">
        <v>154</v>
      </c>
      <c r="DV3" s="8" t="s">
        <v>154</v>
      </c>
      <c r="DW3" s="8" t="s">
        <v>154</v>
      </c>
      <c r="DX3" s="8" t="s">
        <v>154</v>
      </c>
      <c r="DY3" s="8" t="s">
        <v>154</v>
      </c>
      <c r="DZ3" s="8" t="s">
        <v>154</v>
      </c>
      <c r="EA3" s="8" t="s">
        <v>154</v>
      </c>
      <c r="EB3" s="8" t="s">
        <v>154</v>
      </c>
      <c r="EC3" s="8" t="s">
        <v>154</v>
      </c>
      <c r="ED3" s="8" t="s">
        <v>154</v>
      </c>
      <c r="EE3" s="8" t="s">
        <v>154</v>
      </c>
      <c r="EF3" s="8" t="s">
        <v>154</v>
      </c>
      <c r="EG3" s="8" t="s">
        <v>154</v>
      </c>
      <c r="EH3" s="8" t="s">
        <v>154</v>
      </c>
      <c r="EI3" s="8" t="s">
        <v>154</v>
      </c>
      <c r="EJ3" s="8" t="s">
        <v>154</v>
      </c>
      <c r="EK3" s="8" t="s">
        <v>154</v>
      </c>
      <c r="EL3" s="8" t="s">
        <v>154</v>
      </c>
      <c r="EM3" s="8" t="s">
        <v>154</v>
      </c>
      <c r="EN3" s="8" t="s">
        <v>154</v>
      </c>
      <c r="EO3" s="8" t="s">
        <v>154</v>
      </c>
    </row>
    <row r="4" spans="1:145">
      <c r="A4" s="4" t="s">
        <v>146</v>
      </c>
      <c r="B4" s="8" t="s">
        <v>155</v>
      </c>
      <c r="C4" s="8" t="s">
        <v>155</v>
      </c>
      <c r="D4" s="8" t="s">
        <v>155</v>
      </c>
      <c r="E4" s="8" t="s">
        <v>155</v>
      </c>
      <c r="F4" s="8" t="s">
        <v>155</v>
      </c>
      <c r="G4" s="8" t="s">
        <v>155</v>
      </c>
      <c r="H4" s="8" t="s">
        <v>155</v>
      </c>
      <c r="I4" s="8" t="s">
        <v>155</v>
      </c>
      <c r="J4" s="8" t="s">
        <v>155</v>
      </c>
      <c r="K4" s="8" t="s">
        <v>155</v>
      </c>
      <c r="L4" s="8" t="s">
        <v>155</v>
      </c>
      <c r="M4" s="8" t="s">
        <v>155</v>
      </c>
      <c r="N4" s="8" t="s">
        <v>155</v>
      </c>
      <c r="O4" s="8" t="s">
        <v>155</v>
      </c>
      <c r="P4" s="8" t="s">
        <v>155</v>
      </c>
      <c r="Q4" s="8" t="s">
        <v>155</v>
      </c>
      <c r="R4" s="8" t="s">
        <v>155</v>
      </c>
      <c r="S4" s="8" t="s">
        <v>155</v>
      </c>
      <c r="T4" s="8" t="s">
        <v>155</v>
      </c>
      <c r="U4" s="8" t="s">
        <v>155</v>
      </c>
      <c r="V4" s="8" t="s">
        <v>155</v>
      </c>
      <c r="W4" s="8" t="s">
        <v>155</v>
      </c>
      <c r="X4" s="8" t="s">
        <v>155</v>
      </c>
      <c r="Y4" s="8" t="s">
        <v>155</v>
      </c>
      <c r="Z4" s="8" t="s">
        <v>155</v>
      </c>
      <c r="AA4" s="8" t="s">
        <v>155</v>
      </c>
      <c r="AB4" s="8" t="s">
        <v>155</v>
      </c>
      <c r="AC4" s="8" t="s">
        <v>155</v>
      </c>
      <c r="AD4" s="8" t="s">
        <v>155</v>
      </c>
      <c r="AE4" s="8" t="s">
        <v>155</v>
      </c>
      <c r="AF4" s="8" t="s">
        <v>155</v>
      </c>
      <c r="AG4" s="8" t="s">
        <v>155</v>
      </c>
      <c r="AH4" s="8" t="s">
        <v>155</v>
      </c>
      <c r="AI4" s="8" t="s">
        <v>155</v>
      </c>
      <c r="AJ4" s="8" t="s">
        <v>155</v>
      </c>
      <c r="AK4" s="8" t="s">
        <v>155</v>
      </c>
      <c r="AL4" s="8" t="s">
        <v>155</v>
      </c>
      <c r="AM4" s="8" t="s">
        <v>155</v>
      </c>
      <c r="AN4" s="8" t="s">
        <v>155</v>
      </c>
      <c r="AO4" s="8" t="s">
        <v>155</v>
      </c>
      <c r="AP4" s="8" t="s">
        <v>155</v>
      </c>
      <c r="AQ4" s="8" t="s">
        <v>155</v>
      </c>
      <c r="AR4" s="8" t="s">
        <v>155</v>
      </c>
      <c r="AS4" s="8" t="s">
        <v>155</v>
      </c>
      <c r="AT4" s="8" t="s">
        <v>155</v>
      </c>
      <c r="AU4" s="8" t="s">
        <v>155</v>
      </c>
      <c r="AV4" s="8" t="s">
        <v>155</v>
      </c>
      <c r="AW4" s="8" t="s">
        <v>155</v>
      </c>
      <c r="AX4" s="8" t="s">
        <v>155</v>
      </c>
      <c r="AY4" s="8" t="s">
        <v>155</v>
      </c>
      <c r="AZ4" s="8" t="s">
        <v>155</v>
      </c>
      <c r="BA4" s="8" t="s">
        <v>155</v>
      </c>
      <c r="BB4" s="8" t="s">
        <v>155</v>
      </c>
      <c r="BC4" s="8" t="s">
        <v>155</v>
      </c>
      <c r="BD4" s="8" t="s">
        <v>155</v>
      </c>
      <c r="BE4" s="8" t="s">
        <v>155</v>
      </c>
      <c r="BF4" s="8" t="s">
        <v>155</v>
      </c>
      <c r="BG4" s="8" t="s">
        <v>155</v>
      </c>
      <c r="BH4" s="8" t="s">
        <v>155</v>
      </c>
      <c r="BI4" s="8" t="s">
        <v>155</v>
      </c>
      <c r="BJ4" s="8" t="s">
        <v>155</v>
      </c>
      <c r="BK4" s="8" t="s">
        <v>155</v>
      </c>
      <c r="BL4" s="8" t="s">
        <v>155</v>
      </c>
      <c r="BM4" s="8" t="s">
        <v>155</v>
      </c>
      <c r="BN4" s="8" t="s">
        <v>155</v>
      </c>
      <c r="BO4" s="8" t="s">
        <v>155</v>
      </c>
      <c r="BP4" s="8" t="s">
        <v>155</v>
      </c>
      <c r="BQ4" s="8" t="s">
        <v>155</v>
      </c>
      <c r="BR4" s="8" t="s">
        <v>155</v>
      </c>
      <c r="BS4" s="8" t="s">
        <v>155</v>
      </c>
      <c r="BT4" s="8" t="s">
        <v>155</v>
      </c>
      <c r="BU4" s="8" t="s">
        <v>155</v>
      </c>
      <c r="BV4" s="8" t="s">
        <v>155</v>
      </c>
      <c r="BW4" s="8" t="s">
        <v>155</v>
      </c>
      <c r="BX4" s="8" t="s">
        <v>155</v>
      </c>
      <c r="BY4" s="8" t="s">
        <v>155</v>
      </c>
      <c r="BZ4" s="8" t="s">
        <v>155</v>
      </c>
      <c r="CA4" s="8" t="s">
        <v>155</v>
      </c>
      <c r="CB4" s="8" t="s">
        <v>155</v>
      </c>
      <c r="CC4" s="8" t="s">
        <v>155</v>
      </c>
      <c r="CD4" s="8" t="s">
        <v>155</v>
      </c>
      <c r="CE4" s="8" t="s">
        <v>155</v>
      </c>
      <c r="CF4" s="8" t="s">
        <v>155</v>
      </c>
      <c r="CG4" s="8" t="s">
        <v>155</v>
      </c>
      <c r="CH4" s="8" t="s">
        <v>155</v>
      </c>
      <c r="CI4" s="8" t="s">
        <v>155</v>
      </c>
      <c r="CJ4" s="8" t="s">
        <v>155</v>
      </c>
      <c r="CK4" s="8" t="s">
        <v>155</v>
      </c>
      <c r="CL4" s="8" t="s">
        <v>155</v>
      </c>
      <c r="CM4" s="8" t="s">
        <v>155</v>
      </c>
      <c r="CN4" s="8" t="s">
        <v>155</v>
      </c>
      <c r="CO4" s="8" t="s">
        <v>155</v>
      </c>
      <c r="CP4" s="8" t="s">
        <v>155</v>
      </c>
      <c r="CQ4" s="8" t="s">
        <v>155</v>
      </c>
      <c r="CR4" s="8" t="s">
        <v>155</v>
      </c>
      <c r="CS4" s="8" t="s">
        <v>155</v>
      </c>
      <c r="CT4" s="8" t="s">
        <v>155</v>
      </c>
      <c r="CU4" s="8" t="s">
        <v>155</v>
      </c>
      <c r="CV4" s="8" t="s">
        <v>155</v>
      </c>
      <c r="CW4" s="8" t="s">
        <v>155</v>
      </c>
      <c r="CX4" s="8" t="s">
        <v>155</v>
      </c>
      <c r="CY4" s="8" t="s">
        <v>155</v>
      </c>
      <c r="CZ4" s="8" t="s">
        <v>155</v>
      </c>
      <c r="DA4" s="8" t="s">
        <v>155</v>
      </c>
      <c r="DB4" s="8" t="s">
        <v>155</v>
      </c>
      <c r="DC4" s="8" t="s">
        <v>155</v>
      </c>
      <c r="DD4" s="8" t="s">
        <v>155</v>
      </c>
      <c r="DE4" s="8" t="s">
        <v>155</v>
      </c>
      <c r="DF4" s="8" t="s">
        <v>155</v>
      </c>
      <c r="DG4" s="8" t="s">
        <v>155</v>
      </c>
      <c r="DH4" s="8" t="s">
        <v>155</v>
      </c>
      <c r="DI4" s="8" t="s">
        <v>155</v>
      </c>
      <c r="DJ4" s="8" t="s">
        <v>155</v>
      </c>
      <c r="DK4" s="8" t="s">
        <v>155</v>
      </c>
      <c r="DL4" s="8" t="s">
        <v>155</v>
      </c>
      <c r="DM4" s="8" t="s">
        <v>155</v>
      </c>
      <c r="DN4" s="8" t="s">
        <v>155</v>
      </c>
      <c r="DO4" s="8" t="s">
        <v>155</v>
      </c>
      <c r="DP4" s="8" t="s">
        <v>155</v>
      </c>
      <c r="DQ4" s="8" t="s">
        <v>155</v>
      </c>
      <c r="DR4" s="8" t="s">
        <v>155</v>
      </c>
      <c r="DS4" s="8" t="s">
        <v>155</v>
      </c>
      <c r="DT4" s="8" t="s">
        <v>155</v>
      </c>
      <c r="DU4" s="8" t="s">
        <v>155</v>
      </c>
      <c r="DV4" s="8" t="s">
        <v>155</v>
      </c>
      <c r="DW4" s="8" t="s">
        <v>155</v>
      </c>
      <c r="DX4" s="8" t="s">
        <v>155</v>
      </c>
      <c r="DY4" s="8" t="s">
        <v>155</v>
      </c>
      <c r="DZ4" s="8" t="s">
        <v>155</v>
      </c>
      <c r="EA4" s="8" t="s">
        <v>155</v>
      </c>
      <c r="EB4" s="8" t="s">
        <v>155</v>
      </c>
      <c r="EC4" s="8" t="s">
        <v>155</v>
      </c>
      <c r="ED4" s="8" t="s">
        <v>155</v>
      </c>
      <c r="EE4" s="8" t="s">
        <v>155</v>
      </c>
      <c r="EF4" s="8" t="s">
        <v>155</v>
      </c>
      <c r="EG4" s="8" t="s">
        <v>155</v>
      </c>
      <c r="EH4" s="8" t="s">
        <v>155</v>
      </c>
      <c r="EI4" s="8" t="s">
        <v>155</v>
      </c>
      <c r="EJ4" s="8" t="s">
        <v>155</v>
      </c>
      <c r="EK4" s="8" t="s">
        <v>155</v>
      </c>
      <c r="EL4" s="8" t="s">
        <v>155</v>
      </c>
      <c r="EM4" s="8" t="s">
        <v>155</v>
      </c>
      <c r="EN4" s="8" t="s">
        <v>155</v>
      </c>
      <c r="EO4" s="8" t="s">
        <v>155</v>
      </c>
    </row>
    <row r="5" spans="1:145">
      <c r="A5" s="4" t="s">
        <v>147</v>
      </c>
      <c r="B5" s="8" t="s">
        <v>309</v>
      </c>
      <c r="C5" s="8" t="s">
        <v>309</v>
      </c>
      <c r="D5" s="8" t="s">
        <v>309</v>
      </c>
      <c r="E5" s="8" t="s">
        <v>309</v>
      </c>
      <c r="F5" s="8" t="s">
        <v>309</v>
      </c>
      <c r="G5" s="8" t="s">
        <v>309</v>
      </c>
      <c r="H5" s="8" t="s">
        <v>309</v>
      </c>
      <c r="I5" s="8" t="s">
        <v>309</v>
      </c>
      <c r="J5" s="8" t="s">
        <v>309</v>
      </c>
      <c r="K5" s="8" t="s">
        <v>309</v>
      </c>
      <c r="L5" s="8" t="s">
        <v>309</v>
      </c>
      <c r="M5" s="8" t="s">
        <v>309</v>
      </c>
      <c r="N5" s="8" t="s">
        <v>309</v>
      </c>
      <c r="O5" s="8" t="s">
        <v>309</v>
      </c>
      <c r="P5" s="8" t="s">
        <v>309</v>
      </c>
      <c r="Q5" s="8" t="s">
        <v>309</v>
      </c>
      <c r="R5" s="8" t="s">
        <v>309</v>
      </c>
      <c r="S5" s="8" t="s">
        <v>309</v>
      </c>
      <c r="T5" s="8" t="s">
        <v>309</v>
      </c>
      <c r="U5" s="8" t="s">
        <v>309</v>
      </c>
      <c r="V5" s="8" t="s">
        <v>309</v>
      </c>
      <c r="W5" s="8" t="s">
        <v>309</v>
      </c>
      <c r="X5" s="8" t="s">
        <v>309</v>
      </c>
      <c r="Y5" s="8" t="s">
        <v>309</v>
      </c>
      <c r="Z5" s="8" t="s">
        <v>309</v>
      </c>
      <c r="AA5" s="8" t="s">
        <v>309</v>
      </c>
      <c r="AB5" s="8" t="s">
        <v>309</v>
      </c>
      <c r="AC5" s="8" t="s">
        <v>309</v>
      </c>
      <c r="AD5" s="8" t="s">
        <v>309</v>
      </c>
      <c r="AE5" s="8" t="s">
        <v>309</v>
      </c>
      <c r="AF5" s="8" t="s">
        <v>309</v>
      </c>
      <c r="AG5" s="8" t="s">
        <v>309</v>
      </c>
      <c r="AH5" s="8" t="s">
        <v>309</v>
      </c>
      <c r="AI5" s="8" t="s">
        <v>309</v>
      </c>
      <c r="AJ5" s="8" t="s">
        <v>309</v>
      </c>
      <c r="AK5" s="8" t="s">
        <v>309</v>
      </c>
      <c r="AL5" s="8" t="s">
        <v>309</v>
      </c>
      <c r="AM5" s="8" t="s">
        <v>309</v>
      </c>
      <c r="AN5" s="8" t="s">
        <v>309</v>
      </c>
      <c r="AO5" s="8" t="s">
        <v>309</v>
      </c>
      <c r="AP5" s="8" t="s">
        <v>309</v>
      </c>
      <c r="AQ5" s="8" t="s">
        <v>309</v>
      </c>
      <c r="AR5" s="8" t="s">
        <v>309</v>
      </c>
      <c r="AS5" s="8" t="s">
        <v>309</v>
      </c>
      <c r="AT5" s="8" t="s">
        <v>309</v>
      </c>
      <c r="AU5" s="8" t="s">
        <v>309</v>
      </c>
      <c r="AV5" s="8" t="s">
        <v>309</v>
      </c>
      <c r="AW5" s="8" t="s">
        <v>309</v>
      </c>
      <c r="AX5" s="8" t="s">
        <v>309</v>
      </c>
      <c r="AY5" s="8" t="s">
        <v>309</v>
      </c>
      <c r="AZ5" s="8" t="s">
        <v>309</v>
      </c>
      <c r="BA5" s="8" t="s">
        <v>309</v>
      </c>
      <c r="BB5" s="8" t="s">
        <v>309</v>
      </c>
      <c r="BC5" s="8" t="s">
        <v>309</v>
      </c>
      <c r="BD5" s="8" t="s">
        <v>309</v>
      </c>
      <c r="BE5" s="8" t="s">
        <v>309</v>
      </c>
      <c r="BF5" s="8" t="s">
        <v>309</v>
      </c>
      <c r="BG5" s="8" t="s">
        <v>309</v>
      </c>
      <c r="BH5" s="8" t="s">
        <v>309</v>
      </c>
      <c r="BI5" s="8" t="s">
        <v>309</v>
      </c>
      <c r="BJ5" s="8" t="s">
        <v>309</v>
      </c>
      <c r="BK5" s="8" t="s">
        <v>309</v>
      </c>
      <c r="BL5" s="8" t="s">
        <v>309</v>
      </c>
      <c r="BM5" s="8" t="s">
        <v>309</v>
      </c>
      <c r="BN5" s="8" t="s">
        <v>309</v>
      </c>
      <c r="BO5" s="8" t="s">
        <v>309</v>
      </c>
      <c r="BP5" s="8" t="s">
        <v>309</v>
      </c>
      <c r="BQ5" s="8" t="s">
        <v>309</v>
      </c>
      <c r="BR5" s="8" t="s">
        <v>309</v>
      </c>
      <c r="BS5" s="8" t="s">
        <v>309</v>
      </c>
      <c r="BT5" s="8" t="s">
        <v>309</v>
      </c>
      <c r="BU5" s="8" t="s">
        <v>309</v>
      </c>
      <c r="BV5" s="8" t="s">
        <v>309</v>
      </c>
      <c r="BW5" s="8" t="s">
        <v>309</v>
      </c>
      <c r="BX5" s="8" t="s">
        <v>309</v>
      </c>
      <c r="BY5" s="8" t="s">
        <v>309</v>
      </c>
      <c r="BZ5" s="8" t="s">
        <v>309</v>
      </c>
      <c r="CA5" s="8" t="s">
        <v>309</v>
      </c>
      <c r="CB5" s="8" t="s">
        <v>309</v>
      </c>
      <c r="CC5" s="8" t="s">
        <v>309</v>
      </c>
      <c r="CD5" s="8" t="s">
        <v>309</v>
      </c>
      <c r="CE5" s="8" t="s">
        <v>309</v>
      </c>
      <c r="CF5" s="8" t="s">
        <v>309</v>
      </c>
      <c r="CG5" s="8" t="s">
        <v>309</v>
      </c>
      <c r="CH5" s="8" t="s">
        <v>309</v>
      </c>
      <c r="CI5" s="8" t="s">
        <v>309</v>
      </c>
      <c r="CJ5" s="8" t="s">
        <v>309</v>
      </c>
      <c r="CK5" s="8" t="s">
        <v>309</v>
      </c>
      <c r="CL5" s="8" t="s">
        <v>309</v>
      </c>
      <c r="CM5" s="8" t="s">
        <v>309</v>
      </c>
      <c r="CN5" s="8" t="s">
        <v>309</v>
      </c>
      <c r="CO5" s="8" t="s">
        <v>309</v>
      </c>
      <c r="CP5" s="8" t="s">
        <v>309</v>
      </c>
      <c r="CQ5" s="8" t="s">
        <v>309</v>
      </c>
      <c r="CR5" s="8" t="s">
        <v>309</v>
      </c>
      <c r="CS5" s="8" t="s">
        <v>309</v>
      </c>
      <c r="CT5" s="8" t="s">
        <v>309</v>
      </c>
      <c r="CU5" s="8" t="s">
        <v>309</v>
      </c>
      <c r="CV5" s="8" t="s">
        <v>309</v>
      </c>
      <c r="CW5" s="8" t="s">
        <v>309</v>
      </c>
      <c r="CX5" s="8" t="s">
        <v>309</v>
      </c>
      <c r="CY5" s="8" t="s">
        <v>309</v>
      </c>
      <c r="CZ5" s="8" t="s">
        <v>309</v>
      </c>
      <c r="DA5" s="8" t="s">
        <v>309</v>
      </c>
      <c r="DB5" s="8" t="s">
        <v>309</v>
      </c>
      <c r="DC5" s="8" t="s">
        <v>309</v>
      </c>
      <c r="DD5" s="8" t="s">
        <v>309</v>
      </c>
      <c r="DE5" s="8" t="s">
        <v>309</v>
      </c>
      <c r="DF5" s="8" t="s">
        <v>309</v>
      </c>
      <c r="DG5" s="8" t="s">
        <v>309</v>
      </c>
      <c r="DH5" s="8" t="s">
        <v>309</v>
      </c>
      <c r="DI5" s="8" t="s">
        <v>309</v>
      </c>
      <c r="DJ5" s="8" t="s">
        <v>309</v>
      </c>
      <c r="DK5" s="8" t="s">
        <v>309</v>
      </c>
      <c r="DL5" s="8" t="s">
        <v>309</v>
      </c>
      <c r="DM5" s="8" t="s">
        <v>309</v>
      </c>
      <c r="DN5" s="8" t="s">
        <v>309</v>
      </c>
      <c r="DO5" s="8" t="s">
        <v>309</v>
      </c>
      <c r="DP5" s="8" t="s">
        <v>309</v>
      </c>
      <c r="DQ5" s="8" t="s">
        <v>309</v>
      </c>
      <c r="DR5" s="8" t="s">
        <v>309</v>
      </c>
      <c r="DS5" s="8" t="s">
        <v>309</v>
      </c>
      <c r="DT5" s="8" t="s">
        <v>309</v>
      </c>
      <c r="DU5" s="8" t="s">
        <v>309</v>
      </c>
      <c r="DV5" s="8" t="s">
        <v>309</v>
      </c>
      <c r="DW5" s="8" t="s">
        <v>309</v>
      </c>
      <c r="DX5" s="8" t="s">
        <v>309</v>
      </c>
      <c r="DY5" s="8" t="s">
        <v>309</v>
      </c>
      <c r="DZ5" s="8" t="s">
        <v>309</v>
      </c>
      <c r="EA5" s="8" t="s">
        <v>309</v>
      </c>
      <c r="EB5" s="8" t="s">
        <v>309</v>
      </c>
      <c r="EC5" s="8" t="s">
        <v>309</v>
      </c>
      <c r="ED5" s="8" t="s">
        <v>309</v>
      </c>
      <c r="EE5" s="8" t="s">
        <v>309</v>
      </c>
      <c r="EF5" s="8" t="s">
        <v>309</v>
      </c>
      <c r="EG5" s="8" t="s">
        <v>309</v>
      </c>
      <c r="EH5" s="8" t="s">
        <v>309</v>
      </c>
      <c r="EI5" s="8" t="s">
        <v>309</v>
      </c>
      <c r="EJ5" s="8" t="s">
        <v>309</v>
      </c>
      <c r="EK5" s="8" t="s">
        <v>309</v>
      </c>
      <c r="EL5" s="8" t="s">
        <v>309</v>
      </c>
      <c r="EM5" s="8" t="s">
        <v>309</v>
      </c>
      <c r="EN5" s="8" t="s">
        <v>309</v>
      </c>
      <c r="EO5" s="8" t="s">
        <v>309</v>
      </c>
    </row>
    <row r="6" spans="1:145">
      <c r="A6" s="4" t="s">
        <v>148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</row>
    <row r="7" spans="1:145" s="6" customFormat="1">
      <c r="A7" s="5" t="s">
        <v>149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</row>
    <row r="8" spans="1:145" s="6" customFormat="1">
      <c r="A8" s="5" t="s">
        <v>150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</row>
    <row r="9" spans="1:145">
      <c r="A9" s="4" t="s">
        <v>151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</row>
    <row r="10" spans="1:145">
      <c r="A10" s="4" t="s">
        <v>152</v>
      </c>
      <c r="B10" s="8" t="s">
        <v>156</v>
      </c>
      <c r="C10" s="8" t="s">
        <v>157</v>
      </c>
      <c r="D10" s="8" t="s">
        <v>158</v>
      </c>
      <c r="E10" s="8" t="s">
        <v>159</v>
      </c>
      <c r="F10" s="8" t="s">
        <v>160</v>
      </c>
      <c r="G10" s="8" t="s">
        <v>161</v>
      </c>
      <c r="H10" s="8" t="s">
        <v>162</v>
      </c>
      <c r="I10" s="8" t="s">
        <v>163</v>
      </c>
      <c r="J10" s="8" t="s">
        <v>164</v>
      </c>
      <c r="K10" s="8" t="s">
        <v>165</v>
      </c>
      <c r="L10" s="8" t="s">
        <v>166</v>
      </c>
      <c r="M10" s="8" t="s">
        <v>167</v>
      </c>
      <c r="N10" s="8" t="s">
        <v>168</v>
      </c>
      <c r="O10" s="8" t="s">
        <v>169</v>
      </c>
      <c r="P10" s="8" t="s">
        <v>170</v>
      </c>
      <c r="Q10" s="8" t="s">
        <v>171</v>
      </c>
      <c r="R10" s="8" t="s">
        <v>172</v>
      </c>
      <c r="S10" s="8" t="s">
        <v>173</v>
      </c>
      <c r="T10" s="8" t="s">
        <v>174</v>
      </c>
      <c r="U10" s="8" t="s">
        <v>175</v>
      </c>
      <c r="V10" s="8" t="s">
        <v>176</v>
      </c>
      <c r="W10" s="8" t="s">
        <v>177</v>
      </c>
      <c r="X10" s="8" t="s">
        <v>178</v>
      </c>
      <c r="Y10" s="8" t="s">
        <v>179</v>
      </c>
      <c r="Z10" s="8" t="s">
        <v>180</v>
      </c>
      <c r="AA10" s="8" t="s">
        <v>181</v>
      </c>
      <c r="AB10" s="8" t="s">
        <v>182</v>
      </c>
      <c r="AC10" s="8" t="s">
        <v>183</v>
      </c>
      <c r="AD10" s="8" t="s">
        <v>184</v>
      </c>
      <c r="AE10" s="8" t="s">
        <v>185</v>
      </c>
      <c r="AF10" s="8" t="s">
        <v>186</v>
      </c>
      <c r="AG10" s="8" t="s">
        <v>187</v>
      </c>
      <c r="AH10" s="8" t="s">
        <v>188</v>
      </c>
      <c r="AI10" s="8" t="s">
        <v>189</v>
      </c>
      <c r="AJ10" s="8" t="s">
        <v>190</v>
      </c>
      <c r="AK10" s="8" t="s">
        <v>191</v>
      </c>
      <c r="AL10" s="8" t="s">
        <v>192</v>
      </c>
      <c r="AM10" s="8" t="s">
        <v>193</v>
      </c>
      <c r="AN10" s="8" t="s">
        <v>194</v>
      </c>
      <c r="AO10" s="8" t="s">
        <v>195</v>
      </c>
      <c r="AP10" s="8" t="s">
        <v>196</v>
      </c>
      <c r="AQ10" s="8" t="s">
        <v>197</v>
      </c>
      <c r="AR10" s="8" t="s">
        <v>198</v>
      </c>
      <c r="AS10" s="8" t="s">
        <v>199</v>
      </c>
      <c r="AT10" s="8" t="s">
        <v>200</v>
      </c>
      <c r="AU10" s="8" t="s">
        <v>201</v>
      </c>
      <c r="AV10" s="8" t="s">
        <v>202</v>
      </c>
      <c r="AW10" s="8" t="s">
        <v>203</v>
      </c>
      <c r="AX10" s="8" t="s">
        <v>204</v>
      </c>
      <c r="AY10" s="8" t="s">
        <v>205</v>
      </c>
      <c r="AZ10" s="8" t="s">
        <v>206</v>
      </c>
      <c r="BA10" s="8" t="s">
        <v>207</v>
      </c>
      <c r="BB10" s="8" t="s">
        <v>208</v>
      </c>
      <c r="BC10" s="8" t="s">
        <v>209</v>
      </c>
      <c r="BD10" s="8" t="s">
        <v>210</v>
      </c>
      <c r="BE10" s="8" t="s">
        <v>211</v>
      </c>
      <c r="BF10" s="8" t="s">
        <v>212</v>
      </c>
      <c r="BG10" s="8" t="s">
        <v>213</v>
      </c>
      <c r="BH10" s="8" t="s">
        <v>214</v>
      </c>
      <c r="BI10" s="8" t="s">
        <v>215</v>
      </c>
      <c r="BJ10" s="8" t="s">
        <v>216</v>
      </c>
      <c r="BK10" s="8" t="s">
        <v>217</v>
      </c>
      <c r="BL10" s="8" t="s">
        <v>218</v>
      </c>
      <c r="BM10" s="8" t="s">
        <v>219</v>
      </c>
      <c r="BN10" s="8" t="s">
        <v>220</v>
      </c>
      <c r="BO10" s="8" t="s">
        <v>221</v>
      </c>
      <c r="BP10" s="8" t="s">
        <v>222</v>
      </c>
      <c r="BQ10" s="8" t="s">
        <v>223</v>
      </c>
      <c r="BR10" s="8" t="s">
        <v>224</v>
      </c>
      <c r="BS10" s="8" t="s">
        <v>225</v>
      </c>
      <c r="BT10" s="8" t="s">
        <v>226</v>
      </c>
      <c r="BU10" s="8" t="s">
        <v>227</v>
      </c>
      <c r="BV10" s="8" t="s">
        <v>228</v>
      </c>
      <c r="BW10" s="8" t="s">
        <v>229</v>
      </c>
      <c r="BX10" s="8" t="s">
        <v>230</v>
      </c>
      <c r="BY10" s="8" t="s">
        <v>231</v>
      </c>
      <c r="BZ10" s="8" t="s">
        <v>232</v>
      </c>
      <c r="CA10" s="8" t="s">
        <v>233</v>
      </c>
      <c r="CB10" s="8" t="s">
        <v>234</v>
      </c>
      <c r="CC10" s="8" t="s">
        <v>235</v>
      </c>
      <c r="CD10" s="8" t="s">
        <v>236</v>
      </c>
      <c r="CE10" s="8" t="s">
        <v>237</v>
      </c>
      <c r="CF10" s="8" t="s">
        <v>238</v>
      </c>
      <c r="CG10" s="8" t="s">
        <v>239</v>
      </c>
      <c r="CH10" s="8" t="s">
        <v>240</v>
      </c>
      <c r="CI10" s="8" t="s">
        <v>241</v>
      </c>
      <c r="CJ10" s="8" t="s">
        <v>242</v>
      </c>
      <c r="CK10" s="8" t="s">
        <v>243</v>
      </c>
      <c r="CL10" s="8" t="s">
        <v>244</v>
      </c>
      <c r="CM10" s="8" t="s">
        <v>245</v>
      </c>
      <c r="CN10" s="8" t="s">
        <v>246</v>
      </c>
      <c r="CO10" s="8" t="s">
        <v>247</v>
      </c>
      <c r="CP10" s="8" t="s">
        <v>248</v>
      </c>
      <c r="CQ10" s="8" t="s">
        <v>249</v>
      </c>
      <c r="CR10" s="8" t="s">
        <v>250</v>
      </c>
      <c r="CS10" s="8" t="s">
        <v>251</v>
      </c>
      <c r="CT10" s="8" t="s">
        <v>252</v>
      </c>
      <c r="CU10" s="8" t="s">
        <v>253</v>
      </c>
      <c r="CV10" s="8" t="s">
        <v>254</v>
      </c>
      <c r="CW10" s="8" t="s">
        <v>255</v>
      </c>
      <c r="CX10" s="8" t="s">
        <v>256</v>
      </c>
      <c r="CY10" s="8" t="s">
        <v>257</v>
      </c>
      <c r="CZ10" s="8" t="s">
        <v>258</v>
      </c>
      <c r="DA10" s="8" t="s">
        <v>259</v>
      </c>
      <c r="DB10" s="8" t="s">
        <v>260</v>
      </c>
      <c r="DC10" s="8" t="s">
        <v>261</v>
      </c>
      <c r="DD10" s="8" t="s">
        <v>262</v>
      </c>
      <c r="DE10" s="8" t="s">
        <v>263</v>
      </c>
      <c r="DF10" s="8" t="s">
        <v>264</v>
      </c>
      <c r="DG10" s="8" t="s">
        <v>265</v>
      </c>
      <c r="DH10" s="8" t="s">
        <v>266</v>
      </c>
      <c r="DI10" s="8" t="s">
        <v>267</v>
      </c>
      <c r="DJ10" s="8" t="s">
        <v>268</v>
      </c>
      <c r="DK10" s="8" t="s">
        <v>269</v>
      </c>
      <c r="DL10" s="8" t="s">
        <v>270</v>
      </c>
      <c r="DM10" s="8" t="s">
        <v>271</v>
      </c>
      <c r="DN10" s="8" t="s">
        <v>272</v>
      </c>
      <c r="DO10" s="8" t="s">
        <v>273</v>
      </c>
      <c r="DP10" s="8" t="s">
        <v>274</v>
      </c>
      <c r="DQ10" s="8" t="s">
        <v>275</v>
      </c>
      <c r="DR10" s="8" t="s">
        <v>276</v>
      </c>
      <c r="DS10" s="8" t="s">
        <v>277</v>
      </c>
      <c r="DT10" s="8" t="s">
        <v>278</v>
      </c>
      <c r="DU10" s="8" t="s">
        <v>279</v>
      </c>
      <c r="DV10" s="8" t="s">
        <v>280</v>
      </c>
      <c r="DW10" s="8" t="s">
        <v>281</v>
      </c>
      <c r="DX10" s="8" t="s">
        <v>282</v>
      </c>
      <c r="DY10" s="8" t="s">
        <v>283</v>
      </c>
      <c r="DZ10" s="8" t="s">
        <v>284</v>
      </c>
      <c r="EA10" s="8" t="s">
        <v>285</v>
      </c>
      <c r="EB10" s="8" t="s">
        <v>286</v>
      </c>
      <c r="EC10" s="8" t="s">
        <v>287</v>
      </c>
      <c r="ED10" s="8" t="s">
        <v>288</v>
      </c>
      <c r="EE10" s="8" t="s">
        <v>289</v>
      </c>
      <c r="EF10" s="8" t="s">
        <v>290</v>
      </c>
      <c r="EG10" s="8" t="s">
        <v>291</v>
      </c>
      <c r="EH10" s="8" t="s">
        <v>292</v>
      </c>
      <c r="EI10" s="8" t="s">
        <v>293</v>
      </c>
      <c r="EJ10" s="8" t="s">
        <v>294</v>
      </c>
      <c r="EK10" s="8" t="s">
        <v>295</v>
      </c>
      <c r="EL10" s="8" t="s">
        <v>296</v>
      </c>
      <c r="EM10" s="8" t="s">
        <v>297</v>
      </c>
      <c r="EN10" s="8" t="s">
        <v>298</v>
      </c>
      <c r="EO10" s="8" t="s">
        <v>299</v>
      </c>
    </row>
    <row r="11" spans="1:145">
      <c r="A11" s="10">
        <v>42036</v>
      </c>
      <c r="B11" s="9">
        <v>761.60599999999999</v>
      </c>
      <c r="C11" s="9">
        <v>681.25</v>
      </c>
      <c r="D11" s="9">
        <v>141.322</v>
      </c>
      <c r="E11" s="9">
        <v>52.741999999999997</v>
      </c>
      <c r="F11" s="9">
        <v>52.293999999999997</v>
      </c>
      <c r="G11" s="9">
        <v>8.7170000000000005</v>
      </c>
      <c r="H11" s="9">
        <v>43.576999999999998</v>
      </c>
      <c r="I11" s="9">
        <v>69.260000000000005</v>
      </c>
      <c r="J11" s="9">
        <v>60.054000000000002</v>
      </c>
      <c r="K11" s="9">
        <v>67.620999999999995</v>
      </c>
      <c r="L11" s="9">
        <v>33.360999999999997</v>
      </c>
      <c r="M11" s="9">
        <v>52.997999999999998</v>
      </c>
      <c r="N11" s="9">
        <v>13.363</v>
      </c>
      <c r="O11" s="9">
        <v>31.873999999999999</v>
      </c>
      <c r="P11" s="9">
        <v>25.382000000000001</v>
      </c>
      <c r="Q11" s="9">
        <v>35.466999999999999</v>
      </c>
      <c r="R11" s="9">
        <v>45.511000000000003</v>
      </c>
      <c r="S11" s="9">
        <v>80.355999999999995</v>
      </c>
      <c r="T11" s="9">
        <v>291.02800000000002</v>
      </c>
      <c r="U11" s="9">
        <v>250.709</v>
      </c>
      <c r="V11" s="9">
        <v>62.982999999999997</v>
      </c>
      <c r="W11" s="9">
        <v>24.219000000000001</v>
      </c>
      <c r="X11" s="9">
        <v>9.859</v>
      </c>
      <c r="Y11" s="9">
        <v>7.0469999999999997</v>
      </c>
      <c r="Z11" s="9">
        <v>2.8119999999999998</v>
      </c>
      <c r="AA11" s="9">
        <v>38.475999999999999</v>
      </c>
      <c r="AB11" s="9">
        <v>25.541</v>
      </c>
      <c r="AC11" s="9">
        <v>12.079000000000001</v>
      </c>
      <c r="AD11" s="9">
        <v>18.417000000000002</v>
      </c>
      <c r="AE11" s="9">
        <v>12.846</v>
      </c>
      <c r="AF11" s="9">
        <v>0.26</v>
      </c>
      <c r="AG11" s="9">
        <v>12.959</v>
      </c>
      <c r="AH11" s="9">
        <v>1.91</v>
      </c>
      <c r="AI11" s="9">
        <v>16.629000000000001</v>
      </c>
      <c r="AJ11" s="9">
        <v>14.53</v>
      </c>
      <c r="AK11" s="9">
        <v>40.32</v>
      </c>
      <c r="AL11" s="9">
        <v>159.518</v>
      </c>
      <c r="AM11" s="9">
        <v>149.35</v>
      </c>
      <c r="AN11" s="9">
        <v>29.401</v>
      </c>
      <c r="AO11" s="9">
        <v>8.7319999999999993</v>
      </c>
      <c r="AP11" s="9">
        <v>3.9329999999999998</v>
      </c>
      <c r="AQ11" s="9">
        <v>1.67</v>
      </c>
      <c r="AR11" s="9">
        <v>2.2629999999999999</v>
      </c>
      <c r="AS11" s="9">
        <v>18.931000000000001</v>
      </c>
      <c r="AT11" s="9">
        <v>13.472</v>
      </c>
      <c r="AU11" s="9">
        <v>14.493</v>
      </c>
      <c r="AV11" s="9">
        <v>6.1210000000000004</v>
      </c>
      <c r="AW11" s="9">
        <v>13.471</v>
      </c>
      <c r="AX11" s="9">
        <v>2.62</v>
      </c>
      <c r="AY11" s="9">
        <v>6.6479999999999997</v>
      </c>
      <c r="AZ11" s="9">
        <v>9.1859999999999999</v>
      </c>
      <c r="BA11" s="9">
        <v>6.58</v>
      </c>
      <c r="BB11" s="9">
        <v>15.762</v>
      </c>
      <c r="BC11" s="9">
        <v>10.167999999999999</v>
      </c>
      <c r="BD11" s="9">
        <v>132.37799999999999</v>
      </c>
      <c r="BE11" s="9">
        <v>120.068</v>
      </c>
      <c r="BF11" s="9">
        <v>25.213000000000001</v>
      </c>
      <c r="BG11" s="9">
        <v>11.346</v>
      </c>
      <c r="BH11" s="9">
        <v>1.167</v>
      </c>
      <c r="BI11" s="9">
        <v>0</v>
      </c>
      <c r="BJ11" s="9">
        <v>1.167</v>
      </c>
      <c r="BK11" s="9">
        <v>8.0470000000000006</v>
      </c>
      <c r="BL11" s="9">
        <v>6.6550000000000002</v>
      </c>
      <c r="BM11" s="9">
        <v>18.059000000000001</v>
      </c>
      <c r="BN11" s="9">
        <v>4.4409999999999998</v>
      </c>
      <c r="BO11" s="9">
        <v>6.6150000000000002</v>
      </c>
      <c r="BP11" s="9">
        <v>6.032</v>
      </c>
      <c r="BQ11" s="9">
        <v>7.9640000000000004</v>
      </c>
      <c r="BR11" s="9">
        <v>9.8160000000000007</v>
      </c>
      <c r="BS11" s="9">
        <v>5.4880000000000004</v>
      </c>
      <c r="BT11" s="9">
        <v>9.2240000000000002</v>
      </c>
      <c r="BU11" s="9">
        <v>12.311</v>
      </c>
      <c r="BV11" s="9">
        <v>94.491</v>
      </c>
      <c r="BW11" s="9">
        <v>85.387</v>
      </c>
      <c r="BX11" s="9">
        <v>13.438000000000001</v>
      </c>
      <c r="BY11" s="9">
        <v>6.3719999999999999</v>
      </c>
      <c r="BZ11" s="9">
        <v>12.18</v>
      </c>
      <c r="CA11" s="9">
        <v>0</v>
      </c>
      <c r="CB11" s="9">
        <v>12.18</v>
      </c>
      <c r="CC11" s="9">
        <v>1.9950000000000001</v>
      </c>
      <c r="CD11" s="9">
        <v>8.2560000000000002</v>
      </c>
      <c r="CE11" s="9">
        <v>12.519</v>
      </c>
      <c r="CF11" s="9">
        <v>2.8940000000000001</v>
      </c>
      <c r="CG11" s="9">
        <v>11.194000000000001</v>
      </c>
      <c r="CH11" s="9">
        <v>1.5369999999999999</v>
      </c>
      <c r="CI11" s="9">
        <v>2.7069999999999999</v>
      </c>
      <c r="CJ11" s="9">
        <v>3.2669999999999999</v>
      </c>
      <c r="CK11" s="9">
        <v>4.7050000000000001</v>
      </c>
      <c r="CL11" s="9">
        <v>4.3230000000000004</v>
      </c>
      <c r="CM11" s="9">
        <v>9.1039999999999992</v>
      </c>
      <c r="CN11" s="9">
        <v>84.188999999999993</v>
      </c>
      <c r="CO11" s="9">
        <v>75.736000000000004</v>
      </c>
      <c r="CP11" s="9">
        <v>10.287000000000001</v>
      </c>
      <c r="CQ11" s="9">
        <v>2.0750000000000002</v>
      </c>
      <c r="CR11" s="9">
        <v>25.154</v>
      </c>
      <c r="CS11" s="9">
        <v>0</v>
      </c>
      <c r="CT11" s="9">
        <v>25.154</v>
      </c>
      <c r="CU11" s="9">
        <v>1.8109999999999999</v>
      </c>
      <c r="CV11" s="9">
        <v>6.1310000000000002</v>
      </c>
      <c r="CW11" s="9">
        <v>10.47</v>
      </c>
      <c r="CX11" s="9">
        <v>1.4870000000000001</v>
      </c>
      <c r="CY11" s="9">
        <v>8.8719999999999999</v>
      </c>
      <c r="CZ11" s="9">
        <v>2.915</v>
      </c>
      <c r="DA11" s="9">
        <v>1.5960000000000001</v>
      </c>
      <c r="DB11" s="9">
        <v>1.202</v>
      </c>
      <c r="DC11" s="9">
        <v>2.0649999999999999</v>
      </c>
      <c r="DD11" s="9">
        <v>1.6719999999999999</v>
      </c>
      <c r="DE11" s="9">
        <v>8.4540000000000006</v>
      </c>
      <c r="DF11" s="9">
        <v>411.80700000000002</v>
      </c>
      <c r="DG11" s="9">
        <v>370.22800000000001</v>
      </c>
      <c r="DH11" s="9">
        <v>77.376999999999995</v>
      </c>
      <c r="DI11" s="9">
        <v>23.908000000000001</v>
      </c>
      <c r="DJ11" s="9">
        <v>31.608000000000001</v>
      </c>
      <c r="DK11" s="9">
        <v>6.4980000000000002</v>
      </c>
      <c r="DL11" s="9">
        <v>25.111000000000001</v>
      </c>
      <c r="DM11" s="9">
        <v>35.313000000000002</v>
      </c>
      <c r="DN11" s="9">
        <v>39.122</v>
      </c>
      <c r="DO11" s="9">
        <v>37.71</v>
      </c>
      <c r="DP11" s="9">
        <v>21.192</v>
      </c>
      <c r="DQ11" s="9">
        <v>36.317999999999998</v>
      </c>
      <c r="DR11" s="9">
        <v>6.5330000000000004</v>
      </c>
      <c r="DS11" s="9">
        <v>8.0220000000000002</v>
      </c>
      <c r="DT11" s="9">
        <v>7.7750000000000004</v>
      </c>
      <c r="DU11" s="9">
        <v>20.103000000000002</v>
      </c>
      <c r="DV11" s="9">
        <v>25.248000000000001</v>
      </c>
      <c r="DW11" s="9">
        <v>41.579000000000001</v>
      </c>
      <c r="DX11" s="9">
        <v>349.798</v>
      </c>
      <c r="DY11" s="9">
        <v>311.02100000000002</v>
      </c>
      <c r="DZ11" s="9">
        <v>63.945999999999998</v>
      </c>
      <c r="EA11" s="9">
        <v>28.834</v>
      </c>
      <c r="EB11" s="9">
        <v>20.686</v>
      </c>
      <c r="EC11" s="9">
        <v>2.2200000000000002</v>
      </c>
      <c r="ED11" s="9">
        <v>18.466999999999999</v>
      </c>
      <c r="EE11" s="9">
        <v>33.948</v>
      </c>
      <c r="EF11" s="9">
        <v>20.931999999999999</v>
      </c>
      <c r="EG11" s="9">
        <v>29.91</v>
      </c>
      <c r="EH11" s="9">
        <v>12.169</v>
      </c>
      <c r="EI11" s="9">
        <v>16.68</v>
      </c>
      <c r="EJ11" s="9">
        <v>6.83</v>
      </c>
      <c r="EK11" s="9">
        <v>23.853000000000002</v>
      </c>
      <c r="EL11" s="9">
        <v>17.606999999999999</v>
      </c>
      <c r="EM11" s="9">
        <v>15.364000000000001</v>
      </c>
      <c r="EN11" s="9">
        <v>20.263000000000002</v>
      </c>
      <c r="EO11" s="9">
        <v>38.777000000000001</v>
      </c>
    </row>
    <row r="12" spans="1:145">
      <c r="A12" s="10">
        <v>42401</v>
      </c>
      <c r="B12" s="9">
        <v>719.01400000000001</v>
      </c>
      <c r="C12" s="9">
        <v>650.41499999999996</v>
      </c>
      <c r="D12" s="9">
        <v>129.209</v>
      </c>
      <c r="E12" s="9">
        <v>55.103999999999999</v>
      </c>
      <c r="F12" s="9">
        <v>43.752000000000002</v>
      </c>
      <c r="G12" s="9">
        <v>8.7720000000000002</v>
      </c>
      <c r="H12" s="9">
        <v>34.981000000000002</v>
      </c>
      <c r="I12" s="9">
        <v>82.524000000000001</v>
      </c>
      <c r="J12" s="9">
        <v>39.393999999999998</v>
      </c>
      <c r="K12" s="9">
        <v>58.545000000000002</v>
      </c>
      <c r="L12" s="9">
        <v>32.140999999999998</v>
      </c>
      <c r="M12" s="9">
        <v>65.643000000000001</v>
      </c>
      <c r="N12" s="9">
        <v>13.991</v>
      </c>
      <c r="O12" s="9">
        <v>35.884999999999998</v>
      </c>
      <c r="P12" s="9">
        <v>16.741</v>
      </c>
      <c r="Q12" s="9">
        <v>10.382999999999999</v>
      </c>
      <c r="R12" s="9">
        <v>67.103999999999999</v>
      </c>
      <c r="S12" s="9">
        <v>68.599000000000004</v>
      </c>
      <c r="T12" s="9">
        <v>252.108</v>
      </c>
      <c r="U12" s="9">
        <v>227.648</v>
      </c>
      <c r="V12" s="9">
        <v>44.723999999999997</v>
      </c>
      <c r="W12" s="9">
        <v>25.704000000000001</v>
      </c>
      <c r="X12" s="9">
        <v>10.614000000000001</v>
      </c>
      <c r="Y12" s="9">
        <v>7.8639999999999999</v>
      </c>
      <c r="Z12" s="9">
        <v>2.7490000000000001</v>
      </c>
      <c r="AA12" s="9">
        <v>47.369</v>
      </c>
      <c r="AB12" s="9">
        <v>13.276999999999999</v>
      </c>
      <c r="AC12" s="9">
        <v>14.944000000000001</v>
      </c>
      <c r="AD12" s="9">
        <v>14.773999999999999</v>
      </c>
      <c r="AE12" s="9">
        <v>13.239000000000001</v>
      </c>
      <c r="AF12" s="9">
        <v>4.024</v>
      </c>
      <c r="AG12" s="9">
        <v>10.959</v>
      </c>
      <c r="AH12" s="9">
        <v>1.708</v>
      </c>
      <c r="AI12" s="9">
        <v>4.1059999999999999</v>
      </c>
      <c r="AJ12" s="9">
        <v>22.207000000000001</v>
      </c>
      <c r="AK12" s="9">
        <v>24.46</v>
      </c>
      <c r="AL12" s="9">
        <v>147.58000000000001</v>
      </c>
      <c r="AM12" s="9">
        <v>135.95099999999999</v>
      </c>
      <c r="AN12" s="9">
        <v>25.853999999999999</v>
      </c>
      <c r="AO12" s="9">
        <v>11.782</v>
      </c>
      <c r="AP12" s="9">
        <v>1.337</v>
      </c>
      <c r="AQ12" s="9">
        <v>0.39100000000000001</v>
      </c>
      <c r="AR12" s="9">
        <v>0.94599999999999995</v>
      </c>
      <c r="AS12" s="9">
        <v>16.759</v>
      </c>
      <c r="AT12" s="9">
        <v>7.7590000000000003</v>
      </c>
      <c r="AU12" s="9">
        <v>8.7940000000000005</v>
      </c>
      <c r="AV12" s="9">
        <v>7.41</v>
      </c>
      <c r="AW12" s="9">
        <v>16.568000000000001</v>
      </c>
      <c r="AX12" s="9">
        <v>3.1669999999999998</v>
      </c>
      <c r="AY12" s="9">
        <v>14.417</v>
      </c>
      <c r="AZ12" s="9">
        <v>6.1509999999999998</v>
      </c>
      <c r="BA12" s="9">
        <v>2.3199999999999998</v>
      </c>
      <c r="BB12" s="9">
        <v>13.632</v>
      </c>
      <c r="BC12" s="9">
        <v>11.629</v>
      </c>
      <c r="BD12" s="9">
        <v>131.99100000000001</v>
      </c>
      <c r="BE12" s="9">
        <v>118.98699999999999</v>
      </c>
      <c r="BF12" s="9">
        <v>24.22</v>
      </c>
      <c r="BG12" s="9">
        <v>9.8620000000000001</v>
      </c>
      <c r="BH12" s="9">
        <v>4.2210000000000001</v>
      </c>
      <c r="BI12" s="9">
        <v>0.51600000000000001</v>
      </c>
      <c r="BJ12" s="9">
        <v>3.7050000000000001</v>
      </c>
      <c r="BK12" s="9">
        <v>11.445</v>
      </c>
      <c r="BL12" s="9">
        <v>7.6150000000000002</v>
      </c>
      <c r="BM12" s="9">
        <v>11.808999999999999</v>
      </c>
      <c r="BN12" s="9">
        <v>4.9619999999999997</v>
      </c>
      <c r="BO12" s="9">
        <v>11.455</v>
      </c>
      <c r="BP12" s="9">
        <v>4</v>
      </c>
      <c r="BQ12" s="9">
        <v>7.1890000000000001</v>
      </c>
      <c r="BR12" s="9">
        <v>5.1040000000000001</v>
      </c>
      <c r="BS12" s="9">
        <v>2.786</v>
      </c>
      <c r="BT12" s="9">
        <v>14.32</v>
      </c>
      <c r="BU12" s="9">
        <v>13.003</v>
      </c>
      <c r="BV12" s="9">
        <v>103.051</v>
      </c>
      <c r="BW12" s="9">
        <v>92.194000000000003</v>
      </c>
      <c r="BX12" s="9">
        <v>22.184000000000001</v>
      </c>
      <c r="BY12" s="9">
        <v>5.7569999999999997</v>
      </c>
      <c r="BZ12" s="9">
        <v>7.6470000000000002</v>
      </c>
      <c r="CA12" s="9">
        <v>0</v>
      </c>
      <c r="CB12" s="9">
        <v>7.6470000000000002</v>
      </c>
      <c r="CC12" s="9">
        <v>4.1070000000000002</v>
      </c>
      <c r="CD12" s="9">
        <v>5.4960000000000004</v>
      </c>
      <c r="CE12" s="9">
        <v>12.497</v>
      </c>
      <c r="CF12" s="9">
        <v>3.2949999999999999</v>
      </c>
      <c r="CG12" s="9">
        <v>14.468999999999999</v>
      </c>
      <c r="CH12" s="9">
        <v>1.099</v>
      </c>
      <c r="CI12" s="9">
        <v>2.734</v>
      </c>
      <c r="CJ12" s="9">
        <v>3.0840000000000001</v>
      </c>
      <c r="CK12" s="9">
        <v>0.73099999999999998</v>
      </c>
      <c r="CL12" s="9">
        <v>9.093</v>
      </c>
      <c r="CM12" s="9">
        <v>10.856999999999999</v>
      </c>
      <c r="CN12" s="9">
        <v>84.284999999999997</v>
      </c>
      <c r="CO12" s="9">
        <v>75.635000000000005</v>
      </c>
      <c r="CP12" s="9">
        <v>12.228</v>
      </c>
      <c r="CQ12" s="9">
        <v>2</v>
      </c>
      <c r="CR12" s="9">
        <v>19.933</v>
      </c>
      <c r="CS12" s="9">
        <v>0</v>
      </c>
      <c r="CT12" s="9">
        <v>19.933</v>
      </c>
      <c r="CU12" s="9">
        <v>2.8439999999999999</v>
      </c>
      <c r="CV12" s="9">
        <v>5.2469999999999999</v>
      </c>
      <c r="CW12" s="9">
        <v>10.5</v>
      </c>
      <c r="CX12" s="9">
        <v>1.7</v>
      </c>
      <c r="CY12" s="9">
        <v>9.9120000000000008</v>
      </c>
      <c r="CZ12" s="9">
        <v>1.7010000000000001</v>
      </c>
      <c r="DA12" s="9">
        <v>0.58499999999999996</v>
      </c>
      <c r="DB12" s="9">
        <v>0.69499999999999995</v>
      </c>
      <c r="DC12" s="9">
        <v>0.439</v>
      </c>
      <c r="DD12" s="9">
        <v>7.8520000000000003</v>
      </c>
      <c r="DE12" s="9">
        <v>8.65</v>
      </c>
      <c r="DF12" s="9">
        <v>378.74799999999999</v>
      </c>
      <c r="DG12" s="9">
        <v>343.35899999999998</v>
      </c>
      <c r="DH12" s="9">
        <v>60.162999999999997</v>
      </c>
      <c r="DI12" s="9">
        <v>36.65</v>
      </c>
      <c r="DJ12" s="9">
        <v>25.210999999999999</v>
      </c>
      <c r="DK12" s="9">
        <v>5.415</v>
      </c>
      <c r="DL12" s="9">
        <v>19.795999999999999</v>
      </c>
      <c r="DM12" s="9">
        <v>40.448999999999998</v>
      </c>
      <c r="DN12" s="9">
        <v>22.209</v>
      </c>
      <c r="DO12" s="9">
        <v>35.646000000000001</v>
      </c>
      <c r="DP12" s="9">
        <v>19.936</v>
      </c>
      <c r="DQ12" s="9">
        <v>42.319000000000003</v>
      </c>
      <c r="DR12" s="9">
        <v>6.032</v>
      </c>
      <c r="DS12" s="9">
        <v>8.9480000000000004</v>
      </c>
      <c r="DT12" s="9">
        <v>1.2609999999999999</v>
      </c>
      <c r="DU12" s="9">
        <v>7.0339999999999998</v>
      </c>
      <c r="DV12" s="9">
        <v>37.5</v>
      </c>
      <c r="DW12" s="9">
        <v>35.389000000000003</v>
      </c>
      <c r="DX12" s="9">
        <v>340.26600000000002</v>
      </c>
      <c r="DY12" s="9">
        <v>307.05599999999998</v>
      </c>
      <c r="DZ12" s="9">
        <v>69.046000000000006</v>
      </c>
      <c r="EA12" s="9">
        <v>18.454000000000001</v>
      </c>
      <c r="EB12" s="9">
        <v>18.542000000000002</v>
      </c>
      <c r="EC12" s="9">
        <v>3.3559999999999999</v>
      </c>
      <c r="ED12" s="9">
        <v>15.185</v>
      </c>
      <c r="EE12" s="9">
        <v>42.075000000000003</v>
      </c>
      <c r="EF12" s="9">
        <v>17.184000000000001</v>
      </c>
      <c r="EG12" s="9">
        <v>22.898</v>
      </c>
      <c r="EH12" s="9">
        <v>12.205</v>
      </c>
      <c r="EI12" s="9">
        <v>23.323</v>
      </c>
      <c r="EJ12" s="9">
        <v>7.9589999999999996</v>
      </c>
      <c r="EK12" s="9">
        <v>26.936</v>
      </c>
      <c r="EL12" s="9">
        <v>15.48</v>
      </c>
      <c r="EM12" s="9">
        <v>3.3490000000000002</v>
      </c>
      <c r="EN12" s="9">
        <v>29.603999999999999</v>
      </c>
      <c r="EO12" s="9">
        <v>33.21</v>
      </c>
    </row>
    <row r="13" spans="1:145">
      <c r="A13" s="10">
        <v>42767</v>
      </c>
      <c r="B13" s="9">
        <v>750.23599999999999</v>
      </c>
      <c r="C13" s="9">
        <v>659.87400000000002</v>
      </c>
      <c r="D13" s="9">
        <v>131.06399999999999</v>
      </c>
      <c r="E13" s="9">
        <v>47.615000000000002</v>
      </c>
      <c r="F13" s="9">
        <v>50.429000000000002</v>
      </c>
      <c r="G13" s="9">
        <v>11.301</v>
      </c>
      <c r="H13" s="9">
        <v>39.127000000000002</v>
      </c>
      <c r="I13" s="9">
        <v>92.346999999999994</v>
      </c>
      <c r="J13" s="9">
        <v>41.06</v>
      </c>
      <c r="K13" s="9">
        <v>56.844999999999999</v>
      </c>
      <c r="L13" s="9">
        <v>30.61</v>
      </c>
      <c r="M13" s="9">
        <v>70.123000000000005</v>
      </c>
      <c r="N13" s="9">
        <v>13.965999999999999</v>
      </c>
      <c r="O13" s="9">
        <v>29.943999999999999</v>
      </c>
      <c r="P13" s="9">
        <v>20.366</v>
      </c>
      <c r="Q13" s="9">
        <v>8.6039999999999992</v>
      </c>
      <c r="R13" s="9">
        <v>66.902000000000001</v>
      </c>
      <c r="S13" s="9">
        <v>90.361999999999995</v>
      </c>
      <c r="T13" s="9">
        <v>277.05399999999997</v>
      </c>
      <c r="U13" s="9">
        <v>238.535</v>
      </c>
      <c r="V13" s="9">
        <v>52.621000000000002</v>
      </c>
      <c r="W13" s="9">
        <v>16.673999999999999</v>
      </c>
      <c r="X13" s="9">
        <v>13.449</v>
      </c>
      <c r="Y13" s="9">
        <v>11.301</v>
      </c>
      <c r="Z13" s="9">
        <v>2.1480000000000001</v>
      </c>
      <c r="AA13" s="9">
        <v>54.570999999999998</v>
      </c>
      <c r="AB13" s="9">
        <v>17.905999999999999</v>
      </c>
      <c r="AC13" s="9">
        <v>7.0380000000000003</v>
      </c>
      <c r="AD13" s="9">
        <v>17.559000000000001</v>
      </c>
      <c r="AE13" s="9">
        <v>17.100000000000001</v>
      </c>
      <c r="AF13" s="9">
        <v>0</v>
      </c>
      <c r="AG13" s="9">
        <v>11.776999999999999</v>
      </c>
      <c r="AH13" s="9">
        <v>1.1539999999999999</v>
      </c>
      <c r="AI13" s="9">
        <v>2.2429999999999999</v>
      </c>
      <c r="AJ13" s="9">
        <v>26.443000000000001</v>
      </c>
      <c r="AK13" s="9">
        <v>38.518999999999998</v>
      </c>
      <c r="AL13" s="9">
        <v>157.08600000000001</v>
      </c>
      <c r="AM13" s="9">
        <v>133.60499999999999</v>
      </c>
      <c r="AN13" s="9">
        <v>22.515000000000001</v>
      </c>
      <c r="AO13" s="9">
        <v>13.481</v>
      </c>
      <c r="AP13" s="9">
        <v>2.3159999999999998</v>
      </c>
      <c r="AQ13" s="9">
        <v>0</v>
      </c>
      <c r="AR13" s="9">
        <v>2.3159999999999998</v>
      </c>
      <c r="AS13" s="9">
        <v>18.068000000000001</v>
      </c>
      <c r="AT13" s="9">
        <v>6.2709999999999999</v>
      </c>
      <c r="AU13" s="9">
        <v>14.275</v>
      </c>
      <c r="AV13" s="9">
        <v>6.12</v>
      </c>
      <c r="AW13" s="9">
        <v>15.717000000000001</v>
      </c>
      <c r="AX13" s="9">
        <v>5.1909999999999998</v>
      </c>
      <c r="AY13" s="9">
        <v>7.3570000000000002</v>
      </c>
      <c r="AZ13" s="9">
        <v>8.2949999999999999</v>
      </c>
      <c r="BA13" s="9">
        <v>1.4690000000000001</v>
      </c>
      <c r="BB13" s="9">
        <v>12.529</v>
      </c>
      <c r="BC13" s="9">
        <v>23.481000000000002</v>
      </c>
      <c r="BD13" s="9">
        <v>122.819</v>
      </c>
      <c r="BE13" s="9">
        <v>112.054</v>
      </c>
      <c r="BF13" s="9">
        <v>22.524999999999999</v>
      </c>
      <c r="BG13" s="9">
        <v>8.8089999999999993</v>
      </c>
      <c r="BH13" s="9">
        <v>2.6549999999999998</v>
      </c>
      <c r="BI13" s="9">
        <v>0</v>
      </c>
      <c r="BJ13" s="9">
        <v>2.6549999999999998</v>
      </c>
      <c r="BK13" s="9">
        <v>10.497999999999999</v>
      </c>
      <c r="BL13" s="9">
        <v>6.5380000000000003</v>
      </c>
      <c r="BM13" s="9">
        <v>13.651</v>
      </c>
      <c r="BN13" s="9">
        <v>2.6589999999999998</v>
      </c>
      <c r="BO13" s="9">
        <v>10.066000000000001</v>
      </c>
      <c r="BP13" s="9">
        <v>4.0170000000000003</v>
      </c>
      <c r="BQ13" s="9">
        <v>9.2420000000000009</v>
      </c>
      <c r="BR13" s="9">
        <v>7.1440000000000001</v>
      </c>
      <c r="BS13" s="9">
        <v>1.647</v>
      </c>
      <c r="BT13" s="9">
        <v>12.602</v>
      </c>
      <c r="BU13" s="9">
        <v>10.765000000000001</v>
      </c>
      <c r="BV13" s="9">
        <v>109.39400000000001</v>
      </c>
      <c r="BW13" s="9">
        <v>101.08199999999999</v>
      </c>
      <c r="BX13" s="9">
        <v>20.248000000000001</v>
      </c>
      <c r="BY13" s="9">
        <v>6.3570000000000002</v>
      </c>
      <c r="BZ13" s="9">
        <v>11.01</v>
      </c>
      <c r="CA13" s="9">
        <v>0</v>
      </c>
      <c r="CB13" s="9">
        <v>11.01</v>
      </c>
      <c r="CC13" s="9">
        <v>7.7809999999999997</v>
      </c>
      <c r="CD13" s="9">
        <v>4.9539999999999997</v>
      </c>
      <c r="CE13" s="9">
        <v>14.614000000000001</v>
      </c>
      <c r="CF13" s="9">
        <v>1.887</v>
      </c>
      <c r="CG13" s="9">
        <v>14.618</v>
      </c>
      <c r="CH13" s="9">
        <v>3.823</v>
      </c>
      <c r="CI13" s="9">
        <v>0</v>
      </c>
      <c r="CJ13" s="9">
        <v>3.7719999999999998</v>
      </c>
      <c r="CK13" s="9">
        <v>2.1120000000000001</v>
      </c>
      <c r="CL13" s="9">
        <v>9.9049999999999994</v>
      </c>
      <c r="CM13" s="9">
        <v>8.3119999999999994</v>
      </c>
      <c r="CN13" s="9">
        <v>83.882999999999996</v>
      </c>
      <c r="CO13" s="9">
        <v>74.597999999999999</v>
      </c>
      <c r="CP13" s="9">
        <v>13.156000000000001</v>
      </c>
      <c r="CQ13" s="9">
        <v>2.2949999999999999</v>
      </c>
      <c r="CR13" s="9">
        <v>20.997</v>
      </c>
      <c r="CS13" s="9">
        <v>0</v>
      </c>
      <c r="CT13" s="9">
        <v>20.997</v>
      </c>
      <c r="CU13" s="9">
        <v>1.4279999999999999</v>
      </c>
      <c r="CV13" s="9">
        <v>5.391</v>
      </c>
      <c r="CW13" s="9">
        <v>7.2670000000000003</v>
      </c>
      <c r="CX13" s="9">
        <v>2.3860000000000001</v>
      </c>
      <c r="CY13" s="9">
        <v>12.622</v>
      </c>
      <c r="CZ13" s="9">
        <v>0.93500000000000005</v>
      </c>
      <c r="DA13" s="9">
        <v>1.5680000000000001</v>
      </c>
      <c r="DB13" s="9">
        <v>0</v>
      </c>
      <c r="DC13" s="9">
        <v>1.131</v>
      </c>
      <c r="DD13" s="9">
        <v>5.423</v>
      </c>
      <c r="DE13" s="9">
        <v>9.2850000000000001</v>
      </c>
      <c r="DF13" s="9">
        <v>395.358</v>
      </c>
      <c r="DG13" s="9">
        <v>346.17200000000003</v>
      </c>
      <c r="DH13" s="9">
        <v>73.852999999999994</v>
      </c>
      <c r="DI13" s="9">
        <v>25.215</v>
      </c>
      <c r="DJ13" s="9">
        <v>28.216999999999999</v>
      </c>
      <c r="DK13" s="9">
        <v>7.5209999999999999</v>
      </c>
      <c r="DL13" s="9">
        <v>20.696000000000002</v>
      </c>
      <c r="DM13" s="9">
        <v>43.47</v>
      </c>
      <c r="DN13" s="9">
        <v>25.289000000000001</v>
      </c>
      <c r="DO13" s="9">
        <v>31.739000000000001</v>
      </c>
      <c r="DP13" s="9">
        <v>16.044</v>
      </c>
      <c r="DQ13" s="9">
        <v>45.777000000000001</v>
      </c>
      <c r="DR13" s="9">
        <v>7.7329999999999997</v>
      </c>
      <c r="DS13" s="9">
        <v>6.0620000000000003</v>
      </c>
      <c r="DT13" s="9">
        <v>7.62</v>
      </c>
      <c r="DU13" s="9">
        <v>4.0819999999999999</v>
      </c>
      <c r="DV13" s="9">
        <v>31.07</v>
      </c>
      <c r="DW13" s="9">
        <v>49.186</v>
      </c>
      <c r="DX13" s="9">
        <v>354.87799999999999</v>
      </c>
      <c r="DY13" s="9">
        <v>313.702</v>
      </c>
      <c r="DZ13" s="9">
        <v>57.210999999999999</v>
      </c>
      <c r="EA13" s="9">
        <v>22.4</v>
      </c>
      <c r="EB13" s="9">
        <v>22.212</v>
      </c>
      <c r="EC13" s="9">
        <v>3.7810000000000001</v>
      </c>
      <c r="ED13" s="9">
        <v>18.431000000000001</v>
      </c>
      <c r="EE13" s="9">
        <v>48.877000000000002</v>
      </c>
      <c r="EF13" s="9">
        <v>15.77</v>
      </c>
      <c r="EG13" s="9">
        <v>25.106000000000002</v>
      </c>
      <c r="EH13" s="9">
        <v>14.566000000000001</v>
      </c>
      <c r="EI13" s="9">
        <v>24.347000000000001</v>
      </c>
      <c r="EJ13" s="9">
        <v>6.2329999999999997</v>
      </c>
      <c r="EK13" s="9">
        <v>23.882000000000001</v>
      </c>
      <c r="EL13" s="9">
        <v>12.744999999999999</v>
      </c>
      <c r="EM13" s="9">
        <v>4.5209999999999999</v>
      </c>
      <c r="EN13" s="9">
        <v>35.832000000000001</v>
      </c>
      <c r="EO13" s="9">
        <v>41.176000000000002</v>
      </c>
    </row>
    <row r="14" spans="1:145">
      <c r="A14" s="10">
        <v>43132</v>
      </c>
      <c r="B14" s="9">
        <v>736.41600000000005</v>
      </c>
      <c r="C14" s="9">
        <v>653.78499999999997</v>
      </c>
      <c r="D14" s="9">
        <v>125.36</v>
      </c>
      <c r="E14" s="9">
        <v>52.999000000000002</v>
      </c>
      <c r="F14" s="9">
        <v>44.807000000000002</v>
      </c>
      <c r="G14" s="9">
        <v>9.5449999999999999</v>
      </c>
      <c r="H14" s="9">
        <v>35.262</v>
      </c>
      <c r="I14" s="9">
        <v>86.881</v>
      </c>
      <c r="J14" s="9">
        <v>41.323999999999998</v>
      </c>
      <c r="K14" s="9">
        <v>53.305999999999997</v>
      </c>
      <c r="L14" s="9">
        <v>32.473999999999997</v>
      </c>
      <c r="M14" s="9">
        <v>67.588999999999999</v>
      </c>
      <c r="N14" s="9">
        <v>22.475000000000001</v>
      </c>
      <c r="O14" s="9">
        <v>29.414999999999999</v>
      </c>
      <c r="P14" s="9">
        <v>17.010999999999999</v>
      </c>
      <c r="Q14" s="9">
        <v>8.1370000000000005</v>
      </c>
      <c r="R14" s="9">
        <v>72.007000000000005</v>
      </c>
      <c r="S14" s="9">
        <v>82.631</v>
      </c>
      <c r="T14" s="9">
        <v>287.77300000000002</v>
      </c>
      <c r="U14" s="9">
        <v>247.36699999999999</v>
      </c>
      <c r="V14" s="9">
        <v>54.347000000000001</v>
      </c>
      <c r="W14" s="9">
        <v>20.898</v>
      </c>
      <c r="X14" s="9">
        <v>11.417</v>
      </c>
      <c r="Y14" s="9">
        <v>9.1129999999999995</v>
      </c>
      <c r="Z14" s="9">
        <v>2.3039999999999998</v>
      </c>
      <c r="AA14" s="9">
        <v>54.06</v>
      </c>
      <c r="AB14" s="9">
        <v>17.155000000000001</v>
      </c>
      <c r="AC14" s="9">
        <v>16.609000000000002</v>
      </c>
      <c r="AD14" s="9">
        <v>10.365</v>
      </c>
      <c r="AE14" s="9">
        <v>17.954999999999998</v>
      </c>
      <c r="AF14" s="9">
        <v>2.3959999999999999</v>
      </c>
      <c r="AG14" s="9">
        <v>11.417999999999999</v>
      </c>
      <c r="AH14" s="9">
        <v>1.202</v>
      </c>
      <c r="AI14" s="9">
        <v>2.907</v>
      </c>
      <c r="AJ14" s="9">
        <v>26.64</v>
      </c>
      <c r="AK14" s="9">
        <v>40.405999999999999</v>
      </c>
      <c r="AL14" s="9">
        <v>151.215</v>
      </c>
      <c r="AM14" s="9">
        <v>135.31200000000001</v>
      </c>
      <c r="AN14" s="9">
        <v>25.606999999999999</v>
      </c>
      <c r="AO14" s="9">
        <v>16.184999999999999</v>
      </c>
      <c r="AP14" s="9">
        <v>0.67100000000000004</v>
      </c>
      <c r="AQ14" s="9">
        <v>0.432</v>
      </c>
      <c r="AR14" s="9">
        <v>0.23899999999999999</v>
      </c>
      <c r="AS14" s="9">
        <v>21.071000000000002</v>
      </c>
      <c r="AT14" s="9">
        <v>6.2389999999999999</v>
      </c>
      <c r="AU14" s="9">
        <v>9.7789999999999999</v>
      </c>
      <c r="AV14" s="9">
        <v>8.8019999999999996</v>
      </c>
      <c r="AW14" s="9">
        <v>12.516999999999999</v>
      </c>
      <c r="AX14" s="9">
        <v>3.9809999999999999</v>
      </c>
      <c r="AY14" s="9">
        <v>6.1740000000000004</v>
      </c>
      <c r="AZ14" s="9">
        <v>3.8079999999999998</v>
      </c>
      <c r="BA14" s="9">
        <v>1.577</v>
      </c>
      <c r="BB14" s="9">
        <v>18.901</v>
      </c>
      <c r="BC14" s="9">
        <v>15.903</v>
      </c>
      <c r="BD14" s="9">
        <v>108.645</v>
      </c>
      <c r="BE14" s="9">
        <v>100.855</v>
      </c>
      <c r="BF14" s="9">
        <v>19.977</v>
      </c>
      <c r="BG14" s="9">
        <v>6.1820000000000004</v>
      </c>
      <c r="BH14" s="9">
        <v>1.6759999999999999</v>
      </c>
      <c r="BI14" s="9">
        <v>0</v>
      </c>
      <c r="BJ14" s="9">
        <v>1.6759999999999999</v>
      </c>
      <c r="BK14" s="9">
        <v>5.56</v>
      </c>
      <c r="BL14" s="9">
        <v>5.718</v>
      </c>
      <c r="BM14" s="9">
        <v>9.1959999999999997</v>
      </c>
      <c r="BN14" s="9">
        <v>7.14</v>
      </c>
      <c r="BO14" s="9">
        <v>12.749000000000001</v>
      </c>
      <c r="BP14" s="9">
        <v>8.7110000000000003</v>
      </c>
      <c r="BQ14" s="9">
        <v>8.5210000000000008</v>
      </c>
      <c r="BR14" s="9">
        <v>6.9290000000000003</v>
      </c>
      <c r="BS14" s="9">
        <v>0.92200000000000004</v>
      </c>
      <c r="BT14" s="9">
        <v>7.5750000000000002</v>
      </c>
      <c r="BU14" s="9">
        <v>7.79</v>
      </c>
      <c r="BV14" s="9">
        <v>100.18300000000001</v>
      </c>
      <c r="BW14" s="9">
        <v>90.114000000000004</v>
      </c>
      <c r="BX14" s="9">
        <v>14.692</v>
      </c>
      <c r="BY14" s="9">
        <v>4.8259999999999996</v>
      </c>
      <c r="BZ14" s="9">
        <v>9.6750000000000007</v>
      </c>
      <c r="CA14" s="9">
        <v>0</v>
      </c>
      <c r="CB14" s="9">
        <v>9.6750000000000007</v>
      </c>
      <c r="CC14" s="9">
        <v>5.2750000000000004</v>
      </c>
      <c r="CD14" s="9">
        <v>7.1189999999999998</v>
      </c>
      <c r="CE14" s="9">
        <v>10.651</v>
      </c>
      <c r="CF14" s="9">
        <v>4.1020000000000003</v>
      </c>
      <c r="CG14" s="9">
        <v>12.87</v>
      </c>
      <c r="CH14" s="9">
        <v>3.4430000000000001</v>
      </c>
      <c r="CI14" s="9">
        <v>3.161</v>
      </c>
      <c r="CJ14" s="9">
        <v>3.6419999999999999</v>
      </c>
      <c r="CK14" s="9">
        <v>0.95799999999999996</v>
      </c>
      <c r="CL14" s="9">
        <v>9.6999999999999993</v>
      </c>
      <c r="CM14" s="9">
        <v>10.069000000000001</v>
      </c>
      <c r="CN14" s="9">
        <v>88.600999999999999</v>
      </c>
      <c r="CO14" s="9">
        <v>80.138000000000005</v>
      </c>
      <c r="CP14" s="9">
        <v>10.737</v>
      </c>
      <c r="CQ14" s="9">
        <v>4.9080000000000004</v>
      </c>
      <c r="CR14" s="9">
        <v>21.367999999999999</v>
      </c>
      <c r="CS14" s="9">
        <v>0</v>
      </c>
      <c r="CT14" s="9">
        <v>21.367999999999999</v>
      </c>
      <c r="CU14" s="9">
        <v>0.91500000000000004</v>
      </c>
      <c r="CV14" s="9">
        <v>5.093</v>
      </c>
      <c r="CW14" s="9">
        <v>7.0720000000000001</v>
      </c>
      <c r="CX14" s="9">
        <v>2.0659999999999998</v>
      </c>
      <c r="CY14" s="9">
        <v>11.497999999999999</v>
      </c>
      <c r="CZ14" s="9">
        <v>3.9430000000000001</v>
      </c>
      <c r="DA14" s="9">
        <v>0.14099999999999999</v>
      </c>
      <c r="DB14" s="9">
        <v>1.43</v>
      </c>
      <c r="DC14" s="9">
        <v>1.7729999999999999</v>
      </c>
      <c r="DD14" s="9">
        <v>9.1910000000000007</v>
      </c>
      <c r="DE14" s="9">
        <v>8.4629999999999992</v>
      </c>
      <c r="DF14" s="9">
        <v>385.959</v>
      </c>
      <c r="DG14" s="9">
        <v>350.50400000000002</v>
      </c>
      <c r="DH14" s="9">
        <v>65.784000000000006</v>
      </c>
      <c r="DI14" s="9">
        <v>30.052</v>
      </c>
      <c r="DJ14" s="9">
        <v>26.655999999999999</v>
      </c>
      <c r="DK14" s="9">
        <v>4.8570000000000002</v>
      </c>
      <c r="DL14" s="9">
        <v>21.797999999999998</v>
      </c>
      <c r="DM14" s="9">
        <v>45.55</v>
      </c>
      <c r="DN14" s="9">
        <v>21.439</v>
      </c>
      <c r="DO14" s="9">
        <v>29.337</v>
      </c>
      <c r="DP14" s="9">
        <v>16.776</v>
      </c>
      <c r="DQ14" s="9">
        <v>45.741999999999997</v>
      </c>
      <c r="DR14" s="9">
        <v>11.583</v>
      </c>
      <c r="DS14" s="9">
        <v>8.3390000000000004</v>
      </c>
      <c r="DT14" s="9">
        <v>7.0549999999999997</v>
      </c>
      <c r="DU14" s="9">
        <v>4.9020000000000001</v>
      </c>
      <c r="DV14" s="9">
        <v>37.287999999999997</v>
      </c>
      <c r="DW14" s="9">
        <v>35.454999999999998</v>
      </c>
      <c r="DX14" s="9">
        <v>350.45699999999999</v>
      </c>
      <c r="DY14" s="9">
        <v>303.28100000000001</v>
      </c>
      <c r="DZ14" s="9">
        <v>59.576000000000001</v>
      </c>
      <c r="EA14" s="9">
        <v>22.946999999999999</v>
      </c>
      <c r="EB14" s="9">
        <v>18.151</v>
      </c>
      <c r="EC14" s="9">
        <v>4.6870000000000003</v>
      </c>
      <c r="ED14" s="9">
        <v>13.464</v>
      </c>
      <c r="EE14" s="9">
        <v>41.331000000000003</v>
      </c>
      <c r="EF14" s="9">
        <v>19.885000000000002</v>
      </c>
      <c r="EG14" s="9">
        <v>23.969000000000001</v>
      </c>
      <c r="EH14" s="9">
        <v>15.698</v>
      </c>
      <c r="EI14" s="9">
        <v>21.847000000000001</v>
      </c>
      <c r="EJ14" s="9">
        <v>10.891999999999999</v>
      </c>
      <c r="EK14" s="9">
        <v>21.076000000000001</v>
      </c>
      <c r="EL14" s="9">
        <v>9.9570000000000007</v>
      </c>
      <c r="EM14" s="9">
        <v>3.2349999999999999</v>
      </c>
      <c r="EN14" s="9">
        <v>34.719000000000001</v>
      </c>
      <c r="EO14" s="9">
        <v>47.176000000000002</v>
      </c>
    </row>
    <row r="15" spans="1:145">
      <c r="A15" s="10">
        <v>43497</v>
      </c>
      <c r="B15" s="9">
        <v>671.76099999999997</v>
      </c>
      <c r="C15" s="9">
        <v>585.95399999999995</v>
      </c>
      <c r="D15" s="9">
        <v>101.65300000000001</v>
      </c>
      <c r="E15" s="9">
        <v>42.427999999999997</v>
      </c>
      <c r="F15" s="9">
        <v>43.326999999999998</v>
      </c>
      <c r="G15" s="9">
        <v>9.0500000000000007</v>
      </c>
      <c r="H15" s="9">
        <v>34.277000000000001</v>
      </c>
      <c r="I15" s="9">
        <v>77.951999999999998</v>
      </c>
      <c r="J15" s="9">
        <v>29.279</v>
      </c>
      <c r="K15" s="9">
        <v>50.457000000000001</v>
      </c>
      <c r="L15" s="9">
        <v>31.114999999999998</v>
      </c>
      <c r="M15" s="9">
        <v>58.936999999999998</v>
      </c>
      <c r="N15" s="9">
        <v>12.185</v>
      </c>
      <c r="O15" s="9">
        <v>27.038</v>
      </c>
      <c r="P15" s="9">
        <v>23.027000000000001</v>
      </c>
      <c r="Q15" s="9">
        <v>13.038</v>
      </c>
      <c r="R15" s="9">
        <v>75.516000000000005</v>
      </c>
      <c r="S15" s="9">
        <v>85.807000000000002</v>
      </c>
      <c r="T15" s="9">
        <v>249.85499999999999</v>
      </c>
      <c r="U15" s="9">
        <v>212.37200000000001</v>
      </c>
      <c r="V15" s="9">
        <v>37.704999999999998</v>
      </c>
      <c r="W15" s="9">
        <v>17.077999999999999</v>
      </c>
      <c r="X15" s="9">
        <v>10.112</v>
      </c>
      <c r="Y15" s="9">
        <v>8.6430000000000007</v>
      </c>
      <c r="Z15" s="9">
        <v>1.4690000000000001</v>
      </c>
      <c r="AA15" s="9">
        <v>51.042999999999999</v>
      </c>
      <c r="AB15" s="9">
        <v>11.252000000000001</v>
      </c>
      <c r="AC15" s="9">
        <v>9.8190000000000008</v>
      </c>
      <c r="AD15" s="9">
        <v>15.119</v>
      </c>
      <c r="AE15" s="9">
        <v>16.704999999999998</v>
      </c>
      <c r="AF15" s="9">
        <v>2.629</v>
      </c>
      <c r="AG15" s="9">
        <v>8.1259999999999994</v>
      </c>
      <c r="AH15" s="9">
        <v>2.4380000000000002</v>
      </c>
      <c r="AI15" s="9">
        <v>3.3719999999999999</v>
      </c>
      <c r="AJ15" s="9">
        <v>26.974</v>
      </c>
      <c r="AK15" s="9">
        <v>37.482999999999997</v>
      </c>
      <c r="AL15" s="9">
        <v>133.017</v>
      </c>
      <c r="AM15" s="9">
        <v>117.11799999999999</v>
      </c>
      <c r="AN15" s="9">
        <v>22.870999999999999</v>
      </c>
      <c r="AO15" s="9">
        <v>8.202</v>
      </c>
      <c r="AP15" s="9">
        <v>1.52</v>
      </c>
      <c r="AQ15" s="9">
        <v>0.40699999999999997</v>
      </c>
      <c r="AR15" s="9">
        <v>1.113</v>
      </c>
      <c r="AS15" s="9">
        <v>15.29</v>
      </c>
      <c r="AT15" s="9">
        <v>7.1619999999999999</v>
      </c>
      <c r="AU15" s="9">
        <v>10.084</v>
      </c>
      <c r="AV15" s="9">
        <v>1.542</v>
      </c>
      <c r="AW15" s="9">
        <v>12.397</v>
      </c>
      <c r="AX15" s="9">
        <v>2.2120000000000002</v>
      </c>
      <c r="AY15" s="9">
        <v>10.41</v>
      </c>
      <c r="AZ15" s="9">
        <v>5.9320000000000004</v>
      </c>
      <c r="BA15" s="9">
        <v>3.0379999999999998</v>
      </c>
      <c r="BB15" s="9">
        <v>16.457999999999998</v>
      </c>
      <c r="BC15" s="9">
        <v>15.898</v>
      </c>
      <c r="BD15" s="9">
        <v>112.517</v>
      </c>
      <c r="BE15" s="9">
        <v>96.921999999999997</v>
      </c>
      <c r="BF15" s="9">
        <v>18.021000000000001</v>
      </c>
      <c r="BG15" s="9">
        <v>9.0410000000000004</v>
      </c>
      <c r="BH15" s="9">
        <v>3.1720000000000002</v>
      </c>
      <c r="BI15" s="9">
        <v>0</v>
      </c>
      <c r="BJ15" s="9">
        <v>3.1720000000000002</v>
      </c>
      <c r="BK15" s="9">
        <v>6.5869999999999997</v>
      </c>
      <c r="BL15" s="9">
        <v>4.6609999999999996</v>
      </c>
      <c r="BM15" s="9">
        <v>8.0679999999999996</v>
      </c>
      <c r="BN15" s="9">
        <v>7.1429999999999998</v>
      </c>
      <c r="BO15" s="9">
        <v>7.0380000000000003</v>
      </c>
      <c r="BP15" s="9">
        <v>2.7909999999999999</v>
      </c>
      <c r="BQ15" s="9">
        <v>4.9039999999999999</v>
      </c>
      <c r="BR15" s="9">
        <v>8.1059999999999999</v>
      </c>
      <c r="BS15" s="9">
        <v>2.387</v>
      </c>
      <c r="BT15" s="9">
        <v>15.002000000000001</v>
      </c>
      <c r="BU15" s="9">
        <v>15.595000000000001</v>
      </c>
      <c r="BV15" s="9">
        <v>90.938000000000002</v>
      </c>
      <c r="BW15" s="9">
        <v>81.116</v>
      </c>
      <c r="BX15" s="9">
        <v>14.608000000000001</v>
      </c>
      <c r="BY15" s="9">
        <v>4.8179999999999996</v>
      </c>
      <c r="BZ15" s="9">
        <v>4.1760000000000002</v>
      </c>
      <c r="CA15" s="9">
        <v>0</v>
      </c>
      <c r="CB15" s="9">
        <v>4.1760000000000002</v>
      </c>
      <c r="CC15" s="9">
        <v>1.7709999999999999</v>
      </c>
      <c r="CD15" s="9">
        <v>3.03</v>
      </c>
      <c r="CE15" s="9">
        <v>14.48</v>
      </c>
      <c r="CF15" s="9">
        <v>5.12</v>
      </c>
      <c r="CG15" s="9">
        <v>11.913</v>
      </c>
      <c r="CH15" s="9">
        <v>2.6960000000000002</v>
      </c>
      <c r="CI15" s="9">
        <v>1.8220000000000001</v>
      </c>
      <c r="CJ15" s="9">
        <v>4.9779999999999998</v>
      </c>
      <c r="CK15" s="9">
        <v>3.3660000000000001</v>
      </c>
      <c r="CL15" s="9">
        <v>8.3379999999999992</v>
      </c>
      <c r="CM15" s="9">
        <v>9.8219999999999992</v>
      </c>
      <c r="CN15" s="9">
        <v>85.433999999999997</v>
      </c>
      <c r="CO15" s="9">
        <v>78.426000000000002</v>
      </c>
      <c r="CP15" s="9">
        <v>8.4480000000000004</v>
      </c>
      <c r="CQ15" s="9">
        <v>3.2890000000000001</v>
      </c>
      <c r="CR15" s="9">
        <v>24.349</v>
      </c>
      <c r="CS15" s="9">
        <v>0</v>
      </c>
      <c r="CT15" s="9">
        <v>24.349</v>
      </c>
      <c r="CU15" s="9">
        <v>3.2610000000000001</v>
      </c>
      <c r="CV15" s="9">
        <v>3.1749999999999998</v>
      </c>
      <c r="CW15" s="9">
        <v>8.0060000000000002</v>
      </c>
      <c r="CX15" s="9">
        <v>2.19</v>
      </c>
      <c r="CY15" s="9">
        <v>10.884</v>
      </c>
      <c r="CZ15" s="9">
        <v>1.857</v>
      </c>
      <c r="DA15" s="9">
        <v>1.7749999999999999</v>
      </c>
      <c r="DB15" s="9">
        <v>1.5740000000000001</v>
      </c>
      <c r="DC15" s="9">
        <v>0.875</v>
      </c>
      <c r="DD15" s="9">
        <v>8.7439999999999998</v>
      </c>
      <c r="DE15" s="9">
        <v>7.008</v>
      </c>
      <c r="DF15" s="9">
        <v>355.41300000000001</v>
      </c>
      <c r="DG15" s="9">
        <v>310.43200000000002</v>
      </c>
      <c r="DH15" s="9">
        <v>51.564</v>
      </c>
      <c r="DI15" s="9">
        <v>27.977</v>
      </c>
      <c r="DJ15" s="9">
        <v>21.952999999999999</v>
      </c>
      <c r="DK15" s="9">
        <v>2.3559999999999999</v>
      </c>
      <c r="DL15" s="9">
        <v>19.597000000000001</v>
      </c>
      <c r="DM15" s="9">
        <v>42.273000000000003</v>
      </c>
      <c r="DN15" s="9">
        <v>19.323</v>
      </c>
      <c r="DO15" s="9">
        <v>28.66</v>
      </c>
      <c r="DP15" s="9">
        <v>16.641999999999999</v>
      </c>
      <c r="DQ15" s="9">
        <v>33.003999999999998</v>
      </c>
      <c r="DR15" s="9">
        <v>4.75</v>
      </c>
      <c r="DS15" s="9">
        <v>13.243</v>
      </c>
      <c r="DT15" s="9">
        <v>4.7519999999999998</v>
      </c>
      <c r="DU15" s="9">
        <v>5.2619999999999996</v>
      </c>
      <c r="DV15" s="9">
        <v>41.027999999999999</v>
      </c>
      <c r="DW15" s="9">
        <v>44.98</v>
      </c>
      <c r="DX15" s="9">
        <v>316.34800000000001</v>
      </c>
      <c r="DY15" s="9">
        <v>275.52199999999999</v>
      </c>
      <c r="DZ15" s="9">
        <v>50.088999999999999</v>
      </c>
      <c r="EA15" s="9">
        <v>14.451000000000001</v>
      </c>
      <c r="EB15" s="9">
        <v>21.375</v>
      </c>
      <c r="EC15" s="9">
        <v>6.6950000000000003</v>
      </c>
      <c r="ED15" s="9">
        <v>14.68</v>
      </c>
      <c r="EE15" s="9">
        <v>35.679000000000002</v>
      </c>
      <c r="EF15" s="9">
        <v>9.9559999999999995</v>
      </c>
      <c r="EG15" s="9">
        <v>21.797000000000001</v>
      </c>
      <c r="EH15" s="9">
        <v>14.473000000000001</v>
      </c>
      <c r="EI15" s="9">
        <v>25.934000000000001</v>
      </c>
      <c r="EJ15" s="9">
        <v>7.4359999999999999</v>
      </c>
      <c r="EK15" s="9">
        <v>13.795</v>
      </c>
      <c r="EL15" s="9">
        <v>18.274999999999999</v>
      </c>
      <c r="EM15" s="9">
        <v>7.7759999999999998</v>
      </c>
      <c r="EN15" s="9">
        <v>34.488</v>
      </c>
      <c r="EO15" s="9">
        <v>40.826000000000001</v>
      </c>
    </row>
    <row r="16" spans="1:145">
      <c r="A16" s="10">
        <v>43862</v>
      </c>
      <c r="B16" s="9">
        <v>703.94600000000003</v>
      </c>
      <c r="C16" s="9">
        <v>604.20899999999995</v>
      </c>
      <c r="D16" s="9">
        <v>111.13</v>
      </c>
      <c r="E16" s="9">
        <v>49.45</v>
      </c>
      <c r="F16" s="9">
        <v>48.148000000000003</v>
      </c>
      <c r="G16" s="9">
        <v>6.6970000000000001</v>
      </c>
      <c r="H16" s="9">
        <v>41.451000000000001</v>
      </c>
      <c r="I16" s="9">
        <v>83.403999999999996</v>
      </c>
      <c r="J16" s="9">
        <v>32.524999999999999</v>
      </c>
      <c r="K16" s="9">
        <v>36.497999999999998</v>
      </c>
      <c r="L16" s="9">
        <v>27.34</v>
      </c>
      <c r="M16" s="9">
        <v>58.149000000000001</v>
      </c>
      <c r="N16" s="9">
        <v>14.32</v>
      </c>
      <c r="O16" s="9">
        <v>34.634</v>
      </c>
      <c r="P16" s="9">
        <v>18.469000000000001</v>
      </c>
      <c r="Q16" s="9">
        <v>9.8510000000000009</v>
      </c>
      <c r="R16" s="9">
        <v>80.292000000000002</v>
      </c>
      <c r="S16" s="9">
        <v>99.738</v>
      </c>
      <c r="T16" s="9">
        <v>277.01100000000002</v>
      </c>
      <c r="U16" s="9">
        <v>235.066</v>
      </c>
      <c r="V16" s="9">
        <v>46.18</v>
      </c>
      <c r="W16" s="9">
        <v>20.47</v>
      </c>
      <c r="X16" s="9">
        <v>9.4909999999999997</v>
      </c>
      <c r="Y16" s="9">
        <v>6.0110000000000001</v>
      </c>
      <c r="Z16" s="9">
        <v>3.48</v>
      </c>
      <c r="AA16" s="9">
        <v>57.167000000000002</v>
      </c>
      <c r="AB16" s="9">
        <v>15.632</v>
      </c>
      <c r="AC16" s="9">
        <v>8.7889999999999997</v>
      </c>
      <c r="AD16" s="9">
        <v>12.573</v>
      </c>
      <c r="AE16" s="9">
        <v>14.430999999999999</v>
      </c>
      <c r="AF16" s="9">
        <v>1.405</v>
      </c>
      <c r="AG16" s="9">
        <v>11.907999999999999</v>
      </c>
      <c r="AH16" s="9">
        <v>1.845</v>
      </c>
      <c r="AI16" s="9">
        <v>3.6419999999999999</v>
      </c>
      <c r="AJ16" s="9">
        <v>31.533000000000001</v>
      </c>
      <c r="AK16" s="9">
        <v>41.944000000000003</v>
      </c>
      <c r="AL16" s="9">
        <v>141.54</v>
      </c>
      <c r="AM16" s="9">
        <v>118.681</v>
      </c>
      <c r="AN16" s="9">
        <v>20.593</v>
      </c>
      <c r="AO16" s="9">
        <v>14.331</v>
      </c>
      <c r="AP16" s="9">
        <v>2.419</v>
      </c>
      <c r="AQ16" s="9">
        <v>0.68600000000000005</v>
      </c>
      <c r="AR16" s="9">
        <v>1.7330000000000001</v>
      </c>
      <c r="AS16" s="9">
        <v>16.28</v>
      </c>
      <c r="AT16" s="9">
        <v>5.0750000000000002</v>
      </c>
      <c r="AU16" s="9">
        <v>4.8109999999999999</v>
      </c>
      <c r="AV16" s="9">
        <v>5.4109999999999996</v>
      </c>
      <c r="AW16" s="9">
        <v>10.847</v>
      </c>
      <c r="AX16" s="9">
        <v>2.4079999999999999</v>
      </c>
      <c r="AY16" s="9">
        <v>5.867</v>
      </c>
      <c r="AZ16" s="9">
        <v>5.2439999999999998</v>
      </c>
      <c r="BA16" s="9">
        <v>1.9410000000000001</v>
      </c>
      <c r="BB16" s="9">
        <v>23.452999999999999</v>
      </c>
      <c r="BC16" s="9">
        <v>22.859000000000002</v>
      </c>
      <c r="BD16" s="9">
        <v>101.867</v>
      </c>
      <c r="BE16" s="9">
        <v>88.424999999999997</v>
      </c>
      <c r="BF16" s="9">
        <v>21.603000000000002</v>
      </c>
      <c r="BG16" s="9">
        <v>3.3769999999999998</v>
      </c>
      <c r="BH16" s="9">
        <v>0.86899999999999999</v>
      </c>
      <c r="BI16" s="9">
        <v>0</v>
      </c>
      <c r="BJ16" s="9">
        <v>0.86899999999999999</v>
      </c>
      <c r="BK16" s="9">
        <v>5.9429999999999996</v>
      </c>
      <c r="BL16" s="9">
        <v>4.5759999999999996</v>
      </c>
      <c r="BM16" s="9">
        <v>6.7279999999999998</v>
      </c>
      <c r="BN16" s="9">
        <v>3.1259999999999999</v>
      </c>
      <c r="BO16" s="9">
        <v>11.069000000000001</v>
      </c>
      <c r="BP16" s="9">
        <v>4.4349999999999996</v>
      </c>
      <c r="BQ16" s="9">
        <v>10.456</v>
      </c>
      <c r="BR16" s="9">
        <v>4.6210000000000004</v>
      </c>
      <c r="BS16" s="9">
        <v>1.23</v>
      </c>
      <c r="BT16" s="9">
        <v>10.394</v>
      </c>
      <c r="BU16" s="9">
        <v>13.442</v>
      </c>
      <c r="BV16" s="9">
        <v>92.602000000000004</v>
      </c>
      <c r="BW16" s="9">
        <v>81.64</v>
      </c>
      <c r="BX16" s="9">
        <v>13.164999999999999</v>
      </c>
      <c r="BY16" s="9">
        <v>5.7939999999999996</v>
      </c>
      <c r="BZ16" s="9">
        <v>7.0449999999999999</v>
      </c>
      <c r="CA16" s="9">
        <v>0</v>
      </c>
      <c r="CB16" s="9">
        <v>7.0449999999999999</v>
      </c>
      <c r="CC16" s="9">
        <v>3.262</v>
      </c>
      <c r="CD16" s="9">
        <v>2.9790000000000001</v>
      </c>
      <c r="CE16" s="9">
        <v>10.752000000000001</v>
      </c>
      <c r="CF16" s="9">
        <v>3.319</v>
      </c>
      <c r="CG16" s="9">
        <v>13.042</v>
      </c>
      <c r="CH16" s="9">
        <v>3.6469999999999998</v>
      </c>
      <c r="CI16" s="9">
        <v>5.13</v>
      </c>
      <c r="CJ16" s="9">
        <v>6.101</v>
      </c>
      <c r="CK16" s="9">
        <v>1.776</v>
      </c>
      <c r="CL16" s="9">
        <v>5.6280000000000001</v>
      </c>
      <c r="CM16" s="9">
        <v>10.962</v>
      </c>
      <c r="CN16" s="9">
        <v>90.926000000000002</v>
      </c>
      <c r="CO16" s="9">
        <v>80.396000000000001</v>
      </c>
      <c r="CP16" s="9">
        <v>9.5879999999999992</v>
      </c>
      <c r="CQ16" s="9">
        <v>5.4790000000000001</v>
      </c>
      <c r="CR16" s="9">
        <v>28.324000000000002</v>
      </c>
      <c r="CS16" s="9">
        <v>0</v>
      </c>
      <c r="CT16" s="9">
        <v>28.324000000000002</v>
      </c>
      <c r="CU16" s="9">
        <v>0.752</v>
      </c>
      <c r="CV16" s="9">
        <v>4.2629999999999999</v>
      </c>
      <c r="CW16" s="9">
        <v>5.4189999999999996</v>
      </c>
      <c r="CX16" s="9">
        <v>2.9119999999999999</v>
      </c>
      <c r="CY16" s="9">
        <v>8.76</v>
      </c>
      <c r="CZ16" s="9">
        <v>2.4249999999999998</v>
      </c>
      <c r="DA16" s="9">
        <v>1.2729999999999999</v>
      </c>
      <c r="DB16" s="9">
        <v>0.65700000000000003</v>
      </c>
      <c r="DC16" s="9">
        <v>1.262</v>
      </c>
      <c r="DD16" s="9">
        <v>9.2829999999999995</v>
      </c>
      <c r="DE16" s="9">
        <v>10.53</v>
      </c>
      <c r="DF16" s="9">
        <v>381.75200000000001</v>
      </c>
      <c r="DG16" s="9">
        <v>327.596</v>
      </c>
      <c r="DH16" s="9">
        <v>62.564</v>
      </c>
      <c r="DI16" s="9">
        <v>24.678000000000001</v>
      </c>
      <c r="DJ16" s="9">
        <v>26.295000000000002</v>
      </c>
      <c r="DK16" s="9">
        <v>3.49</v>
      </c>
      <c r="DL16" s="9">
        <v>22.805</v>
      </c>
      <c r="DM16" s="9">
        <v>42.962000000000003</v>
      </c>
      <c r="DN16" s="9">
        <v>19.687000000000001</v>
      </c>
      <c r="DO16" s="9">
        <v>23.773</v>
      </c>
      <c r="DP16" s="9">
        <v>22.175999999999998</v>
      </c>
      <c r="DQ16" s="9">
        <v>34.256999999999998</v>
      </c>
      <c r="DR16" s="9">
        <v>4.62</v>
      </c>
      <c r="DS16" s="9">
        <v>13.05</v>
      </c>
      <c r="DT16" s="9">
        <v>5.8070000000000004</v>
      </c>
      <c r="DU16" s="9">
        <v>5.1970000000000001</v>
      </c>
      <c r="DV16" s="9">
        <v>42.53</v>
      </c>
      <c r="DW16" s="9">
        <v>54.155999999999999</v>
      </c>
      <c r="DX16" s="9">
        <v>322.19499999999999</v>
      </c>
      <c r="DY16" s="9">
        <v>276.613</v>
      </c>
      <c r="DZ16" s="9">
        <v>48.566000000000003</v>
      </c>
      <c r="EA16" s="9">
        <v>24.771999999999998</v>
      </c>
      <c r="EB16" s="9">
        <v>21.853000000000002</v>
      </c>
      <c r="EC16" s="9">
        <v>3.2069999999999999</v>
      </c>
      <c r="ED16" s="9">
        <v>18.646000000000001</v>
      </c>
      <c r="EE16" s="9">
        <v>40.442</v>
      </c>
      <c r="EF16" s="9">
        <v>12.837999999999999</v>
      </c>
      <c r="EG16" s="9">
        <v>12.726000000000001</v>
      </c>
      <c r="EH16" s="9">
        <v>5.1639999999999997</v>
      </c>
      <c r="EI16" s="9">
        <v>23.890999999999998</v>
      </c>
      <c r="EJ16" s="9">
        <v>9.6989999999999998</v>
      </c>
      <c r="EK16" s="9">
        <v>21.582999999999998</v>
      </c>
      <c r="EL16" s="9">
        <v>12.661</v>
      </c>
      <c r="EM16" s="9">
        <v>4.6539999999999999</v>
      </c>
      <c r="EN16" s="9">
        <v>37.762</v>
      </c>
      <c r="EO16" s="9">
        <v>45.582000000000001</v>
      </c>
    </row>
    <row r="17" spans="1:145">
      <c r="A17" s="10">
        <v>44228</v>
      </c>
      <c r="B17" s="9">
        <v>807.64200000000005</v>
      </c>
      <c r="C17" s="9">
        <v>713.22799999999995</v>
      </c>
      <c r="D17" s="9">
        <v>151.23400000000001</v>
      </c>
      <c r="E17" s="9">
        <v>50.039000000000001</v>
      </c>
      <c r="F17" s="9">
        <v>46.017000000000003</v>
      </c>
      <c r="G17" s="9">
        <v>7.6719999999999997</v>
      </c>
      <c r="H17" s="9">
        <v>38.344999999999999</v>
      </c>
      <c r="I17" s="9">
        <v>102.92400000000001</v>
      </c>
      <c r="J17" s="9">
        <v>37.308</v>
      </c>
      <c r="K17" s="9">
        <v>69.766999999999996</v>
      </c>
      <c r="L17" s="9">
        <v>32.713999999999999</v>
      </c>
      <c r="M17" s="9">
        <v>74.927999999999997</v>
      </c>
      <c r="N17" s="9">
        <v>18.117000000000001</v>
      </c>
      <c r="O17" s="9">
        <v>26.501000000000001</v>
      </c>
      <c r="P17" s="9">
        <v>22.838000000000001</v>
      </c>
      <c r="Q17" s="9">
        <v>10.988</v>
      </c>
      <c r="R17" s="9">
        <v>69.855000000000004</v>
      </c>
      <c r="S17" s="9">
        <v>94.414000000000001</v>
      </c>
      <c r="T17" s="9">
        <v>280.61099999999999</v>
      </c>
      <c r="U17" s="9">
        <v>233.53399999999999</v>
      </c>
      <c r="V17" s="9">
        <v>55.901000000000003</v>
      </c>
      <c r="W17" s="9">
        <v>21.800999999999998</v>
      </c>
      <c r="X17" s="9">
        <v>8.1920000000000002</v>
      </c>
      <c r="Y17" s="9">
        <v>7.6719999999999997</v>
      </c>
      <c r="Z17" s="9">
        <v>0.52</v>
      </c>
      <c r="AA17" s="9">
        <v>53.356000000000002</v>
      </c>
      <c r="AB17" s="9">
        <v>12.122</v>
      </c>
      <c r="AC17" s="9">
        <v>15.589</v>
      </c>
      <c r="AD17" s="9">
        <v>14.481999999999999</v>
      </c>
      <c r="AE17" s="9">
        <v>15.922000000000001</v>
      </c>
      <c r="AF17" s="9">
        <v>1.63</v>
      </c>
      <c r="AG17" s="9">
        <v>8.8350000000000009</v>
      </c>
      <c r="AH17" s="9">
        <v>1.9370000000000001</v>
      </c>
      <c r="AI17" s="9">
        <v>3.81</v>
      </c>
      <c r="AJ17" s="9">
        <v>19.957000000000001</v>
      </c>
      <c r="AK17" s="9">
        <v>47.076999999999998</v>
      </c>
      <c r="AL17" s="9">
        <v>174.68100000000001</v>
      </c>
      <c r="AM17" s="9">
        <v>158.38499999999999</v>
      </c>
      <c r="AN17" s="9">
        <v>35.68</v>
      </c>
      <c r="AO17" s="9">
        <v>11.420999999999999</v>
      </c>
      <c r="AP17" s="9">
        <v>1.4119999999999999</v>
      </c>
      <c r="AQ17" s="9">
        <v>0</v>
      </c>
      <c r="AR17" s="9">
        <v>1.4119999999999999</v>
      </c>
      <c r="AS17" s="9">
        <v>26.853000000000002</v>
      </c>
      <c r="AT17" s="9">
        <v>7.6020000000000003</v>
      </c>
      <c r="AU17" s="9">
        <v>15.234999999999999</v>
      </c>
      <c r="AV17" s="9">
        <v>8.0510000000000002</v>
      </c>
      <c r="AW17" s="9">
        <v>16.021000000000001</v>
      </c>
      <c r="AX17" s="9">
        <v>6.444</v>
      </c>
      <c r="AY17" s="9">
        <v>5.4269999999999996</v>
      </c>
      <c r="AZ17" s="9">
        <v>5.569</v>
      </c>
      <c r="BA17" s="9">
        <v>2.5129999999999999</v>
      </c>
      <c r="BB17" s="9">
        <v>16.157</v>
      </c>
      <c r="BC17" s="9">
        <v>16.295999999999999</v>
      </c>
      <c r="BD17" s="9">
        <v>120.66800000000001</v>
      </c>
      <c r="BE17" s="9">
        <v>109.468</v>
      </c>
      <c r="BF17" s="9">
        <v>21.41</v>
      </c>
      <c r="BG17" s="9">
        <v>5.9340000000000002</v>
      </c>
      <c r="BH17" s="9">
        <v>1.788</v>
      </c>
      <c r="BI17" s="9">
        <v>0</v>
      </c>
      <c r="BJ17" s="9">
        <v>1.788</v>
      </c>
      <c r="BK17" s="9">
        <v>12.654999999999999</v>
      </c>
      <c r="BL17" s="9">
        <v>6.3369999999999997</v>
      </c>
      <c r="BM17" s="9">
        <v>9.7710000000000008</v>
      </c>
      <c r="BN17" s="9">
        <v>5.6150000000000002</v>
      </c>
      <c r="BO17" s="9">
        <v>11.884</v>
      </c>
      <c r="BP17" s="9">
        <v>2.88</v>
      </c>
      <c r="BQ17" s="9">
        <v>8.5909999999999993</v>
      </c>
      <c r="BR17" s="9">
        <v>9.2430000000000003</v>
      </c>
      <c r="BS17" s="9">
        <v>2.5569999999999999</v>
      </c>
      <c r="BT17" s="9">
        <v>10.802</v>
      </c>
      <c r="BU17" s="9">
        <v>11.2</v>
      </c>
      <c r="BV17" s="9">
        <v>117.58</v>
      </c>
      <c r="BW17" s="9">
        <v>106.693</v>
      </c>
      <c r="BX17" s="9">
        <v>20.978000000000002</v>
      </c>
      <c r="BY17" s="9">
        <v>7.35</v>
      </c>
      <c r="BZ17" s="9">
        <v>5.6859999999999999</v>
      </c>
      <c r="CA17" s="9">
        <v>0</v>
      </c>
      <c r="CB17" s="9">
        <v>5.6859999999999999</v>
      </c>
      <c r="CC17" s="9">
        <v>6.0949999999999998</v>
      </c>
      <c r="CD17" s="9">
        <v>6.3239999999999998</v>
      </c>
      <c r="CE17" s="9">
        <v>14.255000000000001</v>
      </c>
      <c r="CF17" s="9">
        <v>3.7639999999999998</v>
      </c>
      <c r="CG17" s="9">
        <v>18.914999999999999</v>
      </c>
      <c r="CH17" s="9">
        <v>3.9940000000000002</v>
      </c>
      <c r="CI17" s="9">
        <v>2.7839999999999998</v>
      </c>
      <c r="CJ17" s="9">
        <v>3.8980000000000001</v>
      </c>
      <c r="CK17" s="9">
        <v>2.1080000000000001</v>
      </c>
      <c r="CL17" s="9">
        <v>10.541</v>
      </c>
      <c r="CM17" s="9">
        <v>10.887</v>
      </c>
      <c r="CN17" s="9">
        <v>114.102</v>
      </c>
      <c r="CO17" s="9">
        <v>105.148</v>
      </c>
      <c r="CP17" s="9">
        <v>17.263999999999999</v>
      </c>
      <c r="CQ17" s="9">
        <v>3.5329999999999999</v>
      </c>
      <c r="CR17" s="9">
        <v>28.94</v>
      </c>
      <c r="CS17" s="9">
        <v>0</v>
      </c>
      <c r="CT17" s="9">
        <v>28.94</v>
      </c>
      <c r="CU17" s="9">
        <v>3.964</v>
      </c>
      <c r="CV17" s="9">
        <v>4.9219999999999997</v>
      </c>
      <c r="CW17" s="9">
        <v>14.917</v>
      </c>
      <c r="CX17" s="9">
        <v>0.80100000000000005</v>
      </c>
      <c r="CY17" s="9">
        <v>12.185</v>
      </c>
      <c r="CZ17" s="9">
        <v>3.1680000000000001</v>
      </c>
      <c r="DA17" s="9">
        <v>0.86399999999999999</v>
      </c>
      <c r="DB17" s="9">
        <v>2.19</v>
      </c>
      <c r="DC17" s="9">
        <v>0</v>
      </c>
      <c r="DD17" s="9">
        <v>12.398999999999999</v>
      </c>
      <c r="DE17" s="9">
        <v>8.9540000000000006</v>
      </c>
      <c r="DF17" s="9">
        <v>442.45600000000002</v>
      </c>
      <c r="DG17" s="9">
        <v>393.91899999999998</v>
      </c>
      <c r="DH17" s="9">
        <v>82.188999999999993</v>
      </c>
      <c r="DI17" s="9">
        <v>30.852</v>
      </c>
      <c r="DJ17" s="9">
        <v>23.757000000000001</v>
      </c>
      <c r="DK17" s="9">
        <v>2.7930000000000001</v>
      </c>
      <c r="DL17" s="9">
        <v>20.963999999999999</v>
      </c>
      <c r="DM17" s="9">
        <v>56.573999999999998</v>
      </c>
      <c r="DN17" s="9">
        <v>21.504999999999999</v>
      </c>
      <c r="DO17" s="9">
        <v>46.313000000000002</v>
      </c>
      <c r="DP17" s="9">
        <v>21.085999999999999</v>
      </c>
      <c r="DQ17" s="9">
        <v>47.795999999999999</v>
      </c>
      <c r="DR17" s="9">
        <v>8.0830000000000002</v>
      </c>
      <c r="DS17" s="9">
        <v>6.3689999999999998</v>
      </c>
      <c r="DT17" s="9">
        <v>4.3150000000000004</v>
      </c>
      <c r="DU17" s="9">
        <v>7.16</v>
      </c>
      <c r="DV17" s="9">
        <v>37.921999999999997</v>
      </c>
      <c r="DW17" s="9">
        <v>48.536000000000001</v>
      </c>
      <c r="DX17" s="9">
        <v>365.18700000000001</v>
      </c>
      <c r="DY17" s="9">
        <v>319.30900000000003</v>
      </c>
      <c r="DZ17" s="9">
        <v>69.043999999999997</v>
      </c>
      <c r="EA17" s="9">
        <v>19.187000000000001</v>
      </c>
      <c r="EB17" s="9">
        <v>22.26</v>
      </c>
      <c r="EC17" s="9">
        <v>4.8789999999999996</v>
      </c>
      <c r="ED17" s="9">
        <v>17.381</v>
      </c>
      <c r="EE17" s="9">
        <v>46.35</v>
      </c>
      <c r="EF17" s="9">
        <v>15.803000000000001</v>
      </c>
      <c r="EG17" s="9">
        <v>23.454999999999998</v>
      </c>
      <c r="EH17" s="9">
        <v>11.628</v>
      </c>
      <c r="EI17" s="9">
        <v>27.132000000000001</v>
      </c>
      <c r="EJ17" s="9">
        <v>10.034000000000001</v>
      </c>
      <c r="EK17" s="9">
        <v>20.132000000000001</v>
      </c>
      <c r="EL17" s="9">
        <v>18.521999999999998</v>
      </c>
      <c r="EM17" s="9">
        <v>3.8279999999999998</v>
      </c>
      <c r="EN17" s="9">
        <v>31.933</v>
      </c>
      <c r="EO17" s="9">
        <v>45.878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434</vt:i4>
      </vt:variant>
    </vt:vector>
  </HeadingPairs>
  <TitlesOfParts>
    <vt:vector size="439" baseType="lpstr">
      <vt:lpstr>Contents</vt:lpstr>
      <vt:lpstr>Table 16.1</vt:lpstr>
      <vt:lpstr>Table 16.2</vt:lpstr>
      <vt:lpstr>Index</vt:lpstr>
      <vt:lpstr>Data1</vt:lpstr>
      <vt:lpstr>A124813766X</vt:lpstr>
      <vt:lpstr>A124813766X_Data</vt:lpstr>
      <vt:lpstr>A124813766X_Latest</vt:lpstr>
      <vt:lpstr>A124813770R</vt:lpstr>
      <vt:lpstr>A124813770R_Data</vt:lpstr>
      <vt:lpstr>A124813770R_Latest</vt:lpstr>
      <vt:lpstr>A124813774X</vt:lpstr>
      <vt:lpstr>A124813774X_Data</vt:lpstr>
      <vt:lpstr>A124813774X_Latest</vt:lpstr>
      <vt:lpstr>A124813778J</vt:lpstr>
      <vt:lpstr>A124813778J_Data</vt:lpstr>
      <vt:lpstr>A124813778J_Latest</vt:lpstr>
      <vt:lpstr>A124813782X</vt:lpstr>
      <vt:lpstr>A124813782X_Data</vt:lpstr>
      <vt:lpstr>A124813782X_Latest</vt:lpstr>
      <vt:lpstr>A124813786J</vt:lpstr>
      <vt:lpstr>A124813786J_Data</vt:lpstr>
      <vt:lpstr>A124813786J_Latest</vt:lpstr>
      <vt:lpstr>A124813790X</vt:lpstr>
      <vt:lpstr>A124813790X_Data</vt:lpstr>
      <vt:lpstr>A124813790X_Latest</vt:lpstr>
      <vt:lpstr>A124813794J</vt:lpstr>
      <vt:lpstr>A124813794J_Data</vt:lpstr>
      <vt:lpstr>A124813794J_Latest</vt:lpstr>
      <vt:lpstr>A124813798T</vt:lpstr>
      <vt:lpstr>A124813798T_Data</vt:lpstr>
      <vt:lpstr>A124813798T_Latest</vt:lpstr>
      <vt:lpstr>A124813802W</vt:lpstr>
      <vt:lpstr>A124813802W_Data</vt:lpstr>
      <vt:lpstr>A124813802W_Latest</vt:lpstr>
      <vt:lpstr>A124813806F</vt:lpstr>
      <vt:lpstr>A124813806F_Data</vt:lpstr>
      <vt:lpstr>A124813806F_Latest</vt:lpstr>
      <vt:lpstr>A124813810W</vt:lpstr>
      <vt:lpstr>A124813810W_Data</vt:lpstr>
      <vt:lpstr>A124813810W_Latest</vt:lpstr>
      <vt:lpstr>A124813814F</vt:lpstr>
      <vt:lpstr>A124813814F_Data</vt:lpstr>
      <vt:lpstr>A124813814F_Latest</vt:lpstr>
      <vt:lpstr>A124813818R</vt:lpstr>
      <vt:lpstr>A124813818R_Data</vt:lpstr>
      <vt:lpstr>A124813818R_Latest</vt:lpstr>
      <vt:lpstr>A124813822F</vt:lpstr>
      <vt:lpstr>A124813822F_Data</vt:lpstr>
      <vt:lpstr>A124813822F_Latest</vt:lpstr>
      <vt:lpstr>A124813826R</vt:lpstr>
      <vt:lpstr>A124813826R_Data</vt:lpstr>
      <vt:lpstr>A124813826R_Latest</vt:lpstr>
      <vt:lpstr>A124813830F</vt:lpstr>
      <vt:lpstr>A124813830F_Data</vt:lpstr>
      <vt:lpstr>A124813830F_Latest</vt:lpstr>
      <vt:lpstr>A124813834R</vt:lpstr>
      <vt:lpstr>A124813834R_Data</vt:lpstr>
      <vt:lpstr>A124813834R_Latest</vt:lpstr>
      <vt:lpstr>A124813838X</vt:lpstr>
      <vt:lpstr>A124813838X_Data</vt:lpstr>
      <vt:lpstr>A124813838X_Latest</vt:lpstr>
      <vt:lpstr>A124813842R</vt:lpstr>
      <vt:lpstr>A124813842R_Data</vt:lpstr>
      <vt:lpstr>A124813842R_Latest</vt:lpstr>
      <vt:lpstr>A124813846X</vt:lpstr>
      <vt:lpstr>A124813846X_Data</vt:lpstr>
      <vt:lpstr>A124813846X_Latest</vt:lpstr>
      <vt:lpstr>A124813850R</vt:lpstr>
      <vt:lpstr>A124813850R_Data</vt:lpstr>
      <vt:lpstr>A124813850R_Latest</vt:lpstr>
      <vt:lpstr>A124813854X</vt:lpstr>
      <vt:lpstr>A124813854X_Data</vt:lpstr>
      <vt:lpstr>A124813854X_Latest</vt:lpstr>
      <vt:lpstr>A124813858J</vt:lpstr>
      <vt:lpstr>A124813858J_Data</vt:lpstr>
      <vt:lpstr>A124813858J_Latest</vt:lpstr>
      <vt:lpstr>A124813862X</vt:lpstr>
      <vt:lpstr>A124813862X_Data</vt:lpstr>
      <vt:lpstr>A124813862X_Latest</vt:lpstr>
      <vt:lpstr>A124813866J</vt:lpstr>
      <vt:lpstr>A124813866J_Data</vt:lpstr>
      <vt:lpstr>A124813866J_Latest</vt:lpstr>
      <vt:lpstr>A124813870X</vt:lpstr>
      <vt:lpstr>A124813870X_Data</vt:lpstr>
      <vt:lpstr>A124813870X_Latest</vt:lpstr>
      <vt:lpstr>A124813874J</vt:lpstr>
      <vt:lpstr>A124813874J_Data</vt:lpstr>
      <vt:lpstr>A124813874J_Latest</vt:lpstr>
      <vt:lpstr>A124813878T</vt:lpstr>
      <vt:lpstr>A124813878T_Data</vt:lpstr>
      <vt:lpstr>A124813878T_Latest</vt:lpstr>
      <vt:lpstr>A124813882J</vt:lpstr>
      <vt:lpstr>A124813882J_Data</vt:lpstr>
      <vt:lpstr>A124813882J_Latest</vt:lpstr>
      <vt:lpstr>A124813886T</vt:lpstr>
      <vt:lpstr>A124813886T_Data</vt:lpstr>
      <vt:lpstr>A124813886T_Latest</vt:lpstr>
      <vt:lpstr>A124813890J</vt:lpstr>
      <vt:lpstr>A124813890J_Data</vt:lpstr>
      <vt:lpstr>A124813890J_Latest</vt:lpstr>
      <vt:lpstr>A124813894T</vt:lpstr>
      <vt:lpstr>A124813894T_Data</vt:lpstr>
      <vt:lpstr>A124813894T_Latest</vt:lpstr>
      <vt:lpstr>A124813898A</vt:lpstr>
      <vt:lpstr>A124813898A_Data</vt:lpstr>
      <vt:lpstr>A124813898A_Latest</vt:lpstr>
      <vt:lpstr>A124813902F</vt:lpstr>
      <vt:lpstr>A124813902F_Data</vt:lpstr>
      <vt:lpstr>A124813902F_Latest</vt:lpstr>
      <vt:lpstr>A124813906R</vt:lpstr>
      <vt:lpstr>A124813906R_Data</vt:lpstr>
      <vt:lpstr>A124813906R_Latest</vt:lpstr>
      <vt:lpstr>A124813910F</vt:lpstr>
      <vt:lpstr>A124813910F_Data</vt:lpstr>
      <vt:lpstr>A124813910F_Latest</vt:lpstr>
      <vt:lpstr>A124813914R</vt:lpstr>
      <vt:lpstr>A124813914R_Data</vt:lpstr>
      <vt:lpstr>A124813914R_Latest</vt:lpstr>
      <vt:lpstr>A124813918X</vt:lpstr>
      <vt:lpstr>A124813918X_Data</vt:lpstr>
      <vt:lpstr>A124813918X_Latest</vt:lpstr>
      <vt:lpstr>A124813922R</vt:lpstr>
      <vt:lpstr>A124813922R_Data</vt:lpstr>
      <vt:lpstr>A124813922R_Latest</vt:lpstr>
      <vt:lpstr>A124813926X</vt:lpstr>
      <vt:lpstr>A124813926X_Data</vt:lpstr>
      <vt:lpstr>A124813926X_Latest</vt:lpstr>
      <vt:lpstr>A124813930R</vt:lpstr>
      <vt:lpstr>A124813930R_Data</vt:lpstr>
      <vt:lpstr>A124813930R_Latest</vt:lpstr>
      <vt:lpstr>A124813934X</vt:lpstr>
      <vt:lpstr>A124813934X_Data</vt:lpstr>
      <vt:lpstr>A124813934X_Latest</vt:lpstr>
      <vt:lpstr>A124813938J</vt:lpstr>
      <vt:lpstr>A124813938J_Data</vt:lpstr>
      <vt:lpstr>A124813938J_Latest</vt:lpstr>
      <vt:lpstr>A124813942X</vt:lpstr>
      <vt:lpstr>A124813942X_Data</vt:lpstr>
      <vt:lpstr>A124813942X_Latest</vt:lpstr>
      <vt:lpstr>A124813946J</vt:lpstr>
      <vt:lpstr>A124813946J_Data</vt:lpstr>
      <vt:lpstr>A124813946J_Latest</vt:lpstr>
      <vt:lpstr>A124813950X</vt:lpstr>
      <vt:lpstr>A124813950X_Data</vt:lpstr>
      <vt:lpstr>A124813950X_Latest</vt:lpstr>
      <vt:lpstr>A124813954J</vt:lpstr>
      <vt:lpstr>A124813954J_Data</vt:lpstr>
      <vt:lpstr>A124813954J_Latest</vt:lpstr>
      <vt:lpstr>A124813958T</vt:lpstr>
      <vt:lpstr>A124813958T_Data</vt:lpstr>
      <vt:lpstr>A124813958T_Latest</vt:lpstr>
      <vt:lpstr>A124813962J</vt:lpstr>
      <vt:lpstr>A124813962J_Data</vt:lpstr>
      <vt:lpstr>A124813962J_Latest</vt:lpstr>
      <vt:lpstr>A124813966T</vt:lpstr>
      <vt:lpstr>A124813966T_Data</vt:lpstr>
      <vt:lpstr>A124813966T_Latest</vt:lpstr>
      <vt:lpstr>A124813970J</vt:lpstr>
      <vt:lpstr>A124813970J_Data</vt:lpstr>
      <vt:lpstr>A124813970J_Latest</vt:lpstr>
      <vt:lpstr>A124813974T</vt:lpstr>
      <vt:lpstr>A124813974T_Data</vt:lpstr>
      <vt:lpstr>A124813974T_Latest</vt:lpstr>
      <vt:lpstr>A124813978A</vt:lpstr>
      <vt:lpstr>A124813978A_Data</vt:lpstr>
      <vt:lpstr>A124813978A_Latest</vt:lpstr>
      <vt:lpstr>A124813982T</vt:lpstr>
      <vt:lpstr>A124813982T_Data</vt:lpstr>
      <vt:lpstr>A124813982T_Latest</vt:lpstr>
      <vt:lpstr>A124813986A</vt:lpstr>
      <vt:lpstr>A124813986A_Data</vt:lpstr>
      <vt:lpstr>A124813986A_Latest</vt:lpstr>
      <vt:lpstr>A124813990T</vt:lpstr>
      <vt:lpstr>A124813990T_Data</vt:lpstr>
      <vt:lpstr>A124813990T_Latest</vt:lpstr>
      <vt:lpstr>A124813994A</vt:lpstr>
      <vt:lpstr>A124813994A_Data</vt:lpstr>
      <vt:lpstr>A124813994A_Latest</vt:lpstr>
      <vt:lpstr>A124813998K</vt:lpstr>
      <vt:lpstr>A124813998K_Data</vt:lpstr>
      <vt:lpstr>A124813998K_Latest</vt:lpstr>
      <vt:lpstr>A124814002T</vt:lpstr>
      <vt:lpstr>A124814002T_Data</vt:lpstr>
      <vt:lpstr>A124814002T_Latest</vt:lpstr>
      <vt:lpstr>A124814006A</vt:lpstr>
      <vt:lpstr>A124814006A_Data</vt:lpstr>
      <vt:lpstr>A124814006A_Latest</vt:lpstr>
      <vt:lpstr>A124814010T</vt:lpstr>
      <vt:lpstr>A124814010T_Data</vt:lpstr>
      <vt:lpstr>A124814010T_Latest</vt:lpstr>
      <vt:lpstr>A124814014A</vt:lpstr>
      <vt:lpstr>A124814014A_Data</vt:lpstr>
      <vt:lpstr>A124814014A_Latest</vt:lpstr>
      <vt:lpstr>A124814018K</vt:lpstr>
      <vt:lpstr>A124814018K_Data</vt:lpstr>
      <vt:lpstr>A124814018K_Latest</vt:lpstr>
      <vt:lpstr>A124814022A</vt:lpstr>
      <vt:lpstr>A124814022A_Data</vt:lpstr>
      <vt:lpstr>A124814022A_Latest</vt:lpstr>
      <vt:lpstr>A124814026K</vt:lpstr>
      <vt:lpstr>A124814026K_Data</vt:lpstr>
      <vt:lpstr>A124814026K_Latest</vt:lpstr>
      <vt:lpstr>A124814030A</vt:lpstr>
      <vt:lpstr>A124814030A_Data</vt:lpstr>
      <vt:lpstr>A124814030A_Latest</vt:lpstr>
      <vt:lpstr>A124814034K</vt:lpstr>
      <vt:lpstr>A124814034K_Data</vt:lpstr>
      <vt:lpstr>A124814034K_Latest</vt:lpstr>
      <vt:lpstr>A124814038V</vt:lpstr>
      <vt:lpstr>A124814038V_Data</vt:lpstr>
      <vt:lpstr>A124814038V_Latest</vt:lpstr>
      <vt:lpstr>A124814042K</vt:lpstr>
      <vt:lpstr>A124814042K_Data</vt:lpstr>
      <vt:lpstr>A124814042K_Latest</vt:lpstr>
      <vt:lpstr>A124814046V</vt:lpstr>
      <vt:lpstr>A124814046V_Data</vt:lpstr>
      <vt:lpstr>A124814046V_Latest</vt:lpstr>
      <vt:lpstr>A124814050K</vt:lpstr>
      <vt:lpstr>A124814050K_Data</vt:lpstr>
      <vt:lpstr>A124814050K_Latest</vt:lpstr>
      <vt:lpstr>A124814054V</vt:lpstr>
      <vt:lpstr>A124814054V_Data</vt:lpstr>
      <vt:lpstr>A124814054V_Latest</vt:lpstr>
      <vt:lpstr>A124814058C</vt:lpstr>
      <vt:lpstr>A124814058C_Data</vt:lpstr>
      <vt:lpstr>A124814058C_Latest</vt:lpstr>
      <vt:lpstr>A124814062V</vt:lpstr>
      <vt:lpstr>A124814062V_Data</vt:lpstr>
      <vt:lpstr>A124814062V_Latest</vt:lpstr>
      <vt:lpstr>A124814066C</vt:lpstr>
      <vt:lpstr>A124814066C_Data</vt:lpstr>
      <vt:lpstr>A124814066C_Latest</vt:lpstr>
      <vt:lpstr>A124814070V</vt:lpstr>
      <vt:lpstr>A124814070V_Data</vt:lpstr>
      <vt:lpstr>A124814070V_Latest</vt:lpstr>
      <vt:lpstr>A124814074C</vt:lpstr>
      <vt:lpstr>A124814074C_Data</vt:lpstr>
      <vt:lpstr>A124814074C_Latest</vt:lpstr>
      <vt:lpstr>A124814078L</vt:lpstr>
      <vt:lpstr>A124814078L_Data</vt:lpstr>
      <vt:lpstr>A124814078L_Latest</vt:lpstr>
      <vt:lpstr>A124814082C</vt:lpstr>
      <vt:lpstr>A124814082C_Data</vt:lpstr>
      <vt:lpstr>A124814082C_Latest</vt:lpstr>
      <vt:lpstr>A124814086L</vt:lpstr>
      <vt:lpstr>A124814086L_Data</vt:lpstr>
      <vt:lpstr>A124814086L_Latest</vt:lpstr>
      <vt:lpstr>A124814090C</vt:lpstr>
      <vt:lpstr>A124814090C_Data</vt:lpstr>
      <vt:lpstr>A124814090C_Latest</vt:lpstr>
      <vt:lpstr>A124814094L</vt:lpstr>
      <vt:lpstr>A124814094L_Data</vt:lpstr>
      <vt:lpstr>A124814094L_Latest</vt:lpstr>
      <vt:lpstr>A124814098W</vt:lpstr>
      <vt:lpstr>A124814098W_Data</vt:lpstr>
      <vt:lpstr>A124814098W_Latest</vt:lpstr>
      <vt:lpstr>A124814102A</vt:lpstr>
      <vt:lpstr>A124814102A_Data</vt:lpstr>
      <vt:lpstr>A124814102A_Latest</vt:lpstr>
      <vt:lpstr>A124814106K</vt:lpstr>
      <vt:lpstr>A124814106K_Data</vt:lpstr>
      <vt:lpstr>A124814106K_Latest</vt:lpstr>
      <vt:lpstr>A124814110A</vt:lpstr>
      <vt:lpstr>A124814110A_Data</vt:lpstr>
      <vt:lpstr>A124814110A_Latest</vt:lpstr>
      <vt:lpstr>A124814114K</vt:lpstr>
      <vt:lpstr>A124814114K_Data</vt:lpstr>
      <vt:lpstr>A124814114K_Latest</vt:lpstr>
      <vt:lpstr>A124814118V</vt:lpstr>
      <vt:lpstr>A124814118V_Data</vt:lpstr>
      <vt:lpstr>A124814118V_Latest</vt:lpstr>
      <vt:lpstr>A124814122K</vt:lpstr>
      <vt:lpstr>A124814122K_Data</vt:lpstr>
      <vt:lpstr>A124814122K_Latest</vt:lpstr>
      <vt:lpstr>A124814126V</vt:lpstr>
      <vt:lpstr>A124814126V_Data</vt:lpstr>
      <vt:lpstr>A124814126V_Latest</vt:lpstr>
      <vt:lpstr>A124814130K</vt:lpstr>
      <vt:lpstr>A124814130K_Data</vt:lpstr>
      <vt:lpstr>A124814130K_Latest</vt:lpstr>
      <vt:lpstr>A124814134V</vt:lpstr>
      <vt:lpstr>A124814134V_Data</vt:lpstr>
      <vt:lpstr>A124814134V_Latest</vt:lpstr>
      <vt:lpstr>A124814138C</vt:lpstr>
      <vt:lpstr>A124814138C_Data</vt:lpstr>
      <vt:lpstr>A124814138C_Latest</vt:lpstr>
      <vt:lpstr>A124814142V</vt:lpstr>
      <vt:lpstr>A124814142V_Data</vt:lpstr>
      <vt:lpstr>A124814142V_Latest</vt:lpstr>
      <vt:lpstr>A124814146C</vt:lpstr>
      <vt:lpstr>A124814146C_Data</vt:lpstr>
      <vt:lpstr>A124814146C_Latest</vt:lpstr>
      <vt:lpstr>A124814150V</vt:lpstr>
      <vt:lpstr>A124814150V_Data</vt:lpstr>
      <vt:lpstr>A124814150V_Latest</vt:lpstr>
      <vt:lpstr>A124814154C</vt:lpstr>
      <vt:lpstr>A124814154C_Data</vt:lpstr>
      <vt:lpstr>A124814154C_Latest</vt:lpstr>
      <vt:lpstr>A124814158L</vt:lpstr>
      <vt:lpstr>A124814158L_Data</vt:lpstr>
      <vt:lpstr>A124814158L_Latest</vt:lpstr>
      <vt:lpstr>A124814162C</vt:lpstr>
      <vt:lpstr>A124814162C_Data</vt:lpstr>
      <vt:lpstr>A124814162C_Latest</vt:lpstr>
      <vt:lpstr>A124814166L</vt:lpstr>
      <vt:lpstr>A124814166L_Data</vt:lpstr>
      <vt:lpstr>A124814166L_Latest</vt:lpstr>
      <vt:lpstr>A124814170C</vt:lpstr>
      <vt:lpstr>A124814170C_Data</vt:lpstr>
      <vt:lpstr>A124814170C_Latest</vt:lpstr>
      <vt:lpstr>A124814174L</vt:lpstr>
      <vt:lpstr>A124814174L_Data</vt:lpstr>
      <vt:lpstr>A124814174L_Latest</vt:lpstr>
      <vt:lpstr>A124814178W</vt:lpstr>
      <vt:lpstr>A124814178W_Data</vt:lpstr>
      <vt:lpstr>A124814178W_Latest</vt:lpstr>
      <vt:lpstr>A124814182L</vt:lpstr>
      <vt:lpstr>A124814182L_Data</vt:lpstr>
      <vt:lpstr>A124814182L_Latest</vt:lpstr>
      <vt:lpstr>A124814186W</vt:lpstr>
      <vt:lpstr>A124814186W_Data</vt:lpstr>
      <vt:lpstr>A124814186W_Latest</vt:lpstr>
      <vt:lpstr>A124814190L</vt:lpstr>
      <vt:lpstr>A124814190L_Data</vt:lpstr>
      <vt:lpstr>A124814190L_Latest</vt:lpstr>
      <vt:lpstr>A124814194W</vt:lpstr>
      <vt:lpstr>A124814194W_Data</vt:lpstr>
      <vt:lpstr>A124814194W_Latest</vt:lpstr>
      <vt:lpstr>A124814198F</vt:lpstr>
      <vt:lpstr>A124814198F_Data</vt:lpstr>
      <vt:lpstr>A124814198F_Latest</vt:lpstr>
      <vt:lpstr>A124814202K</vt:lpstr>
      <vt:lpstr>A124814202K_Data</vt:lpstr>
      <vt:lpstr>A124814202K_Latest</vt:lpstr>
      <vt:lpstr>A124814206V</vt:lpstr>
      <vt:lpstr>A124814206V_Data</vt:lpstr>
      <vt:lpstr>A124814206V_Latest</vt:lpstr>
      <vt:lpstr>A124814210K</vt:lpstr>
      <vt:lpstr>A124814210K_Data</vt:lpstr>
      <vt:lpstr>A124814210K_Latest</vt:lpstr>
      <vt:lpstr>A124814214V</vt:lpstr>
      <vt:lpstr>A124814214V_Data</vt:lpstr>
      <vt:lpstr>A124814214V_Latest</vt:lpstr>
      <vt:lpstr>A124814218C</vt:lpstr>
      <vt:lpstr>A124814218C_Data</vt:lpstr>
      <vt:lpstr>A124814218C_Latest</vt:lpstr>
      <vt:lpstr>A124814222V</vt:lpstr>
      <vt:lpstr>A124814222V_Data</vt:lpstr>
      <vt:lpstr>A124814222V_Latest</vt:lpstr>
      <vt:lpstr>A124814226C</vt:lpstr>
      <vt:lpstr>A124814226C_Data</vt:lpstr>
      <vt:lpstr>A124814226C_Latest</vt:lpstr>
      <vt:lpstr>A124814230V</vt:lpstr>
      <vt:lpstr>A124814230V_Data</vt:lpstr>
      <vt:lpstr>A124814230V_Latest</vt:lpstr>
      <vt:lpstr>A124814234C</vt:lpstr>
      <vt:lpstr>A124814234C_Data</vt:lpstr>
      <vt:lpstr>A124814234C_Latest</vt:lpstr>
      <vt:lpstr>A124814238L</vt:lpstr>
      <vt:lpstr>A124814238L_Data</vt:lpstr>
      <vt:lpstr>A124814238L_Latest</vt:lpstr>
      <vt:lpstr>A124814242C</vt:lpstr>
      <vt:lpstr>A124814242C_Data</vt:lpstr>
      <vt:lpstr>A124814242C_Latest</vt:lpstr>
      <vt:lpstr>A124814246L</vt:lpstr>
      <vt:lpstr>A124814246L_Data</vt:lpstr>
      <vt:lpstr>A124814246L_Latest</vt:lpstr>
      <vt:lpstr>A124814250C</vt:lpstr>
      <vt:lpstr>A124814250C_Data</vt:lpstr>
      <vt:lpstr>A124814250C_Latest</vt:lpstr>
      <vt:lpstr>A124814254L</vt:lpstr>
      <vt:lpstr>A124814254L_Data</vt:lpstr>
      <vt:lpstr>A124814254L_Latest</vt:lpstr>
      <vt:lpstr>A124814258W</vt:lpstr>
      <vt:lpstr>A124814258W_Data</vt:lpstr>
      <vt:lpstr>A124814258W_Latest</vt:lpstr>
      <vt:lpstr>A124814262L</vt:lpstr>
      <vt:lpstr>A124814262L_Data</vt:lpstr>
      <vt:lpstr>A124814262L_Latest</vt:lpstr>
      <vt:lpstr>A124814266W</vt:lpstr>
      <vt:lpstr>A124814266W_Data</vt:lpstr>
      <vt:lpstr>A124814266W_Latest</vt:lpstr>
      <vt:lpstr>A124814270L</vt:lpstr>
      <vt:lpstr>A124814270L_Data</vt:lpstr>
      <vt:lpstr>A124814270L_Latest</vt:lpstr>
      <vt:lpstr>A124814274W</vt:lpstr>
      <vt:lpstr>A124814274W_Data</vt:lpstr>
      <vt:lpstr>A124814274W_Latest</vt:lpstr>
      <vt:lpstr>A124814278F</vt:lpstr>
      <vt:lpstr>A124814278F_Data</vt:lpstr>
      <vt:lpstr>A124814278F_Latest</vt:lpstr>
      <vt:lpstr>A124814282W</vt:lpstr>
      <vt:lpstr>A124814282W_Data</vt:lpstr>
      <vt:lpstr>A124814282W_Latest</vt:lpstr>
      <vt:lpstr>A124814286F</vt:lpstr>
      <vt:lpstr>A124814286F_Data</vt:lpstr>
      <vt:lpstr>A124814286F_Latest</vt:lpstr>
      <vt:lpstr>A124814290W</vt:lpstr>
      <vt:lpstr>A124814290W_Data</vt:lpstr>
      <vt:lpstr>A124814290W_Latest</vt:lpstr>
      <vt:lpstr>A124814294F</vt:lpstr>
      <vt:lpstr>A124814294F_Data</vt:lpstr>
      <vt:lpstr>A124814294F_Latest</vt:lpstr>
      <vt:lpstr>A124814298R</vt:lpstr>
      <vt:lpstr>A124814298R_Data</vt:lpstr>
      <vt:lpstr>A124814298R_Latest</vt:lpstr>
      <vt:lpstr>A124814302V</vt:lpstr>
      <vt:lpstr>A124814302V_Data</vt:lpstr>
      <vt:lpstr>A124814302V_Latest</vt:lpstr>
      <vt:lpstr>A124814306C</vt:lpstr>
      <vt:lpstr>A124814306C_Data</vt:lpstr>
      <vt:lpstr>A124814306C_Latest</vt:lpstr>
      <vt:lpstr>A124814310V</vt:lpstr>
      <vt:lpstr>A124814310V_Data</vt:lpstr>
      <vt:lpstr>A124814310V_Latest</vt:lpstr>
      <vt:lpstr>A124814314C</vt:lpstr>
      <vt:lpstr>A124814314C_Data</vt:lpstr>
      <vt:lpstr>A124814314C_Latest</vt:lpstr>
      <vt:lpstr>A124814318L</vt:lpstr>
      <vt:lpstr>A124814318L_Data</vt:lpstr>
      <vt:lpstr>A124814318L_Latest</vt:lpstr>
      <vt:lpstr>A124814322C</vt:lpstr>
      <vt:lpstr>A124814322C_Data</vt:lpstr>
      <vt:lpstr>A124814322C_Latest</vt:lpstr>
      <vt:lpstr>A124814326L</vt:lpstr>
      <vt:lpstr>A124814326L_Data</vt:lpstr>
      <vt:lpstr>A124814326L_Latest</vt:lpstr>
      <vt:lpstr>A124814330C</vt:lpstr>
      <vt:lpstr>A124814330C_Data</vt:lpstr>
      <vt:lpstr>A124814330C_Latest</vt:lpstr>
      <vt:lpstr>A124814334L</vt:lpstr>
      <vt:lpstr>A124814334L_Data</vt:lpstr>
      <vt:lpstr>A124814334L_Latest</vt:lpstr>
      <vt:lpstr>A124814338W</vt:lpstr>
      <vt:lpstr>A124814338W_Data</vt:lpstr>
      <vt:lpstr>A124814338W_Latest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2021-05-25T01:04:14Z</dcterms:created>
  <dcterms:modified xsi:type="dcterms:W3CDTF">2021-07-01T10:36:22Z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2021-07-01T09:56:22Z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c7e911e4-77f0-4392-ae26-920c9a1dc809</vt:lpwstr>
  </property>
  <property fmtid="{D5CDD505-2E9C-101B-9397-08002B2CF9AE}" pid="8" name="MSIP_Label_c8e5a7ee-c283-40b0-98eb-fa437df4c031_ContentBits">
    <vt:lpwstr>0</vt:lpwstr>
  </property>
</Properties>
</file>