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opic\21 Participation Jobsearch and Mobility\Output_Tables\2021\Data Cubes\Publication\2021\"/>
    </mc:Choice>
  </mc:AlternateContent>
  <xr:revisionPtr revIDLastSave="0" documentId="13_ncr:1_{F6577E06-EA2B-4059-BA29-F921296CEDB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ontents" sheetId="4" r:id="rId1"/>
    <sheet name="Table 15.1" sheetId="5" r:id="rId2"/>
    <sheet name="Table 15.2" sheetId="6" r:id="rId3"/>
    <sheet name="Index" sheetId="3" r:id="rId4"/>
    <sheet name="Data1" sheetId="1" r:id="rId5"/>
  </sheets>
  <definedNames>
    <definedName name="A124811798F">Data1!$Q$1:$Q$10,Data1!$Q$11:$Q$17</definedName>
    <definedName name="A124811798F_Data">Data1!$Q$11:$Q$17</definedName>
    <definedName name="A124811798F_Latest">Data1!$Q$17</definedName>
    <definedName name="A124811802K">Data1!$B$1:$B$10,Data1!$B$11:$B$17</definedName>
    <definedName name="A124811802K_Data">Data1!$B$11:$B$17</definedName>
    <definedName name="A124811802K_Latest">Data1!$B$17</definedName>
    <definedName name="A124811806V">Data1!$R$1:$R$10,Data1!$R$11:$R$17</definedName>
    <definedName name="A124811806V_Data">Data1!$R$11:$R$17</definedName>
    <definedName name="A124811806V_Latest">Data1!$R$17</definedName>
    <definedName name="A124811810K">Data1!$T$1:$T$10,Data1!$T$11:$T$17</definedName>
    <definedName name="A124811810K_Data">Data1!$T$11:$T$17</definedName>
    <definedName name="A124811810K_Latest">Data1!$T$17</definedName>
    <definedName name="A124811814V">Data1!$L$1:$L$10,Data1!$L$11:$L$17</definedName>
    <definedName name="A124811814V_Data">Data1!$L$11:$L$17</definedName>
    <definedName name="A124811814V_Latest">Data1!$L$17</definedName>
    <definedName name="A124811818C">Data1!$P$1:$P$10,Data1!$P$11:$P$17</definedName>
    <definedName name="A124811818C_Data">Data1!$P$11:$P$17</definedName>
    <definedName name="A124811818C_Latest">Data1!$P$17</definedName>
    <definedName name="A124811822V">Data1!$F$1:$F$10,Data1!$F$11:$F$17</definedName>
    <definedName name="A124811822V_Data">Data1!$F$11:$F$17</definedName>
    <definedName name="A124811822V_Latest">Data1!$F$17</definedName>
    <definedName name="A124811826C">Data1!$I$1:$I$10,Data1!$I$11:$I$17</definedName>
    <definedName name="A124811826C_Data">Data1!$I$11:$I$17</definedName>
    <definedName name="A124811826C_Latest">Data1!$I$17</definedName>
    <definedName name="A124811830V">Data1!$J$1:$J$10,Data1!$J$11:$J$17</definedName>
    <definedName name="A124811830V_Data">Data1!$J$11:$J$17</definedName>
    <definedName name="A124811830V_Latest">Data1!$J$17</definedName>
    <definedName name="A124811834C">Data1!$S$1:$S$10,Data1!$S$11:$S$17</definedName>
    <definedName name="A124811834C_Data">Data1!$S$11:$S$17</definedName>
    <definedName name="A124811834C_Latest">Data1!$S$17</definedName>
    <definedName name="A124811838L">Data1!$U$1:$U$10,Data1!$U$11:$U$17</definedName>
    <definedName name="A124811838L_Data">Data1!$U$11:$U$17</definedName>
    <definedName name="A124811838L_Latest">Data1!$U$17</definedName>
    <definedName name="A124811842C">Data1!$C$1:$C$10,Data1!$C$11:$C$17</definedName>
    <definedName name="A124811842C_Data">Data1!$C$11:$C$17</definedName>
    <definedName name="A124811842C_Latest">Data1!$C$17</definedName>
    <definedName name="A124811846L">Data1!$K$1:$K$10,Data1!$K$11:$K$17</definedName>
    <definedName name="A124811846L_Data">Data1!$K$11:$K$17</definedName>
    <definedName name="A124811846L_Latest">Data1!$K$17</definedName>
    <definedName name="A124811850C">Data1!$N$1:$N$10,Data1!$N$11:$N$17</definedName>
    <definedName name="A124811850C_Data">Data1!$N$11:$N$17</definedName>
    <definedName name="A124811850C_Latest">Data1!$N$17</definedName>
    <definedName name="A124811854L">Data1!$E$1:$E$10,Data1!$E$11:$E$17</definedName>
    <definedName name="A124811854L_Data">Data1!$E$11:$E$17</definedName>
    <definedName name="A124811854L_Latest">Data1!$E$17</definedName>
    <definedName name="A124811858W">Data1!$G$1:$G$10,Data1!$G$11:$G$17</definedName>
    <definedName name="A124811858W_Data">Data1!$G$11:$G$17</definedName>
    <definedName name="A124811858W_Latest">Data1!$G$17</definedName>
    <definedName name="A124811862L">Data1!$H$1:$H$10,Data1!$H$11:$H$17</definedName>
    <definedName name="A124811862L_Data">Data1!$H$11:$H$17</definedName>
    <definedName name="A124811862L_Latest">Data1!$H$17</definedName>
    <definedName name="A124811866W">Data1!$M$1:$M$10,Data1!$M$11:$M$17</definedName>
    <definedName name="A124811866W_Data">Data1!$M$11:$M$17</definedName>
    <definedName name="A124811866W_Latest">Data1!$M$17</definedName>
    <definedName name="A124811870L">Data1!$O$1:$O$10,Data1!$O$11:$O$17</definedName>
    <definedName name="A124811870L_Data">Data1!$O$11:$O$17</definedName>
    <definedName name="A124811870L_Latest">Data1!$O$17</definedName>
    <definedName name="A124811874W">Data1!$D$1:$D$10,Data1!$D$11:$D$17</definedName>
    <definedName name="A124811874W_Data">Data1!$D$11:$D$17</definedName>
    <definedName name="A124811874W_Latest">Data1!$D$17</definedName>
    <definedName name="A124811878F">Data1!$BY$1:$BY$10,Data1!$BY$11:$BY$17</definedName>
    <definedName name="A124811878F_Data">Data1!$BY$11:$BY$17</definedName>
    <definedName name="A124811878F_Latest">Data1!$BY$17</definedName>
    <definedName name="A124811882W">Data1!$BJ$1:$BJ$10,Data1!$BJ$11:$BJ$17</definedName>
    <definedName name="A124811882W_Data">Data1!$BJ$11:$BJ$17</definedName>
    <definedName name="A124811882W_Latest">Data1!$BJ$17</definedName>
    <definedName name="A124811886F">Data1!$BZ$1:$BZ$10,Data1!$BZ$11:$BZ$17</definedName>
    <definedName name="A124811886F_Data">Data1!$BZ$11:$BZ$17</definedName>
    <definedName name="A124811886F_Latest">Data1!$BZ$17</definedName>
    <definedName name="A124811890W">Data1!$CB$1:$CB$10,Data1!$CB$11:$CB$17</definedName>
    <definedName name="A124811890W_Data">Data1!$CB$11:$CB$17</definedName>
    <definedName name="A124811890W_Latest">Data1!$CB$17</definedName>
    <definedName name="A124811894F">Data1!$BT$1:$BT$10,Data1!$BT$11:$BT$17</definedName>
    <definedName name="A124811894F_Data">Data1!$BT$11:$BT$17</definedName>
    <definedName name="A124811894F_Latest">Data1!$BT$17</definedName>
    <definedName name="A124811898R">Data1!$BX$1:$BX$10,Data1!$BX$11:$BX$17</definedName>
    <definedName name="A124811898R_Data">Data1!$BX$11:$BX$17</definedName>
    <definedName name="A124811898R_Latest">Data1!$BX$17</definedName>
    <definedName name="A124811902V">Data1!$BN$1:$BN$10,Data1!$BN$11:$BN$17</definedName>
    <definedName name="A124811902V_Data">Data1!$BN$11:$BN$17</definedName>
    <definedName name="A124811902V_Latest">Data1!$BN$17</definedName>
    <definedName name="A124811906C">Data1!$BQ$1:$BQ$10,Data1!$BQ$11:$BQ$17</definedName>
    <definedName name="A124811906C_Data">Data1!$BQ$11:$BQ$17</definedName>
    <definedName name="A124811906C_Latest">Data1!$BQ$17</definedName>
    <definedName name="A124811910V">Data1!$BR$1:$BR$10,Data1!$BR$11:$BR$17</definedName>
    <definedName name="A124811910V_Data">Data1!$BR$11:$BR$17</definedName>
    <definedName name="A124811910V_Latest">Data1!$BR$17</definedName>
    <definedName name="A124811914C">Data1!$CA$1:$CA$10,Data1!$CA$11:$CA$17</definedName>
    <definedName name="A124811914C_Data">Data1!$CA$11:$CA$17</definedName>
    <definedName name="A124811914C_Latest">Data1!$CA$17</definedName>
    <definedName name="A124811918L">Data1!$CC$1:$CC$10,Data1!$CC$11:$CC$17</definedName>
    <definedName name="A124811918L_Data">Data1!$CC$11:$CC$17</definedName>
    <definedName name="A124811918L_Latest">Data1!$CC$17</definedName>
    <definedName name="A124811922C">Data1!$BK$1:$BK$10,Data1!$BK$11:$BK$17</definedName>
    <definedName name="A124811922C_Data">Data1!$BK$11:$BK$17</definedName>
    <definedName name="A124811922C_Latest">Data1!$BK$17</definedName>
    <definedName name="A124811926L">Data1!$BS$1:$BS$10,Data1!$BS$11:$BS$17</definedName>
    <definedName name="A124811926L_Data">Data1!$BS$11:$BS$17</definedName>
    <definedName name="A124811926L_Latest">Data1!$BS$17</definedName>
    <definedName name="A124811930C">Data1!$BV$1:$BV$10,Data1!$BV$11:$BV$17</definedName>
    <definedName name="A124811930C_Data">Data1!$BV$11:$BV$17</definedName>
    <definedName name="A124811930C_Latest">Data1!$BV$17</definedName>
    <definedName name="A124811934L">Data1!$BM$1:$BM$10,Data1!$BM$11:$BM$17</definedName>
    <definedName name="A124811934L_Data">Data1!$BM$11:$BM$17</definedName>
    <definedName name="A124811934L_Latest">Data1!$BM$17</definedName>
    <definedName name="A124811938W">Data1!$BO$1:$BO$10,Data1!$BO$11:$BO$17</definedName>
    <definedName name="A124811938W_Data">Data1!$BO$11:$BO$17</definedName>
    <definedName name="A124811938W_Latest">Data1!$BO$17</definedName>
    <definedName name="A124811942L">Data1!$BP$1:$BP$10,Data1!$BP$11:$BP$17</definedName>
    <definedName name="A124811942L_Data">Data1!$BP$11:$BP$17</definedName>
    <definedName name="A124811942L_Latest">Data1!$BP$17</definedName>
    <definedName name="A124811946W">Data1!$BU$1:$BU$10,Data1!$BU$11:$BU$17</definedName>
    <definedName name="A124811946W_Data">Data1!$BU$11:$BU$17</definedName>
    <definedName name="A124811946W_Latest">Data1!$BU$17</definedName>
    <definedName name="A124811950L">Data1!$BW$1:$BW$10,Data1!$BW$11:$BW$17</definedName>
    <definedName name="A124811950L_Data">Data1!$BW$11:$BW$17</definedName>
    <definedName name="A124811950L_Latest">Data1!$BW$17</definedName>
    <definedName name="A124811954W">Data1!$BL$1:$BL$10,Data1!$BL$11:$BL$17</definedName>
    <definedName name="A124811954W_Data">Data1!$BL$11:$BL$17</definedName>
    <definedName name="A124811954W_Latest">Data1!$BL$17</definedName>
    <definedName name="A124811958F">Data1!$AK$1:$AK$10,Data1!$AK$11:$AK$17</definedName>
    <definedName name="A124811958F_Data">Data1!$AK$11:$AK$17</definedName>
    <definedName name="A124811958F_Latest">Data1!$AK$17</definedName>
    <definedName name="A124811962W">Data1!$V$1:$V$10,Data1!$V$11:$V$17</definedName>
    <definedName name="A124811962W_Data">Data1!$V$11:$V$17</definedName>
    <definedName name="A124811962W_Latest">Data1!$V$17</definedName>
    <definedName name="A124811966F">Data1!$AL$1:$AL$10,Data1!$AL$11:$AL$17</definedName>
    <definedName name="A124811966F_Data">Data1!$AL$11:$AL$17</definedName>
    <definedName name="A124811966F_Latest">Data1!$AL$17</definedName>
    <definedName name="A124811970W">Data1!$AN$1:$AN$10,Data1!$AN$11:$AN$17</definedName>
    <definedName name="A124811970W_Data">Data1!$AN$11:$AN$17</definedName>
    <definedName name="A124811970W_Latest">Data1!$AN$17</definedName>
    <definedName name="A124811974F">Data1!$AF$1:$AF$10,Data1!$AF$11:$AF$17</definedName>
    <definedName name="A124811974F_Data">Data1!$AF$11:$AF$17</definedName>
    <definedName name="A124811974F_Latest">Data1!$AF$17</definedName>
    <definedName name="A124811978R">Data1!$AJ$1:$AJ$10,Data1!$AJ$11:$AJ$17</definedName>
    <definedName name="A124811978R_Data">Data1!$AJ$11:$AJ$17</definedName>
    <definedName name="A124811978R_Latest">Data1!$AJ$17</definedName>
    <definedName name="A124811982F">Data1!$Z$1:$Z$10,Data1!$Z$11:$Z$17</definedName>
    <definedName name="A124811982F_Data">Data1!$Z$11:$Z$17</definedName>
    <definedName name="A124811982F_Latest">Data1!$Z$17</definedName>
    <definedName name="A124811986R">Data1!$AC$1:$AC$10,Data1!$AC$11:$AC$17</definedName>
    <definedName name="A124811986R_Data">Data1!$AC$11:$AC$17</definedName>
    <definedName name="A124811986R_Latest">Data1!$AC$17</definedName>
    <definedName name="A124811990F">Data1!$AD$1:$AD$10,Data1!$AD$11:$AD$17</definedName>
    <definedName name="A124811990F_Data">Data1!$AD$11:$AD$17</definedName>
    <definedName name="A124811990F_Latest">Data1!$AD$17</definedName>
    <definedName name="A124811994R">Data1!$AM$1:$AM$10,Data1!$AM$11:$AM$17</definedName>
    <definedName name="A124811994R_Data">Data1!$AM$11:$AM$17</definedName>
    <definedName name="A124811994R_Latest">Data1!$AM$17</definedName>
    <definedName name="A124811998X">Data1!$AO$1:$AO$10,Data1!$AO$11:$AO$17</definedName>
    <definedName name="A124811998X_Data">Data1!$AO$11:$AO$17</definedName>
    <definedName name="A124811998X_Latest">Data1!$AO$17</definedName>
    <definedName name="A124812002F">Data1!$W$1:$W$10,Data1!$W$11:$W$17</definedName>
    <definedName name="A124812002F_Data">Data1!$W$11:$W$17</definedName>
    <definedName name="A124812002F_Latest">Data1!$W$17</definedName>
    <definedName name="A124812006R">Data1!$AE$1:$AE$10,Data1!$AE$11:$AE$17</definedName>
    <definedName name="A124812006R_Data">Data1!$AE$11:$AE$17</definedName>
    <definedName name="A124812006R_Latest">Data1!$AE$17</definedName>
    <definedName name="A124812010F">Data1!$AH$1:$AH$10,Data1!$AH$11:$AH$17</definedName>
    <definedName name="A124812010F_Data">Data1!$AH$11:$AH$17</definedName>
    <definedName name="A124812010F_Latest">Data1!$AH$17</definedName>
    <definedName name="A124812014R">Data1!$Y$1:$Y$10,Data1!$Y$11:$Y$17</definedName>
    <definedName name="A124812014R_Data">Data1!$Y$11:$Y$17</definedName>
    <definedName name="A124812014R_Latest">Data1!$Y$17</definedName>
    <definedName name="A124812018X">Data1!$AA$1:$AA$10,Data1!$AA$11:$AA$17</definedName>
    <definedName name="A124812018X_Data">Data1!$AA$11:$AA$17</definedName>
    <definedName name="A124812018X_Latest">Data1!$AA$17</definedName>
    <definedName name="A124812022R">Data1!$AB$1:$AB$10,Data1!$AB$11:$AB$17</definedName>
    <definedName name="A124812022R_Data">Data1!$AB$11:$AB$17</definedName>
    <definedName name="A124812022R_Latest">Data1!$AB$17</definedName>
    <definedName name="A124812026X">Data1!$AG$1:$AG$10,Data1!$AG$11:$AG$17</definedName>
    <definedName name="A124812026X_Data">Data1!$AG$11:$AG$17</definedName>
    <definedName name="A124812026X_Latest">Data1!$AG$17</definedName>
    <definedName name="A124812030R">Data1!$AI$1:$AI$10,Data1!$AI$11:$AI$17</definedName>
    <definedName name="A124812030R_Data">Data1!$AI$11:$AI$17</definedName>
    <definedName name="A124812030R_Latest">Data1!$AI$17</definedName>
    <definedName name="A124812034X">Data1!$X$1:$X$10,Data1!$X$11:$X$17</definedName>
    <definedName name="A124812034X_Data">Data1!$X$11:$X$17</definedName>
    <definedName name="A124812034X_Latest">Data1!$X$17</definedName>
    <definedName name="A124812038J">Data1!$EG$1:$EG$10,Data1!$EG$11:$EG$17</definedName>
    <definedName name="A124812038J_Data">Data1!$EG$11:$EG$17</definedName>
    <definedName name="A124812038J_Latest">Data1!$EG$17</definedName>
    <definedName name="A124812042X">Data1!$DR$1:$DR$10,Data1!$DR$11:$DR$17</definedName>
    <definedName name="A124812042X_Data">Data1!$DR$11:$DR$17</definedName>
    <definedName name="A124812042X_Latest">Data1!$DR$17</definedName>
    <definedName name="A124812046J">Data1!$EH$1:$EH$10,Data1!$EH$11:$EH$17</definedName>
    <definedName name="A124812046J_Data">Data1!$EH$11:$EH$17</definedName>
    <definedName name="A124812046J_Latest">Data1!$EH$17</definedName>
    <definedName name="A124812050X">Data1!$EJ$1:$EJ$10,Data1!$EJ$11:$EJ$17</definedName>
    <definedName name="A124812050X_Data">Data1!$EJ$11:$EJ$17</definedName>
    <definedName name="A124812050X_Latest">Data1!$EJ$17</definedName>
    <definedName name="A124812054J">Data1!$EB$1:$EB$10,Data1!$EB$11:$EB$17</definedName>
    <definedName name="A124812054J_Data">Data1!$EB$11:$EB$17</definedName>
    <definedName name="A124812054J_Latest">Data1!$EB$17</definedName>
    <definedName name="A124812058T">Data1!$EF$1:$EF$10,Data1!$EF$11:$EF$17</definedName>
    <definedName name="A124812058T_Data">Data1!$EF$11:$EF$17</definedName>
    <definedName name="A124812058T_Latest">Data1!$EF$17</definedName>
    <definedName name="A124812062J">Data1!$DV$1:$DV$10,Data1!$DV$11:$DV$17</definedName>
    <definedName name="A124812062J_Data">Data1!$DV$11:$DV$17</definedName>
    <definedName name="A124812062J_Latest">Data1!$DV$17</definedName>
    <definedName name="A124812066T">Data1!$DY$1:$DY$10,Data1!$DY$11:$DY$17</definedName>
    <definedName name="A124812066T_Data">Data1!$DY$11:$DY$17</definedName>
    <definedName name="A124812066T_Latest">Data1!$DY$17</definedName>
    <definedName name="A124812070J">Data1!$DZ$1:$DZ$10,Data1!$DZ$11:$DZ$17</definedName>
    <definedName name="A124812070J_Data">Data1!$DZ$11:$DZ$17</definedName>
    <definedName name="A124812070J_Latest">Data1!$DZ$17</definedName>
    <definedName name="A124812074T">Data1!$EI$1:$EI$10,Data1!$EI$11:$EI$17</definedName>
    <definedName name="A124812074T_Data">Data1!$EI$11:$EI$17</definedName>
    <definedName name="A124812074T_Latest">Data1!$EI$17</definedName>
    <definedName name="A124812078A">Data1!$EK$1:$EK$10,Data1!$EK$11:$EK$17</definedName>
    <definedName name="A124812078A_Data">Data1!$EK$11:$EK$17</definedName>
    <definedName name="A124812078A_Latest">Data1!$EK$17</definedName>
    <definedName name="A124812082T">Data1!$DS$1:$DS$10,Data1!$DS$11:$DS$17</definedName>
    <definedName name="A124812082T_Data">Data1!$DS$11:$DS$17</definedName>
    <definedName name="A124812082T_Latest">Data1!$DS$17</definedName>
    <definedName name="A124812086A">Data1!$EA$1:$EA$10,Data1!$EA$11:$EA$17</definedName>
    <definedName name="A124812086A_Data">Data1!$EA$11:$EA$17</definedName>
    <definedName name="A124812086A_Latest">Data1!$EA$17</definedName>
    <definedName name="A124812090T">Data1!$ED$1:$ED$10,Data1!$ED$11:$ED$17</definedName>
    <definedName name="A124812090T_Data">Data1!$ED$11:$ED$17</definedName>
    <definedName name="A124812090T_Latest">Data1!$ED$17</definedName>
    <definedName name="A124812094A">Data1!$DU$1:$DU$10,Data1!$DU$11:$DU$17</definedName>
    <definedName name="A124812094A_Data">Data1!$DU$11:$DU$17</definedName>
    <definedName name="A124812094A_Latest">Data1!$DU$17</definedName>
    <definedName name="A124812098K">Data1!$DW$1:$DW$10,Data1!$DW$11:$DW$17</definedName>
    <definedName name="A124812098K_Data">Data1!$DW$11:$DW$17</definedName>
    <definedName name="A124812098K_Latest">Data1!$DW$17</definedName>
    <definedName name="A124812102R">Data1!$DX$1:$DX$10,Data1!$DX$11:$DX$17</definedName>
    <definedName name="A124812102R_Data">Data1!$DX$11:$DX$17</definedName>
    <definedName name="A124812102R_Latest">Data1!$DX$17</definedName>
    <definedName name="A124812106X">Data1!$EC$1:$EC$10,Data1!$EC$11:$EC$17</definedName>
    <definedName name="A124812106X_Data">Data1!$EC$11:$EC$17</definedName>
    <definedName name="A124812106X_Latest">Data1!$EC$17</definedName>
    <definedName name="A124812110R">Data1!$EE$1:$EE$10,Data1!$EE$11:$EE$17</definedName>
    <definedName name="A124812110R_Data">Data1!$EE$11:$EE$17</definedName>
    <definedName name="A124812110R_Latest">Data1!$EE$17</definedName>
    <definedName name="A124812114X">Data1!$DT$1:$DT$10,Data1!$DT$11:$DT$17</definedName>
    <definedName name="A124812114X_Data">Data1!$DT$11:$DT$17</definedName>
    <definedName name="A124812114X_Latest">Data1!$DT$17</definedName>
    <definedName name="A124812118J">Data1!$FA$1:$FA$10,Data1!$FA$11:$FA$17</definedName>
    <definedName name="A124812118J_Data">Data1!$FA$11:$FA$17</definedName>
    <definedName name="A124812118J_Latest">Data1!$FA$17</definedName>
    <definedName name="A124812122X">Data1!$EL$1:$EL$10,Data1!$EL$11:$EL$17</definedName>
    <definedName name="A124812122X_Data">Data1!$EL$11:$EL$17</definedName>
    <definedName name="A124812122X_Latest">Data1!$EL$17</definedName>
    <definedName name="A124812126J">Data1!$FB$1:$FB$10,Data1!$FB$11:$FB$17</definedName>
    <definedName name="A124812126J_Data">Data1!$FB$11:$FB$17</definedName>
    <definedName name="A124812126J_Latest">Data1!$FB$17</definedName>
    <definedName name="A124812130X">Data1!$FD$1:$FD$10,Data1!$FD$11:$FD$17</definedName>
    <definedName name="A124812130X_Data">Data1!$FD$11:$FD$17</definedName>
    <definedName name="A124812130X_Latest">Data1!$FD$17</definedName>
    <definedName name="A124812134J">Data1!$EV$1:$EV$10,Data1!$EV$11:$EV$17</definedName>
    <definedName name="A124812134J_Data">Data1!$EV$11:$EV$17</definedName>
    <definedName name="A124812134J_Latest">Data1!$EV$17</definedName>
    <definedName name="A124812138T">Data1!$EZ$1:$EZ$10,Data1!$EZ$11:$EZ$17</definedName>
    <definedName name="A124812138T_Data">Data1!$EZ$11:$EZ$17</definedName>
    <definedName name="A124812138T_Latest">Data1!$EZ$17</definedName>
    <definedName name="A124812142J">Data1!$EP$1:$EP$10,Data1!$EP$11:$EP$17</definedName>
    <definedName name="A124812142J_Data">Data1!$EP$11:$EP$17</definedName>
    <definedName name="A124812142J_Latest">Data1!$EP$17</definedName>
    <definedName name="A124812146T">Data1!$ES$1:$ES$10,Data1!$ES$11:$ES$17</definedName>
    <definedName name="A124812146T_Data">Data1!$ES$11:$ES$17</definedName>
    <definedName name="A124812146T_Latest">Data1!$ES$17</definedName>
    <definedName name="A124812150J">Data1!$ET$1:$ET$10,Data1!$ET$11:$ET$17</definedName>
    <definedName name="A124812150J_Data">Data1!$ET$11:$ET$17</definedName>
    <definedName name="A124812150J_Latest">Data1!$ET$17</definedName>
    <definedName name="A124812154T">Data1!$FC$1:$FC$10,Data1!$FC$11:$FC$17</definedName>
    <definedName name="A124812154T_Data">Data1!$FC$11:$FC$17</definedName>
    <definedName name="A124812154T_Latest">Data1!$FC$17</definedName>
    <definedName name="A124812158A">Data1!$FE$1:$FE$10,Data1!$FE$11:$FE$17</definedName>
    <definedName name="A124812158A_Data">Data1!$FE$11:$FE$17</definedName>
    <definedName name="A124812158A_Latest">Data1!$FE$17</definedName>
    <definedName name="A124812162T">Data1!$EM$1:$EM$10,Data1!$EM$11:$EM$17</definedName>
    <definedName name="A124812162T_Data">Data1!$EM$11:$EM$17</definedName>
    <definedName name="A124812162T_Latest">Data1!$EM$17</definedName>
    <definedName name="A124812166A">Data1!$EU$1:$EU$10,Data1!$EU$11:$EU$17</definedName>
    <definedName name="A124812166A_Data">Data1!$EU$11:$EU$17</definedName>
    <definedName name="A124812166A_Latest">Data1!$EU$17</definedName>
    <definedName name="A124812170T">Data1!$EX$1:$EX$10,Data1!$EX$11:$EX$17</definedName>
    <definedName name="A124812170T_Data">Data1!$EX$11:$EX$17</definedName>
    <definedName name="A124812170T_Latest">Data1!$EX$17</definedName>
    <definedName name="A124812174A">Data1!$EO$1:$EO$10,Data1!$EO$11:$EO$17</definedName>
    <definedName name="A124812174A_Data">Data1!$EO$11:$EO$17</definedName>
    <definedName name="A124812174A_Latest">Data1!$EO$17</definedName>
    <definedName name="A124812178K">Data1!$EQ$1:$EQ$10,Data1!$EQ$11:$EQ$17</definedName>
    <definedName name="A124812178K_Data">Data1!$EQ$11:$EQ$17</definedName>
    <definedName name="A124812178K_Latest">Data1!$EQ$17</definedName>
    <definedName name="A124812182A">Data1!$ER$1:$ER$10,Data1!$ER$11:$ER$17</definedName>
    <definedName name="A124812182A_Data">Data1!$ER$11:$ER$17</definedName>
    <definedName name="A124812182A_Latest">Data1!$ER$17</definedName>
    <definedName name="A124812186K">Data1!$EW$1:$EW$10,Data1!$EW$11:$EW$17</definedName>
    <definedName name="A124812186K_Data">Data1!$EW$11:$EW$17</definedName>
    <definedName name="A124812186K_Latest">Data1!$EW$17</definedName>
    <definedName name="A124812190A">Data1!$EY$1:$EY$10,Data1!$EY$11:$EY$17</definedName>
    <definedName name="A124812190A_Data">Data1!$EY$11:$EY$17</definedName>
    <definedName name="A124812190A_Latest">Data1!$EY$17</definedName>
    <definedName name="A124812194K">Data1!$EN$1:$EN$10,Data1!$EN$11:$EN$17</definedName>
    <definedName name="A124812194K_Data">Data1!$EN$11:$EN$17</definedName>
    <definedName name="A124812194K_Latest">Data1!$EN$17</definedName>
    <definedName name="A124812198V">Data1!$BE$1:$BE$10,Data1!$BE$11:$BE$17</definedName>
    <definedName name="A124812198V_Data">Data1!$BE$11:$BE$17</definedName>
    <definedName name="A124812198V_Latest">Data1!$BE$17</definedName>
    <definedName name="A124812202X">Data1!$AP$1:$AP$10,Data1!$AP$11:$AP$17</definedName>
    <definedName name="A124812202X_Data">Data1!$AP$11:$AP$17</definedName>
    <definedName name="A124812202X_Latest">Data1!$AP$17</definedName>
    <definedName name="A124812206J">Data1!$BF$1:$BF$10,Data1!$BF$11:$BF$17</definedName>
    <definedName name="A124812206J_Data">Data1!$BF$11:$BF$17</definedName>
    <definedName name="A124812206J_Latest">Data1!$BF$17</definedName>
    <definedName name="A124812210X">Data1!$BH$1:$BH$10,Data1!$BH$11:$BH$17</definedName>
    <definedName name="A124812210X_Data">Data1!$BH$11:$BH$17</definedName>
    <definedName name="A124812210X_Latest">Data1!$BH$17</definedName>
    <definedName name="A124812214J">Data1!$AZ$1:$AZ$10,Data1!$AZ$11:$AZ$17</definedName>
    <definedName name="A124812214J_Data">Data1!$AZ$11:$AZ$17</definedName>
    <definedName name="A124812214J_Latest">Data1!$AZ$17</definedName>
    <definedName name="A124812218T">Data1!$BD$1:$BD$10,Data1!$BD$11:$BD$17</definedName>
    <definedName name="A124812218T_Data">Data1!$BD$11:$BD$17</definedName>
    <definedName name="A124812218T_Latest">Data1!$BD$17</definedName>
    <definedName name="A124812222J">Data1!$AT$1:$AT$10,Data1!$AT$11:$AT$17</definedName>
    <definedName name="A124812222J_Data">Data1!$AT$11:$AT$17</definedName>
    <definedName name="A124812222J_Latest">Data1!$AT$17</definedName>
    <definedName name="A124812226T">Data1!$AW$1:$AW$10,Data1!$AW$11:$AW$17</definedName>
    <definedName name="A124812226T_Data">Data1!$AW$11:$AW$17</definedName>
    <definedName name="A124812226T_Latest">Data1!$AW$17</definedName>
    <definedName name="A124812230J">Data1!$AX$1:$AX$10,Data1!$AX$11:$AX$17</definedName>
    <definedName name="A124812230J_Data">Data1!$AX$11:$AX$17</definedName>
    <definedName name="A124812230J_Latest">Data1!$AX$17</definedName>
    <definedName name="A124812234T">Data1!$BG$1:$BG$10,Data1!$BG$11:$BG$17</definedName>
    <definedName name="A124812234T_Data">Data1!$BG$11:$BG$17</definedName>
    <definedName name="A124812234T_Latest">Data1!$BG$17</definedName>
    <definedName name="A124812238A">Data1!$BI$1:$BI$10,Data1!$BI$11:$BI$17</definedName>
    <definedName name="A124812238A_Data">Data1!$BI$11:$BI$17</definedName>
    <definedName name="A124812238A_Latest">Data1!$BI$17</definedName>
    <definedName name="A124812242T">Data1!$AQ$1:$AQ$10,Data1!$AQ$11:$AQ$17</definedName>
    <definedName name="A124812242T_Data">Data1!$AQ$11:$AQ$17</definedName>
    <definedName name="A124812242T_Latest">Data1!$AQ$17</definedName>
    <definedName name="A124812246A">Data1!$AY$1:$AY$10,Data1!$AY$11:$AY$17</definedName>
    <definedName name="A124812246A_Data">Data1!$AY$11:$AY$17</definedName>
    <definedName name="A124812246A_Latest">Data1!$AY$17</definedName>
    <definedName name="A124812250T">Data1!$BB$1:$BB$10,Data1!$BB$11:$BB$17</definedName>
    <definedName name="A124812250T_Data">Data1!$BB$11:$BB$17</definedName>
    <definedName name="A124812250T_Latest">Data1!$BB$17</definedName>
    <definedName name="A124812254A">Data1!$AS$1:$AS$10,Data1!$AS$11:$AS$17</definedName>
    <definedName name="A124812254A_Data">Data1!$AS$11:$AS$17</definedName>
    <definedName name="A124812254A_Latest">Data1!$AS$17</definedName>
    <definedName name="A124812258K">Data1!$AU$1:$AU$10,Data1!$AU$11:$AU$17</definedName>
    <definedName name="A124812258K_Data">Data1!$AU$11:$AU$17</definedName>
    <definedName name="A124812258K_Latest">Data1!$AU$17</definedName>
    <definedName name="A124812262A">Data1!$AV$1:$AV$10,Data1!$AV$11:$AV$17</definedName>
    <definedName name="A124812262A_Data">Data1!$AV$11:$AV$17</definedName>
    <definedName name="A124812262A_Latest">Data1!$AV$17</definedName>
    <definedName name="A124812266K">Data1!$BA$1:$BA$10,Data1!$BA$11:$BA$17</definedName>
    <definedName name="A124812266K_Data">Data1!$BA$11:$BA$17</definedName>
    <definedName name="A124812266K_Latest">Data1!$BA$17</definedName>
    <definedName name="A124812270A">Data1!$BC$1:$BC$10,Data1!$BC$11:$BC$17</definedName>
    <definedName name="A124812270A_Data">Data1!$BC$11:$BC$17</definedName>
    <definedName name="A124812270A_Latest">Data1!$BC$17</definedName>
    <definedName name="A124812274K">Data1!$AR$1:$AR$10,Data1!$AR$11:$AR$17</definedName>
    <definedName name="A124812274K_Data">Data1!$AR$11:$AR$17</definedName>
    <definedName name="A124812274K_Latest">Data1!$AR$17</definedName>
    <definedName name="A124812278V">Data1!$CS$1:$CS$10,Data1!$CS$11:$CS$17</definedName>
    <definedName name="A124812278V_Data">Data1!$CS$11:$CS$17</definedName>
    <definedName name="A124812278V_Latest">Data1!$CS$17</definedName>
    <definedName name="A124812282K">Data1!$CD$1:$CD$10,Data1!$CD$11:$CD$17</definedName>
    <definedName name="A124812282K_Data">Data1!$CD$11:$CD$17</definedName>
    <definedName name="A124812282K_Latest">Data1!$CD$17</definedName>
    <definedName name="A124812286V">Data1!$CT$1:$CT$10,Data1!$CT$11:$CT$17</definedName>
    <definedName name="A124812286V_Data">Data1!$CT$11:$CT$17</definedName>
    <definedName name="A124812286V_Latest">Data1!$CT$17</definedName>
    <definedName name="A124812290K">Data1!$CV$1:$CV$10,Data1!$CV$11:$CV$17</definedName>
    <definedName name="A124812290K_Data">Data1!$CV$11:$CV$17</definedName>
    <definedName name="A124812290K_Latest">Data1!$CV$17</definedName>
    <definedName name="A124812294V">Data1!$CN$1:$CN$10,Data1!$CN$11:$CN$17</definedName>
    <definedName name="A124812294V_Data">Data1!$CN$11:$CN$17</definedName>
    <definedName name="A124812294V_Latest">Data1!$CN$17</definedName>
    <definedName name="A124812298C">Data1!$CR$1:$CR$10,Data1!$CR$11:$CR$17</definedName>
    <definedName name="A124812298C_Data">Data1!$CR$11:$CR$17</definedName>
    <definedName name="A124812298C_Latest">Data1!$CR$17</definedName>
    <definedName name="A124812302J">Data1!$CH$1:$CH$10,Data1!$CH$11:$CH$17</definedName>
    <definedName name="A124812302J_Data">Data1!$CH$11:$CH$17</definedName>
    <definedName name="A124812302J_Latest">Data1!$CH$17</definedName>
    <definedName name="A124812306T">Data1!$CK$1:$CK$10,Data1!$CK$11:$CK$17</definedName>
    <definedName name="A124812306T_Data">Data1!$CK$11:$CK$17</definedName>
    <definedName name="A124812306T_Latest">Data1!$CK$17</definedName>
    <definedName name="A124812310J">Data1!$CL$1:$CL$10,Data1!$CL$11:$CL$17</definedName>
    <definedName name="A124812310J_Data">Data1!$CL$11:$CL$17</definedName>
    <definedName name="A124812310J_Latest">Data1!$CL$17</definedName>
    <definedName name="A124812314T">Data1!$CU$1:$CU$10,Data1!$CU$11:$CU$17</definedName>
    <definedName name="A124812314T_Data">Data1!$CU$11:$CU$17</definedName>
    <definedName name="A124812314T_Latest">Data1!$CU$17</definedName>
    <definedName name="A124812318A">Data1!$CW$1:$CW$10,Data1!$CW$11:$CW$17</definedName>
    <definedName name="A124812318A_Data">Data1!$CW$11:$CW$17</definedName>
    <definedName name="A124812318A_Latest">Data1!$CW$17</definedName>
    <definedName name="A124812322T">Data1!$CE$1:$CE$10,Data1!$CE$11:$CE$17</definedName>
    <definedName name="A124812322T_Data">Data1!$CE$11:$CE$17</definedName>
    <definedName name="A124812322T_Latest">Data1!$CE$17</definedName>
    <definedName name="A124812326A">Data1!$CM$1:$CM$10,Data1!$CM$11:$CM$17</definedName>
    <definedName name="A124812326A_Data">Data1!$CM$11:$CM$17</definedName>
    <definedName name="A124812326A_Latest">Data1!$CM$17</definedName>
    <definedName name="A124812330T">Data1!$CP$1:$CP$10,Data1!$CP$11:$CP$17</definedName>
    <definedName name="A124812330T_Data">Data1!$CP$11:$CP$17</definedName>
    <definedName name="A124812330T_Latest">Data1!$CP$17</definedName>
    <definedName name="A124812334A">Data1!$CG$1:$CG$10,Data1!$CG$11:$CG$17</definedName>
    <definedName name="A124812334A_Data">Data1!$CG$11:$CG$17</definedName>
    <definedName name="A124812334A_Latest">Data1!$CG$17</definedName>
    <definedName name="A124812338K">Data1!$CI$1:$CI$10,Data1!$CI$11:$CI$17</definedName>
    <definedName name="A124812338K_Data">Data1!$CI$11:$CI$17</definedName>
    <definedName name="A124812338K_Latest">Data1!$CI$17</definedName>
    <definedName name="A124812342A">Data1!$CJ$1:$CJ$10,Data1!$CJ$11:$CJ$17</definedName>
    <definedName name="A124812342A_Data">Data1!$CJ$11:$CJ$17</definedName>
    <definedName name="A124812342A_Latest">Data1!$CJ$17</definedName>
    <definedName name="A124812346K">Data1!$CO$1:$CO$10,Data1!$CO$11:$CO$17</definedName>
    <definedName name="A124812346K_Data">Data1!$CO$11:$CO$17</definedName>
    <definedName name="A124812346K_Latest">Data1!$CO$17</definedName>
    <definedName name="A124812350A">Data1!$CQ$1:$CQ$10,Data1!$CQ$11:$CQ$17</definedName>
    <definedName name="A124812350A_Data">Data1!$CQ$11:$CQ$17</definedName>
    <definedName name="A124812350A_Latest">Data1!$CQ$17</definedName>
    <definedName name="A124812354K">Data1!$CF$1:$CF$10,Data1!$CF$11:$CF$17</definedName>
    <definedName name="A124812354K_Data">Data1!$CF$11:$CF$17</definedName>
    <definedName name="A124812354K_Latest">Data1!$CF$17</definedName>
    <definedName name="A124812358V">Data1!$DM$1:$DM$10,Data1!$DM$11:$DM$17</definedName>
    <definedName name="A124812358V_Data">Data1!$DM$11:$DM$17</definedName>
    <definedName name="A124812358V_Latest">Data1!$DM$17</definedName>
    <definedName name="A124812362K">Data1!$CX$1:$CX$10,Data1!$CX$11:$CX$17</definedName>
    <definedName name="A124812362K_Data">Data1!$CX$11:$CX$17</definedName>
    <definedName name="A124812362K_Latest">Data1!$CX$17</definedName>
    <definedName name="A124812366V">Data1!$DN$1:$DN$10,Data1!$DN$11:$DN$17</definedName>
    <definedName name="A124812366V_Data">Data1!$DN$11:$DN$17</definedName>
    <definedName name="A124812366V_Latest">Data1!$DN$17</definedName>
    <definedName name="A124812370K">Data1!$DP$1:$DP$10,Data1!$DP$11:$DP$17</definedName>
    <definedName name="A124812370K_Data">Data1!$DP$11:$DP$17</definedName>
    <definedName name="A124812370K_Latest">Data1!$DP$17</definedName>
    <definedName name="A124812374V">Data1!$DH$1:$DH$10,Data1!$DH$11:$DH$17</definedName>
    <definedName name="A124812374V_Data">Data1!$DH$11:$DH$17</definedName>
    <definedName name="A124812374V_Latest">Data1!$DH$17</definedName>
    <definedName name="A124812378C">Data1!$DL$1:$DL$10,Data1!$DL$11:$DL$17</definedName>
    <definedName name="A124812378C_Data">Data1!$DL$11:$DL$17</definedName>
    <definedName name="A124812378C_Latest">Data1!$DL$17</definedName>
    <definedName name="A124812382V">Data1!$DB$1:$DB$10,Data1!$DB$11:$DB$17</definedName>
    <definedName name="A124812382V_Data">Data1!$DB$11:$DB$17</definedName>
    <definedName name="A124812382V_Latest">Data1!$DB$17</definedName>
    <definedName name="A124812386C">Data1!$DE$1:$DE$10,Data1!$DE$11:$DE$17</definedName>
    <definedName name="A124812386C_Data">Data1!$DE$11:$DE$17</definedName>
    <definedName name="A124812386C_Latest">Data1!$DE$17</definedName>
    <definedName name="A124812390V">Data1!$DF$1:$DF$10,Data1!$DF$11:$DF$17</definedName>
    <definedName name="A124812390V_Data">Data1!$DF$11:$DF$17</definedName>
    <definedName name="A124812390V_Latest">Data1!$DF$17</definedName>
    <definedName name="A124812394C">Data1!$DO$1:$DO$10,Data1!$DO$11:$DO$17</definedName>
    <definedName name="A124812394C_Data">Data1!$DO$11:$DO$17</definedName>
    <definedName name="A124812394C_Latest">Data1!$DO$17</definedName>
    <definedName name="A124812398L">Data1!$DQ$1:$DQ$10,Data1!$DQ$11:$DQ$17</definedName>
    <definedName name="A124812398L_Data">Data1!$DQ$11:$DQ$17</definedName>
    <definedName name="A124812398L_Latest">Data1!$DQ$17</definedName>
    <definedName name="A124812402T">Data1!$CY$1:$CY$10,Data1!$CY$11:$CY$17</definedName>
    <definedName name="A124812402T_Data">Data1!$CY$11:$CY$17</definedName>
    <definedName name="A124812402T_Latest">Data1!$CY$17</definedName>
    <definedName name="A124812406A">Data1!$DG$1:$DG$10,Data1!$DG$11:$DG$17</definedName>
    <definedName name="A124812406A_Data">Data1!$DG$11:$DG$17</definedName>
    <definedName name="A124812406A_Latest">Data1!$DG$17</definedName>
    <definedName name="A124812410T">Data1!$DJ$1:$DJ$10,Data1!$DJ$11:$DJ$17</definedName>
    <definedName name="A124812410T_Data">Data1!$DJ$11:$DJ$17</definedName>
    <definedName name="A124812410T_Latest">Data1!$DJ$17</definedName>
    <definedName name="A124812414A">Data1!$DA$1:$DA$10,Data1!$DA$11:$DA$17</definedName>
    <definedName name="A124812414A_Data">Data1!$DA$11:$DA$17</definedName>
    <definedName name="A124812414A_Latest">Data1!$DA$17</definedName>
    <definedName name="A124812418K">Data1!$DC$1:$DC$10,Data1!$DC$11:$DC$17</definedName>
    <definedName name="A124812418K_Data">Data1!$DC$11:$DC$17</definedName>
    <definedName name="A124812418K_Latest">Data1!$DC$17</definedName>
    <definedName name="A124812422A">Data1!$DD$1:$DD$10,Data1!$DD$11:$DD$17</definedName>
    <definedName name="A124812422A_Data">Data1!$DD$11:$DD$17</definedName>
    <definedName name="A124812422A_Latest">Data1!$DD$17</definedName>
    <definedName name="A124812426K">Data1!$DI$1:$DI$10,Data1!$DI$11:$DI$17</definedName>
    <definedName name="A124812426K_Data">Data1!$DI$11:$DI$17</definedName>
    <definedName name="A124812426K_Latest">Data1!$DI$17</definedName>
    <definedName name="A124812430A">Data1!$DK$1:$DK$10,Data1!$DK$11:$DK$17</definedName>
    <definedName name="A124812430A_Data">Data1!$DK$11:$DK$17</definedName>
    <definedName name="A124812430A_Latest">Data1!$DK$17</definedName>
    <definedName name="A124812434K">Data1!$CZ$1:$CZ$10,Data1!$CZ$11:$CZ$17</definedName>
    <definedName name="A124812434K_Data">Data1!$CZ$11:$CZ$17</definedName>
    <definedName name="A124812434K_Latest">Data1!$CZ$17</definedName>
    <definedName name="Date_Range">Data1!$A$2:$A$10,Data1!$A$11:$A$17</definedName>
    <definedName name="Date_Range_Data">Data1!$A$11:$A$17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6" l="1"/>
  <c r="B7" i="6"/>
  <c r="J34" i="5"/>
  <c r="I34" i="5"/>
  <c r="H34" i="5"/>
  <c r="G34" i="5"/>
  <c r="F34" i="5"/>
  <c r="E34" i="5"/>
  <c r="D34" i="5"/>
  <c r="C34" i="5"/>
  <c r="J33" i="5"/>
  <c r="I33" i="5"/>
  <c r="H33" i="5"/>
  <c r="G33" i="5"/>
  <c r="F33" i="5"/>
  <c r="E33" i="5"/>
  <c r="D33" i="5"/>
  <c r="C33" i="5"/>
  <c r="J32" i="5"/>
  <c r="I32" i="5"/>
  <c r="H32" i="5"/>
  <c r="G32" i="5"/>
  <c r="F32" i="5"/>
  <c r="E32" i="5"/>
  <c r="D32" i="5"/>
  <c r="C32" i="5"/>
  <c r="J30" i="5"/>
  <c r="I30" i="5"/>
  <c r="H30" i="5"/>
  <c r="G30" i="5"/>
  <c r="F30" i="5"/>
  <c r="E30" i="5"/>
  <c r="D30" i="5"/>
  <c r="C30" i="5"/>
  <c r="J29" i="5"/>
  <c r="I29" i="5"/>
  <c r="H29" i="5"/>
  <c r="G29" i="5"/>
  <c r="F29" i="5"/>
  <c r="E29" i="5"/>
  <c r="D29" i="5"/>
  <c r="C29" i="5"/>
  <c r="J28" i="5"/>
  <c r="I28" i="5"/>
  <c r="H28" i="5"/>
  <c r="G28" i="5"/>
  <c r="F28" i="5"/>
  <c r="E28" i="5"/>
  <c r="D28" i="5"/>
  <c r="C28" i="5"/>
  <c r="J27" i="5"/>
  <c r="I27" i="5"/>
  <c r="H27" i="5"/>
  <c r="G27" i="5"/>
  <c r="F27" i="5"/>
  <c r="E27" i="5"/>
  <c r="D27" i="5"/>
  <c r="C27" i="5"/>
  <c r="J26" i="5"/>
  <c r="I26" i="5"/>
  <c r="H26" i="5"/>
  <c r="G26" i="5"/>
  <c r="F26" i="5"/>
  <c r="E26" i="5"/>
  <c r="D26" i="5"/>
  <c r="C26" i="5"/>
  <c r="J25" i="5"/>
  <c r="I25" i="5"/>
  <c r="H25" i="5"/>
  <c r="G25" i="5"/>
  <c r="F25" i="5"/>
  <c r="E25" i="5"/>
  <c r="D25" i="5"/>
  <c r="C25" i="5"/>
  <c r="J24" i="5"/>
  <c r="I24" i="5"/>
  <c r="H24" i="5"/>
  <c r="G24" i="5"/>
  <c r="F24" i="5"/>
  <c r="E24" i="5"/>
  <c r="D24" i="5"/>
  <c r="C24" i="5"/>
  <c r="J23" i="5"/>
  <c r="I23" i="5"/>
  <c r="H23" i="5"/>
  <c r="G23" i="5"/>
  <c r="F23" i="5"/>
  <c r="E23" i="5"/>
  <c r="D23" i="5"/>
  <c r="C23" i="5"/>
  <c r="J22" i="5"/>
  <c r="I22" i="5"/>
  <c r="H22" i="5"/>
  <c r="G22" i="5"/>
  <c r="F22" i="5"/>
  <c r="E22" i="5"/>
  <c r="D22" i="5"/>
  <c r="C22" i="5"/>
  <c r="J21" i="5"/>
  <c r="I21" i="5"/>
  <c r="H21" i="5"/>
  <c r="G21" i="5"/>
  <c r="F21" i="5"/>
  <c r="E21" i="5"/>
  <c r="D21" i="5"/>
  <c r="C21" i="5"/>
  <c r="J20" i="5"/>
  <c r="I20" i="5"/>
  <c r="H20" i="5"/>
  <c r="G20" i="5"/>
  <c r="F20" i="5"/>
  <c r="E20" i="5"/>
  <c r="D20" i="5"/>
  <c r="C20" i="5"/>
  <c r="J19" i="5"/>
  <c r="I19" i="5"/>
  <c r="H19" i="5"/>
  <c r="G19" i="5"/>
  <c r="F19" i="5"/>
  <c r="E19" i="5"/>
  <c r="D19" i="5"/>
  <c r="C19" i="5"/>
  <c r="J18" i="5"/>
  <c r="I18" i="5"/>
  <c r="H18" i="5"/>
  <c r="G18" i="5"/>
  <c r="F18" i="5"/>
  <c r="E18" i="5"/>
  <c r="D18" i="5"/>
  <c r="C18" i="5"/>
  <c r="J17" i="5"/>
  <c r="I17" i="5"/>
  <c r="H17" i="5"/>
  <c r="G17" i="5"/>
  <c r="F17" i="5"/>
  <c r="E17" i="5"/>
  <c r="D17" i="5"/>
  <c r="C17" i="5"/>
  <c r="J16" i="5"/>
  <c r="I16" i="5"/>
  <c r="H16" i="5"/>
  <c r="G16" i="5"/>
  <c r="F16" i="5"/>
  <c r="E16" i="5"/>
  <c r="D16" i="5"/>
  <c r="C16" i="5"/>
  <c r="J15" i="5"/>
  <c r="I15" i="5"/>
  <c r="H15" i="5"/>
  <c r="G15" i="5"/>
  <c r="F15" i="5"/>
  <c r="E15" i="5"/>
  <c r="D15" i="5"/>
  <c r="C15" i="5"/>
  <c r="J14" i="5"/>
  <c r="I14" i="5"/>
  <c r="H14" i="5"/>
  <c r="G14" i="5"/>
  <c r="F14" i="5"/>
  <c r="E14" i="5"/>
  <c r="D14" i="5"/>
  <c r="C14" i="5"/>
  <c r="A8" i="5"/>
  <c r="B7" i="5"/>
  <c r="B26" i="4"/>
  <c r="B6" i="6"/>
  <c r="B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AU11" authorId="0" shapeId="0" xr:uid="{00000000-0006-0000-01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1" authorId="0" shapeId="0" xr:uid="{00000000-0006-0000-0100-00000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1" authorId="0" shapeId="0" xr:uid="{00000000-0006-0000-0100-00000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11" authorId="0" shapeId="0" xr:uid="{00000000-0006-0000-01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1" authorId="0" shapeId="0" xr:uid="{00000000-0006-0000-0100-00000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1" authorId="0" shapeId="0" xr:uid="{00000000-0006-0000-0100-00000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1" authorId="0" shapeId="0" xr:uid="{00000000-0006-0000-0100-00000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11" authorId="0" shapeId="0" xr:uid="{00000000-0006-0000-0100-00000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1" authorId="0" shapeId="0" xr:uid="{00000000-0006-0000-0100-00000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11" authorId="0" shapeId="0" xr:uid="{00000000-0006-0000-0100-00000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1" authorId="0" shapeId="0" xr:uid="{00000000-0006-0000-0100-00000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1" authorId="0" shapeId="0" xr:uid="{00000000-0006-0000-0100-00000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11" authorId="0" shapeId="0" xr:uid="{00000000-0006-0000-0100-00000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1" authorId="0" shapeId="0" xr:uid="{00000000-0006-0000-0100-00000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X11" authorId="0" shapeId="0" xr:uid="{00000000-0006-0000-0100-00001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Z11" authorId="0" shapeId="0" xr:uid="{00000000-0006-0000-0100-00001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1" authorId="0" shapeId="0" xr:uid="{00000000-0006-0000-0100-00001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11" authorId="0" shapeId="0" xr:uid="{00000000-0006-0000-0100-00001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11" authorId="0" shapeId="0" xr:uid="{00000000-0006-0000-0100-00001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M11" authorId="0" shapeId="0" xr:uid="{00000000-0006-0000-0100-00001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11" authorId="0" shapeId="0" xr:uid="{00000000-0006-0000-0100-00001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1" authorId="0" shapeId="0" xr:uid="{00000000-0006-0000-0100-00001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1" authorId="0" shapeId="0" xr:uid="{00000000-0006-0000-0100-00001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R11" authorId="0" shapeId="0" xr:uid="{00000000-0006-0000-0100-00001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1" authorId="0" shapeId="0" xr:uid="{00000000-0006-0000-0100-00001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11" authorId="0" shapeId="0" xr:uid="{00000000-0006-0000-0100-00001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1" authorId="0" shapeId="0" xr:uid="{00000000-0006-0000-0100-00001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11" authorId="0" shapeId="0" xr:uid="{00000000-0006-0000-0100-00001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C11" authorId="0" shapeId="0" xr:uid="{00000000-0006-0000-0100-00001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1" authorId="0" shapeId="0" xr:uid="{00000000-0006-0000-0100-00001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1" authorId="0" shapeId="0" xr:uid="{00000000-0006-0000-0100-00002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1" authorId="0" shapeId="0" xr:uid="{00000000-0006-0000-0100-00002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11" authorId="0" shapeId="0" xr:uid="{00000000-0006-0000-0100-00002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11" authorId="0" shapeId="0" xr:uid="{00000000-0006-0000-0100-00002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1" authorId="0" shapeId="0" xr:uid="{00000000-0006-0000-0100-00002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1" authorId="0" shapeId="0" xr:uid="{00000000-0006-0000-0100-00002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M11" authorId="0" shapeId="0" xr:uid="{00000000-0006-0000-0100-00002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11" authorId="0" shapeId="0" xr:uid="{00000000-0006-0000-0100-00002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O11" authorId="0" shapeId="0" xr:uid="{00000000-0006-0000-0100-00002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11" authorId="0" shapeId="0" xr:uid="{00000000-0006-0000-0100-00002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1" authorId="0" shapeId="0" xr:uid="{00000000-0006-0000-0100-00002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W11" authorId="0" shapeId="0" xr:uid="{00000000-0006-0000-0100-00002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1" authorId="0" shapeId="0" xr:uid="{00000000-0006-0000-0100-00002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B11" authorId="0" shapeId="0" xr:uid="{00000000-0006-0000-0100-00002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C11" authorId="0" shapeId="0" xr:uid="{00000000-0006-0000-0100-00002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11" authorId="0" shapeId="0" xr:uid="{00000000-0006-0000-0100-00002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11" authorId="0" shapeId="0" xr:uid="{00000000-0006-0000-0100-00003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G11" authorId="0" shapeId="0" xr:uid="{00000000-0006-0000-0100-00003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11" authorId="0" shapeId="0" xr:uid="{00000000-0006-0000-0100-00003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I11" authorId="0" shapeId="0" xr:uid="{00000000-0006-0000-0100-00003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J11" authorId="0" shapeId="0" xr:uid="{00000000-0006-0000-0100-00003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K11" authorId="0" shapeId="0" xr:uid="{00000000-0006-0000-0100-00003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11" authorId="0" shapeId="0" xr:uid="{00000000-0006-0000-0100-00003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11" authorId="0" shapeId="0" xr:uid="{00000000-0006-0000-0100-00003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1" authorId="0" shapeId="0" xr:uid="{00000000-0006-0000-0100-00003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1" authorId="0" shapeId="0" xr:uid="{00000000-0006-0000-0100-00003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1" authorId="0" shapeId="0" xr:uid="{00000000-0006-0000-0100-00003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1" authorId="0" shapeId="0" xr:uid="{00000000-0006-0000-0100-00003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1" authorId="0" shapeId="0" xr:uid="{00000000-0006-0000-0100-00003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1" authorId="0" shapeId="0" xr:uid="{00000000-0006-0000-0100-00003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B11" authorId="0" shapeId="0" xr:uid="{00000000-0006-0000-0100-00003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1" authorId="0" shapeId="0" xr:uid="{00000000-0006-0000-0100-00003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1" authorId="0" shapeId="0" xr:uid="{00000000-0006-0000-0100-00004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11" authorId="0" shapeId="0" xr:uid="{00000000-0006-0000-0100-00004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S12" authorId="0" shapeId="0" xr:uid="{00000000-0006-0000-0100-00004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J12" authorId="0" shapeId="0" xr:uid="{00000000-0006-0000-0100-00004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12" authorId="0" shapeId="0" xr:uid="{00000000-0006-0000-0100-00004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2" authorId="0" shapeId="0" xr:uid="{00000000-0006-0000-0100-00004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2" authorId="0" shapeId="0" xr:uid="{00000000-0006-0000-0100-00004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12" authorId="0" shapeId="0" xr:uid="{00000000-0006-0000-0100-00004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Z12" authorId="0" shapeId="0" xr:uid="{00000000-0006-0000-0100-00004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2" authorId="0" shapeId="0" xr:uid="{00000000-0006-0000-0100-00004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2" authorId="0" shapeId="0" xr:uid="{00000000-0006-0000-0100-00004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2" authorId="0" shapeId="0" xr:uid="{00000000-0006-0000-0100-00004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12" authorId="0" shapeId="0" xr:uid="{00000000-0006-0000-0100-00004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12" authorId="0" shapeId="0" xr:uid="{00000000-0006-0000-0100-00004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2" authorId="0" shapeId="0" xr:uid="{00000000-0006-0000-0100-00004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2" authorId="0" shapeId="0" xr:uid="{00000000-0006-0000-0100-00004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12" authorId="0" shapeId="0" xr:uid="{00000000-0006-0000-0100-00005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X12" authorId="0" shapeId="0" xr:uid="{00000000-0006-0000-0100-00005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Z12" authorId="0" shapeId="0" xr:uid="{00000000-0006-0000-0100-00005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A12" authorId="0" shapeId="0" xr:uid="{00000000-0006-0000-0100-00005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12" authorId="0" shapeId="0" xr:uid="{00000000-0006-0000-0100-00005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12" authorId="0" shapeId="0" xr:uid="{00000000-0006-0000-0100-00005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12" authorId="0" shapeId="0" xr:uid="{00000000-0006-0000-0100-00005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O12" authorId="0" shapeId="0" xr:uid="{00000000-0006-0000-0100-00005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2" authorId="0" shapeId="0" xr:uid="{00000000-0006-0000-0100-00005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12" authorId="0" shapeId="0" xr:uid="{00000000-0006-0000-0100-00005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12" authorId="0" shapeId="0" xr:uid="{00000000-0006-0000-0100-00005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2" authorId="0" shapeId="0" xr:uid="{00000000-0006-0000-0100-00005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12" authorId="0" shapeId="0" xr:uid="{00000000-0006-0000-0100-00005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12" authorId="0" shapeId="0" xr:uid="{00000000-0006-0000-0100-00005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2" authorId="0" shapeId="0" xr:uid="{00000000-0006-0000-0100-00005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2" authorId="0" shapeId="0" xr:uid="{00000000-0006-0000-0100-00005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2" authorId="0" shapeId="0" xr:uid="{00000000-0006-0000-0100-00006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2" authorId="0" shapeId="0" xr:uid="{00000000-0006-0000-0100-00006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12" authorId="0" shapeId="0" xr:uid="{00000000-0006-0000-0100-00006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2" authorId="0" shapeId="0" xr:uid="{00000000-0006-0000-0100-00006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M12" authorId="0" shapeId="0" xr:uid="{00000000-0006-0000-0100-00006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12" authorId="0" shapeId="0" xr:uid="{00000000-0006-0000-0100-00006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O12" authorId="0" shapeId="0" xr:uid="{00000000-0006-0000-0100-00006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12" authorId="0" shapeId="0" xr:uid="{00000000-0006-0000-0100-00006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W12" authorId="0" shapeId="0" xr:uid="{00000000-0006-0000-0100-00006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B12" authorId="0" shapeId="0" xr:uid="{00000000-0006-0000-0100-00006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C12" authorId="0" shapeId="0" xr:uid="{00000000-0006-0000-0100-00006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12" authorId="0" shapeId="0" xr:uid="{00000000-0006-0000-0100-00006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12" authorId="0" shapeId="0" xr:uid="{00000000-0006-0000-0100-00006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12" authorId="0" shapeId="0" xr:uid="{00000000-0006-0000-0100-00006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I12" authorId="0" shapeId="0" xr:uid="{00000000-0006-0000-0100-00006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J12" authorId="0" shapeId="0" xr:uid="{00000000-0006-0000-0100-00006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K12" authorId="0" shapeId="0" xr:uid="{00000000-0006-0000-0100-00007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12" authorId="0" shapeId="0" xr:uid="{00000000-0006-0000-0100-00007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12" authorId="0" shapeId="0" xr:uid="{00000000-0006-0000-0100-00007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2" authorId="0" shapeId="0" xr:uid="{00000000-0006-0000-0100-00007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2" authorId="0" shapeId="0" xr:uid="{00000000-0006-0000-0100-00007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2" authorId="0" shapeId="0" xr:uid="{00000000-0006-0000-0100-00007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12" authorId="0" shapeId="0" xr:uid="{00000000-0006-0000-0100-00007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2" authorId="0" shapeId="0" xr:uid="{00000000-0006-0000-0100-00007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2" authorId="0" shapeId="0" xr:uid="{00000000-0006-0000-0100-00007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12" authorId="0" shapeId="0" xr:uid="{00000000-0006-0000-0100-00007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12" authorId="0" shapeId="0" xr:uid="{00000000-0006-0000-0100-00007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12" authorId="0" shapeId="0" xr:uid="{00000000-0006-0000-0100-00007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13" authorId="0" shapeId="0" xr:uid="{00000000-0006-0000-0100-00007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13" authorId="0" shapeId="0" xr:uid="{00000000-0006-0000-0100-00007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3" authorId="0" shapeId="0" xr:uid="{00000000-0006-0000-0100-00007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3" authorId="0" shapeId="0" xr:uid="{00000000-0006-0000-0100-00007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3" authorId="0" shapeId="0" xr:uid="{00000000-0006-0000-0100-00008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13" authorId="0" shapeId="0" xr:uid="{00000000-0006-0000-0100-00008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13" authorId="0" shapeId="0" xr:uid="{00000000-0006-0000-0100-00008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Z13" authorId="0" shapeId="0" xr:uid="{00000000-0006-0000-0100-00008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3" authorId="0" shapeId="0" xr:uid="{00000000-0006-0000-0100-00008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3" authorId="0" shapeId="0" xr:uid="{00000000-0006-0000-0100-00008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3" authorId="0" shapeId="0" xr:uid="{00000000-0006-0000-0100-00008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13" authorId="0" shapeId="0" xr:uid="{00000000-0006-0000-0100-00008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3" authorId="0" shapeId="0" xr:uid="{00000000-0006-0000-0100-00008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13" authorId="0" shapeId="0" xr:uid="{00000000-0006-0000-0100-00008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3" authorId="0" shapeId="0" xr:uid="{00000000-0006-0000-0100-00008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X13" authorId="0" shapeId="0" xr:uid="{00000000-0006-0000-0100-00008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A13" authorId="0" shapeId="0" xr:uid="{00000000-0006-0000-0100-00008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I13" authorId="0" shapeId="0" xr:uid="{00000000-0006-0000-0100-00008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13" authorId="0" shapeId="0" xr:uid="{00000000-0006-0000-0100-00008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N13" authorId="0" shapeId="0" xr:uid="{00000000-0006-0000-0100-00008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3" authorId="0" shapeId="0" xr:uid="{00000000-0006-0000-0100-00009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3" authorId="0" shapeId="0" xr:uid="{00000000-0006-0000-0100-00009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R13" authorId="0" shapeId="0" xr:uid="{00000000-0006-0000-0100-00009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13" authorId="0" shapeId="0" xr:uid="{00000000-0006-0000-0100-00009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3" authorId="0" shapeId="0" xr:uid="{00000000-0006-0000-0100-00009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13" authorId="0" shapeId="0" xr:uid="{00000000-0006-0000-0100-00009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3" authorId="0" shapeId="0" xr:uid="{00000000-0006-0000-0100-00009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3" authorId="0" shapeId="0" xr:uid="{00000000-0006-0000-0100-00009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3" authorId="0" shapeId="0" xr:uid="{00000000-0006-0000-0100-00009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13" authorId="0" shapeId="0" xr:uid="{00000000-0006-0000-0100-00009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13" authorId="0" shapeId="0" xr:uid="{00000000-0006-0000-0100-00009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3" authorId="0" shapeId="0" xr:uid="{00000000-0006-0000-0100-00009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M13" authorId="0" shapeId="0" xr:uid="{00000000-0006-0000-0100-00009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13" authorId="0" shapeId="0" xr:uid="{00000000-0006-0000-0100-00009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13" authorId="0" shapeId="0" xr:uid="{00000000-0006-0000-0100-00009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3" authorId="0" shapeId="0" xr:uid="{00000000-0006-0000-0100-00009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W13" authorId="0" shapeId="0" xr:uid="{00000000-0006-0000-0100-0000A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13" authorId="0" shapeId="0" xr:uid="{00000000-0006-0000-0100-0000A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3" authorId="0" shapeId="0" xr:uid="{00000000-0006-0000-0100-0000A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13" authorId="0" shapeId="0" xr:uid="{00000000-0006-0000-0100-0000A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B13" authorId="0" shapeId="0" xr:uid="{00000000-0006-0000-0100-0000A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C13" authorId="0" shapeId="0" xr:uid="{00000000-0006-0000-0100-0000A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13" authorId="0" shapeId="0" xr:uid="{00000000-0006-0000-0100-0000A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E13" authorId="0" shapeId="0" xr:uid="{00000000-0006-0000-0100-0000A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13" authorId="0" shapeId="0" xr:uid="{00000000-0006-0000-0100-0000A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G13" authorId="0" shapeId="0" xr:uid="{00000000-0006-0000-0100-0000A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13" authorId="0" shapeId="0" xr:uid="{00000000-0006-0000-0100-0000A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J13" authorId="0" shapeId="0" xr:uid="{00000000-0006-0000-0100-0000A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K13" authorId="0" shapeId="0" xr:uid="{00000000-0006-0000-0100-0000A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3" authorId="0" shapeId="0" xr:uid="{00000000-0006-0000-0100-0000A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13" authorId="0" shapeId="0" xr:uid="{00000000-0006-0000-0100-0000A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13" authorId="0" shapeId="0" xr:uid="{00000000-0006-0000-0100-0000A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3" authorId="0" shapeId="0" xr:uid="{00000000-0006-0000-0100-0000B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3" authorId="0" shapeId="0" xr:uid="{00000000-0006-0000-0100-0000B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3" authorId="0" shapeId="0" xr:uid="{00000000-0006-0000-0100-0000B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3" authorId="0" shapeId="0" xr:uid="{00000000-0006-0000-0100-0000B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13" authorId="0" shapeId="0" xr:uid="{00000000-0006-0000-0100-0000B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13" authorId="0" shapeId="0" xr:uid="{00000000-0006-0000-0100-0000B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3" authorId="0" shapeId="0" xr:uid="{00000000-0006-0000-0100-0000B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E13" authorId="0" shapeId="0" xr:uid="{00000000-0006-0000-0100-0000B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14" authorId="0" shapeId="0" xr:uid="{00000000-0006-0000-0100-0000B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S14" authorId="0" shapeId="0" xr:uid="{00000000-0006-0000-0100-0000B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4" authorId="0" shapeId="0" xr:uid="{00000000-0006-0000-0100-0000B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14" authorId="0" shapeId="0" xr:uid="{00000000-0006-0000-0100-0000B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4" authorId="0" shapeId="0" xr:uid="{00000000-0006-0000-0100-0000B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4" authorId="0" shapeId="0" xr:uid="{00000000-0006-0000-0100-0000B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4" authorId="0" shapeId="0" xr:uid="{00000000-0006-0000-0100-0000B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14" authorId="0" shapeId="0" xr:uid="{00000000-0006-0000-0100-0000B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Z14" authorId="0" shapeId="0" xr:uid="{00000000-0006-0000-0100-0000C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4" authorId="0" shapeId="0" xr:uid="{00000000-0006-0000-0100-0000C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4" authorId="0" shapeId="0" xr:uid="{00000000-0006-0000-0100-0000C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14" authorId="0" shapeId="0" xr:uid="{00000000-0006-0000-0100-0000C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4" authorId="0" shapeId="0" xr:uid="{00000000-0006-0000-0100-0000C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G14" authorId="0" shapeId="0" xr:uid="{00000000-0006-0000-0100-0000C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4" authorId="0" shapeId="0" xr:uid="{00000000-0006-0000-0100-0000C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14" authorId="0" shapeId="0" xr:uid="{00000000-0006-0000-0100-0000C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X14" authorId="0" shapeId="0" xr:uid="{00000000-0006-0000-0100-0000C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Z14" authorId="0" shapeId="0" xr:uid="{00000000-0006-0000-0100-0000C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A14" authorId="0" shapeId="0" xr:uid="{00000000-0006-0000-0100-0000C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4" authorId="0" shapeId="0" xr:uid="{00000000-0006-0000-0100-0000C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14" authorId="0" shapeId="0" xr:uid="{00000000-0006-0000-0100-0000C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14" authorId="0" shapeId="0" xr:uid="{00000000-0006-0000-0100-0000C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M14" authorId="0" shapeId="0" xr:uid="{00000000-0006-0000-0100-0000C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14" authorId="0" shapeId="0" xr:uid="{00000000-0006-0000-0100-0000C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4" authorId="0" shapeId="0" xr:uid="{00000000-0006-0000-0100-0000D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R14" authorId="0" shapeId="0" xr:uid="{00000000-0006-0000-0100-0000D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14" authorId="0" shapeId="0" xr:uid="{00000000-0006-0000-0100-0000D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14" authorId="0" shapeId="0" xr:uid="{00000000-0006-0000-0100-0000D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4" authorId="0" shapeId="0" xr:uid="{00000000-0006-0000-0100-0000D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14" authorId="0" shapeId="0" xr:uid="{00000000-0006-0000-0100-0000D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14" authorId="0" shapeId="0" xr:uid="{00000000-0006-0000-0100-0000D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4" authorId="0" shapeId="0" xr:uid="{00000000-0006-0000-0100-0000D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4" authorId="0" shapeId="0" xr:uid="{00000000-0006-0000-0100-0000D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4" authorId="0" shapeId="0" xr:uid="{00000000-0006-0000-0100-0000D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4" authorId="0" shapeId="0" xr:uid="{00000000-0006-0000-0100-0000D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14" authorId="0" shapeId="0" xr:uid="{00000000-0006-0000-0100-0000D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14" authorId="0" shapeId="0" xr:uid="{00000000-0006-0000-0100-0000D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4" authorId="0" shapeId="0" xr:uid="{00000000-0006-0000-0100-0000D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M14" authorId="0" shapeId="0" xr:uid="{00000000-0006-0000-0100-0000D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14" authorId="0" shapeId="0" xr:uid="{00000000-0006-0000-0100-0000D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14" authorId="0" shapeId="0" xr:uid="{00000000-0006-0000-0100-0000E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14" authorId="0" shapeId="0" xr:uid="{00000000-0006-0000-0100-0000E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W14" authorId="0" shapeId="0" xr:uid="{00000000-0006-0000-0100-0000E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4" authorId="0" shapeId="0" xr:uid="{00000000-0006-0000-0100-0000E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A14" authorId="0" shapeId="0" xr:uid="{00000000-0006-0000-0100-0000E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B14" authorId="0" shapeId="0" xr:uid="{00000000-0006-0000-0100-0000E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C14" authorId="0" shapeId="0" xr:uid="{00000000-0006-0000-0100-0000E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14" authorId="0" shapeId="0" xr:uid="{00000000-0006-0000-0100-0000E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14" authorId="0" shapeId="0" xr:uid="{00000000-0006-0000-0100-0000E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G14" authorId="0" shapeId="0" xr:uid="{00000000-0006-0000-0100-0000E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14" authorId="0" shapeId="0" xr:uid="{00000000-0006-0000-0100-0000E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I14" authorId="0" shapeId="0" xr:uid="{00000000-0006-0000-0100-0000E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14" authorId="0" shapeId="0" xr:uid="{00000000-0006-0000-0100-0000E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14" authorId="0" shapeId="0" xr:uid="{00000000-0006-0000-0100-0000E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14" authorId="0" shapeId="0" xr:uid="{00000000-0006-0000-0100-0000E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4" authorId="0" shapeId="0" xr:uid="{00000000-0006-0000-0100-0000E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4" authorId="0" shapeId="0" xr:uid="{00000000-0006-0000-0100-0000F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4" authorId="0" shapeId="0" xr:uid="{00000000-0006-0000-0100-0000F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4" authorId="0" shapeId="0" xr:uid="{00000000-0006-0000-0100-0000F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4" authorId="0" shapeId="0" xr:uid="{00000000-0006-0000-0100-0000F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14" authorId="0" shapeId="0" xr:uid="{00000000-0006-0000-0100-0000F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4" authorId="0" shapeId="0" xr:uid="{00000000-0006-0000-0100-0000F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4" authorId="0" shapeId="0" xr:uid="{00000000-0006-0000-0100-0000F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E14" authorId="0" shapeId="0" xr:uid="{00000000-0006-0000-0100-0000F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15" authorId="0" shapeId="0" xr:uid="{00000000-0006-0000-0100-0000F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S15" authorId="0" shapeId="0" xr:uid="{00000000-0006-0000-0100-0000F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5" authorId="0" shapeId="0" xr:uid="{00000000-0006-0000-0100-0000F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15" authorId="0" shapeId="0" xr:uid="{00000000-0006-0000-0100-0000F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5" authorId="0" shapeId="0" xr:uid="{00000000-0006-0000-0100-0000F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5" authorId="0" shapeId="0" xr:uid="{00000000-0006-0000-0100-0000F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5" authorId="0" shapeId="0" xr:uid="{00000000-0006-0000-0100-0000F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15" authorId="0" shapeId="0" xr:uid="{00000000-0006-0000-0100-0000F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Z15" authorId="0" shapeId="0" xr:uid="{00000000-0006-0000-0100-00000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5" authorId="0" shapeId="0" xr:uid="{00000000-0006-0000-0100-00000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5" authorId="0" shapeId="0" xr:uid="{00000000-0006-0000-0100-00000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15" authorId="0" shapeId="0" xr:uid="{00000000-0006-0000-0100-00000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15" authorId="0" shapeId="0" xr:uid="{00000000-0006-0000-0100-00000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5" authorId="0" shapeId="0" xr:uid="{00000000-0006-0000-0100-00000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5" authorId="0" shapeId="0" xr:uid="{00000000-0006-0000-0100-00000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5" authorId="0" shapeId="0" xr:uid="{00000000-0006-0000-0100-00000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X15" authorId="0" shapeId="0" xr:uid="{00000000-0006-0000-0100-00000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Z15" authorId="0" shapeId="0" xr:uid="{00000000-0006-0000-0100-00000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A15" authorId="0" shapeId="0" xr:uid="{00000000-0006-0000-0100-00000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15" authorId="0" shapeId="0" xr:uid="{00000000-0006-0000-0100-00000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I15" authorId="0" shapeId="0" xr:uid="{00000000-0006-0000-0100-00000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5" authorId="0" shapeId="0" xr:uid="{00000000-0006-0000-0100-00000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15" authorId="0" shapeId="0" xr:uid="{00000000-0006-0000-0100-00000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15" authorId="0" shapeId="0" xr:uid="{00000000-0006-0000-0100-00000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5" authorId="0" shapeId="0" xr:uid="{00000000-0006-0000-0100-00001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5" authorId="0" shapeId="0" xr:uid="{00000000-0006-0000-0100-00001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R15" authorId="0" shapeId="0" xr:uid="{00000000-0006-0000-0100-00001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5" authorId="0" shapeId="0" xr:uid="{00000000-0006-0000-0100-00001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15" authorId="0" shapeId="0" xr:uid="{00000000-0006-0000-0100-00001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15" authorId="0" shapeId="0" xr:uid="{00000000-0006-0000-0100-00001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5" authorId="0" shapeId="0" xr:uid="{00000000-0006-0000-0100-00001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C15" authorId="0" shapeId="0" xr:uid="{00000000-0006-0000-0100-00001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5" authorId="0" shapeId="0" xr:uid="{00000000-0006-0000-0100-00001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5" authorId="0" shapeId="0" xr:uid="{00000000-0006-0000-0100-00001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15" authorId="0" shapeId="0" xr:uid="{00000000-0006-0000-0100-00001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5" authorId="0" shapeId="0" xr:uid="{00000000-0006-0000-0100-00001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15" authorId="0" shapeId="0" xr:uid="{00000000-0006-0000-0100-00001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15" authorId="0" shapeId="0" xr:uid="{00000000-0006-0000-0100-00001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5" authorId="0" shapeId="0" xr:uid="{00000000-0006-0000-0100-00001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5" authorId="0" shapeId="0" xr:uid="{00000000-0006-0000-0100-00001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M15" authorId="0" shapeId="0" xr:uid="{00000000-0006-0000-0100-00002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15" authorId="0" shapeId="0" xr:uid="{00000000-0006-0000-0100-00002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15" authorId="0" shapeId="0" xr:uid="{00000000-0006-0000-0100-00002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5" authorId="0" shapeId="0" xr:uid="{00000000-0006-0000-0100-00002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5" authorId="0" shapeId="0" xr:uid="{00000000-0006-0000-0100-00002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W15" authorId="0" shapeId="0" xr:uid="{00000000-0006-0000-0100-00002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15" authorId="0" shapeId="0" xr:uid="{00000000-0006-0000-0100-00002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5" authorId="0" shapeId="0" xr:uid="{00000000-0006-0000-0100-00002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15" authorId="0" shapeId="0" xr:uid="{00000000-0006-0000-0100-00002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B15" authorId="0" shapeId="0" xr:uid="{00000000-0006-0000-0100-00002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C15" authorId="0" shapeId="0" xr:uid="{00000000-0006-0000-0100-00002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15" authorId="0" shapeId="0" xr:uid="{00000000-0006-0000-0100-00002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E15" authorId="0" shapeId="0" xr:uid="{00000000-0006-0000-0100-00002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15" authorId="0" shapeId="0" xr:uid="{00000000-0006-0000-0100-00002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15" authorId="0" shapeId="0" xr:uid="{00000000-0006-0000-0100-00002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15" authorId="0" shapeId="0" xr:uid="{00000000-0006-0000-0100-00002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I15" authorId="0" shapeId="0" xr:uid="{00000000-0006-0000-0100-00003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J15" authorId="0" shapeId="0" xr:uid="{00000000-0006-0000-0100-00003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K15" authorId="0" shapeId="0" xr:uid="{00000000-0006-0000-0100-00003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15" authorId="0" shapeId="0" xr:uid="{00000000-0006-0000-0100-00003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15" authorId="0" shapeId="0" xr:uid="{00000000-0006-0000-0100-00003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15" authorId="0" shapeId="0" xr:uid="{00000000-0006-0000-0100-00003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5" authorId="0" shapeId="0" xr:uid="{00000000-0006-0000-0100-00003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5" authorId="0" shapeId="0" xr:uid="{00000000-0006-0000-0100-00003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5" authorId="0" shapeId="0" xr:uid="{00000000-0006-0000-0100-00003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5" authorId="0" shapeId="0" xr:uid="{00000000-0006-0000-0100-00003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5" authorId="0" shapeId="0" xr:uid="{00000000-0006-0000-0100-00003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B15" authorId="0" shapeId="0" xr:uid="{00000000-0006-0000-0100-00003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5" authorId="0" shapeId="0" xr:uid="{00000000-0006-0000-0100-00003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5" authorId="0" shapeId="0" xr:uid="{00000000-0006-0000-0100-00003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E15" authorId="0" shapeId="0" xr:uid="{00000000-0006-0000-0100-00003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16" authorId="0" shapeId="0" xr:uid="{00000000-0006-0000-0100-00003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6" authorId="0" shapeId="0" xr:uid="{00000000-0006-0000-0100-00004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16" authorId="0" shapeId="0" xr:uid="{00000000-0006-0000-0100-00004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6" authorId="0" shapeId="0" xr:uid="{00000000-0006-0000-0100-00004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6" authorId="0" shapeId="0" xr:uid="{00000000-0006-0000-0100-00004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6" authorId="0" shapeId="0" xr:uid="{00000000-0006-0000-0100-00004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16" authorId="0" shapeId="0" xr:uid="{00000000-0006-0000-0100-00004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16" authorId="0" shapeId="0" xr:uid="{00000000-0006-0000-0100-00004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Z16" authorId="0" shapeId="0" xr:uid="{00000000-0006-0000-0100-00004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6" authorId="0" shapeId="0" xr:uid="{00000000-0006-0000-0100-00004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6" authorId="0" shapeId="0" xr:uid="{00000000-0006-0000-0100-00004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6" authorId="0" shapeId="0" xr:uid="{00000000-0006-0000-0100-00004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6" authorId="0" shapeId="0" xr:uid="{00000000-0006-0000-0100-00004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16" authorId="0" shapeId="0" xr:uid="{00000000-0006-0000-0100-00004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6" authorId="0" shapeId="0" xr:uid="{00000000-0006-0000-0100-00004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16" authorId="0" shapeId="0" xr:uid="{00000000-0006-0000-0100-00004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6" authorId="0" shapeId="0" xr:uid="{00000000-0006-0000-0100-00004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6" authorId="0" shapeId="0" xr:uid="{00000000-0006-0000-0100-00005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6" authorId="0" shapeId="0" xr:uid="{00000000-0006-0000-0100-00005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X16" authorId="0" shapeId="0" xr:uid="{00000000-0006-0000-0100-00005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Z16" authorId="0" shapeId="0" xr:uid="{00000000-0006-0000-0100-00005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A16" authorId="0" shapeId="0" xr:uid="{00000000-0006-0000-0100-00005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16" authorId="0" shapeId="0" xr:uid="{00000000-0006-0000-0100-00005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16" authorId="0" shapeId="0" xr:uid="{00000000-0006-0000-0100-00005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16" authorId="0" shapeId="0" xr:uid="{00000000-0006-0000-0100-00005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16" authorId="0" shapeId="0" xr:uid="{00000000-0006-0000-0100-00005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O16" authorId="0" shapeId="0" xr:uid="{00000000-0006-0000-0100-00005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6" authorId="0" shapeId="0" xr:uid="{00000000-0006-0000-0100-00005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6" authorId="0" shapeId="0" xr:uid="{00000000-0006-0000-0100-00005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R16" authorId="0" shapeId="0" xr:uid="{00000000-0006-0000-0100-00005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16" authorId="0" shapeId="0" xr:uid="{00000000-0006-0000-0100-00005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16" authorId="0" shapeId="0" xr:uid="{00000000-0006-0000-0100-00005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16" authorId="0" shapeId="0" xr:uid="{00000000-0006-0000-0100-00005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16" authorId="0" shapeId="0" xr:uid="{00000000-0006-0000-0100-00006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C16" authorId="0" shapeId="0" xr:uid="{00000000-0006-0000-0100-00006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6" authorId="0" shapeId="0" xr:uid="{00000000-0006-0000-0100-00006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6" authorId="0" shapeId="0" xr:uid="{00000000-0006-0000-0100-00006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6" authorId="0" shapeId="0" xr:uid="{00000000-0006-0000-0100-00006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16" authorId="0" shapeId="0" xr:uid="{00000000-0006-0000-0100-00006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16" authorId="0" shapeId="0" xr:uid="{00000000-0006-0000-0100-00006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6" authorId="0" shapeId="0" xr:uid="{00000000-0006-0000-0100-00006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6" authorId="0" shapeId="0" xr:uid="{00000000-0006-0000-0100-00006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M16" authorId="0" shapeId="0" xr:uid="{00000000-0006-0000-0100-00006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16" authorId="0" shapeId="0" xr:uid="{00000000-0006-0000-0100-00006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16" authorId="0" shapeId="0" xr:uid="{00000000-0006-0000-0100-00006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6" authorId="0" shapeId="0" xr:uid="{00000000-0006-0000-0100-00006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6" authorId="0" shapeId="0" xr:uid="{00000000-0006-0000-0100-00006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V16" authorId="0" shapeId="0" xr:uid="{00000000-0006-0000-0100-00006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W16" authorId="0" shapeId="0" xr:uid="{00000000-0006-0000-0100-00006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16" authorId="0" shapeId="0" xr:uid="{00000000-0006-0000-0100-00007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6" authorId="0" shapeId="0" xr:uid="{00000000-0006-0000-0100-00007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16" authorId="0" shapeId="0" xr:uid="{00000000-0006-0000-0100-00007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16" authorId="0" shapeId="0" xr:uid="{00000000-0006-0000-0100-00007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B16" authorId="0" shapeId="0" xr:uid="{00000000-0006-0000-0100-00007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C16" authorId="0" shapeId="0" xr:uid="{00000000-0006-0000-0100-00007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16" authorId="0" shapeId="0" xr:uid="{00000000-0006-0000-0100-00007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16" authorId="0" shapeId="0" xr:uid="{00000000-0006-0000-0100-00007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16" authorId="0" shapeId="0" xr:uid="{00000000-0006-0000-0100-00007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16" authorId="0" shapeId="0" xr:uid="{00000000-0006-0000-0100-00007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6" authorId="0" shapeId="0" xr:uid="{00000000-0006-0000-0100-00007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J16" authorId="0" shapeId="0" xr:uid="{00000000-0006-0000-0100-00007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K16" authorId="0" shapeId="0" xr:uid="{00000000-0006-0000-0100-00007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Q16" authorId="0" shapeId="0" xr:uid="{00000000-0006-0000-0100-00007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6" authorId="0" shapeId="0" xr:uid="{00000000-0006-0000-0100-00007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6" authorId="0" shapeId="0" xr:uid="{00000000-0006-0000-0100-00007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6" authorId="0" shapeId="0" xr:uid="{00000000-0006-0000-0100-00008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6" authorId="0" shapeId="0" xr:uid="{00000000-0006-0000-0100-00008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6" authorId="0" shapeId="0" xr:uid="{00000000-0006-0000-0100-00008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16" authorId="0" shapeId="0" xr:uid="{00000000-0006-0000-0100-00008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16" authorId="0" shapeId="0" xr:uid="{00000000-0006-0000-0100-00008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16" authorId="0" shapeId="0" xr:uid="{00000000-0006-0000-0100-00008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7" authorId="0" shapeId="0" xr:uid="{00000000-0006-0000-0100-00008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7" authorId="0" shapeId="0" xr:uid="{00000000-0006-0000-0100-00008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7" authorId="0" shapeId="0" xr:uid="{00000000-0006-0000-0100-00008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7" authorId="0" shapeId="0" xr:uid="{00000000-0006-0000-0100-00008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7" authorId="0" shapeId="0" xr:uid="{00000000-0006-0000-0100-00008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17" authorId="0" shapeId="0" xr:uid="{00000000-0006-0000-0100-00008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Z17" authorId="0" shapeId="0" xr:uid="{00000000-0006-0000-0100-00008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7" authorId="0" shapeId="0" xr:uid="{00000000-0006-0000-0100-00008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7" authorId="0" shapeId="0" xr:uid="{00000000-0006-0000-0100-00008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17" authorId="0" shapeId="0" xr:uid="{00000000-0006-0000-0100-00008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7" authorId="0" shapeId="0" xr:uid="{00000000-0006-0000-0100-00009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17" authorId="0" shapeId="0" xr:uid="{00000000-0006-0000-0100-00009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17" authorId="0" shapeId="0" xr:uid="{00000000-0006-0000-0100-00009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7" authorId="0" shapeId="0" xr:uid="{00000000-0006-0000-0100-00009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7" authorId="0" shapeId="0" xr:uid="{00000000-0006-0000-0100-00009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X17" authorId="0" shapeId="0" xr:uid="{00000000-0006-0000-0100-00009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Z17" authorId="0" shapeId="0" xr:uid="{00000000-0006-0000-0100-00009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A17" authorId="0" shapeId="0" xr:uid="{00000000-0006-0000-0100-00009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I17" authorId="0" shapeId="0" xr:uid="{00000000-0006-0000-0100-00009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7" authorId="0" shapeId="0" xr:uid="{00000000-0006-0000-0100-00009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17" authorId="0" shapeId="0" xr:uid="{00000000-0006-0000-0100-00009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17" authorId="0" shapeId="0" xr:uid="{00000000-0006-0000-0100-00009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17" authorId="0" shapeId="0" xr:uid="{00000000-0006-0000-0100-00009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7" authorId="0" shapeId="0" xr:uid="{00000000-0006-0000-0100-00009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R17" authorId="0" shapeId="0" xr:uid="{00000000-0006-0000-0100-00009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17" authorId="0" shapeId="0" xr:uid="{00000000-0006-0000-0100-00009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17" authorId="0" shapeId="0" xr:uid="{00000000-0006-0000-0100-0000A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7" authorId="0" shapeId="0" xr:uid="{00000000-0006-0000-0100-0000A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17" authorId="0" shapeId="0" xr:uid="{00000000-0006-0000-0100-0000A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17" authorId="0" shapeId="0" xr:uid="{00000000-0006-0000-0100-0000A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C17" authorId="0" shapeId="0" xr:uid="{00000000-0006-0000-0100-0000A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7" authorId="0" shapeId="0" xr:uid="{00000000-0006-0000-0100-0000A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17" authorId="0" shapeId="0" xr:uid="{00000000-0006-0000-0100-0000A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7" authorId="0" shapeId="0" xr:uid="{00000000-0006-0000-0100-0000A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M17" authorId="0" shapeId="0" xr:uid="{00000000-0006-0000-0100-0000A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17" authorId="0" shapeId="0" xr:uid="{00000000-0006-0000-0100-0000A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17" authorId="0" shapeId="0" xr:uid="{00000000-0006-0000-0100-0000A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7" authorId="0" shapeId="0" xr:uid="{00000000-0006-0000-0100-0000A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17" authorId="0" shapeId="0" xr:uid="{00000000-0006-0000-0100-0000A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17" authorId="0" shapeId="0" xr:uid="{00000000-0006-0000-0100-0000A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B17" authorId="0" shapeId="0" xr:uid="{00000000-0006-0000-0100-0000A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C17" authorId="0" shapeId="0" xr:uid="{00000000-0006-0000-0100-0000A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17" authorId="0" shapeId="0" xr:uid="{00000000-0006-0000-0100-0000B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17" authorId="0" shapeId="0" xr:uid="{00000000-0006-0000-0100-0000B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G17" authorId="0" shapeId="0" xr:uid="{00000000-0006-0000-0100-0000B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17" authorId="0" shapeId="0" xr:uid="{00000000-0006-0000-0100-0000B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I17" authorId="0" shapeId="0" xr:uid="{00000000-0006-0000-0100-0000B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J17" authorId="0" shapeId="0" xr:uid="{00000000-0006-0000-0100-0000B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K17" authorId="0" shapeId="0" xr:uid="{00000000-0006-0000-0100-0000B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17" authorId="0" shapeId="0" xr:uid="{00000000-0006-0000-0100-0000B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7" authorId="0" shapeId="0" xr:uid="{00000000-0006-0000-0100-0000B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7" authorId="0" shapeId="0" xr:uid="{00000000-0006-0000-0100-0000B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7" authorId="0" shapeId="0" xr:uid="{00000000-0006-0000-0100-0000B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7" authorId="0" shapeId="0" xr:uid="{00000000-0006-0000-0100-0000B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7" authorId="0" shapeId="0" xr:uid="{00000000-0006-0000-0100-0000B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17" authorId="0" shapeId="0" xr:uid="{00000000-0006-0000-0100-0000B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7" authorId="0" shapeId="0" xr:uid="{00000000-0006-0000-0100-0000B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7" authorId="0" shapeId="0" xr:uid="{00000000-0006-0000-0100-0000B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E17" authorId="0" shapeId="0" xr:uid="{00000000-0006-0000-0100-0000C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</commentList>
</comments>
</file>

<file path=xl/sharedStrings.xml><?xml version="1.0" encoding="utf-8"?>
<sst xmlns="http://schemas.openxmlformats.org/spreadsheetml/2006/main" count="2207" uniqueCount="388">
  <si>
    <t>Unemployed total ;  Persons ;</t>
  </si>
  <si>
    <t>Unemployed total ;  &gt; Males ;</t>
  </si>
  <si>
    <t>Unemployed total ;  &gt; Females ;</t>
  </si>
  <si>
    <t>Unemployed total ;  Had difficulty finding work ;</t>
  </si>
  <si>
    <t>Unemployed total ;  &gt; Too many applicants for available jobs ;</t>
  </si>
  <si>
    <t>Unemployed total ;  &gt; Lacked necessary skills or education ;</t>
  </si>
  <si>
    <t>Unemployed total ;  &gt; Considered too young or too old by employers ;</t>
  </si>
  <si>
    <t>Unemployed total ;  &gt;&gt; Considered too young by employers ;</t>
  </si>
  <si>
    <t>Unemployed total ;  &gt;&gt; Considered too old by employers ;</t>
  </si>
  <si>
    <t>Unemployed total ;  &gt; Insufficient work experience ;</t>
  </si>
  <si>
    <t>Unemployed total ;  &gt; No vacancies at all ;</t>
  </si>
  <si>
    <t>Unemployed total ;  &gt; No vacancies in line of work ;</t>
  </si>
  <si>
    <t>Unemployed total ;  &gt; Too far to travel or transport problems ;</t>
  </si>
  <si>
    <t>Unemployed total ;  &gt; Own ill health or disability ;</t>
  </si>
  <si>
    <t>Unemployed total ;  &gt; Language difficulties ;</t>
  </si>
  <si>
    <t>Unemployed total ;  &gt; No jobs with suitable hours ;</t>
  </si>
  <si>
    <t>Unemployed total ;  &gt; Child care or other family considerations ;</t>
  </si>
  <si>
    <t>Unemployed total ;  &gt; No feedback from employers ;</t>
  </si>
  <si>
    <t>Unemployed total ;  &gt; Other difficulties ;</t>
  </si>
  <si>
    <t>Unemployed total ;  Did not have difficulty finding work ;</t>
  </si>
  <si>
    <t>&gt; Less than 1 year looking for work ;  Persons ;</t>
  </si>
  <si>
    <t>&gt; Less than 1 year looking for work ;  &gt; Males ;</t>
  </si>
  <si>
    <t>&gt; Less than 1 year looking for work ;  &gt; Females ;</t>
  </si>
  <si>
    <t>&gt; Less than 1 year looking for work ;  Had difficulty finding work ;</t>
  </si>
  <si>
    <t>&gt; Less than 1 year looking for work ;  &gt; Too many applicants for available jobs ;</t>
  </si>
  <si>
    <t>&gt; Less than 1 year looking for work ;  &gt; Lacked necessary skills or education ;</t>
  </si>
  <si>
    <t>&gt; Less than 1 year looking for work ;  &gt; Considered too young or too old by employers ;</t>
  </si>
  <si>
    <t>&gt; Less than 1 year looking for work ;  &gt;&gt; Considered too young by employers ;</t>
  </si>
  <si>
    <t>&gt; Less than 1 year looking for work ;  &gt;&gt; Considered too old by employers ;</t>
  </si>
  <si>
    <t>&gt; Less than 1 year looking for work ;  &gt; Insufficient work experience ;</t>
  </si>
  <si>
    <t>&gt; Less than 1 year looking for work ;  &gt; No vacancies at all ;</t>
  </si>
  <si>
    <t>&gt; Less than 1 year looking for work ;  &gt; No vacancies in line of work ;</t>
  </si>
  <si>
    <t>&gt; Less than 1 year looking for work ;  &gt; Too far to travel or transport problems ;</t>
  </si>
  <si>
    <t>&gt; Less than 1 year looking for work ;  &gt; Own ill health or disability ;</t>
  </si>
  <si>
    <t>&gt; Less than 1 year looking for work ;  &gt; Language difficulties ;</t>
  </si>
  <si>
    <t>&gt; Less than 1 year looking for work ;  &gt; No jobs with suitable hours ;</t>
  </si>
  <si>
    <t>&gt; Less than 1 year looking for work ;  &gt; Child care or other family considerations ;</t>
  </si>
  <si>
    <t>&gt; Less than 1 year looking for work ;  &gt; No feedback from employers ;</t>
  </si>
  <si>
    <t>&gt; Less than 1 year looking for work ;  &gt; Other difficulties ;</t>
  </si>
  <si>
    <t>&gt; Less than 1 year looking for work ;  Did not have difficulty finding work ;</t>
  </si>
  <si>
    <t>&gt;&gt; Less than 1 month looking for work ;  Persons ;</t>
  </si>
  <si>
    <t>&gt;&gt; Less than 1 month looking for work ;  &gt; Males ;</t>
  </si>
  <si>
    <t>&gt;&gt; Less than 1 month looking for work ;  &gt; Females ;</t>
  </si>
  <si>
    <t>&gt;&gt; Less than 1 month looking for work ;  Had difficulty finding work ;</t>
  </si>
  <si>
    <t>&gt;&gt; Less than 1 month looking for work ;  &gt; Too many applicants for available jobs ;</t>
  </si>
  <si>
    <t>&gt;&gt; Less than 1 month looking for work ;  &gt; Lacked necessary skills or education ;</t>
  </si>
  <si>
    <t>&gt;&gt; Less than 1 month looking for work ;  &gt; Considered too young or too old by employers ;</t>
  </si>
  <si>
    <t>&gt;&gt; Less than 1 month looking for work ;  &gt;&gt; Considered too young by employers ;</t>
  </si>
  <si>
    <t>&gt;&gt; Less than 1 month looking for work ;  &gt;&gt; Considered too old by employers ;</t>
  </si>
  <si>
    <t>&gt;&gt; Less than 1 month looking for work ;  &gt; Insufficient work experience ;</t>
  </si>
  <si>
    <t>&gt;&gt; Less than 1 month looking for work ;  &gt; No vacancies at all ;</t>
  </si>
  <si>
    <t>&gt;&gt; Less than 1 month looking for work ;  &gt; No vacancies in line of work ;</t>
  </si>
  <si>
    <t>&gt;&gt; Less than 1 month looking for work ;  &gt; Too far to travel or transport problems ;</t>
  </si>
  <si>
    <t>&gt;&gt; Less than 1 month looking for work ;  &gt; Own ill health or disability ;</t>
  </si>
  <si>
    <t>&gt;&gt; Less than 1 month looking for work ;  &gt; Language difficulties ;</t>
  </si>
  <si>
    <t>&gt;&gt; Less than 1 month looking for work ;  &gt; No jobs with suitable hours ;</t>
  </si>
  <si>
    <t>&gt;&gt; Less than 1 month looking for work ;  &gt; Child care or other family considerations ;</t>
  </si>
  <si>
    <t>&gt;&gt; Less than 1 month looking for work ;  &gt; No feedback from employers ;</t>
  </si>
  <si>
    <t>&gt;&gt; Less than 1 month looking for work ;  &gt; Other difficulties ;</t>
  </si>
  <si>
    <t>&gt;&gt; Less than 1 month looking for work ;  Did not have difficulty finding work ;</t>
  </si>
  <si>
    <t>&gt;&gt; 1–3 months looking for work ;  Persons ;</t>
  </si>
  <si>
    <t>&gt;&gt; 1–3 months looking for work ;  &gt; Males ;</t>
  </si>
  <si>
    <t>&gt;&gt; 1–3 months looking for work ;  &gt; Females ;</t>
  </si>
  <si>
    <t>&gt;&gt; 1–3 months looking for work ;  Had difficulty finding work ;</t>
  </si>
  <si>
    <t>&gt;&gt; 1–3 months looking for work ;  &gt; Too many applicants for available jobs ;</t>
  </si>
  <si>
    <t>&gt;&gt; 1–3 months looking for work ;  &gt; Lacked necessary skills or education ;</t>
  </si>
  <si>
    <t>&gt;&gt; 1–3 months looking for work ;  &gt; Considered too young or too old by employers ;</t>
  </si>
  <si>
    <t>&gt;&gt; 1–3 months looking for work ;  &gt;&gt; Considered too young by employers ;</t>
  </si>
  <si>
    <t>&gt;&gt; 1–3 months looking for work ;  &gt;&gt; Considered too old by employers ;</t>
  </si>
  <si>
    <t>&gt;&gt; 1–3 months looking for work ;  &gt; Insufficient work experience ;</t>
  </si>
  <si>
    <t>&gt;&gt; 1–3 months looking for work ;  &gt; No vacancies at all ;</t>
  </si>
  <si>
    <t>&gt;&gt; 1–3 months looking for work ;  &gt; No vacancies in line of work ;</t>
  </si>
  <si>
    <t>&gt;&gt; 1–3 months looking for work ;  &gt; Too far to travel or transport problems ;</t>
  </si>
  <si>
    <t>&gt;&gt; 1–3 months looking for work ;  &gt; Own ill health or disability ;</t>
  </si>
  <si>
    <t>&gt;&gt; 1–3 months looking for work ;  &gt; Language difficulties ;</t>
  </si>
  <si>
    <t>&gt;&gt; 1–3 months looking for work ;  &gt; No jobs with suitable hours ;</t>
  </si>
  <si>
    <t>&gt;&gt; 1–3 months looking for work ;  &gt; Child care or other family considerations ;</t>
  </si>
  <si>
    <t>&gt;&gt; 1–3 months looking for work ;  &gt; No feedback from employers ;</t>
  </si>
  <si>
    <t>&gt;&gt; 1–3 months looking for work ;  &gt; Other difficulties ;</t>
  </si>
  <si>
    <t>&gt;&gt; 1–3 months looking for work ;  Did not have difficulty finding work ;</t>
  </si>
  <si>
    <t>&gt;&gt; 3–6 months looking for work ;  Persons ;</t>
  </si>
  <si>
    <t>&gt;&gt; 3–6 months looking for work ;  &gt; Males ;</t>
  </si>
  <si>
    <t>&gt;&gt; 3–6 months looking for work ;  &gt; Females ;</t>
  </si>
  <si>
    <t>&gt;&gt; 3–6 months looking for work ;  Had difficulty finding work ;</t>
  </si>
  <si>
    <t>&gt;&gt; 3–6 months looking for work ;  &gt; Too many applicants for available jobs ;</t>
  </si>
  <si>
    <t>&gt;&gt; 3–6 months looking for work ;  &gt; Lacked necessary skills or education ;</t>
  </si>
  <si>
    <t>&gt;&gt; 3–6 months looking for work ;  &gt; Considered too young or too old by employers ;</t>
  </si>
  <si>
    <t>&gt;&gt; 3–6 months looking for work ;  &gt;&gt; Considered too young by employers ;</t>
  </si>
  <si>
    <t>&gt;&gt; 3–6 months looking for work ;  &gt;&gt; Considered too old by employers ;</t>
  </si>
  <si>
    <t>&gt;&gt; 3–6 months looking for work ;  &gt; Insufficient work experience ;</t>
  </si>
  <si>
    <t>&gt;&gt; 3–6 months looking for work ;  &gt; No vacancies at all ;</t>
  </si>
  <si>
    <t>&gt;&gt; 3–6 months looking for work ;  &gt; No vacancies in line of work ;</t>
  </si>
  <si>
    <t>&gt;&gt; 3–6 months looking for work ;  &gt; Too far to travel or transport problems ;</t>
  </si>
  <si>
    <t>&gt;&gt; 3–6 months looking for work ;  &gt; Own ill health or disability ;</t>
  </si>
  <si>
    <t>&gt;&gt; 3–6 months looking for work ;  &gt; Language difficulties ;</t>
  </si>
  <si>
    <t>&gt;&gt; 3–6 months looking for work ;  &gt; No jobs with suitable hours ;</t>
  </si>
  <si>
    <t>&gt;&gt; 3–6 months looking for work ;  &gt; Child care or other family considerations ;</t>
  </si>
  <si>
    <t>&gt;&gt; 3–6 months looking for work ;  &gt; No feedback from employers ;</t>
  </si>
  <si>
    <t>&gt;&gt; 3–6 months looking for work ;  &gt; Other difficulties ;</t>
  </si>
  <si>
    <t>&gt;&gt; 3–6 months looking for work ;  Did not have difficulty finding work ;</t>
  </si>
  <si>
    <t>&gt;&gt; 6–12 months looking for work ;  Persons ;</t>
  </si>
  <si>
    <t>&gt;&gt; 6–12 months looking for work ;  &gt; Males ;</t>
  </si>
  <si>
    <t>&gt;&gt; 6–12 months looking for work ;  &gt; Females ;</t>
  </si>
  <si>
    <t>&gt;&gt; 6–12 months looking for work ;  Had difficulty finding work ;</t>
  </si>
  <si>
    <t>&gt;&gt; 6–12 months looking for work ;  &gt; Too many applicants for available jobs ;</t>
  </si>
  <si>
    <t>&gt;&gt; 6–12 months looking for work ;  &gt; Lacked necessary skills or education ;</t>
  </si>
  <si>
    <t>&gt;&gt; 6–12 months looking for work ;  &gt; Considered too young or too old by employers ;</t>
  </si>
  <si>
    <t>&gt;&gt; 6–12 months looking for work ;  &gt;&gt; Considered too young by employers ;</t>
  </si>
  <si>
    <t>&gt;&gt; 6–12 months looking for work ;  &gt;&gt; Considered too old by employers ;</t>
  </si>
  <si>
    <t>&gt;&gt; 6–12 months looking for work ;  &gt; Insufficient work experience ;</t>
  </si>
  <si>
    <t>&gt;&gt; 6–12 months looking for work ;  &gt; No vacancies at all ;</t>
  </si>
  <si>
    <t>&gt;&gt; 6–12 months looking for work ;  &gt; No vacancies in line of work ;</t>
  </si>
  <si>
    <t>&gt;&gt; 6–12 months looking for work ;  &gt; Too far to travel or transport problems ;</t>
  </si>
  <si>
    <t>&gt;&gt; 6–12 months looking for work ;  &gt; Own ill health or disability ;</t>
  </si>
  <si>
    <t>&gt;&gt; 6–12 months looking for work ;  &gt; Language difficulties ;</t>
  </si>
  <si>
    <t>&gt;&gt; 6–12 months looking for work ;  &gt; No jobs with suitable hours ;</t>
  </si>
  <si>
    <t>&gt;&gt; 6–12 months looking for work ;  &gt; Child care or other family considerations ;</t>
  </si>
  <si>
    <t>&gt;&gt; 6–12 months looking for work ;  &gt; No feedback from employers ;</t>
  </si>
  <si>
    <t>&gt;&gt; 6–12 months looking for work ;  &gt; Other difficulties ;</t>
  </si>
  <si>
    <t>&gt;&gt; 6–12 months looking for work ;  Did not have difficulty finding work ;</t>
  </si>
  <si>
    <t>&gt; 1–2 years looking for work ;  Persons ;</t>
  </si>
  <si>
    <t>&gt; 1–2 years looking for work ;  &gt; Males ;</t>
  </si>
  <si>
    <t>&gt; 1–2 years looking for work ;  &gt; Females ;</t>
  </si>
  <si>
    <t>&gt; 1–2 years looking for work ;  Had difficulty finding work ;</t>
  </si>
  <si>
    <t>&gt; 1–2 years looking for work ;  &gt; Too many applicants for available jobs ;</t>
  </si>
  <si>
    <t>&gt; 1–2 years looking for work ;  &gt; Lacked necessary skills or education ;</t>
  </si>
  <si>
    <t>&gt; 1–2 years looking for work ;  &gt; Considered too young or too old by employers ;</t>
  </si>
  <si>
    <t>&gt; 1–2 years looking for work ;  &gt;&gt; Considered too young by employers ;</t>
  </si>
  <si>
    <t>&gt; 1–2 years looking for work ;  &gt;&gt; Considered too old by employers ;</t>
  </si>
  <si>
    <t>&gt; 1–2 years looking for work ;  &gt; Insufficient work experience ;</t>
  </si>
  <si>
    <t>&gt; 1–2 years looking for work ;  &gt; No vacancies at all ;</t>
  </si>
  <si>
    <t>&gt; 1–2 years looking for work ;  &gt; No vacancies in line of work ;</t>
  </si>
  <si>
    <t>&gt; 1–2 years looking for work ;  &gt; Too far to travel or transport problems ;</t>
  </si>
  <si>
    <t>&gt; 1–2 years looking for work ;  &gt; Own ill health or disability ;</t>
  </si>
  <si>
    <t>&gt; 1–2 years looking for work ;  &gt; Language difficulties ;</t>
  </si>
  <si>
    <t>&gt; 1–2 years looking for work ;  &gt; No jobs with suitable hours ;</t>
  </si>
  <si>
    <t>&gt; 1–2 years looking for work ;  &gt; Child care or other family considerations ;</t>
  </si>
  <si>
    <t>&gt; 1–2 years looking for work ;  &gt; No feedback from employers ;</t>
  </si>
  <si>
    <t>&gt; 1–2 years looking for work ;  &gt; Other difficulties ;</t>
  </si>
  <si>
    <t>&gt; 1–2 years looking for work ;  Did not have difficulty finding work ;</t>
  </si>
  <si>
    <t>&gt; 2 years or more looking for work ;  Persons ;</t>
  </si>
  <si>
    <t>&gt; 2 years or more looking for work ;  &gt; Males ;</t>
  </si>
  <si>
    <t>&gt; 2 years or more looking for work ;  &gt; Females ;</t>
  </si>
  <si>
    <t>&gt; 2 years or more looking for work ;  Had difficulty finding work ;</t>
  </si>
  <si>
    <t>&gt; 2 years or more looking for work ;  &gt; Too many applicants for available jobs ;</t>
  </si>
  <si>
    <t>&gt; 2 years or more looking for work ;  &gt; Lacked necessary skills or education ;</t>
  </si>
  <si>
    <t>&gt; 2 years or more looking for work ;  &gt; Considered too young or too old by employers ;</t>
  </si>
  <si>
    <t>&gt; 2 years or more looking for work ;  &gt;&gt; Considered too young by employers ;</t>
  </si>
  <si>
    <t>&gt; 2 years or more looking for work ;  &gt;&gt; Considered too old by employers ;</t>
  </si>
  <si>
    <t>&gt; 2 years or more looking for work ;  &gt; Insufficient work experience ;</t>
  </si>
  <si>
    <t>&gt; 2 years or more looking for work ;  &gt; No vacancies at all ;</t>
  </si>
  <si>
    <t>&gt; 2 years or more looking for work ;  &gt; No vacancies in line of work ;</t>
  </si>
  <si>
    <t>&gt; 2 years or more looking for work ;  &gt; Too far to travel or transport problems ;</t>
  </si>
  <si>
    <t>&gt; 2 years or more looking for work ;  &gt; Own ill health or disability ;</t>
  </si>
  <si>
    <t>&gt; 2 years or more looking for work ;  &gt; Language difficulties ;</t>
  </si>
  <si>
    <t>&gt; 2 years or more looking for work ;  &gt; No jobs with suitable hours ;</t>
  </si>
  <si>
    <t>&gt; 2 years or more looking for work ;  &gt; Child care or other family considerations ;</t>
  </si>
  <si>
    <t>&gt; 2 years or more looking for work ;  &gt; No feedback from employers ;</t>
  </si>
  <si>
    <t>&gt; 2 years or more looking for work ;  &gt; Other difficulties ;</t>
  </si>
  <si>
    <t>&gt; 2 years or more looking for work ;  Did not have difficulty finding work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</si>
  <si>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</si>
  <si>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</si>
  <si>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</si>
  <si>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</si>
  <si>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</si>
  <si>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</si>
  <si>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</si>
  <si>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</si>
  <si>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</si>
  <si>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</si>
  <si>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</si>
  <si>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</si>
  <si>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A124811802K</t>
  </si>
  <si>
    <t>A124811842C</t>
  </si>
  <si>
    <t>A124811874W</t>
  </si>
  <si>
    <t>A124811854L</t>
  </si>
  <si>
    <t>A124811822V</t>
  </si>
  <si>
    <t>A124811858W</t>
  </si>
  <si>
    <t>A124811862L</t>
  </si>
  <si>
    <t>A124811826C</t>
  </si>
  <si>
    <t>A124811830V</t>
  </si>
  <si>
    <t>A124811846L</t>
  </si>
  <si>
    <t>A124811814V</t>
  </si>
  <si>
    <t>A124811866W</t>
  </si>
  <si>
    <t>A124811850C</t>
  </si>
  <si>
    <t>A124811870L</t>
  </si>
  <si>
    <t>A124811818C</t>
  </si>
  <si>
    <t>A124811798F</t>
  </si>
  <si>
    <t>A124811806V</t>
  </si>
  <si>
    <t>A124811834C</t>
  </si>
  <si>
    <t>A124811810K</t>
  </si>
  <si>
    <t>A124811838L</t>
  </si>
  <si>
    <t>A124811962W</t>
  </si>
  <si>
    <t>A124812002F</t>
  </si>
  <si>
    <t>A124812034X</t>
  </si>
  <si>
    <t>A124812014R</t>
  </si>
  <si>
    <t>A124811982F</t>
  </si>
  <si>
    <t>A124812018X</t>
  </si>
  <si>
    <t>A124812022R</t>
  </si>
  <si>
    <t>A124811986R</t>
  </si>
  <si>
    <t>A124811990F</t>
  </si>
  <si>
    <t>A124812006R</t>
  </si>
  <si>
    <t>A124811974F</t>
  </si>
  <si>
    <t>A124812026X</t>
  </si>
  <si>
    <t>A124812010F</t>
  </si>
  <si>
    <t>A124812030R</t>
  </si>
  <si>
    <t>A124811978R</t>
  </si>
  <si>
    <t>A124811958F</t>
  </si>
  <si>
    <t>A124811966F</t>
  </si>
  <si>
    <t>A124811994R</t>
  </si>
  <si>
    <t>A124811970W</t>
  </si>
  <si>
    <t>A124811998X</t>
  </si>
  <si>
    <t>A124812202X</t>
  </si>
  <si>
    <t>A124812242T</t>
  </si>
  <si>
    <t>A124812274K</t>
  </si>
  <si>
    <t>A124812254A</t>
  </si>
  <si>
    <t>A124812222J</t>
  </si>
  <si>
    <t>A124812258K</t>
  </si>
  <si>
    <t>A124812262A</t>
  </si>
  <si>
    <t>A124812226T</t>
  </si>
  <si>
    <t>A124812230J</t>
  </si>
  <si>
    <t>A124812246A</t>
  </si>
  <si>
    <t>A124812214J</t>
  </si>
  <si>
    <t>A124812266K</t>
  </si>
  <si>
    <t>A124812250T</t>
  </si>
  <si>
    <t>A124812270A</t>
  </si>
  <si>
    <t>A124812218T</t>
  </si>
  <si>
    <t>A124812198V</t>
  </si>
  <si>
    <t>A124812206J</t>
  </si>
  <si>
    <t>A124812234T</t>
  </si>
  <si>
    <t>A124812210X</t>
  </si>
  <si>
    <t>A124812238A</t>
  </si>
  <si>
    <t>A124811882W</t>
  </si>
  <si>
    <t>A124811922C</t>
  </si>
  <si>
    <t>A124811954W</t>
  </si>
  <si>
    <t>A124811934L</t>
  </si>
  <si>
    <t>A124811902V</t>
  </si>
  <si>
    <t>A124811938W</t>
  </si>
  <si>
    <t>A124811942L</t>
  </si>
  <si>
    <t>A124811906C</t>
  </si>
  <si>
    <t>A124811910V</t>
  </si>
  <si>
    <t>A124811926L</t>
  </si>
  <si>
    <t>A124811894F</t>
  </si>
  <si>
    <t>A124811946W</t>
  </si>
  <si>
    <t>A124811930C</t>
  </si>
  <si>
    <t>A124811950L</t>
  </si>
  <si>
    <t>A124811898R</t>
  </si>
  <si>
    <t>A124811878F</t>
  </si>
  <si>
    <t>A124811886F</t>
  </si>
  <si>
    <t>A124811914C</t>
  </si>
  <si>
    <t>A124811890W</t>
  </si>
  <si>
    <t>A124811918L</t>
  </si>
  <si>
    <t>A124812282K</t>
  </si>
  <si>
    <t>A124812322T</t>
  </si>
  <si>
    <t>A124812354K</t>
  </si>
  <si>
    <t>A124812334A</t>
  </si>
  <si>
    <t>A124812302J</t>
  </si>
  <si>
    <t>A124812338K</t>
  </si>
  <si>
    <t>A124812342A</t>
  </si>
  <si>
    <t>A124812306T</t>
  </si>
  <si>
    <t>A124812310J</t>
  </si>
  <si>
    <t>A124812326A</t>
  </si>
  <si>
    <t>A124812294V</t>
  </si>
  <si>
    <t>A124812346K</t>
  </si>
  <si>
    <t>A124812330T</t>
  </si>
  <si>
    <t>A124812350A</t>
  </si>
  <si>
    <t>A124812298C</t>
  </si>
  <si>
    <t>A124812278V</t>
  </si>
  <si>
    <t>A124812286V</t>
  </si>
  <si>
    <t>A124812314T</t>
  </si>
  <si>
    <t>A124812290K</t>
  </si>
  <si>
    <t>A124812318A</t>
  </si>
  <si>
    <t>A124812362K</t>
  </si>
  <si>
    <t>A124812402T</t>
  </si>
  <si>
    <t>A124812434K</t>
  </si>
  <si>
    <t>A124812414A</t>
  </si>
  <si>
    <t>A124812382V</t>
  </si>
  <si>
    <t>A124812418K</t>
  </si>
  <si>
    <t>A124812422A</t>
  </si>
  <si>
    <t>A124812386C</t>
  </si>
  <si>
    <t>A124812390V</t>
  </si>
  <si>
    <t>A124812406A</t>
  </si>
  <si>
    <t>A124812374V</t>
  </si>
  <si>
    <t>A124812426K</t>
  </si>
  <si>
    <t>A124812410T</t>
  </si>
  <si>
    <t>A124812430A</t>
  </si>
  <si>
    <t>A124812378C</t>
  </si>
  <si>
    <t>A124812358V</t>
  </si>
  <si>
    <t>A124812366V</t>
  </si>
  <si>
    <t>A124812394C</t>
  </si>
  <si>
    <t>A124812370K</t>
  </si>
  <si>
    <t>A124812398L</t>
  </si>
  <si>
    <t>A124812042X</t>
  </si>
  <si>
    <t>A124812082T</t>
  </si>
  <si>
    <t>A124812114X</t>
  </si>
  <si>
    <t>A124812094A</t>
  </si>
  <si>
    <t>A124812062J</t>
  </si>
  <si>
    <t>A124812098K</t>
  </si>
  <si>
    <t>A124812102R</t>
  </si>
  <si>
    <t>A124812066T</t>
  </si>
  <si>
    <t>A124812070J</t>
  </si>
  <si>
    <t>A124812086A</t>
  </si>
  <si>
    <t>A124812054J</t>
  </si>
  <si>
    <t>A124812106X</t>
  </si>
  <si>
    <t>A124812090T</t>
  </si>
  <si>
    <t>A124812110R</t>
  </si>
  <si>
    <t>A124812058T</t>
  </si>
  <si>
    <t>A124812038J</t>
  </si>
  <si>
    <t>A124812046J</t>
  </si>
  <si>
    <t>A124812074T</t>
  </si>
  <si>
    <t>A124812050X</t>
  </si>
  <si>
    <t>A124812078A</t>
  </si>
  <si>
    <t>A124812122X</t>
  </si>
  <si>
    <t>A124812162T</t>
  </si>
  <si>
    <t>A124812194K</t>
  </si>
  <si>
    <t>A124812174A</t>
  </si>
  <si>
    <t>A124812142J</t>
  </si>
  <si>
    <t>A124812178K</t>
  </si>
  <si>
    <t>A124812182A</t>
  </si>
  <si>
    <t>A124812146T</t>
  </si>
  <si>
    <t>A124812150J</t>
  </si>
  <si>
    <t>A124812166A</t>
  </si>
  <si>
    <t>A124812134J</t>
  </si>
  <si>
    <t>A124812186K</t>
  </si>
  <si>
    <t>A124812170T</t>
  </si>
  <si>
    <t>A124812190A</t>
  </si>
  <si>
    <t>A124812138T</t>
  </si>
  <si>
    <t>A124812118J</t>
  </si>
  <si>
    <t>A124812126J</t>
  </si>
  <si>
    <t>A124812154T</t>
  </si>
  <si>
    <t>A124812130X</t>
  </si>
  <si>
    <t>A124812158A</t>
  </si>
  <si>
    <t>Time Series Workbook</t>
  </si>
  <si>
    <t>6226.0 Participation, Job Search and Mobility, Australia</t>
  </si>
  <si>
    <t>Table 15. Main difficulty and duration of job search of unemployed persons</t>
  </si>
  <si>
    <t>I N Q U I R I E S</t>
  </si>
  <si>
    <t>Inquiries</t>
  </si>
  <si>
    <t>Data Item Description</t>
  </si>
  <si>
    <t>No. Obs.</t>
  </si>
  <si>
    <t>Freq.</t>
  </si>
  <si>
    <t>© Commonwealth of Australia  2021</t>
  </si>
  <si>
    <t>Annual</t>
  </si>
  <si>
    <t>Released at 11:30 am (Canberra time) Wed 7 Jul 2021</t>
  </si>
  <si>
    <t>Contents</t>
  </si>
  <si>
    <t>Tables</t>
  </si>
  <si>
    <t>Table 15.1 - February 2021</t>
  </si>
  <si>
    <t>Table 15.2 -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</si>
  <si>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</si>
  <si>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</si>
  <si>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</si>
  <si>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Participation, Job Search and Mobility, Australia, February 2021</t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</si>
  <si>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</si>
  <si>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</si>
  <si>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</si>
  <si>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</si>
  <si>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Duration of job search</t>
  </si>
  <si>
    <t>Unemployed total</t>
  </si>
  <si>
    <t>Less than 1 year</t>
  </si>
  <si>
    <t>1–2 years</t>
  </si>
  <si>
    <t>2 years and over</t>
  </si>
  <si>
    <t>Less than 1 month</t>
  </si>
  <si>
    <t>1–3 months</t>
  </si>
  <si>
    <t>3–6 months</t>
  </si>
  <si>
    <t>6–12 months</t>
  </si>
  <si>
    <t>Total</t>
  </si>
  <si>
    <t>'000</t>
  </si>
  <si>
    <t>Main difficulty in finding work over the last 12 months</t>
  </si>
  <si>
    <t>Had difficulty finding work</t>
  </si>
  <si>
    <t>Too many applicants for available jobs</t>
  </si>
  <si>
    <t>Lacked necessary skills or education</t>
  </si>
  <si>
    <t>Considered too young or too old by employers</t>
  </si>
  <si>
    <t>Considered too young by employers</t>
  </si>
  <si>
    <t>Considered too old by employers</t>
  </si>
  <si>
    <t>Insufficient work experience</t>
  </si>
  <si>
    <t>No vacancies at all</t>
  </si>
  <si>
    <t>No vacancies in line of work</t>
  </si>
  <si>
    <t>Too far to travel or transport problems</t>
  </si>
  <si>
    <t>Own ill health or disability</t>
  </si>
  <si>
    <t>Language difficulties</t>
  </si>
  <si>
    <t>No jobs with suitable hours</t>
  </si>
  <si>
    <t>Difficulties with child care or other family considerations</t>
  </si>
  <si>
    <t>No feedback from employers</t>
  </si>
  <si>
    <t>Other difficulties</t>
  </si>
  <si>
    <t>Did not have difficulty finding work</t>
  </si>
  <si>
    <t>Sex</t>
  </si>
  <si>
    <t>Males</t>
  </si>
  <si>
    <t>Females</t>
  </si>
  <si>
    <t>© Commonwealth of Australia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</si>
</sst>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0.0;\-0.0;0.0;@"/>
    <numFmt numFmtId="166" formatCode="#,##0.0"/>
    <numFmt numFmtId="167" formatCode="0.0"/>
  </numFmts>
  <fonts count="33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u/>
      <sz val="8"/>
      <color theme="10"/>
      <name val="Calibri"/>
      <family val="2"/>
    </font>
    <font>
      <sz val="8"/>
      <name val="Calibri"/>
      <family val="2"/>
    </font>
    <font>
      <b/>
      <sz val="8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2" fillId="0" borderId="0"/>
    <xf numFmtId="0" fontId="13" fillId="0" borderId="0"/>
    <xf numFmtId="0" fontId="16" fillId="0" borderId="0"/>
    <xf numFmtId="0" fontId="23" fillId="0" borderId="0">
      <alignment horizontal="left"/>
    </xf>
    <xf numFmtId="0" fontId="12" fillId="0" borderId="0"/>
    <xf numFmtId="0" fontId="26" fillId="0" borderId="0">
      <alignment horizontal="center"/>
    </xf>
    <xf numFmtId="0" fontId="26" fillId="0" borderId="0">
      <alignment horizontal="center" vertical="center" wrapText="1"/>
    </xf>
    <xf numFmtId="0" fontId="9" fillId="0" borderId="0"/>
    <xf numFmtId="0" fontId="9" fillId="0" borderId="0"/>
    <xf numFmtId="0" fontId="10" fillId="0" borderId="0">
      <alignment horizontal="left" vertical="center" wrapText="1"/>
    </xf>
    <xf numFmtId="0" fontId="2" fillId="0" borderId="0"/>
    <xf numFmtId="0" fontId="26" fillId="0" borderId="0">
      <alignment horizontal="right"/>
    </xf>
  </cellStyleXfs>
  <cellXfs count="7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/>
    <xf numFmtId="164" fontId="3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2" applyFont="1" applyAlignment="1">
      <alignment horizontal="left" vertical="center"/>
    </xf>
    <xf numFmtId="0" fontId="12" fillId="0" borderId="0" xfId="3"/>
    <xf numFmtId="0" fontId="13" fillId="0" borderId="0" xfId="4"/>
    <xf numFmtId="0" fontId="14" fillId="0" borderId="0" xfId="4" applyFont="1" applyAlignment="1">
      <alignment horizontal="left"/>
    </xf>
    <xf numFmtId="0" fontId="15" fillId="0" borderId="0" xfId="4" applyFont="1" applyAlignment="1">
      <alignment horizontal="left"/>
    </xf>
    <xf numFmtId="0" fontId="17" fillId="0" borderId="0" xfId="5" applyFont="1" applyAlignment="1">
      <alignment horizontal="center"/>
    </xf>
    <xf numFmtId="0" fontId="18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22" fillId="0" borderId="0" xfId="4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49" fontId="5" fillId="3" borderId="0" xfId="0" applyNumberFormat="1" applyFont="1" applyFill="1" applyAlignment="1">
      <alignment horizontal="left" indent="11"/>
    </xf>
    <xf numFmtId="0" fontId="11" fillId="3" borderId="0" xfId="2" applyFont="1" applyFill="1" applyAlignment="1">
      <alignment horizontal="left" vertical="center" indent="11"/>
    </xf>
    <xf numFmtId="1" fontId="25" fillId="3" borderId="1" xfId="6" applyNumberFormat="1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vertical="center"/>
    </xf>
    <xf numFmtId="0" fontId="24" fillId="3" borderId="1" xfId="7" applyFont="1" applyFill="1" applyBorder="1" applyAlignment="1">
      <alignment vertical="center"/>
    </xf>
    <xf numFmtId="0" fontId="27" fillId="0" borderId="0" xfId="8" applyFont="1" applyAlignment="1">
      <alignment horizontal="center" vertical="center"/>
    </xf>
    <xf numFmtId="0" fontId="27" fillId="0" borderId="0" xfId="7" applyFont="1" applyAlignment="1">
      <alignment horizontal="center" vertical="center"/>
    </xf>
    <xf numFmtId="17" fontId="27" fillId="0" borderId="0" xfId="9" quotePrefix="1" applyNumberFormat="1" applyFont="1">
      <alignment horizontal="center" vertical="center" wrapText="1"/>
    </xf>
    <xf numFmtId="0" fontId="3" fillId="0" borderId="0" xfId="10" applyFont="1" applyAlignment="1">
      <alignment horizontal="center" vertical="center" wrapText="1"/>
    </xf>
    <xf numFmtId="0" fontId="10" fillId="0" borderId="0" xfId="3" applyFont="1" applyAlignment="1">
      <alignment horizontal="right" vertical="center"/>
    </xf>
    <xf numFmtId="0" fontId="3" fillId="0" borderId="0" xfId="10" applyFont="1" applyAlignment="1">
      <alignment horizontal="left"/>
    </xf>
    <xf numFmtId="0" fontId="2" fillId="0" borderId="0" xfId="10" applyFont="1" applyAlignment="1">
      <alignment horizontal="left"/>
    </xf>
    <xf numFmtId="0" fontId="10" fillId="0" borderId="0" xfId="3" applyFont="1" applyAlignment="1">
      <alignment horizontal="right"/>
    </xf>
    <xf numFmtId="1" fontId="28" fillId="0" borderId="0" xfId="4" quotePrefix="1" applyNumberFormat="1" applyFont="1" applyAlignment="1">
      <alignment horizontal="center"/>
    </xf>
    <xf numFmtId="0" fontId="15" fillId="0" borderId="0" xfId="4" quotePrefix="1" applyFont="1" applyAlignment="1">
      <alignment horizontal="right"/>
    </xf>
    <xf numFmtId="0" fontId="10" fillId="0" borderId="0" xfId="7" applyFont="1"/>
    <xf numFmtId="166" fontId="18" fillId="0" borderId="0" xfId="7" applyNumberFormat="1" applyFont="1" applyAlignment="1">
      <alignment horizontal="right"/>
    </xf>
    <xf numFmtId="0" fontId="27" fillId="0" borderId="0" xfId="7" applyFont="1"/>
    <xf numFmtId="0" fontId="2" fillId="0" borderId="0" xfId="10" applyFont="1" applyAlignment="1">
      <alignment horizontal="left" indent="2"/>
    </xf>
    <xf numFmtId="0" fontId="29" fillId="0" borderId="0" xfId="7" applyFont="1"/>
    <xf numFmtId="0" fontId="2" fillId="0" borderId="0" xfId="10" applyFont="1" applyAlignment="1">
      <alignment horizontal="left" indent="3"/>
    </xf>
    <xf numFmtId="0" fontId="2" fillId="0" borderId="0" xfId="10" applyFont="1" applyAlignment="1">
      <alignment horizontal="left" wrapText="1" indent="2"/>
    </xf>
    <xf numFmtId="167" fontId="10" fillId="0" borderId="0" xfId="7" applyNumberFormat="1" applyFont="1"/>
    <xf numFmtId="0" fontId="2" fillId="0" borderId="0" xfId="11" applyFont="1" applyAlignment="1">
      <alignment horizontal="left" indent="2"/>
    </xf>
    <xf numFmtId="166" fontId="15" fillId="0" borderId="0" xfId="7" applyNumberFormat="1" applyFont="1" applyAlignment="1">
      <alignment horizontal="right"/>
    </xf>
    <xf numFmtId="166" fontId="27" fillId="0" borderId="0" xfId="12" applyNumberFormat="1" applyFont="1" applyAlignment="1">
      <alignment horizontal="left" vertical="center"/>
    </xf>
    <xf numFmtId="166" fontId="18" fillId="0" borderId="0" xfId="7" applyNumberFormat="1" applyFont="1"/>
    <xf numFmtId="166" fontId="15" fillId="0" borderId="0" xfId="7" applyNumberFormat="1" applyFont="1"/>
    <xf numFmtId="1" fontId="28" fillId="0" borderId="0" xfId="13" applyNumberFormat="1" applyFont="1" applyAlignment="1">
      <alignment horizontal="center"/>
    </xf>
    <xf numFmtId="1" fontId="28" fillId="0" borderId="0" xfId="14" applyNumberFormat="1" applyFont="1" applyAlignment="1">
      <alignment horizontal="center"/>
    </xf>
    <xf numFmtId="0" fontId="30" fillId="0" borderId="0" xfId="1" applyFont="1" applyAlignment="1">
      <alignment horizontal="left"/>
    </xf>
    <xf numFmtId="0" fontId="31" fillId="0" borderId="0" xfId="7" applyFont="1"/>
    <xf numFmtId="1" fontId="32" fillId="0" borderId="0" xfId="13" applyNumberFormat="1" applyFont="1" applyAlignment="1">
      <alignment horizontal="center"/>
    </xf>
    <xf numFmtId="1" fontId="32" fillId="0" borderId="0" xfId="14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9" fillId="0" borderId="2" xfId="4" applyFont="1" applyBorder="1" applyAlignment="1">
      <alignment horizontal="left"/>
    </xf>
    <xf numFmtId="0" fontId="14" fillId="0" borderId="0" xfId="4" applyFont="1" applyAlignment="1">
      <alignment horizontal="left"/>
    </xf>
    <xf numFmtId="0" fontId="17" fillId="0" borderId="0" xfId="5" applyFont="1"/>
    <xf numFmtId="0" fontId="5" fillId="3" borderId="0" xfId="0" applyFont="1" applyFill="1" applyAlignment="1">
      <alignment horizontal="left" vertical="top" wrapText="1" indent="11"/>
    </xf>
    <xf numFmtId="0" fontId="24" fillId="3" borderId="1" xfId="6" applyFont="1" applyFill="1" applyBorder="1" applyAlignment="1">
      <alignment horizontal="left" vertical="center" indent="13"/>
    </xf>
    <xf numFmtId="17" fontId="27" fillId="0" borderId="0" xfId="9" quotePrefix="1" applyNumberFormat="1" applyFont="1">
      <alignment horizontal="center" vertical="center" wrapText="1"/>
    </xf>
    <xf numFmtId="0" fontId="27" fillId="0" borderId="0" xfId="7" applyFont="1" applyAlignment="1">
      <alignment horizontal="center" vertical="center" wrapText="1"/>
    </xf>
  </cellXfs>
  <cellStyles count="15">
    <cellStyle name="Hyperlink" xfId="1" builtinId="8"/>
    <cellStyle name="Hyperlink 2" xfId="5" xr:uid="{3BB63E79-50B3-49FA-B263-77296811CC65}"/>
    <cellStyle name="Normal" xfId="0" builtinId="0"/>
    <cellStyle name="Normal 10" xfId="3" xr:uid="{852F75C9-B20E-496B-8D51-287FB89BA28E}"/>
    <cellStyle name="Normal 2" xfId="7" xr:uid="{E2384201-E79D-4A92-92B5-8994AD724472}"/>
    <cellStyle name="Normal 2 2" xfId="10" xr:uid="{F157EC6C-354D-4CBD-B841-4F3F3EA5FAFD}"/>
    <cellStyle name="Normal 2 2 2" xfId="11" xr:uid="{726DE5B5-31E0-4562-8692-ED50F0666718}"/>
    <cellStyle name="Normal 2 4" xfId="4" xr:uid="{7A8980A4-281D-4D13-924A-04073446E48D}"/>
    <cellStyle name="Normal 3 5 4" xfId="2" xr:uid="{13473FE3-9C63-47C7-9156-5C31D67B0C73}"/>
    <cellStyle name="Normal 30" xfId="13" xr:uid="{A438F200-C480-4009-8A9E-41ED421FD908}"/>
    <cellStyle name="Style1" xfId="6" xr:uid="{EE0FA2AC-197A-4D28-B066-6177D1C68072}"/>
    <cellStyle name="Style4" xfId="8" xr:uid="{FA97AB67-6D3F-4C86-8050-0E42DDB629FC}"/>
    <cellStyle name="Style5" xfId="9" xr:uid="{F661CCEC-CDAE-482F-AF6D-B5987FE6323D}"/>
    <cellStyle name="Style8 2" xfId="14" xr:uid="{E118517E-F6C7-4F47-9951-6419A5051420}"/>
    <cellStyle name="Style9" xfId="12" xr:uid="{64E6A6B2-5BC8-4C2A-8E3C-0A5D6DFF87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3FF7D6-5D97-44D4-BDBB-BBBDE13833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8E4B68-EF4A-459F-8A2C-E65C00DDEC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318866-21BA-4A81-A006-0215E9A98A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6</xdr:row>
      <xdr:rowOff>28575</xdr:rowOff>
    </xdr:to>
    <xdr:pic>
      <xdr:nvPicPr>
        <xdr:cNvPr id="3074" name="Picture 1">
          <a:extLst>
            <a:ext uri="{FF2B5EF4-FFF2-40B4-BE49-F238E27FC236}">
              <a16:creationId xmlns:a16="http://schemas.microsoft.com/office/drawing/2014/main" id="{F76F39A3-00D4-4FB5-859D-2A5AB719A2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participation-job-search-and-mobility-australia-methodology/feb-2021" TargetMode="External"/><Relationship Id="rId5" Type="http://schemas.openxmlformats.org/officeDocument/2006/relationships/hyperlink" Target="https://www.abs.gov.au/statistics/labour/employment-and-unemployment/participation-job-search-and-mobility-australia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E6278-D402-44FA-ABD3-897F5D958FEE}">
  <dimension ref="A1:E26"/>
  <sheetViews>
    <sheetView showGridLines="0" tabSelected="1" workbookViewId="0">
      <pane ySplit="7" topLeftCell="A8" activePane="bottomLeft" state="frozen"/>
      <selection activeCell="Z1" sqref="Z1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7.7109375" customWidth="1"/>
    <col min="26" max="26" width="7.7109375" customWidth="1"/>
  </cols>
  <sheetData>
    <row r="1" spans="1:5">
      <c r="A1" s="21"/>
      <c r="B1" s="21"/>
      <c r="C1" s="21"/>
      <c r="D1" s="21"/>
      <c r="E1" s="21"/>
    </row>
    <row r="2" spans="1:5">
      <c r="A2" s="21"/>
      <c r="B2" s="13" t="s">
        <v>332</v>
      </c>
      <c r="C2" s="12"/>
      <c r="D2" s="12"/>
      <c r="E2" s="12"/>
    </row>
    <row r="3" spans="1:5" ht="12" customHeight="1">
      <c r="A3" s="21"/>
      <c r="B3" s="12"/>
      <c r="C3" s="12"/>
      <c r="D3" s="12"/>
      <c r="E3" s="12"/>
    </row>
    <row r="4" spans="1:5">
      <c r="A4" s="21"/>
      <c r="B4" s="12"/>
      <c r="C4" s="12"/>
      <c r="D4" s="12"/>
      <c r="E4" s="12"/>
    </row>
    <row r="5" spans="1:5" ht="15.75">
      <c r="A5" s="21"/>
      <c r="B5" s="14" t="s">
        <v>333</v>
      </c>
      <c r="C5" s="21"/>
      <c r="D5" s="21"/>
      <c r="E5" s="21"/>
    </row>
    <row r="6" spans="1:5" ht="15.75" customHeight="1">
      <c r="A6" s="21"/>
      <c r="B6" s="68" t="s">
        <v>334</v>
      </c>
      <c r="C6" s="68"/>
      <c r="D6" s="68"/>
      <c r="E6" s="68"/>
    </row>
    <row r="7" spans="1:5" ht="15.75" customHeight="1">
      <c r="A7" s="21"/>
      <c r="B7" s="22" t="s">
        <v>342</v>
      </c>
      <c r="C7" s="21"/>
      <c r="D7" s="21"/>
      <c r="E7" s="21"/>
    </row>
    <row r="8" spans="1:5">
      <c r="A8" s="23"/>
      <c r="B8" s="23"/>
      <c r="C8" s="23"/>
      <c r="D8" s="21"/>
      <c r="E8" s="21"/>
    </row>
    <row r="9" spans="1:5" ht="15.75">
      <c r="A9" s="24"/>
      <c r="B9" s="25" t="s">
        <v>343</v>
      </c>
      <c r="C9" s="24"/>
      <c r="D9" s="21"/>
      <c r="E9" s="21"/>
    </row>
    <row r="10" spans="1:5">
      <c r="A10" s="24"/>
      <c r="B10" s="26" t="s">
        <v>344</v>
      </c>
      <c r="C10" s="24"/>
      <c r="D10" s="21"/>
      <c r="E10" s="21"/>
    </row>
    <row r="11" spans="1:5">
      <c r="A11" s="24"/>
      <c r="B11" s="27">
        <v>15.1</v>
      </c>
      <c r="C11" s="28" t="s">
        <v>345</v>
      </c>
      <c r="D11" s="21"/>
      <c r="E11" s="21"/>
    </row>
    <row r="12" spans="1:5">
      <c r="A12" s="24"/>
      <c r="B12" s="27">
        <v>15.2</v>
      </c>
      <c r="C12" s="28" t="s">
        <v>346</v>
      </c>
      <c r="D12" s="21"/>
      <c r="E12" s="21"/>
    </row>
    <row r="13" spans="1:5">
      <c r="A13" s="24"/>
      <c r="B13" s="27" t="s">
        <v>347</v>
      </c>
      <c r="C13" s="28" t="s">
        <v>348</v>
      </c>
      <c r="D13" s="21"/>
      <c r="E13" s="21"/>
    </row>
    <row r="14" spans="1:5">
      <c r="A14" s="23"/>
      <c r="B14" s="23"/>
      <c r="C14" s="23"/>
      <c r="D14" s="21"/>
      <c r="E14" s="21"/>
    </row>
    <row r="15" spans="1:5" ht="15.75">
      <c r="A15" s="24"/>
      <c r="B15" s="69"/>
      <c r="C15" s="69"/>
      <c r="D15" s="21"/>
      <c r="E15" s="21"/>
    </row>
    <row r="16" spans="1:5" ht="15.75">
      <c r="A16" s="24"/>
      <c r="B16" s="70" t="s">
        <v>349</v>
      </c>
      <c r="C16" s="70"/>
      <c r="D16" s="21"/>
      <c r="E16" s="21"/>
    </row>
    <row r="17" spans="1:5">
      <c r="A17" s="23"/>
      <c r="B17" s="23"/>
      <c r="C17" s="23"/>
      <c r="D17" s="21"/>
      <c r="E17" s="21"/>
    </row>
    <row r="18" spans="1:5">
      <c r="A18" s="24"/>
      <c r="B18" s="29" t="s">
        <v>350</v>
      </c>
      <c r="C18" s="24"/>
      <c r="D18" s="21"/>
      <c r="E18" s="21"/>
    </row>
    <row r="19" spans="1:5">
      <c r="A19" s="24"/>
      <c r="B19" s="71" t="s">
        <v>351</v>
      </c>
      <c r="C19" s="71"/>
      <c r="D19" s="21"/>
      <c r="E19" s="21"/>
    </row>
    <row r="20" spans="1:5">
      <c r="A20" s="24"/>
      <c r="B20" s="71" t="s">
        <v>352</v>
      </c>
      <c r="C20" s="71"/>
      <c r="D20" s="21"/>
      <c r="E20" s="21"/>
    </row>
    <row r="21" spans="1:5">
      <c r="A21" s="23"/>
      <c r="B21" s="23"/>
      <c r="C21" s="23"/>
      <c r="D21" s="21"/>
      <c r="E21" s="21"/>
    </row>
    <row r="22" spans="1:5">
      <c r="A22" s="23"/>
      <c r="B22" s="15" t="s">
        <v>335</v>
      </c>
      <c r="C22" s="21"/>
      <c r="D22" s="21"/>
      <c r="E22" s="21"/>
    </row>
    <row r="23" spans="1:5">
      <c r="A23" s="23"/>
      <c r="B23" s="67" t="s">
        <v>353</v>
      </c>
      <c r="C23" s="67"/>
      <c r="D23" s="67"/>
      <c r="E23" s="67"/>
    </row>
    <row r="24" spans="1:5">
      <c r="A24" s="23"/>
      <c r="B24" s="67" t="s">
        <v>354</v>
      </c>
      <c r="C24" s="67"/>
      <c r="D24" s="67"/>
      <c r="E24" s="67"/>
    </row>
    <row r="25" spans="1:5">
      <c r="A25" s="23"/>
      <c r="B25" s="23"/>
      <c r="C25" s="23"/>
      <c r="D25" s="21"/>
      <c r="E25" s="21"/>
    </row>
    <row r="26" spans="1:5">
      <c r="A26" s="23"/>
      <c r="B26" s="30" t="str">
        <f ca="1">"© Commonwealth of Australia "&amp;YEAR(TODAY())</f>
        <v>© Commonwealth of Australia 2021</v>
      </c>
      <c r="C26" s="24"/>
      <c r="D26" s="21"/>
      <c r="E26" s="21"/>
    </row>
  </sheetData>
  <mergeCells count="7">
    <mergeCell ref="B24:E24"/>
    <mergeCell ref="B6:E6"/>
    <mergeCell ref="B15:C15"/>
    <mergeCell ref="B16:C16"/>
    <mergeCell ref="B19:C19"/>
    <mergeCell ref="B20:C20"/>
    <mergeCell ref="B23:E23"/>
  </mergeCells>
  <hyperlinks>
    <hyperlink ref="B16" r:id="rId1" xr:uid="{801F702A-4824-43BB-B6AF-6328B32D48E6}"/>
    <hyperlink ref="B13" location="Index!A12" display="Index" xr:uid="{73BFAD20-FCBC-4DA3-B855-D271594AC04D}"/>
    <hyperlink ref="B26" r:id="rId2" display="© Commonwealth of Australia 2015" xr:uid="{B302C935-624F-4847-97C0-592745704A6C}"/>
    <hyperlink ref="B20" r:id="rId3" display="Explanatory Notes" xr:uid="{F70AD924-1B51-4126-94DB-EF4B00F36C4D}"/>
    <hyperlink ref="B19" r:id="rId4" xr:uid="{FC5E7300-0768-46E3-8E5D-2AE3A70D5B75}"/>
    <hyperlink ref="B19:C19" r:id="rId5" display="Summary - link to be updated for 2021" xr:uid="{28FBAB55-D336-4175-9624-6C76512664CE}"/>
    <hyperlink ref="B20:C20" r:id="rId6" display="Methodology" xr:uid="{C3EDBE5F-2927-443C-9695-971D94089C9C}"/>
    <hyperlink ref="B11" location="'Table 15.1'!A1" display="'Table 15.1'!A1" xr:uid="{717298EB-A56F-47E3-ADA6-DE59632027C1}"/>
    <hyperlink ref="B12" location="'Table 15.2'!A1" display="'Table 15.2'!A1" xr:uid="{3C6A1299-F733-40EB-8976-91E9DB091CF8}"/>
    <hyperlink ref="B24" r:id="rId7" display="or the Labour Surveys Branch at labour.statistics@abs.gov.au." xr:uid="{87ED7D64-005F-4FE5-84B7-801A415AD698}"/>
    <hyperlink ref="B23:E23" r:id="rId8" display="For further information about these and related statistics visit www.abs.gov.au/about/contact-us" xr:uid="{BD3AE050-879A-4D22-9133-5C2B5819812D}"/>
  </hyperlinks>
  <pageMargins left="0.7" right="0.7" top="0.75" bottom="0.75" header="0.3" footer="0.3"/>
  <pageSetup paperSize="9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14CE-563D-4EBA-846E-DF47DA53F90E}">
  <sheetPr>
    <pageSetUpPr fitToPage="1"/>
  </sheetPr>
  <dimension ref="A1:L37"/>
  <sheetViews>
    <sheetView zoomScaleNormal="100" workbookViewId="0">
      <pane ySplit="12" topLeftCell="A13" activePane="bottomLeft" state="frozen"/>
      <selection activeCell="Z1" sqref="Z1"/>
      <selection pane="bottomLeft"/>
    </sheetView>
  </sheetViews>
  <sheetFormatPr defaultRowHeight="15" customHeight="1"/>
  <cols>
    <col min="1" max="1" width="3" customWidth="1"/>
    <col min="2" max="2" width="45.5703125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332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33" t="s">
        <v>333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5.95" customHeight="1">
      <c r="A6" s="31"/>
      <c r="B6" s="72" t="str">
        <f>Contents!B6</f>
        <v>Table 15. Main difficulty and duration of job search of unemployed persons</v>
      </c>
      <c r="C6" s="72"/>
      <c r="D6" s="72"/>
      <c r="E6" s="72"/>
      <c r="F6" s="72"/>
      <c r="G6" s="72"/>
      <c r="H6" s="72"/>
      <c r="I6" s="72"/>
      <c r="J6" s="72"/>
      <c r="K6" s="72"/>
      <c r="L6" s="72"/>
    </row>
    <row r="7" spans="1:12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73" t="str">
        <f>Contents!C11</f>
        <v>Table 15.1 - February 2021</v>
      </c>
      <c r="B8" s="73"/>
      <c r="C8" s="73"/>
      <c r="D8" s="73"/>
      <c r="E8" s="73"/>
      <c r="F8" s="73"/>
      <c r="G8" s="73"/>
      <c r="H8" s="73"/>
      <c r="I8" s="35"/>
      <c r="J8" s="36"/>
      <c r="K8" s="37"/>
      <c r="L8" s="37"/>
    </row>
    <row r="9" spans="1:12" ht="15" customHeight="1">
      <c r="A9" s="38"/>
      <c r="B9" s="38"/>
      <c r="C9" s="74" t="s">
        <v>355</v>
      </c>
      <c r="D9" s="74"/>
      <c r="E9" s="74"/>
      <c r="F9" s="74"/>
      <c r="G9" s="74"/>
      <c r="H9" s="74"/>
      <c r="I9" s="74"/>
      <c r="J9" s="75" t="s">
        <v>356</v>
      </c>
      <c r="K9" s="39"/>
      <c r="L9" s="39"/>
    </row>
    <row r="10" spans="1:12" ht="15" customHeight="1">
      <c r="A10" s="38"/>
      <c r="B10" s="38"/>
      <c r="C10" s="74" t="s">
        <v>357</v>
      </c>
      <c r="D10" s="74"/>
      <c r="E10" s="74"/>
      <c r="F10" s="74"/>
      <c r="G10" s="74"/>
      <c r="H10" s="74" t="s">
        <v>358</v>
      </c>
      <c r="I10" s="75" t="s">
        <v>359</v>
      </c>
      <c r="J10" s="75"/>
      <c r="K10" s="39"/>
      <c r="L10" s="39"/>
    </row>
    <row r="11" spans="1:12" ht="22.5">
      <c r="A11" s="38"/>
      <c r="B11" s="38"/>
      <c r="C11" s="40" t="s">
        <v>360</v>
      </c>
      <c r="D11" s="40" t="s">
        <v>361</v>
      </c>
      <c r="E11" s="40" t="s">
        <v>362</v>
      </c>
      <c r="F11" s="40" t="s">
        <v>363</v>
      </c>
      <c r="G11" s="41" t="s">
        <v>364</v>
      </c>
      <c r="H11" s="74"/>
      <c r="I11" s="75"/>
      <c r="J11" s="75"/>
      <c r="K11" s="39"/>
      <c r="L11" s="39"/>
    </row>
    <row r="12" spans="1:12">
      <c r="A12" s="38"/>
      <c r="B12" s="38"/>
      <c r="C12" s="42" t="s">
        <v>365</v>
      </c>
      <c r="D12" s="42" t="s">
        <v>365</v>
      </c>
      <c r="E12" s="42" t="s">
        <v>365</v>
      </c>
      <c r="F12" s="42" t="s">
        <v>365</v>
      </c>
      <c r="G12" s="42" t="s">
        <v>365</v>
      </c>
      <c r="H12" s="42" t="s">
        <v>365</v>
      </c>
      <c r="I12" s="42" t="s">
        <v>365</v>
      </c>
      <c r="J12" s="42" t="s">
        <v>365</v>
      </c>
      <c r="K12" s="39"/>
      <c r="L12" s="39"/>
    </row>
    <row r="13" spans="1:12">
      <c r="A13" s="43" t="s">
        <v>366</v>
      </c>
      <c r="B13" s="44"/>
      <c r="C13" s="45"/>
      <c r="D13" s="45"/>
      <c r="E13" s="45"/>
      <c r="F13" s="46"/>
      <c r="G13" s="47"/>
      <c r="H13" s="47"/>
      <c r="I13" s="47"/>
      <c r="J13" s="48"/>
      <c r="K13" s="48"/>
      <c r="L13" s="48"/>
    </row>
    <row r="14" spans="1:12">
      <c r="A14" s="44"/>
      <c r="B14" s="44" t="s">
        <v>367</v>
      </c>
      <c r="C14" s="49">
        <f>A124812254A_Latest</f>
        <v>96.346000000000004</v>
      </c>
      <c r="D14" s="49">
        <f>A124811934L_Latest</f>
        <v>168.477</v>
      </c>
      <c r="E14" s="49">
        <f>A124812334A_Latest</f>
        <v>96.191999999999993</v>
      </c>
      <c r="F14" s="49">
        <f>A124812414A_Latest</f>
        <v>143.18</v>
      </c>
      <c r="G14" s="49">
        <f>A124812014R_Latest</f>
        <v>504.19400000000002</v>
      </c>
      <c r="H14" s="49">
        <f>A124812094A_Latest</f>
        <v>103.31699999999999</v>
      </c>
      <c r="I14" s="49">
        <f>A124812174A_Latest</f>
        <v>105.71599999999999</v>
      </c>
      <c r="J14" s="49">
        <f>A124811854L_Latest</f>
        <v>713.22799999999995</v>
      </c>
      <c r="K14" s="50"/>
      <c r="L14" s="50"/>
    </row>
    <row r="15" spans="1:12">
      <c r="A15" s="44"/>
      <c r="B15" s="51" t="s">
        <v>368</v>
      </c>
      <c r="C15" s="49">
        <f>A124812222J_Latest</f>
        <v>14.991</v>
      </c>
      <c r="D15" s="49">
        <f>A124811902V_Latest</f>
        <v>34.518999999999998</v>
      </c>
      <c r="E15" s="49">
        <f>A124812302J_Latest</f>
        <v>21.811</v>
      </c>
      <c r="F15" s="49">
        <f>A124812382V_Latest</f>
        <v>31.135999999999999</v>
      </c>
      <c r="G15" s="49">
        <f>A124811982F_Latest</f>
        <v>102.458</v>
      </c>
      <c r="H15" s="49">
        <f>A124812062J_Latest</f>
        <v>31.798999999999999</v>
      </c>
      <c r="I15" s="49">
        <f>A124812142J_Latest</f>
        <v>16.977</v>
      </c>
      <c r="J15" s="49">
        <f>A124811822V_Latest</f>
        <v>151.23400000000001</v>
      </c>
      <c r="K15" s="50"/>
      <c r="L15" s="50"/>
    </row>
    <row r="16" spans="1:12">
      <c r="A16" s="44"/>
      <c r="B16" s="51" t="s">
        <v>369</v>
      </c>
      <c r="C16" s="49">
        <f>A124812258K_Latest</f>
        <v>7.6989999999999998</v>
      </c>
      <c r="D16" s="49">
        <f>A124811938W_Latest</f>
        <v>11.974</v>
      </c>
      <c r="E16" s="49">
        <f>A124812338K_Latest</f>
        <v>6.8479999999999999</v>
      </c>
      <c r="F16" s="49">
        <f>A124812418K_Latest</f>
        <v>7.391</v>
      </c>
      <c r="G16" s="49">
        <f>A124812018X_Latest</f>
        <v>33.912999999999997</v>
      </c>
      <c r="H16" s="49">
        <f>A124812098K_Latest</f>
        <v>9.1229999999999993</v>
      </c>
      <c r="I16" s="49">
        <f>A124812178K_Latest</f>
        <v>7.0030000000000001</v>
      </c>
      <c r="J16" s="49">
        <f>A124811858W_Latest</f>
        <v>50.039000000000001</v>
      </c>
      <c r="K16" s="52"/>
      <c r="L16" s="52"/>
    </row>
    <row r="17" spans="1:12">
      <c r="A17" s="44"/>
      <c r="B17" s="51" t="s">
        <v>370</v>
      </c>
      <c r="C17" s="49">
        <f>A124812262A_Latest</f>
        <v>3.9140000000000001</v>
      </c>
      <c r="D17" s="49">
        <f>A124811942L_Latest</f>
        <v>5.9880000000000004</v>
      </c>
      <c r="E17" s="49">
        <f>A124812342A_Latest</f>
        <v>5.5010000000000003</v>
      </c>
      <c r="F17" s="49">
        <f>A124812422A_Latest</f>
        <v>10.195</v>
      </c>
      <c r="G17" s="49">
        <f>A124812022R_Latest</f>
        <v>25.599</v>
      </c>
      <c r="H17" s="49">
        <f>A124812102R_Latest</f>
        <v>7.9269999999999996</v>
      </c>
      <c r="I17" s="49">
        <f>A124812182A_Latest</f>
        <v>12.491</v>
      </c>
      <c r="J17" s="49">
        <f>A124811862L_Latest</f>
        <v>46.017000000000003</v>
      </c>
      <c r="K17" s="48"/>
      <c r="L17" s="48"/>
    </row>
    <row r="18" spans="1:12">
      <c r="A18" s="44"/>
      <c r="B18" s="53" t="s">
        <v>371</v>
      </c>
      <c r="C18" s="49">
        <f>A124812226T_Latest</f>
        <v>2.4609999999999999</v>
      </c>
      <c r="D18" s="49">
        <f>A124811906C_Latest</f>
        <v>1.827</v>
      </c>
      <c r="E18" s="49">
        <f>A124812306T_Latest</f>
        <v>1.2450000000000001</v>
      </c>
      <c r="F18" s="49">
        <f>A124812386C_Latest</f>
        <v>0.92800000000000005</v>
      </c>
      <c r="G18" s="49">
        <f>A124811986R_Latest</f>
        <v>6.4610000000000003</v>
      </c>
      <c r="H18" s="49">
        <f>A124812066T_Latest</f>
        <v>1.2110000000000001</v>
      </c>
      <c r="I18" s="49">
        <f>A124812146T_Latest</f>
        <v>0</v>
      </c>
      <c r="J18" s="49">
        <f>A124811826C_Latest</f>
        <v>7.6719999999999997</v>
      </c>
      <c r="K18" s="48"/>
      <c r="L18" s="48"/>
    </row>
    <row r="19" spans="1:12">
      <c r="A19" s="44"/>
      <c r="B19" s="53" t="s">
        <v>372</v>
      </c>
      <c r="C19" s="49">
        <f>A124812230J_Latest</f>
        <v>1.4530000000000001</v>
      </c>
      <c r="D19" s="49">
        <f>A124811910V_Latest</f>
        <v>4.1609999999999996</v>
      </c>
      <c r="E19" s="49">
        <f>A124812310J_Latest</f>
        <v>4.2560000000000002</v>
      </c>
      <c r="F19" s="49">
        <f>A124812390V_Latest</f>
        <v>9.2669999999999995</v>
      </c>
      <c r="G19" s="49">
        <f>A124811990F_Latest</f>
        <v>19.137</v>
      </c>
      <c r="H19" s="49">
        <f>A124812070J_Latest</f>
        <v>6.7160000000000002</v>
      </c>
      <c r="I19" s="49">
        <f>A124812150J_Latest</f>
        <v>12.491</v>
      </c>
      <c r="J19" s="49">
        <f>A124811830V_Latest</f>
        <v>38.344999999999999</v>
      </c>
      <c r="K19" s="48"/>
      <c r="L19" s="48"/>
    </row>
    <row r="20" spans="1:12">
      <c r="A20" s="44"/>
      <c r="B20" s="51" t="s">
        <v>373</v>
      </c>
      <c r="C20" s="49">
        <f>A124812246A_Latest</f>
        <v>13.920999999999999</v>
      </c>
      <c r="D20" s="49">
        <f>A124811926L_Latest</f>
        <v>28.103000000000002</v>
      </c>
      <c r="E20" s="49">
        <f>A124812326A_Latest</f>
        <v>18.033999999999999</v>
      </c>
      <c r="F20" s="49">
        <f>A124812406A_Latest</f>
        <v>20.234000000000002</v>
      </c>
      <c r="G20" s="49">
        <f>A124812006R_Latest</f>
        <v>80.292000000000002</v>
      </c>
      <c r="H20" s="49">
        <f>A124812086A_Latest</f>
        <v>12.712999999999999</v>
      </c>
      <c r="I20" s="49">
        <f>A124812166A_Latest</f>
        <v>9.9179999999999993</v>
      </c>
      <c r="J20" s="49">
        <f>A124811846L_Latest</f>
        <v>102.92400000000001</v>
      </c>
      <c r="K20" s="48"/>
      <c r="L20" s="48"/>
    </row>
    <row r="21" spans="1:12">
      <c r="A21" s="44"/>
      <c r="B21" s="51" t="s">
        <v>374</v>
      </c>
      <c r="C21" s="49">
        <f>A124812214J_Latest</f>
        <v>5.3220000000000001</v>
      </c>
      <c r="D21" s="49">
        <f>A124811894F_Latest</f>
        <v>11.355</v>
      </c>
      <c r="E21" s="49">
        <f>A124812294V_Latest</f>
        <v>5.7290000000000001</v>
      </c>
      <c r="F21" s="49">
        <f>A124812374V_Latest</f>
        <v>8.4949999999999992</v>
      </c>
      <c r="G21" s="49">
        <f>A124811974F_Latest</f>
        <v>30.9</v>
      </c>
      <c r="H21" s="49">
        <f>A124812054J_Latest</f>
        <v>3.0819999999999999</v>
      </c>
      <c r="I21" s="49">
        <f>A124812134J_Latest</f>
        <v>3.3260000000000001</v>
      </c>
      <c r="J21" s="49">
        <f>A124811814V_Latest</f>
        <v>37.308</v>
      </c>
      <c r="K21" s="48"/>
      <c r="L21" s="48"/>
    </row>
    <row r="22" spans="1:12">
      <c r="A22" s="44"/>
      <c r="B22" s="51" t="s">
        <v>375</v>
      </c>
      <c r="C22" s="49">
        <f>A124812266K_Latest</f>
        <v>11.762</v>
      </c>
      <c r="D22" s="49">
        <f>A124811946W_Latest</f>
        <v>15.994</v>
      </c>
      <c r="E22" s="49">
        <f>A124812346K_Latest</f>
        <v>11.073</v>
      </c>
      <c r="F22" s="49">
        <f>A124812426K_Latest</f>
        <v>16.681000000000001</v>
      </c>
      <c r="G22" s="49">
        <f>A124812026X_Latest</f>
        <v>55.51</v>
      </c>
      <c r="H22" s="49">
        <f>A124812106X_Latest</f>
        <v>7.9029999999999996</v>
      </c>
      <c r="I22" s="49">
        <f>A124812186K_Latest</f>
        <v>6.3540000000000001</v>
      </c>
      <c r="J22" s="49">
        <f>A124811866W_Latest</f>
        <v>69.766999999999996</v>
      </c>
      <c r="K22" s="48"/>
      <c r="L22" s="48"/>
    </row>
    <row r="23" spans="1:12">
      <c r="A23" s="44"/>
      <c r="B23" s="51" t="s">
        <v>376</v>
      </c>
      <c r="C23" s="49">
        <f>A124812250T_Latest</f>
        <v>4.1589999999999998</v>
      </c>
      <c r="D23" s="49">
        <f>A124811930C_Latest</f>
        <v>10.340999999999999</v>
      </c>
      <c r="E23" s="49">
        <f>A124812330T_Latest</f>
        <v>3.5649999999999999</v>
      </c>
      <c r="F23" s="49">
        <f>A124812410T_Latest</f>
        <v>5.4459999999999997</v>
      </c>
      <c r="G23" s="49">
        <f>A124812010F_Latest</f>
        <v>23.510999999999999</v>
      </c>
      <c r="H23" s="49">
        <f>A124812090T_Latest</f>
        <v>2.6230000000000002</v>
      </c>
      <c r="I23" s="49">
        <f>A124812170T_Latest</f>
        <v>6.58</v>
      </c>
      <c r="J23" s="49">
        <f>A124811850C_Latest</f>
        <v>32.713999999999999</v>
      </c>
      <c r="K23" s="48"/>
      <c r="L23" s="48"/>
    </row>
    <row r="24" spans="1:12">
      <c r="A24" s="44"/>
      <c r="B24" s="51" t="s">
        <v>377</v>
      </c>
      <c r="C24" s="49">
        <f>A124812270A_Latest</f>
        <v>10.912000000000001</v>
      </c>
      <c r="D24" s="49">
        <f>A124811950L_Latest</f>
        <v>6.5970000000000004</v>
      </c>
      <c r="E24" s="49">
        <f>A124812350A_Latest</f>
        <v>7.3360000000000003</v>
      </c>
      <c r="F24" s="49">
        <f>A124812430A_Latest</f>
        <v>13.138</v>
      </c>
      <c r="G24" s="49">
        <f>A124812030R_Latest</f>
        <v>37.984000000000002</v>
      </c>
      <c r="H24" s="49">
        <f>A124812110R_Latest</f>
        <v>12.361000000000001</v>
      </c>
      <c r="I24" s="49">
        <f>A124812190A_Latest</f>
        <v>24.582999999999998</v>
      </c>
      <c r="J24" s="49">
        <f>A124811870L_Latest</f>
        <v>74.927999999999997</v>
      </c>
      <c r="K24" s="48"/>
      <c r="L24" s="48"/>
    </row>
    <row r="25" spans="1:12">
      <c r="A25" s="44"/>
      <c r="B25" s="51" t="s">
        <v>378</v>
      </c>
      <c r="C25" s="49">
        <f>A124812218T_Latest</f>
        <v>1.7290000000000001</v>
      </c>
      <c r="D25" s="49">
        <f>A124811898R_Latest</f>
        <v>5.3529999999999998</v>
      </c>
      <c r="E25" s="49">
        <f>A124812298C_Latest</f>
        <v>1.7649999999999999</v>
      </c>
      <c r="F25" s="49">
        <f>A124812378C_Latest</f>
        <v>3.859</v>
      </c>
      <c r="G25" s="49">
        <f>A124811978R_Latest</f>
        <v>12.706</v>
      </c>
      <c r="H25" s="49">
        <f>A124812058T_Latest</f>
        <v>1.698</v>
      </c>
      <c r="I25" s="49">
        <f>A124812138T_Latest</f>
        <v>3.7130000000000001</v>
      </c>
      <c r="J25" s="49">
        <f>A124811818C_Latest</f>
        <v>18.117000000000001</v>
      </c>
      <c r="K25" s="48"/>
      <c r="L25" s="48"/>
    </row>
    <row r="26" spans="1:12">
      <c r="A26" s="44"/>
      <c r="B26" s="51" t="s">
        <v>379</v>
      </c>
      <c r="C26" s="49">
        <f>A124812198V_Latest</f>
        <v>4.1580000000000004</v>
      </c>
      <c r="D26" s="49">
        <f>A124811878F_Latest</f>
        <v>9.5760000000000005</v>
      </c>
      <c r="E26" s="49">
        <f>A124812278V_Latest</f>
        <v>2.9430000000000001</v>
      </c>
      <c r="F26" s="49">
        <f>A124812358V_Latest</f>
        <v>5.57</v>
      </c>
      <c r="G26" s="49">
        <f>A124811958F_Latest</f>
        <v>22.247</v>
      </c>
      <c r="H26" s="49">
        <f>A124812038J_Latest</f>
        <v>1.605</v>
      </c>
      <c r="I26" s="49">
        <f>A124812118J_Latest</f>
        <v>2.649</v>
      </c>
      <c r="J26" s="49">
        <f>A124811798F_Latest</f>
        <v>26.501000000000001</v>
      </c>
      <c r="K26" s="48"/>
      <c r="L26" s="48"/>
    </row>
    <row r="27" spans="1:12">
      <c r="A27" s="44"/>
      <c r="B27" s="54" t="s">
        <v>380</v>
      </c>
      <c r="C27" s="49">
        <f>A124812206J_Latest</f>
        <v>2.7759999999999998</v>
      </c>
      <c r="D27" s="49">
        <f>A124811886F_Latest</f>
        <v>7.0179999999999998</v>
      </c>
      <c r="E27" s="49">
        <f>A124812286V_Latest</f>
        <v>3.117</v>
      </c>
      <c r="F27" s="49">
        <f>A124812366V_Latest</f>
        <v>4.1239999999999997</v>
      </c>
      <c r="G27" s="49">
        <f>A124811966F_Latest</f>
        <v>17.035</v>
      </c>
      <c r="H27" s="49">
        <f>A124812046J_Latest</f>
        <v>3.9079999999999999</v>
      </c>
      <c r="I27" s="49">
        <f>A124812126J_Latest</f>
        <v>1.895</v>
      </c>
      <c r="J27" s="49">
        <f>A124811806V_Latest</f>
        <v>22.838000000000001</v>
      </c>
      <c r="K27" s="55"/>
      <c r="L27" s="55"/>
    </row>
    <row r="28" spans="1:12">
      <c r="A28" s="44"/>
      <c r="B28" s="51" t="s">
        <v>381</v>
      </c>
      <c r="C28" s="49">
        <f>A124812234T_Latest</f>
        <v>0.28799999999999998</v>
      </c>
      <c r="D28" s="49">
        <f>A124811914C_Latest</f>
        <v>5.0119999999999996</v>
      </c>
      <c r="E28" s="49">
        <f>A124812314T_Latest</f>
        <v>1.579</v>
      </c>
      <c r="F28" s="49">
        <f>A124812394C_Latest</f>
        <v>1.6379999999999999</v>
      </c>
      <c r="G28" s="49">
        <f>A124811994R_Latest</f>
        <v>8.5180000000000007</v>
      </c>
      <c r="H28" s="49">
        <f>A124812074T_Latest</f>
        <v>0.754</v>
      </c>
      <c r="I28" s="49">
        <f>A124812154T_Latest</f>
        <v>1.716</v>
      </c>
      <c r="J28" s="49">
        <f>A124811834C_Latest</f>
        <v>10.988</v>
      </c>
      <c r="K28" s="55"/>
      <c r="L28" s="55"/>
    </row>
    <row r="29" spans="1:12">
      <c r="A29" s="44"/>
      <c r="B29" s="51" t="s">
        <v>382</v>
      </c>
      <c r="C29" s="49">
        <f>A124812210X_Latest</f>
        <v>14.714</v>
      </c>
      <c r="D29" s="49">
        <f>A124811890W_Latest</f>
        <v>16.648</v>
      </c>
      <c r="E29" s="49">
        <f>A124812290K_Latest</f>
        <v>6.891</v>
      </c>
      <c r="F29" s="49">
        <f>A124812370K_Latest</f>
        <v>15.271000000000001</v>
      </c>
      <c r="G29" s="49">
        <f>A124811970W_Latest</f>
        <v>53.523000000000003</v>
      </c>
      <c r="H29" s="49">
        <f>A124812050X_Latest</f>
        <v>7.8209999999999997</v>
      </c>
      <c r="I29" s="49">
        <f>A124812130X_Latest</f>
        <v>8.51</v>
      </c>
      <c r="J29" s="49">
        <f>A124811810K_Latest</f>
        <v>69.855000000000004</v>
      </c>
      <c r="K29" s="55"/>
      <c r="L29" s="55"/>
    </row>
    <row r="30" spans="1:12">
      <c r="A30" s="44"/>
      <c r="B30" s="44" t="s">
        <v>383</v>
      </c>
      <c r="C30" s="49">
        <f>A124812238A_Latest</f>
        <v>47.011000000000003</v>
      </c>
      <c r="D30" s="49">
        <f>A124811918L_Latest</f>
        <v>25.594000000000001</v>
      </c>
      <c r="E30" s="49">
        <f>A124812318A_Latest</f>
        <v>6.8920000000000003</v>
      </c>
      <c r="F30" s="49">
        <f>A124812398L_Latest</f>
        <v>7.0540000000000003</v>
      </c>
      <c r="G30" s="49">
        <f>A124811998X_Latest</f>
        <v>86.551000000000002</v>
      </c>
      <c r="H30" s="49">
        <f>A124812078A_Latest</f>
        <v>6.2210000000000001</v>
      </c>
      <c r="I30" s="49">
        <f>A124812158A_Latest</f>
        <v>1.6419999999999999</v>
      </c>
      <c r="J30" s="49">
        <f>A124811838L_Latest</f>
        <v>94.414000000000001</v>
      </c>
      <c r="K30" s="55"/>
      <c r="L30" s="55"/>
    </row>
    <row r="31" spans="1:12">
      <c r="A31" s="43" t="s">
        <v>384</v>
      </c>
      <c r="B31" s="44"/>
      <c r="C31" s="49"/>
      <c r="D31" s="49"/>
      <c r="E31" s="49"/>
      <c r="F31" s="49"/>
      <c r="G31" s="49"/>
      <c r="H31" s="49"/>
      <c r="I31" s="49"/>
      <c r="J31" s="49"/>
      <c r="K31" s="55"/>
      <c r="L31" s="55"/>
    </row>
    <row r="32" spans="1:12">
      <c r="A32" s="44"/>
      <c r="B32" s="44" t="s">
        <v>385</v>
      </c>
      <c r="C32" s="49">
        <f>A124812242T_Latest</f>
        <v>70.667000000000002</v>
      </c>
      <c r="D32" s="49">
        <f>A124811922C_Latest</f>
        <v>108.30800000000001</v>
      </c>
      <c r="E32" s="49">
        <f>A124812322T_Latest</f>
        <v>55.41</v>
      </c>
      <c r="F32" s="49">
        <f>A124812402T_Latest</f>
        <v>80.096000000000004</v>
      </c>
      <c r="G32" s="49">
        <f>A124812002F_Latest</f>
        <v>314.48099999999999</v>
      </c>
      <c r="H32" s="49">
        <f>A124812082T_Latest</f>
        <v>66.638999999999996</v>
      </c>
      <c r="I32" s="49">
        <f>A124812162T_Latest</f>
        <v>61.335999999999999</v>
      </c>
      <c r="J32" s="49">
        <f>A124811842C_Latest</f>
        <v>442.45600000000002</v>
      </c>
      <c r="K32" s="55"/>
      <c r="L32" s="55"/>
    </row>
    <row r="33" spans="1:12">
      <c r="A33" s="48"/>
      <c r="B33" s="44" t="s">
        <v>386</v>
      </c>
      <c r="C33" s="49">
        <f>A124812274K_Latest</f>
        <v>72.69</v>
      </c>
      <c r="D33" s="49">
        <f>A124811954W_Latest</f>
        <v>85.763000000000005</v>
      </c>
      <c r="E33" s="49">
        <f>A124812354K_Latest</f>
        <v>47.673999999999999</v>
      </c>
      <c r="F33" s="49">
        <f>A124812434K_Latest</f>
        <v>70.137</v>
      </c>
      <c r="G33" s="49">
        <f>A124812034X_Latest</f>
        <v>276.26400000000001</v>
      </c>
      <c r="H33" s="49">
        <f>A124812114X_Latest</f>
        <v>42.9</v>
      </c>
      <c r="I33" s="49">
        <f>A124812194K_Latest</f>
        <v>46.023000000000003</v>
      </c>
      <c r="J33" s="49">
        <f>A124811874W_Latest</f>
        <v>365.18700000000001</v>
      </c>
      <c r="K33" s="55"/>
      <c r="L33" s="55"/>
    </row>
    <row r="34" spans="1:12">
      <c r="A34" s="43" t="s">
        <v>364</v>
      </c>
      <c r="B34" s="56"/>
      <c r="C34" s="57">
        <f>A124812202X_Latest</f>
        <v>143.357</v>
      </c>
      <c r="D34" s="57">
        <f>A124811882W_Latest</f>
        <v>194.071</v>
      </c>
      <c r="E34" s="57">
        <f>A124812282K_Latest</f>
        <v>103.084</v>
      </c>
      <c r="F34" s="57">
        <f>A124812362K_Latest</f>
        <v>150.23400000000001</v>
      </c>
      <c r="G34" s="57">
        <f>A124811962W_Latest</f>
        <v>590.74599999999998</v>
      </c>
      <c r="H34" s="57">
        <f>A124812042X_Latest</f>
        <v>109.538</v>
      </c>
      <c r="I34" s="57">
        <f>A124812122X_Latest</f>
        <v>107.35899999999999</v>
      </c>
      <c r="J34" s="57">
        <f>A124811802K_Latest</f>
        <v>807.64200000000005</v>
      </c>
      <c r="K34" s="55"/>
      <c r="L34" s="55"/>
    </row>
    <row r="35" spans="1:12">
      <c r="A35" s="58"/>
      <c r="B35" s="50"/>
      <c r="C35" s="59"/>
      <c r="D35" s="59"/>
      <c r="E35" s="59"/>
      <c r="F35" s="59"/>
      <c r="G35" s="59"/>
      <c r="H35" s="60"/>
      <c r="I35" s="61"/>
      <c r="J35" s="48"/>
      <c r="K35" s="48"/>
      <c r="L35" s="48"/>
    </row>
    <row r="36" spans="1:12">
      <c r="A36" s="48"/>
      <c r="B36" s="48"/>
      <c r="C36" s="48"/>
      <c r="D36" s="48"/>
      <c r="E36" s="48"/>
      <c r="F36" s="48"/>
      <c r="G36" s="48"/>
      <c r="H36" s="48"/>
      <c r="I36" s="62"/>
      <c r="J36" s="48"/>
      <c r="K36" s="48"/>
      <c r="L36" s="48"/>
    </row>
    <row r="37" spans="1:12">
      <c r="A37" s="30" t="s">
        <v>387</v>
      </c>
      <c r="B37" s="48"/>
      <c r="C37" s="48"/>
      <c r="D37" s="48"/>
      <c r="E37" s="48"/>
      <c r="F37" s="48"/>
      <c r="G37" s="48"/>
      <c r="H37" s="48"/>
      <c r="I37" s="62"/>
      <c r="J37" s="48"/>
      <c r="K37" s="48"/>
      <c r="L37" s="48"/>
    </row>
  </sheetData>
  <mergeCells count="7">
    <mergeCell ref="B6:L6"/>
    <mergeCell ref="A8:H8"/>
    <mergeCell ref="C9:I9"/>
    <mergeCell ref="J9:J11"/>
    <mergeCell ref="C10:G10"/>
    <mergeCell ref="H10:H11"/>
    <mergeCell ref="I10:I11"/>
  </mergeCells>
  <hyperlinks>
    <hyperlink ref="A37" r:id="rId1" display="© Commonwealth of Australia 2015" xr:uid="{FCBA529A-1C98-4F6F-A8F1-A6B781FFEDD5}"/>
  </hyperlinks>
  <pageMargins left="0.74803149606299213" right="0.74803149606299213" top="0.98425196850393704" bottom="0.98425196850393704" header="0.51181102362204722" footer="0.51181102362204722"/>
  <pageSetup paperSize="8" scale="73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A7EBB-2185-48A1-ADF7-5B4249B984D2}">
  <sheetPr>
    <pageSetUpPr fitToPage="1"/>
  </sheetPr>
  <dimension ref="A1:L37"/>
  <sheetViews>
    <sheetView zoomScaleNormal="100" workbookViewId="0">
      <pane ySplit="12" topLeftCell="A13" activePane="bottomLeft" state="frozen"/>
      <selection activeCell="Z1" sqref="Z1"/>
      <selection pane="bottomLeft"/>
    </sheetView>
  </sheetViews>
  <sheetFormatPr defaultRowHeight="15" customHeight="1"/>
  <cols>
    <col min="1" max="1" width="3" customWidth="1"/>
    <col min="2" max="2" width="45.5703125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332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33" t="s">
        <v>333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5.95" customHeight="1">
      <c r="A6" s="31"/>
      <c r="B6" s="72" t="str">
        <f>Contents!B6</f>
        <v>Table 15. Main difficulty and duration of job search of unemployed persons</v>
      </c>
      <c r="C6" s="72"/>
      <c r="D6" s="72"/>
      <c r="E6" s="72"/>
      <c r="F6" s="72"/>
      <c r="G6" s="72"/>
      <c r="H6" s="72"/>
      <c r="I6" s="72"/>
      <c r="J6" s="72"/>
      <c r="K6" s="72"/>
      <c r="L6" s="72"/>
    </row>
    <row r="7" spans="1:12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73" t="str">
        <f>Contents!C12</f>
        <v>Table 15.2 - Time Series IDs</v>
      </c>
      <c r="B8" s="73"/>
      <c r="C8" s="73"/>
      <c r="D8" s="73"/>
      <c r="E8" s="73"/>
      <c r="F8" s="73"/>
      <c r="G8" s="73"/>
      <c r="H8" s="73"/>
      <c r="I8" s="35"/>
      <c r="J8" s="36"/>
      <c r="K8" s="37"/>
      <c r="L8" s="37"/>
    </row>
    <row r="9" spans="1:12" ht="15" customHeight="1">
      <c r="A9" s="38"/>
      <c r="B9" s="38"/>
      <c r="C9" s="74" t="s">
        <v>355</v>
      </c>
      <c r="D9" s="74"/>
      <c r="E9" s="74"/>
      <c r="F9" s="74"/>
      <c r="G9" s="74"/>
      <c r="H9" s="74"/>
      <c r="I9" s="74"/>
      <c r="J9" s="75" t="s">
        <v>356</v>
      </c>
      <c r="K9" s="39"/>
      <c r="L9" s="39"/>
    </row>
    <row r="10" spans="1:12" ht="15" customHeight="1">
      <c r="A10" s="38"/>
      <c r="B10" s="38"/>
      <c r="C10" s="74" t="s">
        <v>357</v>
      </c>
      <c r="D10" s="74"/>
      <c r="E10" s="74"/>
      <c r="F10" s="74"/>
      <c r="G10" s="74"/>
      <c r="H10" s="74" t="s">
        <v>358</v>
      </c>
      <c r="I10" s="75" t="s">
        <v>359</v>
      </c>
      <c r="J10" s="75"/>
      <c r="K10" s="39"/>
      <c r="L10" s="39"/>
    </row>
    <row r="11" spans="1:12" ht="22.5">
      <c r="A11" s="38"/>
      <c r="B11" s="38"/>
      <c r="C11" s="40" t="s">
        <v>360</v>
      </c>
      <c r="D11" s="40" t="s">
        <v>361</v>
      </c>
      <c r="E11" s="40" t="s">
        <v>362</v>
      </c>
      <c r="F11" s="40" t="s">
        <v>363</v>
      </c>
      <c r="G11" s="41" t="s">
        <v>364</v>
      </c>
      <c r="H11" s="74"/>
      <c r="I11" s="75"/>
      <c r="J11" s="75"/>
      <c r="K11" s="39"/>
      <c r="L11" s="39"/>
    </row>
    <row r="12" spans="1:12">
      <c r="A12" s="38"/>
      <c r="B12" s="38"/>
      <c r="C12" s="42" t="s">
        <v>365</v>
      </c>
      <c r="D12" s="42" t="s">
        <v>365</v>
      </c>
      <c r="E12" s="42" t="s">
        <v>365</v>
      </c>
      <c r="F12" s="42" t="s">
        <v>365</v>
      </c>
      <c r="G12" s="42" t="s">
        <v>365</v>
      </c>
      <c r="H12" s="42" t="s">
        <v>365</v>
      </c>
      <c r="I12" s="42" t="s">
        <v>365</v>
      </c>
      <c r="J12" s="42" t="s">
        <v>365</v>
      </c>
      <c r="K12" s="39"/>
      <c r="L12" s="39"/>
    </row>
    <row r="13" spans="1:12">
      <c r="A13" s="43" t="s">
        <v>366</v>
      </c>
      <c r="B13" s="44"/>
      <c r="C13" s="45"/>
      <c r="D13" s="45"/>
      <c r="E13" s="45"/>
      <c r="F13" s="46"/>
      <c r="G13" s="47"/>
      <c r="H13" s="47"/>
      <c r="I13" s="47"/>
      <c r="J13" s="48"/>
      <c r="K13" s="48"/>
      <c r="L13" s="48"/>
    </row>
    <row r="14" spans="1:12">
      <c r="A14" s="44"/>
      <c r="B14" s="44" t="s">
        <v>367</v>
      </c>
      <c r="C14" s="63" t="s">
        <v>215</v>
      </c>
      <c r="D14" s="63" t="s">
        <v>235</v>
      </c>
      <c r="E14" s="63" t="s">
        <v>255</v>
      </c>
      <c r="F14" s="63" t="s">
        <v>275</v>
      </c>
      <c r="G14" s="63" t="s">
        <v>195</v>
      </c>
      <c r="H14" s="63" t="s">
        <v>295</v>
      </c>
      <c r="I14" s="63" t="s">
        <v>315</v>
      </c>
      <c r="J14" s="63" t="s">
        <v>175</v>
      </c>
      <c r="K14" s="50"/>
      <c r="L14" s="50"/>
    </row>
    <row r="15" spans="1:12">
      <c r="A15" s="44"/>
      <c r="B15" s="51" t="s">
        <v>368</v>
      </c>
      <c r="C15" s="63" t="s">
        <v>216</v>
      </c>
      <c r="D15" s="63" t="s">
        <v>236</v>
      </c>
      <c r="E15" s="63" t="s">
        <v>256</v>
      </c>
      <c r="F15" s="63" t="s">
        <v>276</v>
      </c>
      <c r="G15" s="63" t="s">
        <v>196</v>
      </c>
      <c r="H15" s="63" t="s">
        <v>296</v>
      </c>
      <c r="I15" s="63" t="s">
        <v>316</v>
      </c>
      <c r="J15" s="63" t="s">
        <v>176</v>
      </c>
      <c r="K15" s="50"/>
      <c r="L15" s="50"/>
    </row>
    <row r="16" spans="1:12">
      <c r="A16" s="44"/>
      <c r="B16" s="51" t="s">
        <v>369</v>
      </c>
      <c r="C16" s="63" t="s">
        <v>217</v>
      </c>
      <c r="D16" s="63" t="s">
        <v>237</v>
      </c>
      <c r="E16" s="63" t="s">
        <v>257</v>
      </c>
      <c r="F16" s="63" t="s">
        <v>277</v>
      </c>
      <c r="G16" s="63" t="s">
        <v>197</v>
      </c>
      <c r="H16" s="63" t="s">
        <v>297</v>
      </c>
      <c r="I16" s="63" t="s">
        <v>317</v>
      </c>
      <c r="J16" s="63" t="s">
        <v>177</v>
      </c>
      <c r="K16" s="50"/>
      <c r="L16" s="50"/>
    </row>
    <row r="17" spans="1:12">
      <c r="A17" s="44"/>
      <c r="B17" s="51" t="s">
        <v>370</v>
      </c>
      <c r="C17" s="63" t="s">
        <v>218</v>
      </c>
      <c r="D17" s="63" t="s">
        <v>238</v>
      </c>
      <c r="E17" s="63" t="s">
        <v>258</v>
      </c>
      <c r="F17" s="63" t="s">
        <v>278</v>
      </c>
      <c r="G17" s="63" t="s">
        <v>198</v>
      </c>
      <c r="H17" s="63" t="s">
        <v>298</v>
      </c>
      <c r="I17" s="63" t="s">
        <v>318</v>
      </c>
      <c r="J17" s="63" t="s">
        <v>178</v>
      </c>
      <c r="K17" s="50"/>
      <c r="L17" s="50"/>
    </row>
    <row r="18" spans="1:12">
      <c r="A18" s="44"/>
      <c r="B18" s="53" t="s">
        <v>371</v>
      </c>
      <c r="C18" s="63" t="s">
        <v>219</v>
      </c>
      <c r="D18" s="63" t="s">
        <v>239</v>
      </c>
      <c r="E18" s="63" t="s">
        <v>259</v>
      </c>
      <c r="F18" s="63" t="s">
        <v>279</v>
      </c>
      <c r="G18" s="63" t="s">
        <v>199</v>
      </c>
      <c r="H18" s="63" t="s">
        <v>299</v>
      </c>
      <c r="I18" s="63" t="s">
        <v>319</v>
      </c>
      <c r="J18" s="63" t="s">
        <v>179</v>
      </c>
      <c r="K18" s="50"/>
      <c r="L18" s="50"/>
    </row>
    <row r="19" spans="1:12">
      <c r="A19" s="44"/>
      <c r="B19" s="53" t="s">
        <v>372</v>
      </c>
      <c r="C19" s="63" t="s">
        <v>220</v>
      </c>
      <c r="D19" s="63" t="s">
        <v>240</v>
      </c>
      <c r="E19" s="63" t="s">
        <v>260</v>
      </c>
      <c r="F19" s="63" t="s">
        <v>280</v>
      </c>
      <c r="G19" s="63" t="s">
        <v>200</v>
      </c>
      <c r="H19" s="63" t="s">
        <v>300</v>
      </c>
      <c r="I19" s="63" t="s">
        <v>320</v>
      </c>
      <c r="J19" s="63" t="s">
        <v>180</v>
      </c>
      <c r="K19" s="50"/>
      <c r="L19" s="50"/>
    </row>
    <row r="20" spans="1:12">
      <c r="A20" s="44"/>
      <c r="B20" s="51" t="s">
        <v>373</v>
      </c>
      <c r="C20" s="63" t="s">
        <v>221</v>
      </c>
      <c r="D20" s="63" t="s">
        <v>241</v>
      </c>
      <c r="E20" s="63" t="s">
        <v>261</v>
      </c>
      <c r="F20" s="63" t="s">
        <v>281</v>
      </c>
      <c r="G20" s="63" t="s">
        <v>201</v>
      </c>
      <c r="H20" s="63" t="s">
        <v>301</v>
      </c>
      <c r="I20" s="63" t="s">
        <v>321</v>
      </c>
      <c r="J20" s="63" t="s">
        <v>181</v>
      </c>
      <c r="K20" s="50"/>
      <c r="L20" s="50"/>
    </row>
    <row r="21" spans="1:12">
      <c r="A21" s="44"/>
      <c r="B21" s="51" t="s">
        <v>374</v>
      </c>
      <c r="C21" s="63" t="s">
        <v>222</v>
      </c>
      <c r="D21" s="63" t="s">
        <v>242</v>
      </c>
      <c r="E21" s="63" t="s">
        <v>262</v>
      </c>
      <c r="F21" s="63" t="s">
        <v>282</v>
      </c>
      <c r="G21" s="63" t="s">
        <v>202</v>
      </c>
      <c r="H21" s="63" t="s">
        <v>302</v>
      </c>
      <c r="I21" s="63" t="s">
        <v>322</v>
      </c>
      <c r="J21" s="63" t="s">
        <v>182</v>
      </c>
      <c r="K21" s="50"/>
      <c r="L21" s="50"/>
    </row>
    <row r="22" spans="1:12">
      <c r="A22" s="44"/>
      <c r="B22" s="51" t="s">
        <v>375</v>
      </c>
      <c r="C22" s="63" t="s">
        <v>223</v>
      </c>
      <c r="D22" s="63" t="s">
        <v>243</v>
      </c>
      <c r="E22" s="63" t="s">
        <v>263</v>
      </c>
      <c r="F22" s="63" t="s">
        <v>283</v>
      </c>
      <c r="G22" s="63" t="s">
        <v>203</v>
      </c>
      <c r="H22" s="63" t="s">
        <v>303</v>
      </c>
      <c r="I22" s="63" t="s">
        <v>323</v>
      </c>
      <c r="J22" s="63" t="s">
        <v>183</v>
      </c>
      <c r="K22" s="50"/>
      <c r="L22" s="50"/>
    </row>
    <row r="23" spans="1:12">
      <c r="A23" s="44"/>
      <c r="B23" s="51" t="s">
        <v>376</v>
      </c>
      <c r="C23" s="63" t="s">
        <v>224</v>
      </c>
      <c r="D23" s="63" t="s">
        <v>244</v>
      </c>
      <c r="E23" s="63" t="s">
        <v>264</v>
      </c>
      <c r="F23" s="63" t="s">
        <v>284</v>
      </c>
      <c r="G23" s="63" t="s">
        <v>204</v>
      </c>
      <c r="H23" s="63" t="s">
        <v>304</v>
      </c>
      <c r="I23" s="63" t="s">
        <v>324</v>
      </c>
      <c r="J23" s="63" t="s">
        <v>184</v>
      </c>
      <c r="K23" s="50"/>
      <c r="L23" s="50"/>
    </row>
    <row r="24" spans="1:12">
      <c r="A24" s="44"/>
      <c r="B24" s="51" t="s">
        <v>377</v>
      </c>
      <c r="C24" s="63" t="s">
        <v>225</v>
      </c>
      <c r="D24" s="63" t="s">
        <v>245</v>
      </c>
      <c r="E24" s="63" t="s">
        <v>265</v>
      </c>
      <c r="F24" s="63" t="s">
        <v>285</v>
      </c>
      <c r="G24" s="63" t="s">
        <v>205</v>
      </c>
      <c r="H24" s="63" t="s">
        <v>305</v>
      </c>
      <c r="I24" s="63" t="s">
        <v>325</v>
      </c>
      <c r="J24" s="63" t="s">
        <v>185</v>
      </c>
      <c r="K24" s="50"/>
      <c r="L24" s="50"/>
    </row>
    <row r="25" spans="1:12">
      <c r="A25" s="44"/>
      <c r="B25" s="51" t="s">
        <v>378</v>
      </c>
      <c r="C25" s="63" t="s">
        <v>226</v>
      </c>
      <c r="D25" s="63" t="s">
        <v>246</v>
      </c>
      <c r="E25" s="63" t="s">
        <v>266</v>
      </c>
      <c r="F25" s="63" t="s">
        <v>286</v>
      </c>
      <c r="G25" s="63" t="s">
        <v>206</v>
      </c>
      <c r="H25" s="63" t="s">
        <v>306</v>
      </c>
      <c r="I25" s="63" t="s">
        <v>326</v>
      </c>
      <c r="J25" s="63" t="s">
        <v>186</v>
      </c>
      <c r="K25" s="50"/>
      <c r="L25" s="50"/>
    </row>
    <row r="26" spans="1:12">
      <c r="A26" s="44"/>
      <c r="B26" s="51" t="s">
        <v>379</v>
      </c>
      <c r="C26" s="63" t="s">
        <v>227</v>
      </c>
      <c r="D26" s="63" t="s">
        <v>247</v>
      </c>
      <c r="E26" s="63" t="s">
        <v>267</v>
      </c>
      <c r="F26" s="63" t="s">
        <v>287</v>
      </c>
      <c r="G26" s="63" t="s">
        <v>207</v>
      </c>
      <c r="H26" s="63" t="s">
        <v>307</v>
      </c>
      <c r="I26" s="63" t="s">
        <v>327</v>
      </c>
      <c r="J26" s="63" t="s">
        <v>187</v>
      </c>
      <c r="K26" s="50"/>
      <c r="L26" s="50"/>
    </row>
    <row r="27" spans="1:12">
      <c r="A27" s="44"/>
      <c r="B27" s="54" t="s">
        <v>380</v>
      </c>
      <c r="C27" s="63" t="s">
        <v>228</v>
      </c>
      <c r="D27" s="63" t="s">
        <v>248</v>
      </c>
      <c r="E27" s="63" t="s">
        <v>268</v>
      </c>
      <c r="F27" s="63" t="s">
        <v>288</v>
      </c>
      <c r="G27" s="63" t="s">
        <v>208</v>
      </c>
      <c r="H27" s="63" t="s">
        <v>308</v>
      </c>
      <c r="I27" s="63" t="s">
        <v>328</v>
      </c>
      <c r="J27" s="63" t="s">
        <v>188</v>
      </c>
      <c r="K27" s="50"/>
      <c r="L27" s="50"/>
    </row>
    <row r="28" spans="1:12">
      <c r="A28" s="44"/>
      <c r="B28" s="51" t="s">
        <v>381</v>
      </c>
      <c r="C28" s="63" t="s">
        <v>229</v>
      </c>
      <c r="D28" s="63" t="s">
        <v>249</v>
      </c>
      <c r="E28" s="63" t="s">
        <v>269</v>
      </c>
      <c r="F28" s="63" t="s">
        <v>289</v>
      </c>
      <c r="G28" s="63" t="s">
        <v>209</v>
      </c>
      <c r="H28" s="63" t="s">
        <v>309</v>
      </c>
      <c r="I28" s="63" t="s">
        <v>329</v>
      </c>
      <c r="J28" s="63" t="s">
        <v>189</v>
      </c>
      <c r="K28" s="50"/>
      <c r="L28" s="50"/>
    </row>
    <row r="29" spans="1:12">
      <c r="A29" s="44"/>
      <c r="B29" s="51" t="s">
        <v>382</v>
      </c>
      <c r="C29" s="63" t="s">
        <v>230</v>
      </c>
      <c r="D29" s="63" t="s">
        <v>250</v>
      </c>
      <c r="E29" s="63" t="s">
        <v>270</v>
      </c>
      <c r="F29" s="63" t="s">
        <v>290</v>
      </c>
      <c r="G29" s="63" t="s">
        <v>210</v>
      </c>
      <c r="H29" s="63" t="s">
        <v>310</v>
      </c>
      <c r="I29" s="63" t="s">
        <v>330</v>
      </c>
      <c r="J29" s="63" t="s">
        <v>190</v>
      </c>
      <c r="K29" s="50"/>
      <c r="L29" s="50"/>
    </row>
    <row r="30" spans="1:12">
      <c r="A30" s="44"/>
      <c r="B30" s="44" t="s">
        <v>383</v>
      </c>
      <c r="C30" s="63" t="s">
        <v>231</v>
      </c>
      <c r="D30" s="63" t="s">
        <v>251</v>
      </c>
      <c r="E30" s="63" t="s">
        <v>271</v>
      </c>
      <c r="F30" s="63" t="s">
        <v>291</v>
      </c>
      <c r="G30" s="63" t="s">
        <v>211</v>
      </c>
      <c r="H30" s="63" t="s">
        <v>311</v>
      </c>
      <c r="I30" s="63" t="s">
        <v>331</v>
      </c>
      <c r="J30" s="63" t="s">
        <v>191</v>
      </c>
      <c r="K30" s="50"/>
      <c r="L30" s="50"/>
    </row>
    <row r="31" spans="1:12">
      <c r="A31" s="43" t="s">
        <v>384</v>
      </c>
      <c r="B31" s="44"/>
      <c r="C31" s="64"/>
      <c r="D31" s="64"/>
      <c r="E31" s="64"/>
      <c r="F31" s="64"/>
      <c r="G31" s="64"/>
      <c r="H31" s="64"/>
      <c r="I31" s="65"/>
      <c r="J31" s="64"/>
      <c r="K31" s="50"/>
      <c r="L31" s="50"/>
    </row>
    <row r="32" spans="1:12">
      <c r="A32" s="44"/>
      <c r="B32" s="44" t="s">
        <v>385</v>
      </c>
      <c r="C32" s="63" t="s">
        <v>213</v>
      </c>
      <c r="D32" s="63" t="s">
        <v>233</v>
      </c>
      <c r="E32" s="63" t="s">
        <v>253</v>
      </c>
      <c r="F32" s="63" t="s">
        <v>273</v>
      </c>
      <c r="G32" s="63" t="s">
        <v>193</v>
      </c>
      <c r="H32" s="63" t="s">
        <v>293</v>
      </c>
      <c r="I32" s="63" t="s">
        <v>313</v>
      </c>
      <c r="J32" s="63" t="s">
        <v>173</v>
      </c>
      <c r="K32" s="50"/>
      <c r="L32" s="50"/>
    </row>
    <row r="33" spans="1:12">
      <c r="A33" s="48"/>
      <c r="B33" s="44" t="s">
        <v>386</v>
      </c>
      <c r="C33" s="63" t="s">
        <v>214</v>
      </c>
      <c r="D33" s="63" t="s">
        <v>234</v>
      </c>
      <c r="E33" s="63" t="s">
        <v>254</v>
      </c>
      <c r="F33" s="63" t="s">
        <v>274</v>
      </c>
      <c r="G33" s="63" t="s">
        <v>194</v>
      </c>
      <c r="H33" s="63" t="s">
        <v>294</v>
      </c>
      <c r="I33" s="63" t="s">
        <v>314</v>
      </c>
      <c r="J33" s="63" t="s">
        <v>174</v>
      </c>
      <c r="K33" s="50"/>
      <c r="L33" s="50"/>
    </row>
    <row r="34" spans="1:12">
      <c r="A34" s="43" t="s">
        <v>364</v>
      </c>
      <c r="B34" s="56"/>
      <c r="C34" s="63" t="s">
        <v>212</v>
      </c>
      <c r="D34" s="63" t="s">
        <v>232</v>
      </c>
      <c r="E34" s="63" t="s">
        <v>252</v>
      </c>
      <c r="F34" s="63" t="s">
        <v>272</v>
      </c>
      <c r="G34" s="63" t="s">
        <v>192</v>
      </c>
      <c r="H34" s="63" t="s">
        <v>292</v>
      </c>
      <c r="I34" s="63" t="s">
        <v>312</v>
      </c>
      <c r="J34" s="63" t="s">
        <v>172</v>
      </c>
      <c r="K34" s="50"/>
      <c r="L34" s="50"/>
    </row>
    <row r="35" spans="1:12">
      <c r="A35" s="58"/>
      <c r="B35" s="50"/>
      <c r="C35" s="64"/>
      <c r="D35" s="64"/>
      <c r="E35" s="64"/>
      <c r="F35" s="64"/>
      <c r="G35" s="64"/>
      <c r="H35" s="64"/>
      <c r="I35" s="66"/>
      <c r="J35" s="64"/>
      <c r="K35" s="48"/>
      <c r="L35" s="48"/>
    </row>
    <row r="36" spans="1:12">
      <c r="A36" s="48"/>
      <c r="B36" s="48"/>
      <c r="C36" s="48"/>
      <c r="D36" s="48"/>
      <c r="E36" s="48"/>
      <c r="F36" s="48"/>
      <c r="G36" s="48"/>
      <c r="H36" s="48"/>
      <c r="I36" s="62"/>
      <c r="J36" s="48"/>
      <c r="K36" s="48"/>
      <c r="L36" s="48"/>
    </row>
    <row r="37" spans="1:12">
      <c r="A37" s="30" t="s">
        <v>387</v>
      </c>
      <c r="B37" s="48"/>
      <c r="C37" s="48"/>
      <c r="D37" s="48"/>
      <c r="E37" s="48"/>
      <c r="F37" s="48"/>
      <c r="G37" s="48"/>
      <c r="H37" s="48"/>
      <c r="I37" s="62"/>
      <c r="J37" s="48"/>
      <c r="K37" s="48"/>
      <c r="L37" s="48"/>
    </row>
  </sheetData>
  <mergeCells count="7">
    <mergeCell ref="B6:L6"/>
    <mergeCell ref="A8:H8"/>
    <mergeCell ref="C9:I9"/>
    <mergeCell ref="J9:J11"/>
    <mergeCell ref="C10:G10"/>
    <mergeCell ref="H10:H11"/>
    <mergeCell ref="I10:I11"/>
  </mergeCells>
  <hyperlinks>
    <hyperlink ref="A37" r:id="rId1" display="© Commonwealth of Australia 2015" xr:uid="{0530BE96-C85C-4E18-9567-F5F51D6B5BF7}"/>
    <hyperlink ref="J34" location="A124811802K" display="A124811802K" xr:uid="{22C0EDAB-EFB0-40FA-AB98-C23A05173AD4}"/>
    <hyperlink ref="J32" location="A124811842C" display="A124811842C" xr:uid="{103F5751-4E2F-4F06-8B7E-E834E52AA6AA}"/>
    <hyperlink ref="J33" location="A124811874W" display="A124811874W" xr:uid="{551CBC12-5931-48B5-BD38-3C8C12847649}"/>
    <hyperlink ref="J14" location="A124811854L" display="A124811854L" xr:uid="{FB9E819D-C9DA-4060-848E-D6EA3D8A884B}"/>
    <hyperlink ref="J15" location="A124811822V" display="A124811822V" xr:uid="{478882A1-9F44-4199-825A-A63E591F943A}"/>
    <hyperlink ref="J16" location="A124811858W" display="A124811858W" xr:uid="{E08067D5-9BFA-4267-A75C-17F186AFDF6C}"/>
    <hyperlink ref="J17" location="A124811862L" display="A124811862L" xr:uid="{4C0F2AD1-10FC-4077-939C-0310A3B16804}"/>
    <hyperlink ref="J18" location="A124811826C" display="A124811826C" xr:uid="{A4F8C880-A66C-4533-93FB-E39AFBE0BBF3}"/>
    <hyperlink ref="J19" location="A124811830V" display="A124811830V" xr:uid="{84FEDE1D-1AE6-4035-9918-7ADF994868F8}"/>
    <hyperlink ref="J20" location="A124811846L" display="A124811846L" xr:uid="{5363408C-5B6C-441A-8DE1-670D0080C7A1}"/>
    <hyperlink ref="J21" location="A124811814V" display="A124811814V" xr:uid="{CA86998C-9AA1-4A9C-9AEB-1A0CBD07AF48}"/>
    <hyperlink ref="J22" location="A124811866W" display="A124811866W" xr:uid="{1BAE4136-E772-4624-B90E-A0FBE7F80BF0}"/>
    <hyperlink ref="J23" location="A124811850C" display="A124811850C" xr:uid="{DAE5D5A4-69A4-4340-B146-64FA1F3A567D}"/>
    <hyperlink ref="J24" location="A124811870L" display="A124811870L" xr:uid="{9FB3CA45-3E6C-4693-9783-654E6C3BB9A6}"/>
    <hyperlink ref="J25" location="A124811818C" display="A124811818C" xr:uid="{E329281E-47EA-44C8-A148-2FD26F52EDE7}"/>
    <hyperlink ref="J26" location="A124811798F" display="A124811798F" xr:uid="{27D5E005-24D7-497A-8C6D-E109324569D2}"/>
    <hyperlink ref="J27" location="A124811806V" display="A124811806V" xr:uid="{E35FE796-A1D6-4146-BAF2-AAA0597D653C}"/>
    <hyperlink ref="J28" location="A124811834C" display="A124811834C" xr:uid="{A6D12606-102F-42DE-A78D-7E5BB21FAC59}"/>
    <hyperlink ref="J29" location="A124811810K" display="A124811810K" xr:uid="{669563E5-9868-4CF1-91C6-D5C9FE8C25AA}"/>
    <hyperlink ref="J30" location="A124811838L" display="A124811838L" xr:uid="{3047F29E-B3AD-4777-A0BC-2BB5FFD01149}"/>
    <hyperlink ref="G34" location="A124811962W" display="A124811962W" xr:uid="{C0BFABE3-E872-4D15-BBB5-ADCA724D7F5F}"/>
    <hyperlink ref="G32" location="A124812002F" display="A124812002F" xr:uid="{16A83E4C-02A6-49CB-A75C-8ABA9B336235}"/>
    <hyperlink ref="G33" location="A124812034X" display="A124812034X" xr:uid="{45C2ED8D-62EF-40AD-885B-38341CEA4ABC}"/>
    <hyperlink ref="G14" location="A124812014R" display="A124812014R" xr:uid="{134692B0-0FBC-4882-96B0-73A29D81EA1B}"/>
    <hyperlink ref="G15" location="A124811982F" display="A124811982F" xr:uid="{B40117DB-19A3-4F9D-8A1E-B103370102C0}"/>
    <hyperlink ref="G16" location="A124812018X" display="A124812018X" xr:uid="{E0FC918B-371B-48BF-B704-E44D19669384}"/>
    <hyperlink ref="G17" location="A124812022R" display="A124812022R" xr:uid="{207AA3BA-9A89-48BE-B283-ED695A42C376}"/>
    <hyperlink ref="G18" location="A124811986R" display="A124811986R" xr:uid="{9411C6CC-05D9-429B-955E-87B7E255704D}"/>
    <hyperlink ref="G19" location="A124811990F" display="A124811990F" xr:uid="{5C22CA85-505F-4A26-8A12-7A0A6886EC40}"/>
    <hyperlink ref="G20" location="A124812006R" display="A124812006R" xr:uid="{3E963A9E-A0D0-498B-9860-1A057B7EB93A}"/>
    <hyperlink ref="G21" location="A124811974F" display="A124811974F" xr:uid="{532FCC27-0627-4D81-9129-E82F7E43E84D}"/>
    <hyperlink ref="G22" location="A124812026X" display="A124812026X" xr:uid="{F9D00866-DC9F-47C4-9A99-D97105AE0F12}"/>
    <hyperlink ref="G23" location="A124812010F" display="A124812010F" xr:uid="{497BB2B3-6B16-4BBD-A2E8-FCF4B4041238}"/>
    <hyperlink ref="G24" location="A124812030R" display="A124812030R" xr:uid="{87C167FC-A73A-403E-ADC6-C6DE688066E4}"/>
    <hyperlink ref="G25" location="A124811978R" display="A124811978R" xr:uid="{CF8928A2-C1F4-416F-A5A0-B8193C01E98A}"/>
    <hyperlink ref="G26" location="A124811958F" display="A124811958F" xr:uid="{1EEEF04A-D416-4609-BEB1-972D3775E370}"/>
    <hyperlink ref="G27" location="A124811966F" display="A124811966F" xr:uid="{8DFC2875-9D24-4882-8815-BC7FC55833D7}"/>
    <hyperlink ref="G28" location="A124811994R" display="A124811994R" xr:uid="{8AF762C3-5001-4EDE-A06B-A7562D4AB05B}"/>
    <hyperlink ref="G29" location="A124811970W" display="A124811970W" xr:uid="{07770FF3-75A3-4556-890C-BA98DC41A1B8}"/>
    <hyperlink ref="G30" location="A124811998X" display="A124811998X" xr:uid="{86E2C754-8D27-4CB9-9338-BDED5F869395}"/>
    <hyperlink ref="C34" location="A124812202X" display="A124812202X" xr:uid="{B56B4E8E-4EB8-4A04-9E6B-2163020ED137}"/>
    <hyperlink ref="C32" location="A124812242T" display="A124812242T" xr:uid="{B3EA0FAB-5F59-4A9C-A00D-29DCC0EB839C}"/>
    <hyperlink ref="C33" location="A124812274K" display="A124812274K" xr:uid="{6525D2DC-7C5F-47FF-8C77-8D1DA2627E5E}"/>
    <hyperlink ref="C14" location="A124812254A" display="A124812254A" xr:uid="{CABE2B17-3C18-42C8-B914-0987F3DC669F}"/>
    <hyperlink ref="C15" location="A124812222J" display="A124812222J" xr:uid="{C46108EC-6F01-47A1-919D-13FCD27EE3A9}"/>
    <hyperlink ref="C16" location="A124812258K" display="A124812258K" xr:uid="{BEA686D3-286C-49C7-A20E-5735C3F993FB}"/>
    <hyperlink ref="C17" location="A124812262A" display="A124812262A" xr:uid="{830410CB-A1FA-4FFF-845E-3249FE8163CC}"/>
    <hyperlink ref="C18" location="A124812226T" display="A124812226T" xr:uid="{1A4949F2-9968-4F61-9545-045DA6AAE0F6}"/>
    <hyperlink ref="C19" location="A124812230J" display="A124812230J" xr:uid="{5B63BB59-DDB2-4378-BFC5-C27AB0DD7F22}"/>
    <hyperlink ref="C20" location="A124812246A" display="A124812246A" xr:uid="{87EB44FB-8A53-4432-9ABD-7332F5D6B204}"/>
    <hyperlink ref="C21" location="A124812214J" display="A124812214J" xr:uid="{3F7FCF49-75C0-4C9A-B956-6E97677DA125}"/>
    <hyperlink ref="C22" location="A124812266K" display="A124812266K" xr:uid="{934ED989-B07C-4B76-9171-8D1D213F66F3}"/>
    <hyperlink ref="C23" location="A124812250T" display="A124812250T" xr:uid="{0AD4F79B-44AF-494D-A117-ED394865F20D}"/>
    <hyperlink ref="C24" location="A124812270A" display="A124812270A" xr:uid="{E482B678-2883-48D7-9AD5-96E75A616316}"/>
    <hyperlink ref="C25" location="A124812218T" display="A124812218T" xr:uid="{518AAABA-6719-4D14-B774-519B4E2810AA}"/>
    <hyperlink ref="C26" location="A124812198V" display="A124812198V" xr:uid="{5570370E-3040-4960-B342-8B16B68D8C97}"/>
    <hyperlink ref="C27" location="A124812206J" display="A124812206J" xr:uid="{D1084BFD-72A0-4E71-891C-BD5419DE45AB}"/>
    <hyperlink ref="C28" location="A124812234T" display="A124812234T" xr:uid="{73659D3C-6827-4F8C-8A11-DF01B99B0281}"/>
    <hyperlink ref="C29" location="A124812210X" display="A124812210X" xr:uid="{DD6B87ED-4CA6-4132-8678-F0CFD86116CC}"/>
    <hyperlink ref="C30" location="A124812238A" display="A124812238A" xr:uid="{2CB60E51-9DF5-482B-A7C1-7A913E75E8CB}"/>
    <hyperlink ref="D34" location="A124811882W" display="A124811882W" xr:uid="{D5ADA042-4081-4927-BC28-24587E3E768B}"/>
    <hyperlink ref="D32" location="A124811922C" display="A124811922C" xr:uid="{7D15D4EE-A39D-47AA-988C-52045BA5090E}"/>
    <hyperlink ref="D33" location="A124811954W" display="A124811954W" xr:uid="{E076C037-15DB-4291-9444-9091C86748EC}"/>
    <hyperlink ref="D14" location="A124811934L" display="A124811934L" xr:uid="{D4726FBC-FEE6-4FDB-B67E-988FC8375F58}"/>
    <hyperlink ref="D15" location="A124811902V" display="A124811902V" xr:uid="{C9C7F85F-78BF-4263-B0AC-37A54B6A88AE}"/>
    <hyperlink ref="D16" location="A124811938W" display="A124811938W" xr:uid="{E9852670-469F-4AA6-B245-BC0A230A7B77}"/>
    <hyperlink ref="D17" location="A124811942L" display="A124811942L" xr:uid="{F22B7E61-2C21-42DF-9247-4409E7EA1BEE}"/>
    <hyperlink ref="D18" location="A124811906C" display="A124811906C" xr:uid="{E4DCD6F9-DD35-4561-A90A-58F92888FC94}"/>
    <hyperlink ref="D19" location="A124811910V" display="A124811910V" xr:uid="{B0D08E1A-35F2-4255-B42E-15C04AB2C02A}"/>
    <hyperlink ref="D20" location="A124811926L" display="A124811926L" xr:uid="{F5156838-4C4D-4824-B3E7-0BED8BA1B3E7}"/>
    <hyperlink ref="D21" location="A124811894F" display="A124811894F" xr:uid="{26608802-5E9A-49B4-ADE9-52E99C4B182E}"/>
    <hyperlink ref="D22" location="A124811946W" display="A124811946W" xr:uid="{AE87D5DC-E801-4C76-B02E-05AC61EC6113}"/>
    <hyperlink ref="D23" location="A124811930C" display="A124811930C" xr:uid="{E1621A48-4C58-4F46-B1C4-A6A7B0FA19AF}"/>
    <hyperlink ref="D24" location="A124811950L" display="A124811950L" xr:uid="{0574FC24-1B76-43E9-A269-EB8B4CE1CE63}"/>
    <hyperlink ref="D25" location="A124811898R" display="A124811898R" xr:uid="{732AE921-3D57-43C4-AA74-37A49BF41486}"/>
    <hyperlink ref="D26" location="A124811878F" display="A124811878F" xr:uid="{D191DA22-F630-4046-AE97-FE8EE420DECE}"/>
    <hyperlink ref="D27" location="A124811886F" display="A124811886F" xr:uid="{A086761D-BA6B-4BE1-9810-9E981744437A}"/>
    <hyperlink ref="D28" location="A124811914C" display="A124811914C" xr:uid="{6572372F-91C2-4BD8-9AE8-FC967CB96FCA}"/>
    <hyperlink ref="D29" location="A124811890W" display="A124811890W" xr:uid="{15E7E562-0E56-413A-B111-EE5CA83CF4DC}"/>
    <hyperlink ref="D30" location="A124811918L" display="A124811918L" xr:uid="{511766C9-560A-434D-B129-945588665949}"/>
    <hyperlink ref="E34" location="A124812282K" display="A124812282K" xr:uid="{2901FE4B-363F-44EE-826E-5DD9367399B0}"/>
    <hyperlink ref="E32" location="A124812322T" display="A124812322T" xr:uid="{B57822AB-414D-4780-8762-81CE5407694E}"/>
    <hyperlink ref="E33" location="A124812354K" display="A124812354K" xr:uid="{4AC8129A-0747-4125-A871-3C562A25AC63}"/>
    <hyperlink ref="E14" location="A124812334A" display="A124812334A" xr:uid="{145FE0E4-21F6-4537-B34A-8ADCC1E08054}"/>
    <hyperlink ref="E15" location="A124812302J" display="A124812302J" xr:uid="{3E28C343-B757-4369-9CBC-1CC21E3794DE}"/>
    <hyperlink ref="E16" location="A124812338K" display="A124812338K" xr:uid="{7DBEFB46-211C-4EBE-AA88-147ABC6ABB37}"/>
    <hyperlink ref="E17" location="A124812342A" display="A124812342A" xr:uid="{669ADC3D-1FC3-4A90-A589-54F145DC8F1D}"/>
    <hyperlink ref="E18" location="A124812306T" display="A124812306T" xr:uid="{E30D063E-7F61-499F-8FA0-D40B1C3504A3}"/>
    <hyperlink ref="E19" location="A124812310J" display="A124812310J" xr:uid="{2EA45578-721D-4A77-ACB3-80234B4C2709}"/>
    <hyperlink ref="E20" location="A124812326A" display="A124812326A" xr:uid="{AD896118-00B3-4F89-9FA1-D4F9775879D5}"/>
    <hyperlink ref="E21" location="A124812294V" display="A124812294V" xr:uid="{46470C77-E4E0-45C7-BF76-54E4E5E2AD78}"/>
    <hyperlink ref="E22" location="A124812346K" display="A124812346K" xr:uid="{71EC8F44-907F-4932-B12E-4DAE1D9A4BA0}"/>
    <hyperlink ref="E23" location="A124812330T" display="A124812330T" xr:uid="{32C71D38-CD45-48D0-8E06-838E3830EE90}"/>
    <hyperlink ref="E24" location="A124812350A" display="A124812350A" xr:uid="{49B1B301-0068-4EEC-BC71-60A38F549421}"/>
    <hyperlink ref="E25" location="A124812298C" display="A124812298C" xr:uid="{394CF6DA-702C-46EF-BF43-A3770A3E7E39}"/>
    <hyperlink ref="E26" location="A124812278V" display="A124812278V" xr:uid="{2D7797E8-4814-4830-9EC3-06627D36EF51}"/>
    <hyperlink ref="E27" location="A124812286V" display="A124812286V" xr:uid="{95DCBCBF-51D4-46EB-9A29-D0FFCD8F5A3D}"/>
    <hyperlink ref="E28" location="A124812314T" display="A124812314T" xr:uid="{EF686140-F340-4F16-BD21-47AFA2096176}"/>
    <hyperlink ref="E29" location="A124812290K" display="A124812290K" xr:uid="{4168FB42-A769-4DFD-99F4-F23AD764F1FB}"/>
    <hyperlink ref="E30" location="A124812318A" display="A124812318A" xr:uid="{48F1E312-1379-4565-BA2A-7B6F9DAB9F44}"/>
    <hyperlink ref="F34" location="A124812362K" display="A124812362K" xr:uid="{2D9AAB57-9BD3-4F29-AF32-56340835F729}"/>
    <hyperlink ref="F32" location="A124812402T" display="A124812402T" xr:uid="{6029659C-13CF-4272-8B8A-812B3685F74E}"/>
    <hyperlink ref="F33" location="A124812434K" display="A124812434K" xr:uid="{2ED22E7D-B29B-423A-80A3-710A3786900A}"/>
    <hyperlink ref="F14" location="A124812414A" display="A124812414A" xr:uid="{5ED3BD3C-C34A-488F-A373-095CD3593456}"/>
    <hyperlink ref="F15" location="A124812382V" display="A124812382V" xr:uid="{272675B6-5333-4091-A3CE-7C6FBE8504E9}"/>
    <hyperlink ref="F16" location="A124812418K" display="A124812418K" xr:uid="{063E397B-9269-4D11-81AA-DC20BDE41FE7}"/>
    <hyperlink ref="F17" location="A124812422A" display="A124812422A" xr:uid="{B32AD0AD-3CF8-4F55-9118-A452169E0319}"/>
    <hyperlink ref="F18" location="A124812386C" display="A124812386C" xr:uid="{C3EA3221-920C-4E43-8A07-4D4E88E04C6F}"/>
    <hyperlink ref="F19" location="A124812390V" display="A124812390V" xr:uid="{C730C5A6-B961-4540-A6F7-5CD6E10C5838}"/>
    <hyperlink ref="F20" location="A124812406A" display="A124812406A" xr:uid="{8193CE01-C476-421A-9D0A-E8DFDAFE87C4}"/>
    <hyperlink ref="F21" location="A124812374V" display="A124812374V" xr:uid="{30F759A0-8BEB-4003-9D57-9D27D915DD1B}"/>
    <hyperlink ref="F22" location="A124812426K" display="A124812426K" xr:uid="{E2AC71CF-1F40-4620-BCFA-94EEAB7DE5B8}"/>
    <hyperlink ref="F23" location="A124812410T" display="A124812410T" xr:uid="{26C9A91D-74D2-4BA4-90E0-2D2FD7B01A00}"/>
    <hyperlink ref="F24" location="A124812430A" display="A124812430A" xr:uid="{A47322A3-02DC-4FB2-B787-56E9676BEF63}"/>
    <hyperlink ref="F25" location="A124812378C" display="A124812378C" xr:uid="{7DF6B972-AFA9-40B5-9979-2A5BCB5FB5CF}"/>
    <hyperlink ref="F26" location="A124812358V" display="A124812358V" xr:uid="{9F2FB9CF-0C02-443F-A8BA-37EB11DE6AA9}"/>
    <hyperlink ref="F27" location="A124812366V" display="A124812366V" xr:uid="{45278C8E-259C-4778-91B6-EF3E75DD9B36}"/>
    <hyperlink ref="F28" location="A124812394C" display="A124812394C" xr:uid="{A734F387-CD44-448E-A2CC-63229C4B3DA4}"/>
    <hyperlink ref="F29" location="A124812370K" display="A124812370K" xr:uid="{D2F27799-3CDE-4B18-973C-0F5B6F7DD340}"/>
    <hyperlink ref="F30" location="A124812398L" display="A124812398L" xr:uid="{5CB4BE3F-B587-4FCA-AE89-DACE51E07B69}"/>
    <hyperlink ref="H34" location="A124812042X" display="A124812042X" xr:uid="{075A4F97-BA41-4D72-BBCF-65C08EC12881}"/>
    <hyperlink ref="H32" location="A124812082T" display="A124812082T" xr:uid="{011D06C2-D546-499B-8604-65AB0B44FE39}"/>
    <hyperlink ref="H33" location="A124812114X" display="A124812114X" xr:uid="{C7CAD88C-F3CB-4585-BB13-90CC095B3DFF}"/>
    <hyperlink ref="H14" location="A124812094A" display="A124812094A" xr:uid="{25340F66-E691-4F27-B9FE-9F34F9EC0D70}"/>
    <hyperlink ref="H15" location="A124812062J" display="A124812062J" xr:uid="{A29F85B5-1DC5-4F36-AC10-2BE09CFBD2C2}"/>
    <hyperlink ref="H16" location="A124812098K" display="A124812098K" xr:uid="{575DD0AC-AC9A-4D98-95F3-4EB5C1ABB61E}"/>
    <hyperlink ref="H17" location="A124812102R" display="A124812102R" xr:uid="{C33F71D2-04F9-44F8-9A92-15941563134D}"/>
    <hyperlink ref="H18" location="A124812066T" display="A124812066T" xr:uid="{507C1A19-790C-4CA3-BD41-B5EE4F4C9F4C}"/>
    <hyperlink ref="H19" location="A124812070J" display="A124812070J" xr:uid="{A7A7D6AC-ECFD-4491-95C8-1C95AEA57C40}"/>
    <hyperlink ref="H20" location="A124812086A" display="A124812086A" xr:uid="{E77B54C4-D4F5-44DE-B635-309C1D1017AD}"/>
    <hyperlink ref="H21" location="A124812054J" display="A124812054J" xr:uid="{9E845FDA-3674-4E7C-A7A6-212CB05B2AAE}"/>
    <hyperlink ref="H22" location="A124812106X" display="A124812106X" xr:uid="{9251C089-8A1F-4059-A495-1D2AAB75BE07}"/>
    <hyperlink ref="H23" location="A124812090T" display="A124812090T" xr:uid="{8A9D5212-2C18-4C14-BDB0-2BFB94D0A81B}"/>
    <hyperlink ref="H24" location="A124812110R" display="A124812110R" xr:uid="{041B436B-FF93-4405-A4BF-E1916C778052}"/>
    <hyperlink ref="H25" location="A124812058T" display="A124812058T" xr:uid="{74B33D86-FE26-46E2-A638-9C0E4EDBC8D8}"/>
    <hyperlink ref="H26" location="A124812038J" display="A124812038J" xr:uid="{88A6B7BC-0313-4E81-9C06-F4FF6ACFC42B}"/>
    <hyperlink ref="H27" location="A124812046J" display="A124812046J" xr:uid="{00E9311E-2EC5-4448-907C-05E6CE11D6A1}"/>
    <hyperlink ref="H28" location="A124812074T" display="A124812074T" xr:uid="{CABCA60E-46B0-4ADD-BC87-FC837130F99E}"/>
    <hyperlink ref="H29" location="A124812050X" display="A124812050X" xr:uid="{AD8DBF05-6DF7-44F4-A5A3-5D99E98EF0F4}"/>
    <hyperlink ref="H30" location="A124812078A" display="A124812078A" xr:uid="{753BAD7C-087A-40A6-A4C4-6E35DBEF3D16}"/>
    <hyperlink ref="I34" location="A124812122X" display="A124812122X" xr:uid="{099263BF-35A6-4A84-AF79-386C84F23BCB}"/>
    <hyperlink ref="I32" location="A124812162T" display="A124812162T" xr:uid="{74315469-9182-4743-9A3D-B7E67B6E683F}"/>
    <hyperlink ref="I33" location="A124812194K" display="A124812194K" xr:uid="{62BA4F6C-D4C5-4CC5-ADFD-1DA6E33AD9FF}"/>
    <hyperlink ref="I14" location="A124812174A" display="A124812174A" xr:uid="{9B0786D7-1417-409C-8660-8B8C7026C7E3}"/>
    <hyperlink ref="I15" location="A124812142J" display="A124812142J" xr:uid="{85CE2133-866A-4451-B189-3D10B6E92084}"/>
    <hyperlink ref="I16" location="A124812178K" display="A124812178K" xr:uid="{F25A4B1A-B99B-4E24-B319-EA38C6F75539}"/>
    <hyperlink ref="I17" location="A124812182A" display="A124812182A" xr:uid="{22167464-658F-4698-AAF6-157234A5A5B8}"/>
    <hyperlink ref="I18" location="A124812146T" display="A124812146T" xr:uid="{B2DF535B-F30B-43F2-933D-4A78F0CEE564}"/>
    <hyperlink ref="I19" location="A124812150J" display="A124812150J" xr:uid="{68524086-3F84-433C-8125-FB93B6B49DEB}"/>
    <hyperlink ref="I20" location="A124812166A" display="A124812166A" xr:uid="{02D4AAED-4153-4643-9737-1B260B53842C}"/>
    <hyperlink ref="I21" location="A124812134J" display="A124812134J" xr:uid="{120F050F-2E11-4FA9-AEDA-3579B0D3EE3B}"/>
    <hyperlink ref="I22" location="A124812186K" display="A124812186K" xr:uid="{2BEE009F-2C31-49BF-B800-1DC50A237189}"/>
    <hyperlink ref="I23" location="A124812170T" display="A124812170T" xr:uid="{E65D08BA-C8A4-4D30-B1A2-4E34FD23C545}"/>
    <hyperlink ref="I24" location="A124812190A" display="A124812190A" xr:uid="{731A3552-08A6-4B44-B342-9B196181DB18}"/>
    <hyperlink ref="I25" location="A124812138T" display="A124812138T" xr:uid="{376BFDE0-919F-48F0-92AF-441C76E5C613}"/>
    <hyperlink ref="I26" location="A124812118J" display="A124812118J" xr:uid="{8128C8D3-CB9A-4371-B1B9-08C9E02E9BC9}"/>
    <hyperlink ref="I27" location="A124812126J" display="A124812126J" xr:uid="{CAF6D2E5-21CA-4B3C-86FE-73611B2D58A9}"/>
    <hyperlink ref="I28" location="A124812154T" display="A124812154T" xr:uid="{7EA10D99-EF66-4678-A3BC-1D035C322728}"/>
    <hyperlink ref="I29" location="A124812130X" display="A124812130X" xr:uid="{2665F700-6E9F-472E-BC78-59DCE78CAFB1}"/>
    <hyperlink ref="I30" location="A124812158A" display="A124812158A" xr:uid="{17BCD930-7EE9-4CE4-9A79-D28CE5350190}"/>
  </hyperlinks>
  <pageMargins left="0.74803149606299213" right="0.74803149606299213" top="0.98425196850393704" bottom="0.98425196850393704" header="0.51181102362204722" footer="0.51181102362204722"/>
  <pageSetup paperSize="8" scale="73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73"/>
  <sheetViews>
    <sheetView showGridLines="0" workbookViewId="0">
      <pane ySplit="11" topLeftCell="A12" activePane="bottomLeft" state="frozen"/>
      <selection pane="bottomLeft" activeCell="A12" sqref="A12"/>
    </sheetView>
  </sheetViews>
  <sheetFormatPr defaultColWidth="7.7109375" defaultRowHeight="11.25"/>
  <cols>
    <col min="1" max="1" width="17.85546875" style="11" customWidth="1"/>
    <col min="2" max="2" width="19.140625" style="11" customWidth="1"/>
    <col min="3" max="3" width="30.7109375" style="11" customWidth="1"/>
    <col min="4" max="4" width="7.7109375" style="11"/>
    <col min="5" max="5" width="11" style="11" bestFit="1" customWidth="1"/>
    <col min="6" max="11" width="7.7109375" style="11"/>
    <col min="12" max="12" width="9.7109375" style="11" customWidth="1"/>
    <col min="13" max="25" width="7.7109375" style="11"/>
    <col min="26" max="26" width="7.7109375" style="11" customWidth="1"/>
    <col min="27" max="16384" width="7.7109375" style="11"/>
  </cols>
  <sheetData>
    <row r="2" spans="1:13" ht="12.75">
      <c r="B2" s="13" t="s">
        <v>332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5.75">
      <c r="B5" s="14" t="s">
        <v>333</v>
      </c>
    </row>
    <row r="6" spans="1:13" ht="15.75" customHeight="1">
      <c r="B6" s="68" t="s">
        <v>334</v>
      </c>
      <c r="C6" s="68"/>
      <c r="D6" s="68"/>
      <c r="E6" s="68"/>
      <c r="F6" s="68"/>
      <c r="G6" s="68"/>
      <c r="H6" s="68"/>
      <c r="I6" s="68"/>
      <c r="J6" s="68"/>
      <c r="K6" s="68"/>
      <c r="L6" s="68"/>
    </row>
    <row r="8" spans="1:13" ht="15">
      <c r="D8" s="16" t="s">
        <v>336</v>
      </c>
    </row>
    <row r="9" spans="1:13" s="17" customFormat="1"/>
    <row r="10" spans="1:13" ht="22.5" customHeight="1">
      <c r="A10" s="18" t="s">
        <v>337</v>
      </c>
      <c r="B10" s="18"/>
      <c r="C10" s="18"/>
      <c r="D10" s="18" t="s">
        <v>161</v>
      </c>
      <c r="E10" s="18" t="s">
        <v>168</v>
      </c>
      <c r="F10" s="18" t="s">
        <v>165</v>
      </c>
      <c r="G10" s="18" t="s">
        <v>166</v>
      </c>
      <c r="H10" s="18" t="s">
        <v>338</v>
      </c>
      <c r="I10" s="18" t="s">
        <v>160</v>
      </c>
      <c r="J10" s="18" t="s">
        <v>162</v>
      </c>
      <c r="K10" s="18" t="s">
        <v>339</v>
      </c>
      <c r="L10" s="18" t="s">
        <v>164</v>
      </c>
    </row>
    <row r="12" spans="1:13">
      <c r="A12" s="11" t="s">
        <v>0</v>
      </c>
      <c r="D12" s="11" t="s">
        <v>170</v>
      </c>
      <c r="E12" s="19" t="s">
        <v>172</v>
      </c>
      <c r="F12" s="10">
        <v>42036</v>
      </c>
      <c r="G12" s="10">
        <v>44228</v>
      </c>
      <c r="H12" s="11">
        <v>7</v>
      </c>
      <c r="I12" s="20" t="s">
        <v>169</v>
      </c>
      <c r="J12" s="11" t="s">
        <v>171</v>
      </c>
      <c r="K12" s="11" t="s">
        <v>341</v>
      </c>
      <c r="L12" s="11">
        <v>2</v>
      </c>
    </row>
    <row r="13" spans="1:13">
      <c r="A13" s="11" t="s">
        <v>1</v>
      </c>
      <c r="D13" s="11" t="s">
        <v>170</v>
      </c>
      <c r="E13" s="19" t="s">
        <v>173</v>
      </c>
      <c r="F13" s="10">
        <v>42036</v>
      </c>
      <c r="G13" s="10">
        <v>44228</v>
      </c>
      <c r="H13" s="11">
        <v>7</v>
      </c>
      <c r="I13" s="20" t="s">
        <v>169</v>
      </c>
      <c r="J13" s="11" t="s">
        <v>171</v>
      </c>
      <c r="K13" s="11" t="s">
        <v>341</v>
      </c>
      <c r="L13" s="11">
        <v>2</v>
      </c>
    </row>
    <row r="14" spans="1:13">
      <c r="A14" s="11" t="s">
        <v>2</v>
      </c>
      <c r="D14" s="11" t="s">
        <v>170</v>
      </c>
      <c r="E14" s="19" t="s">
        <v>174</v>
      </c>
      <c r="F14" s="10">
        <v>42036</v>
      </c>
      <c r="G14" s="10">
        <v>44228</v>
      </c>
      <c r="H14" s="11">
        <v>7</v>
      </c>
      <c r="I14" s="20" t="s">
        <v>169</v>
      </c>
      <c r="J14" s="11" t="s">
        <v>171</v>
      </c>
      <c r="K14" s="11" t="s">
        <v>341</v>
      </c>
      <c r="L14" s="11">
        <v>2</v>
      </c>
    </row>
    <row r="15" spans="1:13">
      <c r="A15" s="11" t="s">
        <v>3</v>
      </c>
      <c r="D15" s="11" t="s">
        <v>170</v>
      </c>
      <c r="E15" s="19" t="s">
        <v>175</v>
      </c>
      <c r="F15" s="10">
        <v>42036</v>
      </c>
      <c r="G15" s="10">
        <v>44228</v>
      </c>
      <c r="H15" s="11">
        <v>7</v>
      </c>
      <c r="I15" s="20" t="s">
        <v>169</v>
      </c>
      <c r="J15" s="11" t="s">
        <v>171</v>
      </c>
      <c r="K15" s="11" t="s">
        <v>341</v>
      </c>
      <c r="L15" s="11">
        <v>2</v>
      </c>
    </row>
    <row r="16" spans="1:13">
      <c r="A16" s="11" t="s">
        <v>4</v>
      </c>
      <c r="D16" s="11" t="s">
        <v>170</v>
      </c>
      <c r="E16" s="19" t="s">
        <v>176</v>
      </c>
      <c r="F16" s="10">
        <v>42036</v>
      </c>
      <c r="G16" s="10">
        <v>44228</v>
      </c>
      <c r="H16" s="11">
        <v>7</v>
      </c>
      <c r="I16" s="20" t="s">
        <v>169</v>
      </c>
      <c r="J16" s="11" t="s">
        <v>171</v>
      </c>
      <c r="K16" s="11" t="s">
        <v>341</v>
      </c>
      <c r="L16" s="11">
        <v>2</v>
      </c>
    </row>
    <row r="17" spans="1:12">
      <c r="A17" s="11" t="s">
        <v>5</v>
      </c>
      <c r="D17" s="11" t="s">
        <v>170</v>
      </c>
      <c r="E17" s="19" t="s">
        <v>177</v>
      </c>
      <c r="F17" s="10">
        <v>42036</v>
      </c>
      <c r="G17" s="10">
        <v>44228</v>
      </c>
      <c r="H17" s="11">
        <v>7</v>
      </c>
      <c r="I17" s="20" t="s">
        <v>169</v>
      </c>
      <c r="J17" s="11" t="s">
        <v>171</v>
      </c>
      <c r="K17" s="11" t="s">
        <v>341</v>
      </c>
      <c r="L17" s="11">
        <v>2</v>
      </c>
    </row>
    <row r="18" spans="1:12">
      <c r="A18" s="11" t="s">
        <v>6</v>
      </c>
      <c r="D18" s="11" t="s">
        <v>170</v>
      </c>
      <c r="E18" s="19" t="s">
        <v>178</v>
      </c>
      <c r="F18" s="10">
        <v>42036</v>
      </c>
      <c r="G18" s="10">
        <v>44228</v>
      </c>
      <c r="H18" s="11">
        <v>7</v>
      </c>
      <c r="I18" s="20" t="s">
        <v>169</v>
      </c>
      <c r="J18" s="11" t="s">
        <v>171</v>
      </c>
      <c r="K18" s="11" t="s">
        <v>341</v>
      </c>
      <c r="L18" s="11">
        <v>2</v>
      </c>
    </row>
    <row r="19" spans="1:12">
      <c r="A19" s="11" t="s">
        <v>7</v>
      </c>
      <c r="D19" s="11" t="s">
        <v>170</v>
      </c>
      <c r="E19" s="19" t="s">
        <v>179</v>
      </c>
      <c r="F19" s="10">
        <v>42036</v>
      </c>
      <c r="G19" s="10">
        <v>44228</v>
      </c>
      <c r="H19" s="11">
        <v>7</v>
      </c>
      <c r="I19" s="20" t="s">
        <v>169</v>
      </c>
      <c r="J19" s="11" t="s">
        <v>171</v>
      </c>
      <c r="K19" s="11" t="s">
        <v>341</v>
      </c>
      <c r="L19" s="11">
        <v>2</v>
      </c>
    </row>
    <row r="20" spans="1:12">
      <c r="A20" s="11" t="s">
        <v>8</v>
      </c>
      <c r="D20" s="11" t="s">
        <v>170</v>
      </c>
      <c r="E20" s="19" t="s">
        <v>180</v>
      </c>
      <c r="F20" s="10">
        <v>42036</v>
      </c>
      <c r="G20" s="10">
        <v>44228</v>
      </c>
      <c r="H20" s="11">
        <v>7</v>
      </c>
      <c r="I20" s="20" t="s">
        <v>169</v>
      </c>
      <c r="J20" s="11" t="s">
        <v>171</v>
      </c>
      <c r="K20" s="11" t="s">
        <v>341</v>
      </c>
      <c r="L20" s="11">
        <v>2</v>
      </c>
    </row>
    <row r="21" spans="1:12">
      <c r="A21" s="11" t="s">
        <v>9</v>
      </c>
      <c r="D21" s="11" t="s">
        <v>170</v>
      </c>
      <c r="E21" s="19" t="s">
        <v>181</v>
      </c>
      <c r="F21" s="10">
        <v>42036</v>
      </c>
      <c r="G21" s="10">
        <v>44228</v>
      </c>
      <c r="H21" s="11">
        <v>7</v>
      </c>
      <c r="I21" s="20" t="s">
        <v>169</v>
      </c>
      <c r="J21" s="11" t="s">
        <v>171</v>
      </c>
      <c r="K21" s="11" t="s">
        <v>341</v>
      </c>
      <c r="L21" s="11">
        <v>2</v>
      </c>
    </row>
    <row r="22" spans="1:12">
      <c r="A22" s="11" t="s">
        <v>10</v>
      </c>
      <c r="D22" s="11" t="s">
        <v>170</v>
      </c>
      <c r="E22" s="19" t="s">
        <v>182</v>
      </c>
      <c r="F22" s="10">
        <v>42036</v>
      </c>
      <c r="G22" s="10">
        <v>44228</v>
      </c>
      <c r="H22" s="11">
        <v>7</v>
      </c>
      <c r="I22" s="20" t="s">
        <v>169</v>
      </c>
      <c r="J22" s="11" t="s">
        <v>171</v>
      </c>
      <c r="K22" s="11" t="s">
        <v>341</v>
      </c>
      <c r="L22" s="11">
        <v>2</v>
      </c>
    </row>
    <row r="23" spans="1:12">
      <c r="A23" s="11" t="s">
        <v>11</v>
      </c>
      <c r="D23" s="11" t="s">
        <v>170</v>
      </c>
      <c r="E23" s="19" t="s">
        <v>183</v>
      </c>
      <c r="F23" s="10">
        <v>42036</v>
      </c>
      <c r="G23" s="10">
        <v>44228</v>
      </c>
      <c r="H23" s="11">
        <v>7</v>
      </c>
      <c r="I23" s="20" t="s">
        <v>169</v>
      </c>
      <c r="J23" s="11" t="s">
        <v>171</v>
      </c>
      <c r="K23" s="11" t="s">
        <v>341</v>
      </c>
      <c r="L23" s="11">
        <v>2</v>
      </c>
    </row>
    <row r="24" spans="1:12">
      <c r="A24" s="11" t="s">
        <v>12</v>
      </c>
      <c r="D24" s="11" t="s">
        <v>170</v>
      </c>
      <c r="E24" s="19" t="s">
        <v>184</v>
      </c>
      <c r="F24" s="10">
        <v>42036</v>
      </c>
      <c r="G24" s="10">
        <v>44228</v>
      </c>
      <c r="H24" s="11">
        <v>7</v>
      </c>
      <c r="I24" s="20" t="s">
        <v>169</v>
      </c>
      <c r="J24" s="11" t="s">
        <v>171</v>
      </c>
      <c r="K24" s="11" t="s">
        <v>341</v>
      </c>
      <c r="L24" s="11">
        <v>2</v>
      </c>
    </row>
    <row r="25" spans="1:12">
      <c r="A25" s="11" t="s">
        <v>13</v>
      </c>
      <c r="D25" s="11" t="s">
        <v>170</v>
      </c>
      <c r="E25" s="19" t="s">
        <v>185</v>
      </c>
      <c r="F25" s="10">
        <v>42036</v>
      </c>
      <c r="G25" s="10">
        <v>44228</v>
      </c>
      <c r="H25" s="11">
        <v>7</v>
      </c>
      <c r="I25" s="20" t="s">
        <v>169</v>
      </c>
      <c r="J25" s="11" t="s">
        <v>171</v>
      </c>
      <c r="K25" s="11" t="s">
        <v>341</v>
      </c>
      <c r="L25" s="11">
        <v>2</v>
      </c>
    </row>
    <row r="26" spans="1:12">
      <c r="A26" s="11" t="s">
        <v>14</v>
      </c>
      <c r="D26" s="11" t="s">
        <v>170</v>
      </c>
      <c r="E26" s="19" t="s">
        <v>186</v>
      </c>
      <c r="F26" s="10">
        <v>42036</v>
      </c>
      <c r="G26" s="10">
        <v>44228</v>
      </c>
      <c r="H26" s="11">
        <v>7</v>
      </c>
      <c r="I26" s="20" t="s">
        <v>169</v>
      </c>
      <c r="J26" s="11" t="s">
        <v>171</v>
      </c>
      <c r="K26" s="11" t="s">
        <v>341</v>
      </c>
      <c r="L26" s="11">
        <v>2</v>
      </c>
    </row>
    <row r="27" spans="1:12">
      <c r="A27" s="11" t="s">
        <v>15</v>
      </c>
      <c r="D27" s="11" t="s">
        <v>170</v>
      </c>
      <c r="E27" s="19" t="s">
        <v>187</v>
      </c>
      <c r="F27" s="10">
        <v>42036</v>
      </c>
      <c r="G27" s="10">
        <v>44228</v>
      </c>
      <c r="H27" s="11">
        <v>7</v>
      </c>
      <c r="I27" s="20" t="s">
        <v>169</v>
      </c>
      <c r="J27" s="11" t="s">
        <v>171</v>
      </c>
      <c r="K27" s="11" t="s">
        <v>341</v>
      </c>
      <c r="L27" s="11">
        <v>2</v>
      </c>
    </row>
    <row r="28" spans="1:12">
      <c r="A28" s="11" t="s">
        <v>16</v>
      </c>
      <c r="D28" s="11" t="s">
        <v>170</v>
      </c>
      <c r="E28" s="19" t="s">
        <v>188</v>
      </c>
      <c r="F28" s="10">
        <v>42036</v>
      </c>
      <c r="G28" s="10">
        <v>44228</v>
      </c>
      <c r="H28" s="11">
        <v>7</v>
      </c>
      <c r="I28" s="20" t="s">
        <v>169</v>
      </c>
      <c r="J28" s="11" t="s">
        <v>171</v>
      </c>
      <c r="K28" s="11" t="s">
        <v>341</v>
      </c>
      <c r="L28" s="11">
        <v>2</v>
      </c>
    </row>
    <row r="29" spans="1:12">
      <c r="A29" s="11" t="s">
        <v>17</v>
      </c>
      <c r="D29" s="11" t="s">
        <v>170</v>
      </c>
      <c r="E29" s="19" t="s">
        <v>189</v>
      </c>
      <c r="F29" s="10">
        <v>42036</v>
      </c>
      <c r="G29" s="10">
        <v>44228</v>
      </c>
      <c r="H29" s="11">
        <v>7</v>
      </c>
      <c r="I29" s="20" t="s">
        <v>169</v>
      </c>
      <c r="J29" s="11" t="s">
        <v>171</v>
      </c>
      <c r="K29" s="11" t="s">
        <v>341</v>
      </c>
      <c r="L29" s="11">
        <v>2</v>
      </c>
    </row>
    <row r="30" spans="1:12">
      <c r="A30" s="11" t="s">
        <v>18</v>
      </c>
      <c r="D30" s="11" t="s">
        <v>170</v>
      </c>
      <c r="E30" s="19" t="s">
        <v>190</v>
      </c>
      <c r="F30" s="10">
        <v>42036</v>
      </c>
      <c r="G30" s="10">
        <v>44228</v>
      </c>
      <c r="H30" s="11">
        <v>7</v>
      </c>
      <c r="I30" s="20" t="s">
        <v>169</v>
      </c>
      <c r="J30" s="11" t="s">
        <v>171</v>
      </c>
      <c r="K30" s="11" t="s">
        <v>341</v>
      </c>
      <c r="L30" s="11">
        <v>2</v>
      </c>
    </row>
    <row r="31" spans="1:12">
      <c r="A31" s="11" t="s">
        <v>19</v>
      </c>
      <c r="D31" s="11" t="s">
        <v>170</v>
      </c>
      <c r="E31" s="19" t="s">
        <v>191</v>
      </c>
      <c r="F31" s="10">
        <v>42036</v>
      </c>
      <c r="G31" s="10">
        <v>44228</v>
      </c>
      <c r="H31" s="11">
        <v>7</v>
      </c>
      <c r="I31" s="20" t="s">
        <v>169</v>
      </c>
      <c r="J31" s="11" t="s">
        <v>171</v>
      </c>
      <c r="K31" s="11" t="s">
        <v>341</v>
      </c>
      <c r="L31" s="11">
        <v>2</v>
      </c>
    </row>
    <row r="32" spans="1:12">
      <c r="A32" s="11" t="s">
        <v>20</v>
      </c>
      <c r="D32" s="11" t="s">
        <v>170</v>
      </c>
      <c r="E32" s="19" t="s">
        <v>192</v>
      </c>
      <c r="F32" s="10">
        <v>42036</v>
      </c>
      <c r="G32" s="10">
        <v>44228</v>
      </c>
      <c r="H32" s="11">
        <v>7</v>
      </c>
      <c r="I32" s="20" t="s">
        <v>169</v>
      </c>
      <c r="J32" s="11" t="s">
        <v>171</v>
      </c>
      <c r="K32" s="11" t="s">
        <v>341</v>
      </c>
      <c r="L32" s="11">
        <v>2</v>
      </c>
    </row>
    <row r="33" spans="1:12">
      <c r="A33" s="11" t="s">
        <v>21</v>
      </c>
      <c r="D33" s="11" t="s">
        <v>170</v>
      </c>
      <c r="E33" s="19" t="s">
        <v>193</v>
      </c>
      <c r="F33" s="10">
        <v>42036</v>
      </c>
      <c r="G33" s="10">
        <v>44228</v>
      </c>
      <c r="H33" s="11">
        <v>7</v>
      </c>
      <c r="I33" s="20" t="s">
        <v>169</v>
      </c>
      <c r="J33" s="11" t="s">
        <v>171</v>
      </c>
      <c r="K33" s="11" t="s">
        <v>341</v>
      </c>
      <c r="L33" s="11">
        <v>2</v>
      </c>
    </row>
    <row r="34" spans="1:12">
      <c r="A34" s="11" t="s">
        <v>22</v>
      </c>
      <c r="D34" s="11" t="s">
        <v>170</v>
      </c>
      <c r="E34" s="19" t="s">
        <v>194</v>
      </c>
      <c r="F34" s="10">
        <v>42036</v>
      </c>
      <c r="G34" s="10">
        <v>44228</v>
      </c>
      <c r="H34" s="11">
        <v>7</v>
      </c>
      <c r="I34" s="20" t="s">
        <v>169</v>
      </c>
      <c r="J34" s="11" t="s">
        <v>171</v>
      </c>
      <c r="K34" s="11" t="s">
        <v>341</v>
      </c>
      <c r="L34" s="11">
        <v>2</v>
      </c>
    </row>
    <row r="35" spans="1:12">
      <c r="A35" s="11" t="s">
        <v>23</v>
      </c>
      <c r="D35" s="11" t="s">
        <v>170</v>
      </c>
      <c r="E35" s="19" t="s">
        <v>195</v>
      </c>
      <c r="F35" s="10">
        <v>42036</v>
      </c>
      <c r="G35" s="10">
        <v>44228</v>
      </c>
      <c r="H35" s="11">
        <v>7</v>
      </c>
      <c r="I35" s="20" t="s">
        <v>169</v>
      </c>
      <c r="J35" s="11" t="s">
        <v>171</v>
      </c>
      <c r="K35" s="11" t="s">
        <v>341</v>
      </c>
      <c r="L35" s="11">
        <v>2</v>
      </c>
    </row>
    <row r="36" spans="1:12">
      <c r="A36" s="11" t="s">
        <v>24</v>
      </c>
      <c r="D36" s="11" t="s">
        <v>170</v>
      </c>
      <c r="E36" s="19" t="s">
        <v>196</v>
      </c>
      <c r="F36" s="10">
        <v>42036</v>
      </c>
      <c r="G36" s="10">
        <v>44228</v>
      </c>
      <c r="H36" s="11">
        <v>7</v>
      </c>
      <c r="I36" s="20" t="s">
        <v>169</v>
      </c>
      <c r="J36" s="11" t="s">
        <v>171</v>
      </c>
      <c r="K36" s="11" t="s">
        <v>341</v>
      </c>
      <c r="L36" s="11">
        <v>2</v>
      </c>
    </row>
    <row r="37" spans="1:12">
      <c r="A37" s="11" t="s">
        <v>25</v>
      </c>
      <c r="D37" s="11" t="s">
        <v>170</v>
      </c>
      <c r="E37" s="19" t="s">
        <v>197</v>
      </c>
      <c r="F37" s="10">
        <v>42036</v>
      </c>
      <c r="G37" s="10">
        <v>44228</v>
      </c>
      <c r="H37" s="11">
        <v>7</v>
      </c>
      <c r="I37" s="20" t="s">
        <v>169</v>
      </c>
      <c r="J37" s="11" t="s">
        <v>171</v>
      </c>
      <c r="K37" s="11" t="s">
        <v>341</v>
      </c>
      <c r="L37" s="11">
        <v>2</v>
      </c>
    </row>
    <row r="38" spans="1:12">
      <c r="A38" s="11" t="s">
        <v>26</v>
      </c>
      <c r="D38" s="11" t="s">
        <v>170</v>
      </c>
      <c r="E38" s="19" t="s">
        <v>198</v>
      </c>
      <c r="F38" s="10">
        <v>42036</v>
      </c>
      <c r="G38" s="10">
        <v>44228</v>
      </c>
      <c r="H38" s="11">
        <v>7</v>
      </c>
      <c r="I38" s="20" t="s">
        <v>169</v>
      </c>
      <c r="J38" s="11" t="s">
        <v>171</v>
      </c>
      <c r="K38" s="11" t="s">
        <v>341</v>
      </c>
      <c r="L38" s="11">
        <v>2</v>
      </c>
    </row>
    <row r="39" spans="1:12">
      <c r="A39" s="11" t="s">
        <v>27</v>
      </c>
      <c r="D39" s="11" t="s">
        <v>170</v>
      </c>
      <c r="E39" s="19" t="s">
        <v>199</v>
      </c>
      <c r="F39" s="10">
        <v>42036</v>
      </c>
      <c r="G39" s="10">
        <v>44228</v>
      </c>
      <c r="H39" s="11">
        <v>7</v>
      </c>
      <c r="I39" s="20" t="s">
        <v>169</v>
      </c>
      <c r="J39" s="11" t="s">
        <v>171</v>
      </c>
      <c r="K39" s="11" t="s">
        <v>341</v>
      </c>
      <c r="L39" s="11">
        <v>2</v>
      </c>
    </row>
    <row r="40" spans="1:12">
      <c r="A40" s="11" t="s">
        <v>28</v>
      </c>
      <c r="D40" s="11" t="s">
        <v>170</v>
      </c>
      <c r="E40" s="19" t="s">
        <v>200</v>
      </c>
      <c r="F40" s="10">
        <v>42036</v>
      </c>
      <c r="G40" s="10">
        <v>44228</v>
      </c>
      <c r="H40" s="11">
        <v>7</v>
      </c>
      <c r="I40" s="20" t="s">
        <v>169</v>
      </c>
      <c r="J40" s="11" t="s">
        <v>171</v>
      </c>
      <c r="K40" s="11" t="s">
        <v>341</v>
      </c>
      <c r="L40" s="11">
        <v>2</v>
      </c>
    </row>
    <row r="41" spans="1:12">
      <c r="A41" s="11" t="s">
        <v>29</v>
      </c>
      <c r="D41" s="11" t="s">
        <v>170</v>
      </c>
      <c r="E41" s="19" t="s">
        <v>201</v>
      </c>
      <c r="F41" s="10">
        <v>42036</v>
      </c>
      <c r="G41" s="10">
        <v>44228</v>
      </c>
      <c r="H41" s="11">
        <v>7</v>
      </c>
      <c r="I41" s="20" t="s">
        <v>169</v>
      </c>
      <c r="J41" s="11" t="s">
        <v>171</v>
      </c>
      <c r="K41" s="11" t="s">
        <v>341</v>
      </c>
      <c r="L41" s="11">
        <v>2</v>
      </c>
    </row>
    <row r="42" spans="1:12">
      <c r="A42" s="11" t="s">
        <v>30</v>
      </c>
      <c r="D42" s="11" t="s">
        <v>170</v>
      </c>
      <c r="E42" s="19" t="s">
        <v>202</v>
      </c>
      <c r="F42" s="10">
        <v>42036</v>
      </c>
      <c r="G42" s="10">
        <v>44228</v>
      </c>
      <c r="H42" s="11">
        <v>7</v>
      </c>
      <c r="I42" s="20" t="s">
        <v>169</v>
      </c>
      <c r="J42" s="11" t="s">
        <v>171</v>
      </c>
      <c r="K42" s="11" t="s">
        <v>341</v>
      </c>
      <c r="L42" s="11">
        <v>2</v>
      </c>
    </row>
    <row r="43" spans="1:12">
      <c r="A43" s="11" t="s">
        <v>31</v>
      </c>
      <c r="D43" s="11" t="s">
        <v>170</v>
      </c>
      <c r="E43" s="19" t="s">
        <v>203</v>
      </c>
      <c r="F43" s="10">
        <v>42036</v>
      </c>
      <c r="G43" s="10">
        <v>44228</v>
      </c>
      <c r="H43" s="11">
        <v>7</v>
      </c>
      <c r="I43" s="20" t="s">
        <v>169</v>
      </c>
      <c r="J43" s="11" t="s">
        <v>171</v>
      </c>
      <c r="K43" s="11" t="s">
        <v>341</v>
      </c>
      <c r="L43" s="11">
        <v>2</v>
      </c>
    </row>
    <row r="44" spans="1:12">
      <c r="A44" s="11" t="s">
        <v>32</v>
      </c>
      <c r="D44" s="11" t="s">
        <v>170</v>
      </c>
      <c r="E44" s="19" t="s">
        <v>204</v>
      </c>
      <c r="F44" s="10">
        <v>42036</v>
      </c>
      <c r="G44" s="10">
        <v>44228</v>
      </c>
      <c r="H44" s="11">
        <v>7</v>
      </c>
      <c r="I44" s="20" t="s">
        <v>169</v>
      </c>
      <c r="J44" s="11" t="s">
        <v>171</v>
      </c>
      <c r="K44" s="11" t="s">
        <v>341</v>
      </c>
      <c r="L44" s="11">
        <v>2</v>
      </c>
    </row>
    <row r="45" spans="1:12">
      <c r="A45" s="11" t="s">
        <v>33</v>
      </c>
      <c r="D45" s="11" t="s">
        <v>170</v>
      </c>
      <c r="E45" s="19" t="s">
        <v>205</v>
      </c>
      <c r="F45" s="10">
        <v>42036</v>
      </c>
      <c r="G45" s="10">
        <v>44228</v>
      </c>
      <c r="H45" s="11">
        <v>7</v>
      </c>
      <c r="I45" s="20" t="s">
        <v>169</v>
      </c>
      <c r="J45" s="11" t="s">
        <v>171</v>
      </c>
      <c r="K45" s="11" t="s">
        <v>341</v>
      </c>
      <c r="L45" s="11">
        <v>2</v>
      </c>
    </row>
    <row r="46" spans="1:12">
      <c r="A46" s="11" t="s">
        <v>34</v>
      </c>
      <c r="D46" s="11" t="s">
        <v>170</v>
      </c>
      <c r="E46" s="19" t="s">
        <v>206</v>
      </c>
      <c r="F46" s="10">
        <v>42036</v>
      </c>
      <c r="G46" s="10">
        <v>44228</v>
      </c>
      <c r="H46" s="11">
        <v>7</v>
      </c>
      <c r="I46" s="20" t="s">
        <v>169</v>
      </c>
      <c r="J46" s="11" t="s">
        <v>171</v>
      </c>
      <c r="K46" s="11" t="s">
        <v>341</v>
      </c>
      <c r="L46" s="11">
        <v>2</v>
      </c>
    </row>
    <row r="47" spans="1:12">
      <c r="A47" s="11" t="s">
        <v>35</v>
      </c>
      <c r="D47" s="11" t="s">
        <v>170</v>
      </c>
      <c r="E47" s="19" t="s">
        <v>207</v>
      </c>
      <c r="F47" s="10">
        <v>42036</v>
      </c>
      <c r="G47" s="10">
        <v>44228</v>
      </c>
      <c r="H47" s="11">
        <v>7</v>
      </c>
      <c r="I47" s="20" t="s">
        <v>169</v>
      </c>
      <c r="J47" s="11" t="s">
        <v>171</v>
      </c>
      <c r="K47" s="11" t="s">
        <v>341</v>
      </c>
      <c r="L47" s="11">
        <v>2</v>
      </c>
    </row>
    <row r="48" spans="1:12">
      <c r="A48" s="11" t="s">
        <v>36</v>
      </c>
      <c r="D48" s="11" t="s">
        <v>170</v>
      </c>
      <c r="E48" s="19" t="s">
        <v>208</v>
      </c>
      <c r="F48" s="10">
        <v>42036</v>
      </c>
      <c r="G48" s="10">
        <v>44228</v>
      </c>
      <c r="H48" s="11">
        <v>7</v>
      </c>
      <c r="I48" s="20" t="s">
        <v>169</v>
      </c>
      <c r="J48" s="11" t="s">
        <v>171</v>
      </c>
      <c r="K48" s="11" t="s">
        <v>341</v>
      </c>
      <c r="L48" s="11">
        <v>2</v>
      </c>
    </row>
    <row r="49" spans="1:12">
      <c r="A49" s="11" t="s">
        <v>37</v>
      </c>
      <c r="D49" s="11" t="s">
        <v>170</v>
      </c>
      <c r="E49" s="19" t="s">
        <v>209</v>
      </c>
      <c r="F49" s="10">
        <v>42036</v>
      </c>
      <c r="G49" s="10">
        <v>44228</v>
      </c>
      <c r="H49" s="11">
        <v>7</v>
      </c>
      <c r="I49" s="20" t="s">
        <v>169</v>
      </c>
      <c r="J49" s="11" t="s">
        <v>171</v>
      </c>
      <c r="K49" s="11" t="s">
        <v>341</v>
      </c>
      <c r="L49" s="11">
        <v>2</v>
      </c>
    </row>
    <row r="50" spans="1:12">
      <c r="A50" s="11" t="s">
        <v>38</v>
      </c>
      <c r="D50" s="11" t="s">
        <v>170</v>
      </c>
      <c r="E50" s="19" t="s">
        <v>210</v>
      </c>
      <c r="F50" s="10">
        <v>42036</v>
      </c>
      <c r="G50" s="10">
        <v>44228</v>
      </c>
      <c r="H50" s="11">
        <v>7</v>
      </c>
      <c r="I50" s="20" t="s">
        <v>169</v>
      </c>
      <c r="J50" s="11" t="s">
        <v>171</v>
      </c>
      <c r="K50" s="11" t="s">
        <v>341</v>
      </c>
      <c r="L50" s="11">
        <v>2</v>
      </c>
    </row>
    <row r="51" spans="1:12">
      <c r="A51" s="11" t="s">
        <v>39</v>
      </c>
      <c r="D51" s="11" t="s">
        <v>170</v>
      </c>
      <c r="E51" s="19" t="s">
        <v>211</v>
      </c>
      <c r="F51" s="10">
        <v>42036</v>
      </c>
      <c r="G51" s="10">
        <v>44228</v>
      </c>
      <c r="H51" s="11">
        <v>7</v>
      </c>
      <c r="I51" s="20" t="s">
        <v>169</v>
      </c>
      <c r="J51" s="11" t="s">
        <v>171</v>
      </c>
      <c r="K51" s="11" t="s">
        <v>341</v>
      </c>
      <c r="L51" s="11">
        <v>2</v>
      </c>
    </row>
    <row r="52" spans="1:12">
      <c r="A52" s="11" t="s">
        <v>40</v>
      </c>
      <c r="D52" s="11" t="s">
        <v>170</v>
      </c>
      <c r="E52" s="19" t="s">
        <v>212</v>
      </c>
      <c r="F52" s="10">
        <v>42036</v>
      </c>
      <c r="G52" s="10">
        <v>44228</v>
      </c>
      <c r="H52" s="11">
        <v>7</v>
      </c>
      <c r="I52" s="20" t="s">
        <v>169</v>
      </c>
      <c r="J52" s="11" t="s">
        <v>171</v>
      </c>
      <c r="K52" s="11" t="s">
        <v>341</v>
      </c>
      <c r="L52" s="11">
        <v>2</v>
      </c>
    </row>
    <row r="53" spans="1:12">
      <c r="A53" s="11" t="s">
        <v>41</v>
      </c>
      <c r="D53" s="11" t="s">
        <v>170</v>
      </c>
      <c r="E53" s="19" t="s">
        <v>213</v>
      </c>
      <c r="F53" s="10">
        <v>42036</v>
      </c>
      <c r="G53" s="10">
        <v>44228</v>
      </c>
      <c r="H53" s="11">
        <v>7</v>
      </c>
      <c r="I53" s="20" t="s">
        <v>169</v>
      </c>
      <c r="J53" s="11" t="s">
        <v>171</v>
      </c>
      <c r="K53" s="11" t="s">
        <v>341</v>
      </c>
      <c r="L53" s="11">
        <v>2</v>
      </c>
    </row>
    <row r="54" spans="1:12">
      <c r="A54" s="11" t="s">
        <v>42</v>
      </c>
      <c r="D54" s="11" t="s">
        <v>170</v>
      </c>
      <c r="E54" s="19" t="s">
        <v>214</v>
      </c>
      <c r="F54" s="10">
        <v>42036</v>
      </c>
      <c r="G54" s="10">
        <v>44228</v>
      </c>
      <c r="H54" s="11">
        <v>7</v>
      </c>
      <c r="I54" s="20" t="s">
        <v>169</v>
      </c>
      <c r="J54" s="11" t="s">
        <v>171</v>
      </c>
      <c r="K54" s="11" t="s">
        <v>341</v>
      </c>
      <c r="L54" s="11">
        <v>2</v>
      </c>
    </row>
    <row r="55" spans="1:12">
      <c r="A55" s="11" t="s">
        <v>43</v>
      </c>
      <c r="D55" s="11" t="s">
        <v>170</v>
      </c>
      <c r="E55" s="19" t="s">
        <v>215</v>
      </c>
      <c r="F55" s="10">
        <v>42036</v>
      </c>
      <c r="G55" s="10">
        <v>44228</v>
      </c>
      <c r="H55" s="11">
        <v>7</v>
      </c>
      <c r="I55" s="20" t="s">
        <v>169</v>
      </c>
      <c r="J55" s="11" t="s">
        <v>171</v>
      </c>
      <c r="K55" s="11" t="s">
        <v>341</v>
      </c>
      <c r="L55" s="11">
        <v>2</v>
      </c>
    </row>
    <row r="56" spans="1:12">
      <c r="A56" s="11" t="s">
        <v>44</v>
      </c>
      <c r="D56" s="11" t="s">
        <v>170</v>
      </c>
      <c r="E56" s="19" t="s">
        <v>216</v>
      </c>
      <c r="F56" s="10">
        <v>42036</v>
      </c>
      <c r="G56" s="10">
        <v>44228</v>
      </c>
      <c r="H56" s="11">
        <v>7</v>
      </c>
      <c r="I56" s="20" t="s">
        <v>169</v>
      </c>
      <c r="J56" s="11" t="s">
        <v>171</v>
      </c>
      <c r="K56" s="11" t="s">
        <v>341</v>
      </c>
      <c r="L56" s="11">
        <v>2</v>
      </c>
    </row>
    <row r="57" spans="1:12">
      <c r="A57" s="11" t="s">
        <v>45</v>
      </c>
      <c r="D57" s="11" t="s">
        <v>170</v>
      </c>
      <c r="E57" s="19" t="s">
        <v>217</v>
      </c>
      <c r="F57" s="10">
        <v>42036</v>
      </c>
      <c r="G57" s="10">
        <v>44228</v>
      </c>
      <c r="H57" s="11">
        <v>7</v>
      </c>
      <c r="I57" s="20" t="s">
        <v>169</v>
      </c>
      <c r="J57" s="11" t="s">
        <v>171</v>
      </c>
      <c r="K57" s="11" t="s">
        <v>341</v>
      </c>
      <c r="L57" s="11">
        <v>2</v>
      </c>
    </row>
    <row r="58" spans="1:12">
      <c r="A58" s="11" t="s">
        <v>46</v>
      </c>
      <c r="D58" s="11" t="s">
        <v>170</v>
      </c>
      <c r="E58" s="19" t="s">
        <v>218</v>
      </c>
      <c r="F58" s="10">
        <v>42036</v>
      </c>
      <c r="G58" s="10">
        <v>44228</v>
      </c>
      <c r="H58" s="11">
        <v>7</v>
      </c>
      <c r="I58" s="20" t="s">
        <v>169</v>
      </c>
      <c r="J58" s="11" t="s">
        <v>171</v>
      </c>
      <c r="K58" s="11" t="s">
        <v>341</v>
      </c>
      <c r="L58" s="11">
        <v>2</v>
      </c>
    </row>
    <row r="59" spans="1:12">
      <c r="A59" s="11" t="s">
        <v>47</v>
      </c>
      <c r="D59" s="11" t="s">
        <v>170</v>
      </c>
      <c r="E59" s="19" t="s">
        <v>219</v>
      </c>
      <c r="F59" s="10">
        <v>42036</v>
      </c>
      <c r="G59" s="10">
        <v>44228</v>
      </c>
      <c r="H59" s="11">
        <v>7</v>
      </c>
      <c r="I59" s="20" t="s">
        <v>169</v>
      </c>
      <c r="J59" s="11" t="s">
        <v>171</v>
      </c>
      <c r="K59" s="11" t="s">
        <v>341</v>
      </c>
      <c r="L59" s="11">
        <v>2</v>
      </c>
    </row>
    <row r="60" spans="1:12">
      <c r="A60" s="11" t="s">
        <v>48</v>
      </c>
      <c r="D60" s="11" t="s">
        <v>170</v>
      </c>
      <c r="E60" s="19" t="s">
        <v>220</v>
      </c>
      <c r="F60" s="10">
        <v>42036</v>
      </c>
      <c r="G60" s="10">
        <v>44228</v>
      </c>
      <c r="H60" s="11">
        <v>7</v>
      </c>
      <c r="I60" s="20" t="s">
        <v>169</v>
      </c>
      <c r="J60" s="11" t="s">
        <v>171</v>
      </c>
      <c r="K60" s="11" t="s">
        <v>341</v>
      </c>
      <c r="L60" s="11">
        <v>2</v>
      </c>
    </row>
    <row r="61" spans="1:12">
      <c r="A61" s="11" t="s">
        <v>49</v>
      </c>
      <c r="D61" s="11" t="s">
        <v>170</v>
      </c>
      <c r="E61" s="19" t="s">
        <v>221</v>
      </c>
      <c r="F61" s="10">
        <v>42036</v>
      </c>
      <c r="G61" s="10">
        <v>44228</v>
      </c>
      <c r="H61" s="11">
        <v>7</v>
      </c>
      <c r="I61" s="20" t="s">
        <v>169</v>
      </c>
      <c r="J61" s="11" t="s">
        <v>171</v>
      </c>
      <c r="K61" s="11" t="s">
        <v>341</v>
      </c>
      <c r="L61" s="11">
        <v>2</v>
      </c>
    </row>
    <row r="62" spans="1:12">
      <c r="A62" s="11" t="s">
        <v>50</v>
      </c>
      <c r="D62" s="11" t="s">
        <v>170</v>
      </c>
      <c r="E62" s="19" t="s">
        <v>222</v>
      </c>
      <c r="F62" s="10">
        <v>42036</v>
      </c>
      <c r="G62" s="10">
        <v>44228</v>
      </c>
      <c r="H62" s="11">
        <v>7</v>
      </c>
      <c r="I62" s="20" t="s">
        <v>169</v>
      </c>
      <c r="J62" s="11" t="s">
        <v>171</v>
      </c>
      <c r="K62" s="11" t="s">
        <v>341</v>
      </c>
      <c r="L62" s="11">
        <v>2</v>
      </c>
    </row>
    <row r="63" spans="1:12">
      <c r="A63" s="11" t="s">
        <v>51</v>
      </c>
      <c r="D63" s="11" t="s">
        <v>170</v>
      </c>
      <c r="E63" s="19" t="s">
        <v>223</v>
      </c>
      <c r="F63" s="10">
        <v>42036</v>
      </c>
      <c r="G63" s="10">
        <v>44228</v>
      </c>
      <c r="H63" s="11">
        <v>7</v>
      </c>
      <c r="I63" s="20" t="s">
        <v>169</v>
      </c>
      <c r="J63" s="11" t="s">
        <v>171</v>
      </c>
      <c r="K63" s="11" t="s">
        <v>341</v>
      </c>
      <c r="L63" s="11">
        <v>2</v>
      </c>
    </row>
    <row r="64" spans="1:12">
      <c r="A64" s="11" t="s">
        <v>52</v>
      </c>
      <c r="D64" s="11" t="s">
        <v>170</v>
      </c>
      <c r="E64" s="19" t="s">
        <v>224</v>
      </c>
      <c r="F64" s="10">
        <v>42036</v>
      </c>
      <c r="G64" s="10">
        <v>44228</v>
      </c>
      <c r="H64" s="11">
        <v>7</v>
      </c>
      <c r="I64" s="20" t="s">
        <v>169</v>
      </c>
      <c r="J64" s="11" t="s">
        <v>171</v>
      </c>
      <c r="K64" s="11" t="s">
        <v>341</v>
      </c>
      <c r="L64" s="11">
        <v>2</v>
      </c>
    </row>
    <row r="65" spans="1:12">
      <c r="A65" s="11" t="s">
        <v>53</v>
      </c>
      <c r="D65" s="11" t="s">
        <v>170</v>
      </c>
      <c r="E65" s="19" t="s">
        <v>225</v>
      </c>
      <c r="F65" s="10">
        <v>42036</v>
      </c>
      <c r="G65" s="10">
        <v>44228</v>
      </c>
      <c r="H65" s="11">
        <v>7</v>
      </c>
      <c r="I65" s="20" t="s">
        <v>169</v>
      </c>
      <c r="J65" s="11" t="s">
        <v>171</v>
      </c>
      <c r="K65" s="11" t="s">
        <v>341</v>
      </c>
      <c r="L65" s="11">
        <v>2</v>
      </c>
    </row>
    <row r="66" spans="1:12">
      <c r="A66" s="11" t="s">
        <v>54</v>
      </c>
      <c r="D66" s="11" t="s">
        <v>170</v>
      </c>
      <c r="E66" s="19" t="s">
        <v>226</v>
      </c>
      <c r="F66" s="10">
        <v>42036</v>
      </c>
      <c r="G66" s="10">
        <v>44228</v>
      </c>
      <c r="H66" s="11">
        <v>7</v>
      </c>
      <c r="I66" s="20" t="s">
        <v>169</v>
      </c>
      <c r="J66" s="11" t="s">
        <v>171</v>
      </c>
      <c r="K66" s="11" t="s">
        <v>341</v>
      </c>
      <c r="L66" s="11">
        <v>2</v>
      </c>
    </row>
    <row r="67" spans="1:12">
      <c r="A67" s="11" t="s">
        <v>55</v>
      </c>
      <c r="D67" s="11" t="s">
        <v>170</v>
      </c>
      <c r="E67" s="19" t="s">
        <v>227</v>
      </c>
      <c r="F67" s="10">
        <v>42036</v>
      </c>
      <c r="G67" s="10">
        <v>44228</v>
      </c>
      <c r="H67" s="11">
        <v>7</v>
      </c>
      <c r="I67" s="20" t="s">
        <v>169</v>
      </c>
      <c r="J67" s="11" t="s">
        <v>171</v>
      </c>
      <c r="K67" s="11" t="s">
        <v>341</v>
      </c>
      <c r="L67" s="11">
        <v>2</v>
      </c>
    </row>
    <row r="68" spans="1:12">
      <c r="A68" s="11" t="s">
        <v>56</v>
      </c>
      <c r="D68" s="11" t="s">
        <v>170</v>
      </c>
      <c r="E68" s="19" t="s">
        <v>228</v>
      </c>
      <c r="F68" s="10">
        <v>42036</v>
      </c>
      <c r="G68" s="10">
        <v>44228</v>
      </c>
      <c r="H68" s="11">
        <v>7</v>
      </c>
      <c r="I68" s="20" t="s">
        <v>169</v>
      </c>
      <c r="J68" s="11" t="s">
        <v>171</v>
      </c>
      <c r="K68" s="11" t="s">
        <v>341</v>
      </c>
      <c r="L68" s="11">
        <v>2</v>
      </c>
    </row>
    <row r="69" spans="1:12">
      <c r="A69" s="11" t="s">
        <v>57</v>
      </c>
      <c r="D69" s="11" t="s">
        <v>170</v>
      </c>
      <c r="E69" s="19" t="s">
        <v>229</v>
      </c>
      <c r="F69" s="10">
        <v>42036</v>
      </c>
      <c r="G69" s="10">
        <v>44228</v>
      </c>
      <c r="H69" s="11">
        <v>7</v>
      </c>
      <c r="I69" s="20" t="s">
        <v>169</v>
      </c>
      <c r="J69" s="11" t="s">
        <v>171</v>
      </c>
      <c r="K69" s="11" t="s">
        <v>341</v>
      </c>
      <c r="L69" s="11">
        <v>2</v>
      </c>
    </row>
    <row r="70" spans="1:12">
      <c r="A70" s="11" t="s">
        <v>58</v>
      </c>
      <c r="D70" s="11" t="s">
        <v>170</v>
      </c>
      <c r="E70" s="19" t="s">
        <v>230</v>
      </c>
      <c r="F70" s="10">
        <v>42036</v>
      </c>
      <c r="G70" s="10">
        <v>44228</v>
      </c>
      <c r="H70" s="11">
        <v>7</v>
      </c>
      <c r="I70" s="20" t="s">
        <v>169</v>
      </c>
      <c r="J70" s="11" t="s">
        <v>171</v>
      </c>
      <c r="K70" s="11" t="s">
        <v>341</v>
      </c>
      <c r="L70" s="11">
        <v>2</v>
      </c>
    </row>
    <row r="71" spans="1:12">
      <c r="A71" s="11" t="s">
        <v>59</v>
      </c>
      <c r="D71" s="11" t="s">
        <v>170</v>
      </c>
      <c r="E71" s="19" t="s">
        <v>231</v>
      </c>
      <c r="F71" s="10">
        <v>42036</v>
      </c>
      <c r="G71" s="10">
        <v>44228</v>
      </c>
      <c r="H71" s="11">
        <v>7</v>
      </c>
      <c r="I71" s="20" t="s">
        <v>169</v>
      </c>
      <c r="J71" s="11" t="s">
        <v>171</v>
      </c>
      <c r="K71" s="11" t="s">
        <v>341</v>
      </c>
      <c r="L71" s="11">
        <v>2</v>
      </c>
    </row>
    <row r="72" spans="1:12">
      <c r="A72" s="11" t="s">
        <v>60</v>
      </c>
      <c r="D72" s="11" t="s">
        <v>170</v>
      </c>
      <c r="E72" s="19" t="s">
        <v>232</v>
      </c>
      <c r="F72" s="10">
        <v>42036</v>
      </c>
      <c r="G72" s="10">
        <v>44228</v>
      </c>
      <c r="H72" s="11">
        <v>7</v>
      </c>
      <c r="I72" s="20" t="s">
        <v>169</v>
      </c>
      <c r="J72" s="11" t="s">
        <v>171</v>
      </c>
      <c r="K72" s="11" t="s">
        <v>341</v>
      </c>
      <c r="L72" s="11">
        <v>2</v>
      </c>
    </row>
    <row r="73" spans="1:12">
      <c r="A73" s="11" t="s">
        <v>61</v>
      </c>
      <c r="D73" s="11" t="s">
        <v>170</v>
      </c>
      <c r="E73" s="19" t="s">
        <v>233</v>
      </c>
      <c r="F73" s="10">
        <v>42036</v>
      </c>
      <c r="G73" s="10">
        <v>44228</v>
      </c>
      <c r="H73" s="11">
        <v>7</v>
      </c>
      <c r="I73" s="20" t="s">
        <v>169</v>
      </c>
      <c r="J73" s="11" t="s">
        <v>171</v>
      </c>
      <c r="K73" s="11" t="s">
        <v>341</v>
      </c>
      <c r="L73" s="11">
        <v>2</v>
      </c>
    </row>
    <row r="74" spans="1:12">
      <c r="A74" s="11" t="s">
        <v>62</v>
      </c>
      <c r="D74" s="11" t="s">
        <v>170</v>
      </c>
      <c r="E74" s="19" t="s">
        <v>234</v>
      </c>
      <c r="F74" s="10">
        <v>42036</v>
      </c>
      <c r="G74" s="10">
        <v>44228</v>
      </c>
      <c r="H74" s="11">
        <v>7</v>
      </c>
      <c r="I74" s="20" t="s">
        <v>169</v>
      </c>
      <c r="J74" s="11" t="s">
        <v>171</v>
      </c>
      <c r="K74" s="11" t="s">
        <v>341</v>
      </c>
      <c r="L74" s="11">
        <v>2</v>
      </c>
    </row>
    <row r="75" spans="1:12">
      <c r="A75" s="11" t="s">
        <v>63</v>
      </c>
      <c r="D75" s="11" t="s">
        <v>170</v>
      </c>
      <c r="E75" s="19" t="s">
        <v>235</v>
      </c>
      <c r="F75" s="10">
        <v>42036</v>
      </c>
      <c r="G75" s="10">
        <v>44228</v>
      </c>
      <c r="H75" s="11">
        <v>7</v>
      </c>
      <c r="I75" s="20" t="s">
        <v>169</v>
      </c>
      <c r="J75" s="11" t="s">
        <v>171</v>
      </c>
      <c r="K75" s="11" t="s">
        <v>341</v>
      </c>
      <c r="L75" s="11">
        <v>2</v>
      </c>
    </row>
    <row r="76" spans="1:12">
      <c r="A76" s="11" t="s">
        <v>64</v>
      </c>
      <c r="D76" s="11" t="s">
        <v>170</v>
      </c>
      <c r="E76" s="19" t="s">
        <v>236</v>
      </c>
      <c r="F76" s="10">
        <v>42036</v>
      </c>
      <c r="G76" s="10">
        <v>44228</v>
      </c>
      <c r="H76" s="11">
        <v>7</v>
      </c>
      <c r="I76" s="20" t="s">
        <v>169</v>
      </c>
      <c r="J76" s="11" t="s">
        <v>171</v>
      </c>
      <c r="K76" s="11" t="s">
        <v>341</v>
      </c>
      <c r="L76" s="11">
        <v>2</v>
      </c>
    </row>
    <row r="77" spans="1:12">
      <c r="A77" s="11" t="s">
        <v>65</v>
      </c>
      <c r="D77" s="11" t="s">
        <v>170</v>
      </c>
      <c r="E77" s="19" t="s">
        <v>237</v>
      </c>
      <c r="F77" s="10">
        <v>42036</v>
      </c>
      <c r="G77" s="10">
        <v>44228</v>
      </c>
      <c r="H77" s="11">
        <v>7</v>
      </c>
      <c r="I77" s="20" t="s">
        <v>169</v>
      </c>
      <c r="J77" s="11" t="s">
        <v>171</v>
      </c>
      <c r="K77" s="11" t="s">
        <v>341</v>
      </c>
      <c r="L77" s="11">
        <v>2</v>
      </c>
    </row>
    <row r="78" spans="1:12">
      <c r="A78" s="11" t="s">
        <v>66</v>
      </c>
      <c r="D78" s="11" t="s">
        <v>170</v>
      </c>
      <c r="E78" s="19" t="s">
        <v>238</v>
      </c>
      <c r="F78" s="10">
        <v>42036</v>
      </c>
      <c r="G78" s="10">
        <v>44228</v>
      </c>
      <c r="H78" s="11">
        <v>7</v>
      </c>
      <c r="I78" s="20" t="s">
        <v>169</v>
      </c>
      <c r="J78" s="11" t="s">
        <v>171</v>
      </c>
      <c r="K78" s="11" t="s">
        <v>341</v>
      </c>
      <c r="L78" s="11">
        <v>2</v>
      </c>
    </row>
    <row r="79" spans="1:12">
      <c r="A79" s="11" t="s">
        <v>67</v>
      </c>
      <c r="D79" s="11" t="s">
        <v>170</v>
      </c>
      <c r="E79" s="19" t="s">
        <v>239</v>
      </c>
      <c r="F79" s="10">
        <v>42036</v>
      </c>
      <c r="G79" s="10">
        <v>44228</v>
      </c>
      <c r="H79" s="11">
        <v>7</v>
      </c>
      <c r="I79" s="20" t="s">
        <v>169</v>
      </c>
      <c r="J79" s="11" t="s">
        <v>171</v>
      </c>
      <c r="K79" s="11" t="s">
        <v>341</v>
      </c>
      <c r="L79" s="11">
        <v>2</v>
      </c>
    </row>
    <row r="80" spans="1:12">
      <c r="A80" s="11" t="s">
        <v>68</v>
      </c>
      <c r="D80" s="11" t="s">
        <v>170</v>
      </c>
      <c r="E80" s="19" t="s">
        <v>240</v>
      </c>
      <c r="F80" s="10">
        <v>42036</v>
      </c>
      <c r="G80" s="10">
        <v>44228</v>
      </c>
      <c r="H80" s="11">
        <v>7</v>
      </c>
      <c r="I80" s="20" t="s">
        <v>169</v>
      </c>
      <c r="J80" s="11" t="s">
        <v>171</v>
      </c>
      <c r="K80" s="11" t="s">
        <v>341</v>
      </c>
      <c r="L80" s="11">
        <v>2</v>
      </c>
    </row>
    <row r="81" spans="1:12">
      <c r="A81" s="11" t="s">
        <v>69</v>
      </c>
      <c r="D81" s="11" t="s">
        <v>170</v>
      </c>
      <c r="E81" s="19" t="s">
        <v>241</v>
      </c>
      <c r="F81" s="10">
        <v>42036</v>
      </c>
      <c r="G81" s="10">
        <v>44228</v>
      </c>
      <c r="H81" s="11">
        <v>7</v>
      </c>
      <c r="I81" s="20" t="s">
        <v>169</v>
      </c>
      <c r="J81" s="11" t="s">
        <v>171</v>
      </c>
      <c r="K81" s="11" t="s">
        <v>341</v>
      </c>
      <c r="L81" s="11">
        <v>2</v>
      </c>
    </row>
    <row r="82" spans="1:12">
      <c r="A82" s="11" t="s">
        <v>70</v>
      </c>
      <c r="D82" s="11" t="s">
        <v>170</v>
      </c>
      <c r="E82" s="19" t="s">
        <v>242</v>
      </c>
      <c r="F82" s="10">
        <v>42036</v>
      </c>
      <c r="G82" s="10">
        <v>44228</v>
      </c>
      <c r="H82" s="11">
        <v>7</v>
      </c>
      <c r="I82" s="20" t="s">
        <v>169</v>
      </c>
      <c r="J82" s="11" t="s">
        <v>171</v>
      </c>
      <c r="K82" s="11" t="s">
        <v>341</v>
      </c>
      <c r="L82" s="11">
        <v>2</v>
      </c>
    </row>
    <row r="83" spans="1:12">
      <c r="A83" s="11" t="s">
        <v>71</v>
      </c>
      <c r="D83" s="11" t="s">
        <v>170</v>
      </c>
      <c r="E83" s="19" t="s">
        <v>243</v>
      </c>
      <c r="F83" s="10">
        <v>42036</v>
      </c>
      <c r="G83" s="10">
        <v>44228</v>
      </c>
      <c r="H83" s="11">
        <v>7</v>
      </c>
      <c r="I83" s="20" t="s">
        <v>169</v>
      </c>
      <c r="J83" s="11" t="s">
        <v>171</v>
      </c>
      <c r="K83" s="11" t="s">
        <v>341</v>
      </c>
      <c r="L83" s="11">
        <v>2</v>
      </c>
    </row>
    <row r="84" spans="1:12">
      <c r="A84" s="11" t="s">
        <v>72</v>
      </c>
      <c r="D84" s="11" t="s">
        <v>170</v>
      </c>
      <c r="E84" s="19" t="s">
        <v>244</v>
      </c>
      <c r="F84" s="10">
        <v>42036</v>
      </c>
      <c r="G84" s="10">
        <v>44228</v>
      </c>
      <c r="H84" s="11">
        <v>7</v>
      </c>
      <c r="I84" s="20" t="s">
        <v>169</v>
      </c>
      <c r="J84" s="11" t="s">
        <v>171</v>
      </c>
      <c r="K84" s="11" t="s">
        <v>341</v>
      </c>
      <c r="L84" s="11">
        <v>2</v>
      </c>
    </row>
    <row r="85" spans="1:12">
      <c r="A85" s="11" t="s">
        <v>73</v>
      </c>
      <c r="D85" s="11" t="s">
        <v>170</v>
      </c>
      <c r="E85" s="19" t="s">
        <v>245</v>
      </c>
      <c r="F85" s="10">
        <v>42036</v>
      </c>
      <c r="G85" s="10">
        <v>44228</v>
      </c>
      <c r="H85" s="11">
        <v>7</v>
      </c>
      <c r="I85" s="20" t="s">
        <v>169</v>
      </c>
      <c r="J85" s="11" t="s">
        <v>171</v>
      </c>
      <c r="K85" s="11" t="s">
        <v>341</v>
      </c>
      <c r="L85" s="11">
        <v>2</v>
      </c>
    </row>
    <row r="86" spans="1:12">
      <c r="A86" s="11" t="s">
        <v>74</v>
      </c>
      <c r="D86" s="11" t="s">
        <v>170</v>
      </c>
      <c r="E86" s="19" t="s">
        <v>246</v>
      </c>
      <c r="F86" s="10">
        <v>42036</v>
      </c>
      <c r="G86" s="10">
        <v>44228</v>
      </c>
      <c r="H86" s="11">
        <v>7</v>
      </c>
      <c r="I86" s="20" t="s">
        <v>169</v>
      </c>
      <c r="J86" s="11" t="s">
        <v>171</v>
      </c>
      <c r="K86" s="11" t="s">
        <v>341</v>
      </c>
      <c r="L86" s="11">
        <v>2</v>
      </c>
    </row>
    <row r="87" spans="1:12">
      <c r="A87" s="11" t="s">
        <v>75</v>
      </c>
      <c r="D87" s="11" t="s">
        <v>170</v>
      </c>
      <c r="E87" s="19" t="s">
        <v>247</v>
      </c>
      <c r="F87" s="10">
        <v>42036</v>
      </c>
      <c r="G87" s="10">
        <v>44228</v>
      </c>
      <c r="H87" s="11">
        <v>7</v>
      </c>
      <c r="I87" s="20" t="s">
        <v>169</v>
      </c>
      <c r="J87" s="11" t="s">
        <v>171</v>
      </c>
      <c r="K87" s="11" t="s">
        <v>341</v>
      </c>
      <c r="L87" s="11">
        <v>2</v>
      </c>
    </row>
    <row r="88" spans="1:12">
      <c r="A88" s="11" t="s">
        <v>76</v>
      </c>
      <c r="D88" s="11" t="s">
        <v>170</v>
      </c>
      <c r="E88" s="19" t="s">
        <v>248</v>
      </c>
      <c r="F88" s="10">
        <v>42036</v>
      </c>
      <c r="G88" s="10">
        <v>44228</v>
      </c>
      <c r="H88" s="11">
        <v>7</v>
      </c>
      <c r="I88" s="20" t="s">
        <v>169</v>
      </c>
      <c r="J88" s="11" t="s">
        <v>171</v>
      </c>
      <c r="K88" s="11" t="s">
        <v>341</v>
      </c>
      <c r="L88" s="11">
        <v>2</v>
      </c>
    </row>
    <row r="89" spans="1:12">
      <c r="A89" s="11" t="s">
        <v>77</v>
      </c>
      <c r="D89" s="11" t="s">
        <v>170</v>
      </c>
      <c r="E89" s="19" t="s">
        <v>249</v>
      </c>
      <c r="F89" s="10">
        <v>42036</v>
      </c>
      <c r="G89" s="10">
        <v>44228</v>
      </c>
      <c r="H89" s="11">
        <v>7</v>
      </c>
      <c r="I89" s="20" t="s">
        <v>169</v>
      </c>
      <c r="J89" s="11" t="s">
        <v>171</v>
      </c>
      <c r="K89" s="11" t="s">
        <v>341</v>
      </c>
      <c r="L89" s="11">
        <v>2</v>
      </c>
    </row>
    <row r="90" spans="1:12">
      <c r="A90" s="11" t="s">
        <v>78</v>
      </c>
      <c r="D90" s="11" t="s">
        <v>170</v>
      </c>
      <c r="E90" s="19" t="s">
        <v>250</v>
      </c>
      <c r="F90" s="10">
        <v>42036</v>
      </c>
      <c r="G90" s="10">
        <v>44228</v>
      </c>
      <c r="H90" s="11">
        <v>7</v>
      </c>
      <c r="I90" s="20" t="s">
        <v>169</v>
      </c>
      <c r="J90" s="11" t="s">
        <v>171</v>
      </c>
      <c r="K90" s="11" t="s">
        <v>341</v>
      </c>
      <c r="L90" s="11">
        <v>2</v>
      </c>
    </row>
    <row r="91" spans="1:12">
      <c r="A91" s="11" t="s">
        <v>79</v>
      </c>
      <c r="D91" s="11" t="s">
        <v>170</v>
      </c>
      <c r="E91" s="19" t="s">
        <v>251</v>
      </c>
      <c r="F91" s="10">
        <v>42036</v>
      </c>
      <c r="G91" s="10">
        <v>44228</v>
      </c>
      <c r="H91" s="11">
        <v>7</v>
      </c>
      <c r="I91" s="20" t="s">
        <v>169</v>
      </c>
      <c r="J91" s="11" t="s">
        <v>171</v>
      </c>
      <c r="K91" s="11" t="s">
        <v>341</v>
      </c>
      <c r="L91" s="11">
        <v>2</v>
      </c>
    </row>
    <row r="92" spans="1:12">
      <c r="A92" s="11" t="s">
        <v>80</v>
      </c>
      <c r="D92" s="11" t="s">
        <v>170</v>
      </c>
      <c r="E92" s="19" t="s">
        <v>252</v>
      </c>
      <c r="F92" s="10">
        <v>42036</v>
      </c>
      <c r="G92" s="10">
        <v>44228</v>
      </c>
      <c r="H92" s="11">
        <v>7</v>
      </c>
      <c r="I92" s="20" t="s">
        <v>169</v>
      </c>
      <c r="J92" s="11" t="s">
        <v>171</v>
      </c>
      <c r="K92" s="11" t="s">
        <v>341</v>
      </c>
      <c r="L92" s="11">
        <v>2</v>
      </c>
    </row>
    <row r="93" spans="1:12">
      <c r="A93" s="11" t="s">
        <v>81</v>
      </c>
      <c r="D93" s="11" t="s">
        <v>170</v>
      </c>
      <c r="E93" s="19" t="s">
        <v>253</v>
      </c>
      <c r="F93" s="10">
        <v>42036</v>
      </c>
      <c r="G93" s="10">
        <v>44228</v>
      </c>
      <c r="H93" s="11">
        <v>7</v>
      </c>
      <c r="I93" s="20" t="s">
        <v>169</v>
      </c>
      <c r="J93" s="11" t="s">
        <v>171</v>
      </c>
      <c r="K93" s="11" t="s">
        <v>341</v>
      </c>
      <c r="L93" s="11">
        <v>2</v>
      </c>
    </row>
    <row r="94" spans="1:12">
      <c r="A94" s="11" t="s">
        <v>82</v>
      </c>
      <c r="D94" s="11" t="s">
        <v>170</v>
      </c>
      <c r="E94" s="19" t="s">
        <v>254</v>
      </c>
      <c r="F94" s="10">
        <v>42036</v>
      </c>
      <c r="G94" s="10">
        <v>44228</v>
      </c>
      <c r="H94" s="11">
        <v>7</v>
      </c>
      <c r="I94" s="20" t="s">
        <v>169</v>
      </c>
      <c r="J94" s="11" t="s">
        <v>171</v>
      </c>
      <c r="K94" s="11" t="s">
        <v>341</v>
      </c>
      <c r="L94" s="11">
        <v>2</v>
      </c>
    </row>
    <row r="95" spans="1:12">
      <c r="A95" s="11" t="s">
        <v>83</v>
      </c>
      <c r="D95" s="11" t="s">
        <v>170</v>
      </c>
      <c r="E95" s="19" t="s">
        <v>255</v>
      </c>
      <c r="F95" s="10">
        <v>42036</v>
      </c>
      <c r="G95" s="10">
        <v>44228</v>
      </c>
      <c r="H95" s="11">
        <v>7</v>
      </c>
      <c r="I95" s="20" t="s">
        <v>169</v>
      </c>
      <c r="J95" s="11" t="s">
        <v>171</v>
      </c>
      <c r="K95" s="11" t="s">
        <v>341</v>
      </c>
      <c r="L95" s="11">
        <v>2</v>
      </c>
    </row>
    <row r="96" spans="1:12">
      <c r="A96" s="11" t="s">
        <v>84</v>
      </c>
      <c r="D96" s="11" t="s">
        <v>170</v>
      </c>
      <c r="E96" s="19" t="s">
        <v>256</v>
      </c>
      <c r="F96" s="10">
        <v>42036</v>
      </c>
      <c r="G96" s="10">
        <v>44228</v>
      </c>
      <c r="H96" s="11">
        <v>7</v>
      </c>
      <c r="I96" s="20" t="s">
        <v>169</v>
      </c>
      <c r="J96" s="11" t="s">
        <v>171</v>
      </c>
      <c r="K96" s="11" t="s">
        <v>341</v>
      </c>
      <c r="L96" s="11">
        <v>2</v>
      </c>
    </row>
    <row r="97" spans="1:12">
      <c r="A97" s="11" t="s">
        <v>85</v>
      </c>
      <c r="D97" s="11" t="s">
        <v>170</v>
      </c>
      <c r="E97" s="19" t="s">
        <v>257</v>
      </c>
      <c r="F97" s="10">
        <v>42036</v>
      </c>
      <c r="G97" s="10">
        <v>44228</v>
      </c>
      <c r="H97" s="11">
        <v>7</v>
      </c>
      <c r="I97" s="20" t="s">
        <v>169</v>
      </c>
      <c r="J97" s="11" t="s">
        <v>171</v>
      </c>
      <c r="K97" s="11" t="s">
        <v>341</v>
      </c>
      <c r="L97" s="11">
        <v>2</v>
      </c>
    </row>
    <row r="98" spans="1:12">
      <c r="A98" s="11" t="s">
        <v>86</v>
      </c>
      <c r="D98" s="11" t="s">
        <v>170</v>
      </c>
      <c r="E98" s="19" t="s">
        <v>258</v>
      </c>
      <c r="F98" s="10">
        <v>42036</v>
      </c>
      <c r="G98" s="10">
        <v>44228</v>
      </c>
      <c r="H98" s="11">
        <v>7</v>
      </c>
      <c r="I98" s="20" t="s">
        <v>169</v>
      </c>
      <c r="J98" s="11" t="s">
        <v>171</v>
      </c>
      <c r="K98" s="11" t="s">
        <v>341</v>
      </c>
      <c r="L98" s="11">
        <v>2</v>
      </c>
    </row>
    <row r="99" spans="1:12">
      <c r="A99" s="11" t="s">
        <v>87</v>
      </c>
      <c r="D99" s="11" t="s">
        <v>170</v>
      </c>
      <c r="E99" s="19" t="s">
        <v>259</v>
      </c>
      <c r="F99" s="10">
        <v>42036</v>
      </c>
      <c r="G99" s="10">
        <v>44228</v>
      </c>
      <c r="H99" s="11">
        <v>7</v>
      </c>
      <c r="I99" s="20" t="s">
        <v>169</v>
      </c>
      <c r="J99" s="11" t="s">
        <v>171</v>
      </c>
      <c r="K99" s="11" t="s">
        <v>341</v>
      </c>
      <c r="L99" s="11">
        <v>2</v>
      </c>
    </row>
    <row r="100" spans="1:12">
      <c r="A100" s="11" t="s">
        <v>88</v>
      </c>
      <c r="D100" s="11" t="s">
        <v>170</v>
      </c>
      <c r="E100" s="19" t="s">
        <v>260</v>
      </c>
      <c r="F100" s="10">
        <v>42036</v>
      </c>
      <c r="G100" s="10">
        <v>44228</v>
      </c>
      <c r="H100" s="11">
        <v>7</v>
      </c>
      <c r="I100" s="20" t="s">
        <v>169</v>
      </c>
      <c r="J100" s="11" t="s">
        <v>171</v>
      </c>
      <c r="K100" s="11" t="s">
        <v>341</v>
      </c>
      <c r="L100" s="11">
        <v>2</v>
      </c>
    </row>
    <row r="101" spans="1:12">
      <c r="A101" s="11" t="s">
        <v>89</v>
      </c>
      <c r="D101" s="11" t="s">
        <v>170</v>
      </c>
      <c r="E101" s="19" t="s">
        <v>261</v>
      </c>
      <c r="F101" s="10">
        <v>42036</v>
      </c>
      <c r="G101" s="10">
        <v>44228</v>
      </c>
      <c r="H101" s="11">
        <v>7</v>
      </c>
      <c r="I101" s="20" t="s">
        <v>169</v>
      </c>
      <c r="J101" s="11" t="s">
        <v>171</v>
      </c>
      <c r="K101" s="11" t="s">
        <v>341</v>
      </c>
      <c r="L101" s="11">
        <v>2</v>
      </c>
    </row>
    <row r="102" spans="1:12">
      <c r="A102" s="11" t="s">
        <v>90</v>
      </c>
      <c r="D102" s="11" t="s">
        <v>170</v>
      </c>
      <c r="E102" s="19" t="s">
        <v>262</v>
      </c>
      <c r="F102" s="10">
        <v>42036</v>
      </c>
      <c r="G102" s="10">
        <v>44228</v>
      </c>
      <c r="H102" s="11">
        <v>7</v>
      </c>
      <c r="I102" s="20" t="s">
        <v>169</v>
      </c>
      <c r="J102" s="11" t="s">
        <v>171</v>
      </c>
      <c r="K102" s="11" t="s">
        <v>341</v>
      </c>
      <c r="L102" s="11">
        <v>2</v>
      </c>
    </row>
    <row r="103" spans="1:12">
      <c r="A103" s="11" t="s">
        <v>91</v>
      </c>
      <c r="D103" s="11" t="s">
        <v>170</v>
      </c>
      <c r="E103" s="19" t="s">
        <v>263</v>
      </c>
      <c r="F103" s="10">
        <v>42036</v>
      </c>
      <c r="G103" s="10">
        <v>44228</v>
      </c>
      <c r="H103" s="11">
        <v>7</v>
      </c>
      <c r="I103" s="20" t="s">
        <v>169</v>
      </c>
      <c r="J103" s="11" t="s">
        <v>171</v>
      </c>
      <c r="K103" s="11" t="s">
        <v>341</v>
      </c>
      <c r="L103" s="11">
        <v>2</v>
      </c>
    </row>
    <row r="104" spans="1:12">
      <c r="A104" s="11" t="s">
        <v>92</v>
      </c>
      <c r="D104" s="11" t="s">
        <v>170</v>
      </c>
      <c r="E104" s="19" t="s">
        <v>264</v>
      </c>
      <c r="F104" s="10">
        <v>42036</v>
      </c>
      <c r="G104" s="10">
        <v>44228</v>
      </c>
      <c r="H104" s="11">
        <v>7</v>
      </c>
      <c r="I104" s="20" t="s">
        <v>169</v>
      </c>
      <c r="J104" s="11" t="s">
        <v>171</v>
      </c>
      <c r="K104" s="11" t="s">
        <v>341</v>
      </c>
      <c r="L104" s="11">
        <v>2</v>
      </c>
    </row>
    <row r="105" spans="1:12">
      <c r="A105" s="11" t="s">
        <v>93</v>
      </c>
      <c r="D105" s="11" t="s">
        <v>170</v>
      </c>
      <c r="E105" s="19" t="s">
        <v>265</v>
      </c>
      <c r="F105" s="10">
        <v>42036</v>
      </c>
      <c r="G105" s="10">
        <v>44228</v>
      </c>
      <c r="H105" s="11">
        <v>7</v>
      </c>
      <c r="I105" s="20" t="s">
        <v>169</v>
      </c>
      <c r="J105" s="11" t="s">
        <v>171</v>
      </c>
      <c r="K105" s="11" t="s">
        <v>341</v>
      </c>
      <c r="L105" s="11">
        <v>2</v>
      </c>
    </row>
    <row r="106" spans="1:12">
      <c r="A106" s="11" t="s">
        <v>94</v>
      </c>
      <c r="D106" s="11" t="s">
        <v>170</v>
      </c>
      <c r="E106" s="19" t="s">
        <v>266</v>
      </c>
      <c r="F106" s="10">
        <v>42036</v>
      </c>
      <c r="G106" s="10">
        <v>44228</v>
      </c>
      <c r="H106" s="11">
        <v>7</v>
      </c>
      <c r="I106" s="20" t="s">
        <v>169</v>
      </c>
      <c r="J106" s="11" t="s">
        <v>171</v>
      </c>
      <c r="K106" s="11" t="s">
        <v>341</v>
      </c>
      <c r="L106" s="11">
        <v>2</v>
      </c>
    </row>
    <row r="107" spans="1:12">
      <c r="A107" s="11" t="s">
        <v>95</v>
      </c>
      <c r="D107" s="11" t="s">
        <v>170</v>
      </c>
      <c r="E107" s="19" t="s">
        <v>267</v>
      </c>
      <c r="F107" s="10">
        <v>42036</v>
      </c>
      <c r="G107" s="10">
        <v>44228</v>
      </c>
      <c r="H107" s="11">
        <v>7</v>
      </c>
      <c r="I107" s="20" t="s">
        <v>169</v>
      </c>
      <c r="J107" s="11" t="s">
        <v>171</v>
      </c>
      <c r="K107" s="11" t="s">
        <v>341</v>
      </c>
      <c r="L107" s="11">
        <v>2</v>
      </c>
    </row>
    <row r="108" spans="1:12">
      <c r="A108" s="11" t="s">
        <v>96</v>
      </c>
      <c r="D108" s="11" t="s">
        <v>170</v>
      </c>
      <c r="E108" s="19" t="s">
        <v>268</v>
      </c>
      <c r="F108" s="10">
        <v>42036</v>
      </c>
      <c r="G108" s="10">
        <v>44228</v>
      </c>
      <c r="H108" s="11">
        <v>7</v>
      </c>
      <c r="I108" s="20" t="s">
        <v>169</v>
      </c>
      <c r="J108" s="11" t="s">
        <v>171</v>
      </c>
      <c r="K108" s="11" t="s">
        <v>341</v>
      </c>
      <c r="L108" s="11">
        <v>2</v>
      </c>
    </row>
    <row r="109" spans="1:12">
      <c r="A109" s="11" t="s">
        <v>97</v>
      </c>
      <c r="D109" s="11" t="s">
        <v>170</v>
      </c>
      <c r="E109" s="19" t="s">
        <v>269</v>
      </c>
      <c r="F109" s="10">
        <v>42036</v>
      </c>
      <c r="G109" s="10">
        <v>44228</v>
      </c>
      <c r="H109" s="11">
        <v>7</v>
      </c>
      <c r="I109" s="20" t="s">
        <v>169</v>
      </c>
      <c r="J109" s="11" t="s">
        <v>171</v>
      </c>
      <c r="K109" s="11" t="s">
        <v>341</v>
      </c>
      <c r="L109" s="11">
        <v>2</v>
      </c>
    </row>
    <row r="110" spans="1:12">
      <c r="A110" s="11" t="s">
        <v>98</v>
      </c>
      <c r="D110" s="11" t="s">
        <v>170</v>
      </c>
      <c r="E110" s="19" t="s">
        <v>270</v>
      </c>
      <c r="F110" s="10">
        <v>42036</v>
      </c>
      <c r="G110" s="10">
        <v>44228</v>
      </c>
      <c r="H110" s="11">
        <v>7</v>
      </c>
      <c r="I110" s="20" t="s">
        <v>169</v>
      </c>
      <c r="J110" s="11" t="s">
        <v>171</v>
      </c>
      <c r="K110" s="11" t="s">
        <v>341</v>
      </c>
      <c r="L110" s="11">
        <v>2</v>
      </c>
    </row>
    <row r="111" spans="1:12">
      <c r="A111" s="11" t="s">
        <v>99</v>
      </c>
      <c r="D111" s="11" t="s">
        <v>170</v>
      </c>
      <c r="E111" s="19" t="s">
        <v>271</v>
      </c>
      <c r="F111" s="10">
        <v>42036</v>
      </c>
      <c r="G111" s="10">
        <v>44228</v>
      </c>
      <c r="H111" s="11">
        <v>7</v>
      </c>
      <c r="I111" s="20" t="s">
        <v>169</v>
      </c>
      <c r="J111" s="11" t="s">
        <v>171</v>
      </c>
      <c r="K111" s="11" t="s">
        <v>341</v>
      </c>
      <c r="L111" s="11">
        <v>2</v>
      </c>
    </row>
    <row r="112" spans="1:12">
      <c r="A112" s="11" t="s">
        <v>100</v>
      </c>
      <c r="D112" s="11" t="s">
        <v>170</v>
      </c>
      <c r="E112" s="19" t="s">
        <v>272</v>
      </c>
      <c r="F112" s="10">
        <v>42036</v>
      </c>
      <c r="G112" s="10">
        <v>44228</v>
      </c>
      <c r="H112" s="11">
        <v>7</v>
      </c>
      <c r="I112" s="20" t="s">
        <v>169</v>
      </c>
      <c r="J112" s="11" t="s">
        <v>171</v>
      </c>
      <c r="K112" s="11" t="s">
        <v>341</v>
      </c>
      <c r="L112" s="11">
        <v>2</v>
      </c>
    </row>
    <row r="113" spans="1:12">
      <c r="A113" s="11" t="s">
        <v>101</v>
      </c>
      <c r="D113" s="11" t="s">
        <v>170</v>
      </c>
      <c r="E113" s="19" t="s">
        <v>273</v>
      </c>
      <c r="F113" s="10">
        <v>42036</v>
      </c>
      <c r="G113" s="10">
        <v>44228</v>
      </c>
      <c r="H113" s="11">
        <v>7</v>
      </c>
      <c r="I113" s="20" t="s">
        <v>169</v>
      </c>
      <c r="J113" s="11" t="s">
        <v>171</v>
      </c>
      <c r="K113" s="11" t="s">
        <v>341</v>
      </c>
      <c r="L113" s="11">
        <v>2</v>
      </c>
    </row>
    <row r="114" spans="1:12">
      <c r="A114" s="11" t="s">
        <v>102</v>
      </c>
      <c r="D114" s="11" t="s">
        <v>170</v>
      </c>
      <c r="E114" s="19" t="s">
        <v>274</v>
      </c>
      <c r="F114" s="10">
        <v>42036</v>
      </c>
      <c r="G114" s="10">
        <v>44228</v>
      </c>
      <c r="H114" s="11">
        <v>7</v>
      </c>
      <c r="I114" s="20" t="s">
        <v>169</v>
      </c>
      <c r="J114" s="11" t="s">
        <v>171</v>
      </c>
      <c r="K114" s="11" t="s">
        <v>341</v>
      </c>
      <c r="L114" s="11">
        <v>2</v>
      </c>
    </row>
    <row r="115" spans="1:12">
      <c r="A115" s="11" t="s">
        <v>103</v>
      </c>
      <c r="D115" s="11" t="s">
        <v>170</v>
      </c>
      <c r="E115" s="19" t="s">
        <v>275</v>
      </c>
      <c r="F115" s="10">
        <v>42036</v>
      </c>
      <c r="G115" s="10">
        <v>44228</v>
      </c>
      <c r="H115" s="11">
        <v>7</v>
      </c>
      <c r="I115" s="20" t="s">
        <v>169</v>
      </c>
      <c r="J115" s="11" t="s">
        <v>171</v>
      </c>
      <c r="K115" s="11" t="s">
        <v>341</v>
      </c>
      <c r="L115" s="11">
        <v>2</v>
      </c>
    </row>
    <row r="116" spans="1:12">
      <c r="A116" s="11" t="s">
        <v>104</v>
      </c>
      <c r="D116" s="11" t="s">
        <v>170</v>
      </c>
      <c r="E116" s="19" t="s">
        <v>276</v>
      </c>
      <c r="F116" s="10">
        <v>42036</v>
      </c>
      <c r="G116" s="10">
        <v>44228</v>
      </c>
      <c r="H116" s="11">
        <v>7</v>
      </c>
      <c r="I116" s="20" t="s">
        <v>169</v>
      </c>
      <c r="J116" s="11" t="s">
        <v>171</v>
      </c>
      <c r="K116" s="11" t="s">
        <v>341</v>
      </c>
      <c r="L116" s="11">
        <v>2</v>
      </c>
    </row>
    <row r="117" spans="1:12">
      <c r="A117" s="11" t="s">
        <v>105</v>
      </c>
      <c r="D117" s="11" t="s">
        <v>170</v>
      </c>
      <c r="E117" s="19" t="s">
        <v>277</v>
      </c>
      <c r="F117" s="10">
        <v>42036</v>
      </c>
      <c r="G117" s="10">
        <v>44228</v>
      </c>
      <c r="H117" s="11">
        <v>7</v>
      </c>
      <c r="I117" s="20" t="s">
        <v>169</v>
      </c>
      <c r="J117" s="11" t="s">
        <v>171</v>
      </c>
      <c r="K117" s="11" t="s">
        <v>341</v>
      </c>
      <c r="L117" s="11">
        <v>2</v>
      </c>
    </row>
    <row r="118" spans="1:12">
      <c r="A118" s="11" t="s">
        <v>106</v>
      </c>
      <c r="D118" s="11" t="s">
        <v>170</v>
      </c>
      <c r="E118" s="19" t="s">
        <v>278</v>
      </c>
      <c r="F118" s="10">
        <v>42036</v>
      </c>
      <c r="G118" s="10">
        <v>44228</v>
      </c>
      <c r="H118" s="11">
        <v>7</v>
      </c>
      <c r="I118" s="20" t="s">
        <v>169</v>
      </c>
      <c r="J118" s="11" t="s">
        <v>171</v>
      </c>
      <c r="K118" s="11" t="s">
        <v>341</v>
      </c>
      <c r="L118" s="11">
        <v>2</v>
      </c>
    </row>
    <row r="119" spans="1:12">
      <c r="A119" s="11" t="s">
        <v>107</v>
      </c>
      <c r="D119" s="11" t="s">
        <v>170</v>
      </c>
      <c r="E119" s="19" t="s">
        <v>279</v>
      </c>
      <c r="F119" s="10">
        <v>42036</v>
      </c>
      <c r="G119" s="10">
        <v>44228</v>
      </c>
      <c r="H119" s="11">
        <v>7</v>
      </c>
      <c r="I119" s="20" t="s">
        <v>169</v>
      </c>
      <c r="J119" s="11" t="s">
        <v>171</v>
      </c>
      <c r="K119" s="11" t="s">
        <v>341</v>
      </c>
      <c r="L119" s="11">
        <v>2</v>
      </c>
    </row>
    <row r="120" spans="1:12">
      <c r="A120" s="11" t="s">
        <v>108</v>
      </c>
      <c r="D120" s="11" t="s">
        <v>170</v>
      </c>
      <c r="E120" s="19" t="s">
        <v>280</v>
      </c>
      <c r="F120" s="10">
        <v>42036</v>
      </c>
      <c r="G120" s="10">
        <v>44228</v>
      </c>
      <c r="H120" s="11">
        <v>7</v>
      </c>
      <c r="I120" s="20" t="s">
        <v>169</v>
      </c>
      <c r="J120" s="11" t="s">
        <v>171</v>
      </c>
      <c r="K120" s="11" t="s">
        <v>341</v>
      </c>
      <c r="L120" s="11">
        <v>2</v>
      </c>
    </row>
    <row r="121" spans="1:12">
      <c r="A121" s="11" t="s">
        <v>109</v>
      </c>
      <c r="D121" s="11" t="s">
        <v>170</v>
      </c>
      <c r="E121" s="19" t="s">
        <v>281</v>
      </c>
      <c r="F121" s="10">
        <v>42036</v>
      </c>
      <c r="G121" s="10">
        <v>44228</v>
      </c>
      <c r="H121" s="11">
        <v>7</v>
      </c>
      <c r="I121" s="20" t="s">
        <v>169</v>
      </c>
      <c r="J121" s="11" t="s">
        <v>171</v>
      </c>
      <c r="K121" s="11" t="s">
        <v>341</v>
      </c>
      <c r="L121" s="11">
        <v>2</v>
      </c>
    </row>
    <row r="122" spans="1:12">
      <c r="A122" s="11" t="s">
        <v>110</v>
      </c>
      <c r="D122" s="11" t="s">
        <v>170</v>
      </c>
      <c r="E122" s="19" t="s">
        <v>282</v>
      </c>
      <c r="F122" s="10">
        <v>42036</v>
      </c>
      <c r="G122" s="10">
        <v>44228</v>
      </c>
      <c r="H122" s="11">
        <v>7</v>
      </c>
      <c r="I122" s="20" t="s">
        <v>169</v>
      </c>
      <c r="J122" s="11" t="s">
        <v>171</v>
      </c>
      <c r="K122" s="11" t="s">
        <v>341</v>
      </c>
      <c r="L122" s="11">
        <v>2</v>
      </c>
    </row>
    <row r="123" spans="1:12">
      <c r="A123" s="11" t="s">
        <v>111</v>
      </c>
      <c r="D123" s="11" t="s">
        <v>170</v>
      </c>
      <c r="E123" s="19" t="s">
        <v>283</v>
      </c>
      <c r="F123" s="10">
        <v>42036</v>
      </c>
      <c r="G123" s="10">
        <v>44228</v>
      </c>
      <c r="H123" s="11">
        <v>7</v>
      </c>
      <c r="I123" s="20" t="s">
        <v>169</v>
      </c>
      <c r="J123" s="11" t="s">
        <v>171</v>
      </c>
      <c r="K123" s="11" t="s">
        <v>341</v>
      </c>
      <c r="L123" s="11">
        <v>2</v>
      </c>
    </row>
    <row r="124" spans="1:12">
      <c r="A124" s="11" t="s">
        <v>112</v>
      </c>
      <c r="D124" s="11" t="s">
        <v>170</v>
      </c>
      <c r="E124" s="19" t="s">
        <v>284</v>
      </c>
      <c r="F124" s="10">
        <v>42036</v>
      </c>
      <c r="G124" s="10">
        <v>44228</v>
      </c>
      <c r="H124" s="11">
        <v>7</v>
      </c>
      <c r="I124" s="20" t="s">
        <v>169</v>
      </c>
      <c r="J124" s="11" t="s">
        <v>171</v>
      </c>
      <c r="K124" s="11" t="s">
        <v>341</v>
      </c>
      <c r="L124" s="11">
        <v>2</v>
      </c>
    </row>
    <row r="125" spans="1:12">
      <c r="A125" s="11" t="s">
        <v>113</v>
      </c>
      <c r="D125" s="11" t="s">
        <v>170</v>
      </c>
      <c r="E125" s="19" t="s">
        <v>285</v>
      </c>
      <c r="F125" s="10">
        <v>42036</v>
      </c>
      <c r="G125" s="10">
        <v>44228</v>
      </c>
      <c r="H125" s="11">
        <v>7</v>
      </c>
      <c r="I125" s="20" t="s">
        <v>169</v>
      </c>
      <c r="J125" s="11" t="s">
        <v>171</v>
      </c>
      <c r="K125" s="11" t="s">
        <v>341</v>
      </c>
      <c r="L125" s="11">
        <v>2</v>
      </c>
    </row>
    <row r="126" spans="1:12">
      <c r="A126" s="11" t="s">
        <v>114</v>
      </c>
      <c r="D126" s="11" t="s">
        <v>170</v>
      </c>
      <c r="E126" s="19" t="s">
        <v>286</v>
      </c>
      <c r="F126" s="10">
        <v>42036</v>
      </c>
      <c r="G126" s="10">
        <v>44228</v>
      </c>
      <c r="H126" s="11">
        <v>7</v>
      </c>
      <c r="I126" s="20" t="s">
        <v>169</v>
      </c>
      <c r="J126" s="11" t="s">
        <v>171</v>
      </c>
      <c r="K126" s="11" t="s">
        <v>341</v>
      </c>
      <c r="L126" s="11">
        <v>2</v>
      </c>
    </row>
    <row r="127" spans="1:12">
      <c r="A127" s="11" t="s">
        <v>115</v>
      </c>
      <c r="D127" s="11" t="s">
        <v>170</v>
      </c>
      <c r="E127" s="19" t="s">
        <v>287</v>
      </c>
      <c r="F127" s="10">
        <v>42036</v>
      </c>
      <c r="G127" s="10">
        <v>44228</v>
      </c>
      <c r="H127" s="11">
        <v>7</v>
      </c>
      <c r="I127" s="20" t="s">
        <v>169</v>
      </c>
      <c r="J127" s="11" t="s">
        <v>171</v>
      </c>
      <c r="K127" s="11" t="s">
        <v>341</v>
      </c>
      <c r="L127" s="11">
        <v>2</v>
      </c>
    </row>
    <row r="128" spans="1:12">
      <c r="A128" s="11" t="s">
        <v>116</v>
      </c>
      <c r="D128" s="11" t="s">
        <v>170</v>
      </c>
      <c r="E128" s="19" t="s">
        <v>288</v>
      </c>
      <c r="F128" s="10">
        <v>42036</v>
      </c>
      <c r="G128" s="10">
        <v>44228</v>
      </c>
      <c r="H128" s="11">
        <v>7</v>
      </c>
      <c r="I128" s="20" t="s">
        <v>169</v>
      </c>
      <c r="J128" s="11" t="s">
        <v>171</v>
      </c>
      <c r="K128" s="11" t="s">
        <v>341</v>
      </c>
      <c r="L128" s="11">
        <v>2</v>
      </c>
    </row>
    <row r="129" spans="1:12">
      <c r="A129" s="11" t="s">
        <v>117</v>
      </c>
      <c r="D129" s="11" t="s">
        <v>170</v>
      </c>
      <c r="E129" s="19" t="s">
        <v>289</v>
      </c>
      <c r="F129" s="10">
        <v>42036</v>
      </c>
      <c r="G129" s="10">
        <v>44228</v>
      </c>
      <c r="H129" s="11">
        <v>7</v>
      </c>
      <c r="I129" s="20" t="s">
        <v>169</v>
      </c>
      <c r="J129" s="11" t="s">
        <v>171</v>
      </c>
      <c r="K129" s="11" t="s">
        <v>341</v>
      </c>
      <c r="L129" s="11">
        <v>2</v>
      </c>
    </row>
    <row r="130" spans="1:12">
      <c r="A130" s="11" t="s">
        <v>118</v>
      </c>
      <c r="D130" s="11" t="s">
        <v>170</v>
      </c>
      <c r="E130" s="19" t="s">
        <v>290</v>
      </c>
      <c r="F130" s="10">
        <v>42036</v>
      </c>
      <c r="G130" s="10">
        <v>44228</v>
      </c>
      <c r="H130" s="11">
        <v>7</v>
      </c>
      <c r="I130" s="20" t="s">
        <v>169</v>
      </c>
      <c r="J130" s="11" t="s">
        <v>171</v>
      </c>
      <c r="K130" s="11" t="s">
        <v>341</v>
      </c>
      <c r="L130" s="11">
        <v>2</v>
      </c>
    </row>
    <row r="131" spans="1:12">
      <c r="A131" s="11" t="s">
        <v>119</v>
      </c>
      <c r="D131" s="11" t="s">
        <v>170</v>
      </c>
      <c r="E131" s="19" t="s">
        <v>291</v>
      </c>
      <c r="F131" s="10">
        <v>42036</v>
      </c>
      <c r="G131" s="10">
        <v>44228</v>
      </c>
      <c r="H131" s="11">
        <v>7</v>
      </c>
      <c r="I131" s="20" t="s">
        <v>169</v>
      </c>
      <c r="J131" s="11" t="s">
        <v>171</v>
      </c>
      <c r="K131" s="11" t="s">
        <v>341</v>
      </c>
      <c r="L131" s="11">
        <v>2</v>
      </c>
    </row>
    <row r="132" spans="1:12">
      <c r="A132" s="11" t="s">
        <v>120</v>
      </c>
      <c r="D132" s="11" t="s">
        <v>170</v>
      </c>
      <c r="E132" s="19" t="s">
        <v>292</v>
      </c>
      <c r="F132" s="10">
        <v>42036</v>
      </c>
      <c r="G132" s="10">
        <v>44228</v>
      </c>
      <c r="H132" s="11">
        <v>7</v>
      </c>
      <c r="I132" s="20" t="s">
        <v>169</v>
      </c>
      <c r="J132" s="11" t="s">
        <v>171</v>
      </c>
      <c r="K132" s="11" t="s">
        <v>341</v>
      </c>
      <c r="L132" s="11">
        <v>2</v>
      </c>
    </row>
    <row r="133" spans="1:12">
      <c r="A133" s="11" t="s">
        <v>121</v>
      </c>
      <c r="D133" s="11" t="s">
        <v>170</v>
      </c>
      <c r="E133" s="19" t="s">
        <v>293</v>
      </c>
      <c r="F133" s="10">
        <v>42036</v>
      </c>
      <c r="G133" s="10">
        <v>44228</v>
      </c>
      <c r="H133" s="11">
        <v>7</v>
      </c>
      <c r="I133" s="20" t="s">
        <v>169</v>
      </c>
      <c r="J133" s="11" t="s">
        <v>171</v>
      </c>
      <c r="K133" s="11" t="s">
        <v>341</v>
      </c>
      <c r="L133" s="11">
        <v>2</v>
      </c>
    </row>
    <row r="134" spans="1:12">
      <c r="A134" s="11" t="s">
        <v>122</v>
      </c>
      <c r="D134" s="11" t="s">
        <v>170</v>
      </c>
      <c r="E134" s="19" t="s">
        <v>294</v>
      </c>
      <c r="F134" s="10">
        <v>42036</v>
      </c>
      <c r="G134" s="10">
        <v>44228</v>
      </c>
      <c r="H134" s="11">
        <v>7</v>
      </c>
      <c r="I134" s="20" t="s">
        <v>169</v>
      </c>
      <c r="J134" s="11" t="s">
        <v>171</v>
      </c>
      <c r="K134" s="11" t="s">
        <v>341</v>
      </c>
      <c r="L134" s="11">
        <v>2</v>
      </c>
    </row>
    <row r="135" spans="1:12">
      <c r="A135" s="11" t="s">
        <v>123</v>
      </c>
      <c r="D135" s="11" t="s">
        <v>170</v>
      </c>
      <c r="E135" s="19" t="s">
        <v>295</v>
      </c>
      <c r="F135" s="10">
        <v>42036</v>
      </c>
      <c r="G135" s="10">
        <v>44228</v>
      </c>
      <c r="H135" s="11">
        <v>7</v>
      </c>
      <c r="I135" s="20" t="s">
        <v>169</v>
      </c>
      <c r="J135" s="11" t="s">
        <v>171</v>
      </c>
      <c r="K135" s="11" t="s">
        <v>341</v>
      </c>
      <c r="L135" s="11">
        <v>2</v>
      </c>
    </row>
    <row r="136" spans="1:12">
      <c r="A136" s="11" t="s">
        <v>124</v>
      </c>
      <c r="D136" s="11" t="s">
        <v>170</v>
      </c>
      <c r="E136" s="19" t="s">
        <v>296</v>
      </c>
      <c r="F136" s="10">
        <v>42036</v>
      </c>
      <c r="G136" s="10">
        <v>44228</v>
      </c>
      <c r="H136" s="11">
        <v>7</v>
      </c>
      <c r="I136" s="20" t="s">
        <v>169</v>
      </c>
      <c r="J136" s="11" t="s">
        <v>171</v>
      </c>
      <c r="K136" s="11" t="s">
        <v>341</v>
      </c>
      <c r="L136" s="11">
        <v>2</v>
      </c>
    </row>
    <row r="137" spans="1:12">
      <c r="A137" s="11" t="s">
        <v>125</v>
      </c>
      <c r="D137" s="11" t="s">
        <v>170</v>
      </c>
      <c r="E137" s="19" t="s">
        <v>297</v>
      </c>
      <c r="F137" s="10">
        <v>42036</v>
      </c>
      <c r="G137" s="10">
        <v>44228</v>
      </c>
      <c r="H137" s="11">
        <v>7</v>
      </c>
      <c r="I137" s="20" t="s">
        <v>169</v>
      </c>
      <c r="J137" s="11" t="s">
        <v>171</v>
      </c>
      <c r="K137" s="11" t="s">
        <v>341</v>
      </c>
      <c r="L137" s="11">
        <v>2</v>
      </c>
    </row>
    <row r="138" spans="1:12">
      <c r="A138" s="11" t="s">
        <v>126</v>
      </c>
      <c r="D138" s="11" t="s">
        <v>170</v>
      </c>
      <c r="E138" s="19" t="s">
        <v>298</v>
      </c>
      <c r="F138" s="10">
        <v>42036</v>
      </c>
      <c r="G138" s="10">
        <v>44228</v>
      </c>
      <c r="H138" s="11">
        <v>7</v>
      </c>
      <c r="I138" s="20" t="s">
        <v>169</v>
      </c>
      <c r="J138" s="11" t="s">
        <v>171</v>
      </c>
      <c r="K138" s="11" t="s">
        <v>341</v>
      </c>
      <c r="L138" s="11">
        <v>2</v>
      </c>
    </row>
    <row r="139" spans="1:12">
      <c r="A139" s="11" t="s">
        <v>127</v>
      </c>
      <c r="D139" s="11" t="s">
        <v>170</v>
      </c>
      <c r="E139" s="19" t="s">
        <v>299</v>
      </c>
      <c r="F139" s="10">
        <v>42036</v>
      </c>
      <c r="G139" s="10">
        <v>44228</v>
      </c>
      <c r="H139" s="11">
        <v>7</v>
      </c>
      <c r="I139" s="20" t="s">
        <v>169</v>
      </c>
      <c r="J139" s="11" t="s">
        <v>171</v>
      </c>
      <c r="K139" s="11" t="s">
        <v>341</v>
      </c>
      <c r="L139" s="11">
        <v>2</v>
      </c>
    </row>
    <row r="140" spans="1:12">
      <c r="A140" s="11" t="s">
        <v>128</v>
      </c>
      <c r="D140" s="11" t="s">
        <v>170</v>
      </c>
      <c r="E140" s="19" t="s">
        <v>300</v>
      </c>
      <c r="F140" s="10">
        <v>42036</v>
      </c>
      <c r="G140" s="10">
        <v>44228</v>
      </c>
      <c r="H140" s="11">
        <v>7</v>
      </c>
      <c r="I140" s="20" t="s">
        <v>169</v>
      </c>
      <c r="J140" s="11" t="s">
        <v>171</v>
      </c>
      <c r="K140" s="11" t="s">
        <v>341</v>
      </c>
      <c r="L140" s="11">
        <v>2</v>
      </c>
    </row>
    <row r="141" spans="1:12">
      <c r="A141" s="11" t="s">
        <v>129</v>
      </c>
      <c r="D141" s="11" t="s">
        <v>170</v>
      </c>
      <c r="E141" s="19" t="s">
        <v>301</v>
      </c>
      <c r="F141" s="10">
        <v>42036</v>
      </c>
      <c r="G141" s="10">
        <v>44228</v>
      </c>
      <c r="H141" s="11">
        <v>7</v>
      </c>
      <c r="I141" s="20" t="s">
        <v>169</v>
      </c>
      <c r="J141" s="11" t="s">
        <v>171</v>
      </c>
      <c r="K141" s="11" t="s">
        <v>341</v>
      </c>
      <c r="L141" s="11">
        <v>2</v>
      </c>
    </row>
    <row r="142" spans="1:12">
      <c r="A142" s="11" t="s">
        <v>130</v>
      </c>
      <c r="D142" s="11" t="s">
        <v>170</v>
      </c>
      <c r="E142" s="19" t="s">
        <v>302</v>
      </c>
      <c r="F142" s="10">
        <v>42036</v>
      </c>
      <c r="G142" s="10">
        <v>44228</v>
      </c>
      <c r="H142" s="11">
        <v>7</v>
      </c>
      <c r="I142" s="20" t="s">
        <v>169</v>
      </c>
      <c r="J142" s="11" t="s">
        <v>171</v>
      </c>
      <c r="K142" s="11" t="s">
        <v>341</v>
      </c>
      <c r="L142" s="11">
        <v>2</v>
      </c>
    </row>
    <row r="143" spans="1:12">
      <c r="A143" s="11" t="s">
        <v>131</v>
      </c>
      <c r="D143" s="11" t="s">
        <v>170</v>
      </c>
      <c r="E143" s="19" t="s">
        <v>303</v>
      </c>
      <c r="F143" s="10">
        <v>42036</v>
      </c>
      <c r="G143" s="10">
        <v>44228</v>
      </c>
      <c r="H143" s="11">
        <v>7</v>
      </c>
      <c r="I143" s="20" t="s">
        <v>169</v>
      </c>
      <c r="J143" s="11" t="s">
        <v>171</v>
      </c>
      <c r="K143" s="11" t="s">
        <v>341</v>
      </c>
      <c r="L143" s="11">
        <v>2</v>
      </c>
    </row>
    <row r="144" spans="1:12">
      <c r="A144" s="11" t="s">
        <v>132</v>
      </c>
      <c r="D144" s="11" t="s">
        <v>170</v>
      </c>
      <c r="E144" s="19" t="s">
        <v>304</v>
      </c>
      <c r="F144" s="10">
        <v>42036</v>
      </c>
      <c r="G144" s="10">
        <v>44228</v>
      </c>
      <c r="H144" s="11">
        <v>7</v>
      </c>
      <c r="I144" s="20" t="s">
        <v>169</v>
      </c>
      <c r="J144" s="11" t="s">
        <v>171</v>
      </c>
      <c r="K144" s="11" t="s">
        <v>341</v>
      </c>
      <c r="L144" s="11">
        <v>2</v>
      </c>
    </row>
    <row r="145" spans="1:12">
      <c r="A145" s="11" t="s">
        <v>133</v>
      </c>
      <c r="D145" s="11" t="s">
        <v>170</v>
      </c>
      <c r="E145" s="19" t="s">
        <v>305</v>
      </c>
      <c r="F145" s="10">
        <v>42036</v>
      </c>
      <c r="G145" s="10">
        <v>44228</v>
      </c>
      <c r="H145" s="11">
        <v>7</v>
      </c>
      <c r="I145" s="20" t="s">
        <v>169</v>
      </c>
      <c r="J145" s="11" t="s">
        <v>171</v>
      </c>
      <c r="K145" s="11" t="s">
        <v>341</v>
      </c>
      <c r="L145" s="11">
        <v>2</v>
      </c>
    </row>
    <row r="146" spans="1:12">
      <c r="A146" s="11" t="s">
        <v>134</v>
      </c>
      <c r="D146" s="11" t="s">
        <v>170</v>
      </c>
      <c r="E146" s="19" t="s">
        <v>306</v>
      </c>
      <c r="F146" s="10">
        <v>42036</v>
      </c>
      <c r="G146" s="10">
        <v>44228</v>
      </c>
      <c r="H146" s="11">
        <v>7</v>
      </c>
      <c r="I146" s="20" t="s">
        <v>169</v>
      </c>
      <c r="J146" s="11" t="s">
        <v>171</v>
      </c>
      <c r="K146" s="11" t="s">
        <v>341</v>
      </c>
      <c r="L146" s="11">
        <v>2</v>
      </c>
    </row>
    <row r="147" spans="1:12">
      <c r="A147" s="11" t="s">
        <v>135</v>
      </c>
      <c r="D147" s="11" t="s">
        <v>170</v>
      </c>
      <c r="E147" s="19" t="s">
        <v>307</v>
      </c>
      <c r="F147" s="10">
        <v>42036</v>
      </c>
      <c r="G147" s="10">
        <v>44228</v>
      </c>
      <c r="H147" s="11">
        <v>7</v>
      </c>
      <c r="I147" s="20" t="s">
        <v>169</v>
      </c>
      <c r="J147" s="11" t="s">
        <v>171</v>
      </c>
      <c r="K147" s="11" t="s">
        <v>341</v>
      </c>
      <c r="L147" s="11">
        <v>2</v>
      </c>
    </row>
    <row r="148" spans="1:12">
      <c r="A148" s="11" t="s">
        <v>136</v>
      </c>
      <c r="D148" s="11" t="s">
        <v>170</v>
      </c>
      <c r="E148" s="19" t="s">
        <v>308</v>
      </c>
      <c r="F148" s="10">
        <v>42036</v>
      </c>
      <c r="G148" s="10">
        <v>44228</v>
      </c>
      <c r="H148" s="11">
        <v>7</v>
      </c>
      <c r="I148" s="20" t="s">
        <v>169</v>
      </c>
      <c r="J148" s="11" t="s">
        <v>171</v>
      </c>
      <c r="K148" s="11" t="s">
        <v>341</v>
      </c>
      <c r="L148" s="11">
        <v>2</v>
      </c>
    </row>
    <row r="149" spans="1:12">
      <c r="A149" s="11" t="s">
        <v>137</v>
      </c>
      <c r="D149" s="11" t="s">
        <v>170</v>
      </c>
      <c r="E149" s="19" t="s">
        <v>309</v>
      </c>
      <c r="F149" s="10">
        <v>42036</v>
      </c>
      <c r="G149" s="10">
        <v>44228</v>
      </c>
      <c r="H149" s="11">
        <v>7</v>
      </c>
      <c r="I149" s="20" t="s">
        <v>169</v>
      </c>
      <c r="J149" s="11" t="s">
        <v>171</v>
      </c>
      <c r="K149" s="11" t="s">
        <v>341</v>
      </c>
      <c r="L149" s="11">
        <v>2</v>
      </c>
    </row>
    <row r="150" spans="1:12">
      <c r="A150" s="11" t="s">
        <v>138</v>
      </c>
      <c r="D150" s="11" t="s">
        <v>170</v>
      </c>
      <c r="E150" s="19" t="s">
        <v>310</v>
      </c>
      <c r="F150" s="10">
        <v>42036</v>
      </c>
      <c r="G150" s="10">
        <v>44228</v>
      </c>
      <c r="H150" s="11">
        <v>7</v>
      </c>
      <c r="I150" s="20" t="s">
        <v>169</v>
      </c>
      <c r="J150" s="11" t="s">
        <v>171</v>
      </c>
      <c r="K150" s="11" t="s">
        <v>341</v>
      </c>
      <c r="L150" s="11">
        <v>2</v>
      </c>
    </row>
    <row r="151" spans="1:12">
      <c r="A151" s="11" t="s">
        <v>139</v>
      </c>
      <c r="D151" s="11" t="s">
        <v>170</v>
      </c>
      <c r="E151" s="19" t="s">
        <v>311</v>
      </c>
      <c r="F151" s="10">
        <v>42036</v>
      </c>
      <c r="G151" s="10">
        <v>44228</v>
      </c>
      <c r="H151" s="11">
        <v>7</v>
      </c>
      <c r="I151" s="20" t="s">
        <v>169</v>
      </c>
      <c r="J151" s="11" t="s">
        <v>171</v>
      </c>
      <c r="K151" s="11" t="s">
        <v>341</v>
      </c>
      <c r="L151" s="11">
        <v>2</v>
      </c>
    </row>
    <row r="152" spans="1:12">
      <c r="A152" s="11" t="s">
        <v>140</v>
      </c>
      <c r="D152" s="11" t="s">
        <v>170</v>
      </c>
      <c r="E152" s="19" t="s">
        <v>312</v>
      </c>
      <c r="F152" s="10">
        <v>42036</v>
      </c>
      <c r="G152" s="10">
        <v>44228</v>
      </c>
      <c r="H152" s="11">
        <v>7</v>
      </c>
      <c r="I152" s="20" t="s">
        <v>169</v>
      </c>
      <c r="J152" s="11" t="s">
        <v>171</v>
      </c>
      <c r="K152" s="11" t="s">
        <v>341</v>
      </c>
      <c r="L152" s="11">
        <v>2</v>
      </c>
    </row>
    <row r="153" spans="1:12">
      <c r="A153" s="11" t="s">
        <v>141</v>
      </c>
      <c r="D153" s="11" t="s">
        <v>170</v>
      </c>
      <c r="E153" s="19" t="s">
        <v>313</v>
      </c>
      <c r="F153" s="10">
        <v>42036</v>
      </c>
      <c r="G153" s="10">
        <v>44228</v>
      </c>
      <c r="H153" s="11">
        <v>7</v>
      </c>
      <c r="I153" s="20" t="s">
        <v>169</v>
      </c>
      <c r="J153" s="11" t="s">
        <v>171</v>
      </c>
      <c r="K153" s="11" t="s">
        <v>341</v>
      </c>
      <c r="L153" s="11">
        <v>2</v>
      </c>
    </row>
    <row r="154" spans="1:12">
      <c r="A154" s="11" t="s">
        <v>142</v>
      </c>
      <c r="D154" s="11" t="s">
        <v>170</v>
      </c>
      <c r="E154" s="19" t="s">
        <v>314</v>
      </c>
      <c r="F154" s="10">
        <v>42036</v>
      </c>
      <c r="G154" s="10">
        <v>44228</v>
      </c>
      <c r="H154" s="11">
        <v>7</v>
      </c>
      <c r="I154" s="20" t="s">
        <v>169</v>
      </c>
      <c r="J154" s="11" t="s">
        <v>171</v>
      </c>
      <c r="K154" s="11" t="s">
        <v>341</v>
      </c>
      <c r="L154" s="11">
        <v>2</v>
      </c>
    </row>
    <row r="155" spans="1:12">
      <c r="A155" s="11" t="s">
        <v>143</v>
      </c>
      <c r="D155" s="11" t="s">
        <v>170</v>
      </c>
      <c r="E155" s="19" t="s">
        <v>315</v>
      </c>
      <c r="F155" s="10">
        <v>42036</v>
      </c>
      <c r="G155" s="10">
        <v>44228</v>
      </c>
      <c r="H155" s="11">
        <v>7</v>
      </c>
      <c r="I155" s="20" t="s">
        <v>169</v>
      </c>
      <c r="J155" s="11" t="s">
        <v>171</v>
      </c>
      <c r="K155" s="11" t="s">
        <v>341</v>
      </c>
      <c r="L155" s="11">
        <v>2</v>
      </c>
    </row>
    <row r="156" spans="1:12">
      <c r="A156" s="11" t="s">
        <v>144</v>
      </c>
      <c r="D156" s="11" t="s">
        <v>170</v>
      </c>
      <c r="E156" s="19" t="s">
        <v>316</v>
      </c>
      <c r="F156" s="10">
        <v>42036</v>
      </c>
      <c r="G156" s="10">
        <v>44228</v>
      </c>
      <c r="H156" s="11">
        <v>7</v>
      </c>
      <c r="I156" s="20" t="s">
        <v>169</v>
      </c>
      <c r="J156" s="11" t="s">
        <v>171</v>
      </c>
      <c r="K156" s="11" t="s">
        <v>341</v>
      </c>
      <c r="L156" s="11">
        <v>2</v>
      </c>
    </row>
    <row r="157" spans="1:12">
      <c r="A157" s="11" t="s">
        <v>145</v>
      </c>
      <c r="D157" s="11" t="s">
        <v>170</v>
      </c>
      <c r="E157" s="19" t="s">
        <v>317</v>
      </c>
      <c r="F157" s="10">
        <v>42036</v>
      </c>
      <c r="G157" s="10">
        <v>44228</v>
      </c>
      <c r="H157" s="11">
        <v>7</v>
      </c>
      <c r="I157" s="20" t="s">
        <v>169</v>
      </c>
      <c r="J157" s="11" t="s">
        <v>171</v>
      </c>
      <c r="K157" s="11" t="s">
        <v>341</v>
      </c>
      <c r="L157" s="11">
        <v>2</v>
      </c>
    </row>
    <row r="158" spans="1:12">
      <c r="A158" s="11" t="s">
        <v>146</v>
      </c>
      <c r="D158" s="11" t="s">
        <v>170</v>
      </c>
      <c r="E158" s="19" t="s">
        <v>318</v>
      </c>
      <c r="F158" s="10">
        <v>42036</v>
      </c>
      <c r="G158" s="10">
        <v>44228</v>
      </c>
      <c r="H158" s="11">
        <v>7</v>
      </c>
      <c r="I158" s="20" t="s">
        <v>169</v>
      </c>
      <c r="J158" s="11" t="s">
        <v>171</v>
      </c>
      <c r="K158" s="11" t="s">
        <v>341</v>
      </c>
      <c r="L158" s="11">
        <v>2</v>
      </c>
    </row>
    <row r="159" spans="1:12">
      <c r="A159" s="11" t="s">
        <v>147</v>
      </c>
      <c r="D159" s="11" t="s">
        <v>170</v>
      </c>
      <c r="E159" s="19" t="s">
        <v>319</v>
      </c>
      <c r="F159" s="10">
        <v>42036</v>
      </c>
      <c r="G159" s="10">
        <v>44228</v>
      </c>
      <c r="H159" s="11">
        <v>7</v>
      </c>
      <c r="I159" s="20" t="s">
        <v>169</v>
      </c>
      <c r="J159" s="11" t="s">
        <v>171</v>
      </c>
      <c r="K159" s="11" t="s">
        <v>341</v>
      </c>
      <c r="L159" s="11">
        <v>2</v>
      </c>
    </row>
    <row r="160" spans="1:12">
      <c r="A160" s="11" t="s">
        <v>148</v>
      </c>
      <c r="D160" s="11" t="s">
        <v>170</v>
      </c>
      <c r="E160" s="19" t="s">
        <v>320</v>
      </c>
      <c r="F160" s="10">
        <v>42036</v>
      </c>
      <c r="G160" s="10">
        <v>44228</v>
      </c>
      <c r="H160" s="11">
        <v>7</v>
      </c>
      <c r="I160" s="20" t="s">
        <v>169</v>
      </c>
      <c r="J160" s="11" t="s">
        <v>171</v>
      </c>
      <c r="K160" s="11" t="s">
        <v>341</v>
      </c>
      <c r="L160" s="11">
        <v>2</v>
      </c>
    </row>
    <row r="161" spans="1:12">
      <c r="A161" s="11" t="s">
        <v>149</v>
      </c>
      <c r="D161" s="11" t="s">
        <v>170</v>
      </c>
      <c r="E161" s="19" t="s">
        <v>321</v>
      </c>
      <c r="F161" s="10">
        <v>42036</v>
      </c>
      <c r="G161" s="10">
        <v>44228</v>
      </c>
      <c r="H161" s="11">
        <v>7</v>
      </c>
      <c r="I161" s="20" t="s">
        <v>169</v>
      </c>
      <c r="J161" s="11" t="s">
        <v>171</v>
      </c>
      <c r="K161" s="11" t="s">
        <v>341</v>
      </c>
      <c r="L161" s="11">
        <v>2</v>
      </c>
    </row>
    <row r="162" spans="1:12">
      <c r="A162" s="11" t="s">
        <v>150</v>
      </c>
      <c r="D162" s="11" t="s">
        <v>170</v>
      </c>
      <c r="E162" s="19" t="s">
        <v>322</v>
      </c>
      <c r="F162" s="10">
        <v>42036</v>
      </c>
      <c r="G162" s="10">
        <v>44228</v>
      </c>
      <c r="H162" s="11">
        <v>7</v>
      </c>
      <c r="I162" s="20" t="s">
        <v>169</v>
      </c>
      <c r="J162" s="11" t="s">
        <v>171</v>
      </c>
      <c r="K162" s="11" t="s">
        <v>341</v>
      </c>
      <c r="L162" s="11">
        <v>2</v>
      </c>
    </row>
    <row r="163" spans="1:12">
      <c r="A163" s="11" t="s">
        <v>151</v>
      </c>
      <c r="D163" s="11" t="s">
        <v>170</v>
      </c>
      <c r="E163" s="19" t="s">
        <v>323</v>
      </c>
      <c r="F163" s="10">
        <v>42036</v>
      </c>
      <c r="G163" s="10">
        <v>44228</v>
      </c>
      <c r="H163" s="11">
        <v>7</v>
      </c>
      <c r="I163" s="20" t="s">
        <v>169</v>
      </c>
      <c r="J163" s="11" t="s">
        <v>171</v>
      </c>
      <c r="K163" s="11" t="s">
        <v>341</v>
      </c>
      <c r="L163" s="11">
        <v>2</v>
      </c>
    </row>
    <row r="164" spans="1:12">
      <c r="A164" s="11" t="s">
        <v>152</v>
      </c>
      <c r="D164" s="11" t="s">
        <v>170</v>
      </c>
      <c r="E164" s="19" t="s">
        <v>324</v>
      </c>
      <c r="F164" s="10">
        <v>42036</v>
      </c>
      <c r="G164" s="10">
        <v>44228</v>
      </c>
      <c r="H164" s="11">
        <v>7</v>
      </c>
      <c r="I164" s="20" t="s">
        <v>169</v>
      </c>
      <c r="J164" s="11" t="s">
        <v>171</v>
      </c>
      <c r="K164" s="11" t="s">
        <v>341</v>
      </c>
      <c r="L164" s="11">
        <v>2</v>
      </c>
    </row>
    <row r="165" spans="1:12">
      <c r="A165" s="11" t="s">
        <v>153</v>
      </c>
      <c r="D165" s="11" t="s">
        <v>170</v>
      </c>
      <c r="E165" s="19" t="s">
        <v>325</v>
      </c>
      <c r="F165" s="10">
        <v>42036</v>
      </c>
      <c r="G165" s="10">
        <v>44228</v>
      </c>
      <c r="H165" s="11">
        <v>7</v>
      </c>
      <c r="I165" s="20" t="s">
        <v>169</v>
      </c>
      <c r="J165" s="11" t="s">
        <v>171</v>
      </c>
      <c r="K165" s="11" t="s">
        <v>341</v>
      </c>
      <c r="L165" s="11">
        <v>2</v>
      </c>
    </row>
    <row r="166" spans="1:12">
      <c r="A166" s="11" t="s">
        <v>154</v>
      </c>
      <c r="D166" s="11" t="s">
        <v>170</v>
      </c>
      <c r="E166" s="19" t="s">
        <v>326</v>
      </c>
      <c r="F166" s="10">
        <v>42036</v>
      </c>
      <c r="G166" s="10">
        <v>44228</v>
      </c>
      <c r="H166" s="11">
        <v>7</v>
      </c>
      <c r="I166" s="20" t="s">
        <v>169</v>
      </c>
      <c r="J166" s="11" t="s">
        <v>171</v>
      </c>
      <c r="K166" s="11" t="s">
        <v>341</v>
      </c>
      <c r="L166" s="11">
        <v>2</v>
      </c>
    </row>
    <row r="167" spans="1:12">
      <c r="A167" s="11" t="s">
        <v>155</v>
      </c>
      <c r="D167" s="11" t="s">
        <v>170</v>
      </c>
      <c r="E167" s="19" t="s">
        <v>327</v>
      </c>
      <c r="F167" s="10">
        <v>42036</v>
      </c>
      <c r="G167" s="10">
        <v>44228</v>
      </c>
      <c r="H167" s="11">
        <v>7</v>
      </c>
      <c r="I167" s="20" t="s">
        <v>169</v>
      </c>
      <c r="J167" s="11" t="s">
        <v>171</v>
      </c>
      <c r="K167" s="11" t="s">
        <v>341</v>
      </c>
      <c r="L167" s="11">
        <v>2</v>
      </c>
    </row>
    <row r="168" spans="1:12">
      <c r="A168" s="11" t="s">
        <v>156</v>
      </c>
      <c r="D168" s="11" t="s">
        <v>170</v>
      </c>
      <c r="E168" s="19" t="s">
        <v>328</v>
      </c>
      <c r="F168" s="10">
        <v>42036</v>
      </c>
      <c r="G168" s="10">
        <v>44228</v>
      </c>
      <c r="H168" s="11">
        <v>7</v>
      </c>
      <c r="I168" s="20" t="s">
        <v>169</v>
      </c>
      <c r="J168" s="11" t="s">
        <v>171</v>
      </c>
      <c r="K168" s="11" t="s">
        <v>341</v>
      </c>
      <c r="L168" s="11">
        <v>2</v>
      </c>
    </row>
    <row r="169" spans="1:12">
      <c r="A169" s="11" t="s">
        <v>157</v>
      </c>
      <c r="D169" s="11" t="s">
        <v>170</v>
      </c>
      <c r="E169" s="19" t="s">
        <v>329</v>
      </c>
      <c r="F169" s="10">
        <v>42036</v>
      </c>
      <c r="G169" s="10">
        <v>44228</v>
      </c>
      <c r="H169" s="11">
        <v>7</v>
      </c>
      <c r="I169" s="20" t="s">
        <v>169</v>
      </c>
      <c r="J169" s="11" t="s">
        <v>171</v>
      </c>
      <c r="K169" s="11" t="s">
        <v>341</v>
      </c>
      <c r="L169" s="11">
        <v>2</v>
      </c>
    </row>
    <row r="170" spans="1:12">
      <c r="A170" s="11" t="s">
        <v>158</v>
      </c>
      <c r="D170" s="11" t="s">
        <v>170</v>
      </c>
      <c r="E170" s="19" t="s">
        <v>330</v>
      </c>
      <c r="F170" s="10">
        <v>42036</v>
      </c>
      <c r="G170" s="10">
        <v>44228</v>
      </c>
      <c r="H170" s="11">
        <v>7</v>
      </c>
      <c r="I170" s="20" t="s">
        <v>169</v>
      </c>
      <c r="J170" s="11" t="s">
        <v>171</v>
      </c>
      <c r="K170" s="11" t="s">
        <v>341</v>
      </c>
      <c r="L170" s="11">
        <v>2</v>
      </c>
    </row>
    <row r="171" spans="1:12">
      <c r="A171" s="11" t="s">
        <v>159</v>
      </c>
      <c r="D171" s="11" t="s">
        <v>170</v>
      </c>
      <c r="E171" s="19" t="s">
        <v>331</v>
      </c>
      <c r="F171" s="10">
        <v>42036</v>
      </c>
      <c r="G171" s="10">
        <v>44228</v>
      </c>
      <c r="H171" s="11">
        <v>7</v>
      </c>
      <c r="I171" s="20" t="s">
        <v>169</v>
      </c>
      <c r="J171" s="11" t="s">
        <v>171</v>
      </c>
      <c r="K171" s="11" t="s">
        <v>341</v>
      </c>
      <c r="L171" s="11">
        <v>2</v>
      </c>
    </row>
    <row r="173" spans="1:12">
      <c r="A173" s="11" t="s">
        <v>340</v>
      </c>
    </row>
  </sheetData>
  <mergeCells count="1">
    <mergeCell ref="B6:L6"/>
  </mergeCells>
  <hyperlinks>
    <hyperlink ref="D8" location="Contents!B22" display="Inquiries" xr:uid="{00000000-0004-0000-0000-000000000000}"/>
    <hyperlink ref="E12" location="A124811802K" display="A124811802K" xr:uid="{00000000-0004-0000-0000-000001000000}"/>
    <hyperlink ref="E13" location="A124811842C" display="A124811842C" xr:uid="{00000000-0004-0000-0000-000002000000}"/>
    <hyperlink ref="E14" location="A124811874W" display="A124811874W" xr:uid="{00000000-0004-0000-0000-000003000000}"/>
    <hyperlink ref="E15" location="A124811854L" display="A124811854L" xr:uid="{00000000-0004-0000-0000-000004000000}"/>
    <hyperlink ref="E16" location="A124811822V" display="A124811822V" xr:uid="{00000000-0004-0000-0000-000005000000}"/>
    <hyperlink ref="E17" location="A124811858W" display="A124811858W" xr:uid="{00000000-0004-0000-0000-000006000000}"/>
    <hyperlink ref="E18" location="A124811862L" display="A124811862L" xr:uid="{00000000-0004-0000-0000-000007000000}"/>
    <hyperlink ref="E19" location="A124811826C" display="A124811826C" xr:uid="{00000000-0004-0000-0000-000008000000}"/>
    <hyperlink ref="E20" location="A124811830V" display="A124811830V" xr:uid="{00000000-0004-0000-0000-000009000000}"/>
    <hyperlink ref="E21" location="A124811846L" display="A124811846L" xr:uid="{00000000-0004-0000-0000-00000A000000}"/>
    <hyperlink ref="E22" location="A124811814V" display="A124811814V" xr:uid="{00000000-0004-0000-0000-00000B000000}"/>
    <hyperlink ref="E23" location="A124811866W" display="A124811866W" xr:uid="{00000000-0004-0000-0000-00000C000000}"/>
    <hyperlink ref="E24" location="A124811850C" display="A124811850C" xr:uid="{00000000-0004-0000-0000-00000D000000}"/>
    <hyperlink ref="E25" location="A124811870L" display="A124811870L" xr:uid="{00000000-0004-0000-0000-00000E000000}"/>
    <hyperlink ref="E26" location="A124811818C" display="A124811818C" xr:uid="{00000000-0004-0000-0000-00000F000000}"/>
    <hyperlink ref="E27" location="A124811798F" display="A124811798F" xr:uid="{00000000-0004-0000-0000-000010000000}"/>
    <hyperlink ref="E28" location="A124811806V" display="A124811806V" xr:uid="{00000000-0004-0000-0000-000011000000}"/>
    <hyperlink ref="E29" location="A124811834C" display="A124811834C" xr:uid="{00000000-0004-0000-0000-000012000000}"/>
    <hyperlink ref="E30" location="A124811810K" display="A124811810K" xr:uid="{00000000-0004-0000-0000-000013000000}"/>
    <hyperlink ref="E31" location="A124811838L" display="A124811838L" xr:uid="{00000000-0004-0000-0000-000014000000}"/>
    <hyperlink ref="E32" location="A124811962W" display="A124811962W" xr:uid="{00000000-0004-0000-0000-000015000000}"/>
    <hyperlink ref="E33" location="A124812002F" display="A124812002F" xr:uid="{00000000-0004-0000-0000-000016000000}"/>
    <hyperlink ref="E34" location="A124812034X" display="A124812034X" xr:uid="{00000000-0004-0000-0000-000017000000}"/>
    <hyperlink ref="E35" location="A124812014R" display="A124812014R" xr:uid="{00000000-0004-0000-0000-000018000000}"/>
    <hyperlink ref="E36" location="A124811982F" display="A124811982F" xr:uid="{00000000-0004-0000-0000-000019000000}"/>
    <hyperlink ref="E37" location="A124812018X" display="A124812018X" xr:uid="{00000000-0004-0000-0000-00001A000000}"/>
    <hyperlink ref="E38" location="A124812022R" display="A124812022R" xr:uid="{00000000-0004-0000-0000-00001B000000}"/>
    <hyperlink ref="E39" location="A124811986R" display="A124811986R" xr:uid="{00000000-0004-0000-0000-00001C000000}"/>
    <hyperlink ref="E40" location="A124811990F" display="A124811990F" xr:uid="{00000000-0004-0000-0000-00001D000000}"/>
    <hyperlink ref="E41" location="A124812006R" display="A124812006R" xr:uid="{00000000-0004-0000-0000-00001E000000}"/>
    <hyperlink ref="E42" location="A124811974F" display="A124811974F" xr:uid="{00000000-0004-0000-0000-00001F000000}"/>
    <hyperlink ref="E43" location="A124812026X" display="A124812026X" xr:uid="{00000000-0004-0000-0000-000020000000}"/>
    <hyperlink ref="E44" location="A124812010F" display="A124812010F" xr:uid="{00000000-0004-0000-0000-000021000000}"/>
    <hyperlink ref="E45" location="A124812030R" display="A124812030R" xr:uid="{00000000-0004-0000-0000-000022000000}"/>
    <hyperlink ref="E46" location="A124811978R" display="A124811978R" xr:uid="{00000000-0004-0000-0000-000023000000}"/>
    <hyperlink ref="E47" location="A124811958F" display="A124811958F" xr:uid="{00000000-0004-0000-0000-000024000000}"/>
    <hyperlink ref="E48" location="A124811966F" display="A124811966F" xr:uid="{00000000-0004-0000-0000-000025000000}"/>
    <hyperlink ref="E49" location="A124811994R" display="A124811994R" xr:uid="{00000000-0004-0000-0000-000026000000}"/>
    <hyperlink ref="E50" location="A124811970W" display="A124811970W" xr:uid="{00000000-0004-0000-0000-000027000000}"/>
    <hyperlink ref="E51" location="A124811998X" display="A124811998X" xr:uid="{00000000-0004-0000-0000-000028000000}"/>
    <hyperlink ref="E52" location="A124812202X" display="A124812202X" xr:uid="{00000000-0004-0000-0000-000029000000}"/>
    <hyperlink ref="E53" location="A124812242T" display="A124812242T" xr:uid="{00000000-0004-0000-0000-00002A000000}"/>
    <hyperlink ref="E54" location="A124812274K" display="A124812274K" xr:uid="{00000000-0004-0000-0000-00002B000000}"/>
    <hyperlink ref="E55" location="A124812254A" display="A124812254A" xr:uid="{00000000-0004-0000-0000-00002C000000}"/>
    <hyperlink ref="E56" location="A124812222J" display="A124812222J" xr:uid="{00000000-0004-0000-0000-00002D000000}"/>
    <hyperlink ref="E57" location="A124812258K" display="A124812258K" xr:uid="{00000000-0004-0000-0000-00002E000000}"/>
    <hyperlink ref="E58" location="A124812262A" display="A124812262A" xr:uid="{00000000-0004-0000-0000-00002F000000}"/>
    <hyperlink ref="E59" location="A124812226T" display="A124812226T" xr:uid="{00000000-0004-0000-0000-000030000000}"/>
    <hyperlink ref="E60" location="A124812230J" display="A124812230J" xr:uid="{00000000-0004-0000-0000-000031000000}"/>
    <hyperlink ref="E61" location="A124812246A" display="A124812246A" xr:uid="{00000000-0004-0000-0000-000032000000}"/>
    <hyperlink ref="E62" location="A124812214J" display="A124812214J" xr:uid="{00000000-0004-0000-0000-000033000000}"/>
    <hyperlink ref="E63" location="A124812266K" display="A124812266K" xr:uid="{00000000-0004-0000-0000-000034000000}"/>
    <hyperlink ref="E64" location="A124812250T" display="A124812250T" xr:uid="{00000000-0004-0000-0000-000035000000}"/>
    <hyperlink ref="E65" location="A124812270A" display="A124812270A" xr:uid="{00000000-0004-0000-0000-000036000000}"/>
    <hyperlink ref="E66" location="A124812218T" display="A124812218T" xr:uid="{00000000-0004-0000-0000-000037000000}"/>
    <hyperlink ref="E67" location="A124812198V" display="A124812198V" xr:uid="{00000000-0004-0000-0000-000038000000}"/>
    <hyperlink ref="E68" location="A124812206J" display="A124812206J" xr:uid="{00000000-0004-0000-0000-000039000000}"/>
    <hyperlink ref="E69" location="A124812234T" display="A124812234T" xr:uid="{00000000-0004-0000-0000-00003A000000}"/>
    <hyperlink ref="E70" location="A124812210X" display="A124812210X" xr:uid="{00000000-0004-0000-0000-00003B000000}"/>
    <hyperlink ref="E71" location="A124812238A" display="A124812238A" xr:uid="{00000000-0004-0000-0000-00003C000000}"/>
    <hyperlink ref="E72" location="A124811882W" display="A124811882W" xr:uid="{00000000-0004-0000-0000-00003D000000}"/>
    <hyperlink ref="E73" location="A124811922C" display="A124811922C" xr:uid="{00000000-0004-0000-0000-00003E000000}"/>
    <hyperlink ref="E74" location="A124811954W" display="A124811954W" xr:uid="{00000000-0004-0000-0000-00003F000000}"/>
    <hyperlink ref="E75" location="A124811934L" display="A124811934L" xr:uid="{00000000-0004-0000-0000-000040000000}"/>
    <hyperlink ref="E76" location="A124811902V" display="A124811902V" xr:uid="{00000000-0004-0000-0000-000041000000}"/>
    <hyperlink ref="E77" location="A124811938W" display="A124811938W" xr:uid="{00000000-0004-0000-0000-000042000000}"/>
    <hyperlink ref="E78" location="A124811942L" display="A124811942L" xr:uid="{00000000-0004-0000-0000-000043000000}"/>
    <hyperlink ref="E79" location="A124811906C" display="A124811906C" xr:uid="{00000000-0004-0000-0000-000044000000}"/>
    <hyperlink ref="E80" location="A124811910V" display="A124811910V" xr:uid="{00000000-0004-0000-0000-000045000000}"/>
    <hyperlink ref="E81" location="A124811926L" display="A124811926L" xr:uid="{00000000-0004-0000-0000-000046000000}"/>
    <hyperlink ref="E82" location="A124811894F" display="A124811894F" xr:uid="{00000000-0004-0000-0000-000047000000}"/>
    <hyperlink ref="E83" location="A124811946W" display="A124811946W" xr:uid="{00000000-0004-0000-0000-000048000000}"/>
    <hyperlink ref="E84" location="A124811930C" display="A124811930C" xr:uid="{00000000-0004-0000-0000-000049000000}"/>
    <hyperlink ref="E85" location="A124811950L" display="A124811950L" xr:uid="{00000000-0004-0000-0000-00004A000000}"/>
    <hyperlink ref="E86" location="A124811898R" display="A124811898R" xr:uid="{00000000-0004-0000-0000-00004B000000}"/>
    <hyperlink ref="E87" location="A124811878F" display="A124811878F" xr:uid="{00000000-0004-0000-0000-00004C000000}"/>
    <hyperlink ref="E88" location="A124811886F" display="A124811886F" xr:uid="{00000000-0004-0000-0000-00004D000000}"/>
    <hyperlink ref="E89" location="A124811914C" display="A124811914C" xr:uid="{00000000-0004-0000-0000-00004E000000}"/>
    <hyperlink ref="E90" location="A124811890W" display="A124811890W" xr:uid="{00000000-0004-0000-0000-00004F000000}"/>
    <hyperlink ref="E91" location="A124811918L" display="A124811918L" xr:uid="{00000000-0004-0000-0000-000050000000}"/>
    <hyperlink ref="E92" location="A124812282K" display="A124812282K" xr:uid="{00000000-0004-0000-0000-000051000000}"/>
    <hyperlink ref="E93" location="A124812322T" display="A124812322T" xr:uid="{00000000-0004-0000-0000-000052000000}"/>
    <hyperlink ref="E94" location="A124812354K" display="A124812354K" xr:uid="{00000000-0004-0000-0000-000053000000}"/>
    <hyperlink ref="E95" location="A124812334A" display="A124812334A" xr:uid="{00000000-0004-0000-0000-000054000000}"/>
    <hyperlink ref="E96" location="A124812302J" display="A124812302J" xr:uid="{00000000-0004-0000-0000-000055000000}"/>
    <hyperlink ref="E97" location="A124812338K" display="A124812338K" xr:uid="{00000000-0004-0000-0000-000056000000}"/>
    <hyperlink ref="E98" location="A124812342A" display="A124812342A" xr:uid="{00000000-0004-0000-0000-000057000000}"/>
    <hyperlink ref="E99" location="A124812306T" display="A124812306T" xr:uid="{00000000-0004-0000-0000-000058000000}"/>
    <hyperlink ref="E100" location="A124812310J" display="A124812310J" xr:uid="{00000000-0004-0000-0000-000059000000}"/>
    <hyperlink ref="E101" location="A124812326A" display="A124812326A" xr:uid="{00000000-0004-0000-0000-00005A000000}"/>
    <hyperlink ref="E102" location="A124812294V" display="A124812294V" xr:uid="{00000000-0004-0000-0000-00005B000000}"/>
    <hyperlink ref="E103" location="A124812346K" display="A124812346K" xr:uid="{00000000-0004-0000-0000-00005C000000}"/>
    <hyperlink ref="E104" location="A124812330T" display="A124812330T" xr:uid="{00000000-0004-0000-0000-00005D000000}"/>
    <hyperlink ref="E105" location="A124812350A" display="A124812350A" xr:uid="{00000000-0004-0000-0000-00005E000000}"/>
    <hyperlink ref="E106" location="A124812298C" display="A124812298C" xr:uid="{00000000-0004-0000-0000-00005F000000}"/>
    <hyperlink ref="E107" location="A124812278V" display="A124812278V" xr:uid="{00000000-0004-0000-0000-000060000000}"/>
    <hyperlink ref="E108" location="A124812286V" display="A124812286V" xr:uid="{00000000-0004-0000-0000-000061000000}"/>
    <hyperlink ref="E109" location="A124812314T" display="A124812314T" xr:uid="{00000000-0004-0000-0000-000062000000}"/>
    <hyperlink ref="E110" location="A124812290K" display="A124812290K" xr:uid="{00000000-0004-0000-0000-000063000000}"/>
    <hyperlink ref="E111" location="A124812318A" display="A124812318A" xr:uid="{00000000-0004-0000-0000-000064000000}"/>
    <hyperlink ref="E112" location="A124812362K" display="A124812362K" xr:uid="{00000000-0004-0000-0000-000065000000}"/>
    <hyperlink ref="E113" location="A124812402T" display="A124812402T" xr:uid="{00000000-0004-0000-0000-000066000000}"/>
    <hyperlink ref="E114" location="A124812434K" display="A124812434K" xr:uid="{00000000-0004-0000-0000-000067000000}"/>
    <hyperlink ref="E115" location="A124812414A" display="A124812414A" xr:uid="{00000000-0004-0000-0000-000068000000}"/>
    <hyperlink ref="E116" location="A124812382V" display="A124812382V" xr:uid="{00000000-0004-0000-0000-000069000000}"/>
    <hyperlink ref="E117" location="A124812418K" display="A124812418K" xr:uid="{00000000-0004-0000-0000-00006A000000}"/>
    <hyperlink ref="E118" location="A124812422A" display="A124812422A" xr:uid="{00000000-0004-0000-0000-00006B000000}"/>
    <hyperlink ref="E119" location="A124812386C" display="A124812386C" xr:uid="{00000000-0004-0000-0000-00006C000000}"/>
    <hyperlink ref="E120" location="A124812390V" display="A124812390V" xr:uid="{00000000-0004-0000-0000-00006D000000}"/>
    <hyperlink ref="E121" location="A124812406A" display="A124812406A" xr:uid="{00000000-0004-0000-0000-00006E000000}"/>
    <hyperlink ref="E122" location="A124812374V" display="A124812374V" xr:uid="{00000000-0004-0000-0000-00006F000000}"/>
    <hyperlink ref="E123" location="A124812426K" display="A124812426K" xr:uid="{00000000-0004-0000-0000-000070000000}"/>
    <hyperlink ref="E124" location="A124812410T" display="A124812410T" xr:uid="{00000000-0004-0000-0000-000071000000}"/>
    <hyperlink ref="E125" location="A124812430A" display="A124812430A" xr:uid="{00000000-0004-0000-0000-000072000000}"/>
    <hyperlink ref="E126" location="A124812378C" display="A124812378C" xr:uid="{00000000-0004-0000-0000-000073000000}"/>
    <hyperlink ref="E127" location="A124812358V" display="A124812358V" xr:uid="{00000000-0004-0000-0000-000074000000}"/>
    <hyperlink ref="E128" location="A124812366V" display="A124812366V" xr:uid="{00000000-0004-0000-0000-000075000000}"/>
    <hyperlink ref="E129" location="A124812394C" display="A124812394C" xr:uid="{00000000-0004-0000-0000-000076000000}"/>
    <hyperlink ref="E130" location="A124812370K" display="A124812370K" xr:uid="{00000000-0004-0000-0000-000077000000}"/>
    <hyperlink ref="E131" location="A124812398L" display="A124812398L" xr:uid="{00000000-0004-0000-0000-000078000000}"/>
    <hyperlink ref="E132" location="A124812042X" display="A124812042X" xr:uid="{00000000-0004-0000-0000-000079000000}"/>
    <hyperlink ref="E133" location="A124812082T" display="A124812082T" xr:uid="{00000000-0004-0000-0000-00007A000000}"/>
    <hyperlink ref="E134" location="A124812114X" display="A124812114X" xr:uid="{00000000-0004-0000-0000-00007B000000}"/>
    <hyperlink ref="E135" location="A124812094A" display="A124812094A" xr:uid="{00000000-0004-0000-0000-00007C000000}"/>
    <hyperlink ref="E136" location="A124812062J" display="A124812062J" xr:uid="{00000000-0004-0000-0000-00007D000000}"/>
    <hyperlink ref="E137" location="A124812098K" display="A124812098K" xr:uid="{00000000-0004-0000-0000-00007E000000}"/>
    <hyperlink ref="E138" location="A124812102R" display="A124812102R" xr:uid="{00000000-0004-0000-0000-00007F000000}"/>
    <hyperlink ref="E139" location="A124812066T" display="A124812066T" xr:uid="{00000000-0004-0000-0000-000080000000}"/>
    <hyperlink ref="E140" location="A124812070J" display="A124812070J" xr:uid="{00000000-0004-0000-0000-000081000000}"/>
    <hyperlink ref="E141" location="A124812086A" display="A124812086A" xr:uid="{00000000-0004-0000-0000-000082000000}"/>
    <hyperlink ref="E142" location="A124812054J" display="A124812054J" xr:uid="{00000000-0004-0000-0000-000083000000}"/>
    <hyperlink ref="E143" location="A124812106X" display="A124812106X" xr:uid="{00000000-0004-0000-0000-000084000000}"/>
    <hyperlink ref="E144" location="A124812090T" display="A124812090T" xr:uid="{00000000-0004-0000-0000-000085000000}"/>
    <hyperlink ref="E145" location="A124812110R" display="A124812110R" xr:uid="{00000000-0004-0000-0000-000086000000}"/>
    <hyperlink ref="E146" location="A124812058T" display="A124812058T" xr:uid="{00000000-0004-0000-0000-000087000000}"/>
    <hyperlink ref="E147" location="A124812038J" display="A124812038J" xr:uid="{00000000-0004-0000-0000-000088000000}"/>
    <hyperlink ref="E148" location="A124812046J" display="A124812046J" xr:uid="{00000000-0004-0000-0000-000089000000}"/>
    <hyperlink ref="E149" location="A124812074T" display="A124812074T" xr:uid="{00000000-0004-0000-0000-00008A000000}"/>
    <hyperlink ref="E150" location="A124812050X" display="A124812050X" xr:uid="{00000000-0004-0000-0000-00008B000000}"/>
    <hyperlink ref="E151" location="A124812078A" display="A124812078A" xr:uid="{00000000-0004-0000-0000-00008C000000}"/>
    <hyperlink ref="E152" location="A124812122X" display="A124812122X" xr:uid="{00000000-0004-0000-0000-00008D000000}"/>
    <hyperlink ref="E153" location="A124812162T" display="A124812162T" xr:uid="{00000000-0004-0000-0000-00008E000000}"/>
    <hyperlink ref="E154" location="A124812194K" display="A124812194K" xr:uid="{00000000-0004-0000-0000-00008F000000}"/>
    <hyperlink ref="E155" location="A124812174A" display="A124812174A" xr:uid="{00000000-0004-0000-0000-000090000000}"/>
    <hyperlink ref="E156" location="A124812142J" display="A124812142J" xr:uid="{00000000-0004-0000-0000-000091000000}"/>
    <hyperlink ref="E157" location="A124812178K" display="A124812178K" xr:uid="{00000000-0004-0000-0000-000092000000}"/>
    <hyperlink ref="E158" location="A124812182A" display="A124812182A" xr:uid="{00000000-0004-0000-0000-000093000000}"/>
    <hyperlink ref="E159" location="A124812146T" display="A124812146T" xr:uid="{00000000-0004-0000-0000-000094000000}"/>
    <hyperlink ref="E160" location="A124812150J" display="A124812150J" xr:uid="{00000000-0004-0000-0000-000095000000}"/>
    <hyperlink ref="E161" location="A124812166A" display="A124812166A" xr:uid="{00000000-0004-0000-0000-000096000000}"/>
    <hyperlink ref="E162" location="A124812134J" display="A124812134J" xr:uid="{00000000-0004-0000-0000-000097000000}"/>
    <hyperlink ref="E163" location="A124812186K" display="A124812186K" xr:uid="{00000000-0004-0000-0000-000098000000}"/>
    <hyperlink ref="E164" location="A124812170T" display="A124812170T" xr:uid="{00000000-0004-0000-0000-000099000000}"/>
    <hyperlink ref="E165" location="A124812190A" display="A124812190A" xr:uid="{00000000-0004-0000-0000-00009A000000}"/>
    <hyperlink ref="E166" location="A124812138T" display="A124812138T" xr:uid="{00000000-0004-0000-0000-00009B000000}"/>
    <hyperlink ref="E167" location="A124812118J" display="A124812118J" xr:uid="{00000000-0004-0000-0000-00009C000000}"/>
    <hyperlink ref="E168" location="A124812126J" display="A124812126J" xr:uid="{00000000-0004-0000-0000-00009D000000}"/>
    <hyperlink ref="E169" location="A124812154T" display="A124812154T" xr:uid="{00000000-0004-0000-0000-00009E000000}"/>
    <hyperlink ref="E170" location="A124812130X" display="A124812130X" xr:uid="{00000000-0004-0000-0000-00009F000000}"/>
    <hyperlink ref="E171" location="A124812158A" display="A124812158A" xr:uid="{00000000-0004-0000-0000-0000A0000000}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E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161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  <c r="BP1" s="3" t="s">
        <v>66</v>
      </c>
      <c r="BQ1" s="3" t="s">
        <v>67</v>
      </c>
      <c r="BR1" s="3" t="s">
        <v>68</v>
      </c>
      <c r="BS1" s="3" t="s">
        <v>69</v>
      </c>
      <c r="BT1" s="3" t="s">
        <v>70</v>
      </c>
      <c r="BU1" s="3" t="s">
        <v>71</v>
      </c>
      <c r="BV1" s="3" t="s">
        <v>72</v>
      </c>
      <c r="BW1" s="3" t="s">
        <v>73</v>
      </c>
      <c r="BX1" s="3" t="s">
        <v>74</v>
      </c>
      <c r="BY1" s="3" t="s">
        <v>75</v>
      </c>
      <c r="BZ1" s="3" t="s">
        <v>76</v>
      </c>
      <c r="CA1" s="3" t="s">
        <v>77</v>
      </c>
      <c r="CB1" s="3" t="s">
        <v>78</v>
      </c>
      <c r="CC1" s="3" t="s">
        <v>79</v>
      </c>
      <c r="CD1" s="3" t="s">
        <v>80</v>
      </c>
      <c r="CE1" s="3" t="s">
        <v>81</v>
      </c>
      <c r="CF1" s="3" t="s">
        <v>82</v>
      </c>
      <c r="CG1" s="3" t="s">
        <v>83</v>
      </c>
      <c r="CH1" s="3" t="s">
        <v>84</v>
      </c>
      <c r="CI1" s="3" t="s">
        <v>85</v>
      </c>
      <c r="CJ1" s="3" t="s">
        <v>86</v>
      </c>
      <c r="CK1" s="3" t="s">
        <v>87</v>
      </c>
      <c r="CL1" s="3" t="s">
        <v>88</v>
      </c>
      <c r="CM1" s="3" t="s">
        <v>89</v>
      </c>
      <c r="CN1" s="3" t="s">
        <v>90</v>
      </c>
      <c r="CO1" s="3" t="s">
        <v>91</v>
      </c>
      <c r="CP1" s="3" t="s">
        <v>92</v>
      </c>
      <c r="CQ1" s="3" t="s">
        <v>93</v>
      </c>
      <c r="CR1" s="3" t="s">
        <v>94</v>
      </c>
      <c r="CS1" s="3" t="s">
        <v>95</v>
      </c>
      <c r="CT1" s="3" t="s">
        <v>96</v>
      </c>
      <c r="CU1" s="3" t="s">
        <v>97</v>
      </c>
      <c r="CV1" s="3" t="s">
        <v>98</v>
      </c>
      <c r="CW1" s="3" t="s">
        <v>99</v>
      </c>
      <c r="CX1" s="3" t="s">
        <v>100</v>
      </c>
      <c r="CY1" s="3" t="s">
        <v>101</v>
      </c>
      <c r="CZ1" s="3" t="s">
        <v>102</v>
      </c>
      <c r="DA1" s="3" t="s">
        <v>103</v>
      </c>
      <c r="DB1" s="3" t="s">
        <v>104</v>
      </c>
      <c r="DC1" s="3" t="s">
        <v>105</v>
      </c>
      <c r="DD1" s="3" t="s">
        <v>106</v>
      </c>
      <c r="DE1" s="3" t="s">
        <v>107</v>
      </c>
      <c r="DF1" s="3" t="s">
        <v>108</v>
      </c>
      <c r="DG1" s="3" t="s">
        <v>109</v>
      </c>
      <c r="DH1" s="3" t="s">
        <v>110</v>
      </c>
      <c r="DI1" s="3" t="s">
        <v>111</v>
      </c>
      <c r="DJ1" s="3" t="s">
        <v>112</v>
      </c>
      <c r="DK1" s="3" t="s">
        <v>113</v>
      </c>
      <c r="DL1" s="3" t="s">
        <v>114</v>
      </c>
      <c r="DM1" s="3" t="s">
        <v>115</v>
      </c>
      <c r="DN1" s="3" t="s">
        <v>116</v>
      </c>
      <c r="DO1" s="3" t="s">
        <v>117</v>
      </c>
      <c r="DP1" s="3" t="s">
        <v>118</v>
      </c>
      <c r="DQ1" s="3" t="s">
        <v>119</v>
      </c>
      <c r="DR1" s="3" t="s">
        <v>120</v>
      </c>
      <c r="DS1" s="3" t="s">
        <v>121</v>
      </c>
      <c r="DT1" s="3" t="s">
        <v>122</v>
      </c>
      <c r="DU1" s="3" t="s">
        <v>123</v>
      </c>
      <c r="DV1" s="3" t="s">
        <v>124</v>
      </c>
      <c r="DW1" s="3" t="s">
        <v>125</v>
      </c>
      <c r="DX1" s="3" t="s">
        <v>126</v>
      </c>
      <c r="DY1" s="3" t="s">
        <v>127</v>
      </c>
      <c r="DZ1" s="3" t="s">
        <v>128</v>
      </c>
      <c r="EA1" s="3" t="s">
        <v>129</v>
      </c>
      <c r="EB1" s="3" t="s">
        <v>130</v>
      </c>
      <c r="EC1" s="3" t="s">
        <v>131</v>
      </c>
      <c r="ED1" s="3" t="s">
        <v>132</v>
      </c>
      <c r="EE1" s="3" t="s">
        <v>133</v>
      </c>
      <c r="EF1" s="3" t="s">
        <v>134</v>
      </c>
      <c r="EG1" s="3" t="s">
        <v>135</v>
      </c>
      <c r="EH1" s="3" t="s">
        <v>136</v>
      </c>
      <c r="EI1" s="3" t="s">
        <v>137</v>
      </c>
      <c r="EJ1" s="3" t="s">
        <v>138</v>
      </c>
      <c r="EK1" s="3" t="s">
        <v>139</v>
      </c>
      <c r="EL1" s="3" t="s">
        <v>140</v>
      </c>
      <c r="EM1" s="3" t="s">
        <v>141</v>
      </c>
      <c r="EN1" s="3" t="s">
        <v>142</v>
      </c>
      <c r="EO1" s="3" t="s">
        <v>143</v>
      </c>
      <c r="EP1" s="3" t="s">
        <v>144</v>
      </c>
      <c r="EQ1" s="3" t="s">
        <v>145</v>
      </c>
      <c r="ER1" s="3" t="s">
        <v>146</v>
      </c>
      <c r="ES1" s="3" t="s">
        <v>147</v>
      </c>
      <c r="ET1" s="3" t="s">
        <v>148</v>
      </c>
      <c r="EU1" s="3" t="s">
        <v>149</v>
      </c>
      <c r="EV1" s="3" t="s">
        <v>150</v>
      </c>
      <c r="EW1" s="3" t="s">
        <v>151</v>
      </c>
      <c r="EX1" s="3" t="s">
        <v>152</v>
      </c>
      <c r="EY1" s="3" t="s">
        <v>153</v>
      </c>
      <c r="EZ1" s="3" t="s">
        <v>154</v>
      </c>
      <c r="FA1" s="3" t="s">
        <v>155</v>
      </c>
      <c r="FB1" s="3" t="s">
        <v>156</v>
      </c>
      <c r="FC1" s="3" t="s">
        <v>157</v>
      </c>
      <c r="FD1" s="3" t="s">
        <v>158</v>
      </c>
      <c r="FE1" s="3" t="s">
        <v>159</v>
      </c>
    </row>
    <row r="2" spans="1:161">
      <c r="A2" s="4" t="s">
        <v>160</v>
      </c>
      <c r="B2" s="7" t="s">
        <v>169</v>
      </c>
      <c r="C2" s="7" t="s">
        <v>169</v>
      </c>
      <c r="D2" s="7" t="s">
        <v>169</v>
      </c>
      <c r="E2" s="7" t="s">
        <v>169</v>
      </c>
      <c r="F2" s="7" t="s">
        <v>169</v>
      </c>
      <c r="G2" s="7" t="s">
        <v>169</v>
      </c>
      <c r="H2" s="7" t="s">
        <v>169</v>
      </c>
      <c r="I2" s="7" t="s">
        <v>169</v>
      </c>
      <c r="J2" s="7" t="s">
        <v>169</v>
      </c>
      <c r="K2" s="7" t="s">
        <v>169</v>
      </c>
      <c r="L2" s="7" t="s">
        <v>169</v>
      </c>
      <c r="M2" s="7" t="s">
        <v>169</v>
      </c>
      <c r="N2" s="7" t="s">
        <v>169</v>
      </c>
      <c r="O2" s="7" t="s">
        <v>169</v>
      </c>
      <c r="P2" s="7" t="s">
        <v>169</v>
      </c>
      <c r="Q2" s="7" t="s">
        <v>169</v>
      </c>
      <c r="R2" s="7" t="s">
        <v>169</v>
      </c>
      <c r="S2" s="7" t="s">
        <v>169</v>
      </c>
      <c r="T2" s="7" t="s">
        <v>169</v>
      </c>
      <c r="U2" s="7" t="s">
        <v>169</v>
      </c>
      <c r="V2" s="7" t="s">
        <v>169</v>
      </c>
      <c r="W2" s="7" t="s">
        <v>169</v>
      </c>
      <c r="X2" s="7" t="s">
        <v>169</v>
      </c>
      <c r="Y2" s="7" t="s">
        <v>169</v>
      </c>
      <c r="Z2" s="7" t="s">
        <v>169</v>
      </c>
      <c r="AA2" s="7" t="s">
        <v>169</v>
      </c>
      <c r="AB2" s="7" t="s">
        <v>169</v>
      </c>
      <c r="AC2" s="7" t="s">
        <v>169</v>
      </c>
      <c r="AD2" s="7" t="s">
        <v>169</v>
      </c>
      <c r="AE2" s="7" t="s">
        <v>169</v>
      </c>
      <c r="AF2" s="7" t="s">
        <v>169</v>
      </c>
      <c r="AG2" s="7" t="s">
        <v>169</v>
      </c>
      <c r="AH2" s="7" t="s">
        <v>169</v>
      </c>
      <c r="AI2" s="7" t="s">
        <v>169</v>
      </c>
      <c r="AJ2" s="7" t="s">
        <v>169</v>
      </c>
      <c r="AK2" s="7" t="s">
        <v>169</v>
      </c>
      <c r="AL2" s="7" t="s">
        <v>169</v>
      </c>
      <c r="AM2" s="7" t="s">
        <v>169</v>
      </c>
      <c r="AN2" s="7" t="s">
        <v>169</v>
      </c>
      <c r="AO2" s="7" t="s">
        <v>169</v>
      </c>
      <c r="AP2" s="7" t="s">
        <v>169</v>
      </c>
      <c r="AQ2" s="7" t="s">
        <v>169</v>
      </c>
      <c r="AR2" s="7" t="s">
        <v>169</v>
      </c>
      <c r="AS2" s="7" t="s">
        <v>169</v>
      </c>
      <c r="AT2" s="7" t="s">
        <v>169</v>
      </c>
      <c r="AU2" s="7" t="s">
        <v>169</v>
      </c>
      <c r="AV2" s="7" t="s">
        <v>169</v>
      </c>
      <c r="AW2" s="7" t="s">
        <v>169</v>
      </c>
      <c r="AX2" s="7" t="s">
        <v>169</v>
      </c>
      <c r="AY2" s="7" t="s">
        <v>169</v>
      </c>
      <c r="AZ2" s="7" t="s">
        <v>169</v>
      </c>
      <c r="BA2" s="7" t="s">
        <v>169</v>
      </c>
      <c r="BB2" s="7" t="s">
        <v>169</v>
      </c>
      <c r="BC2" s="7" t="s">
        <v>169</v>
      </c>
      <c r="BD2" s="7" t="s">
        <v>169</v>
      </c>
      <c r="BE2" s="7" t="s">
        <v>169</v>
      </c>
      <c r="BF2" s="7" t="s">
        <v>169</v>
      </c>
      <c r="BG2" s="7" t="s">
        <v>169</v>
      </c>
      <c r="BH2" s="7" t="s">
        <v>169</v>
      </c>
      <c r="BI2" s="7" t="s">
        <v>169</v>
      </c>
      <c r="BJ2" s="7" t="s">
        <v>169</v>
      </c>
      <c r="BK2" s="7" t="s">
        <v>169</v>
      </c>
      <c r="BL2" s="7" t="s">
        <v>169</v>
      </c>
      <c r="BM2" s="7" t="s">
        <v>169</v>
      </c>
      <c r="BN2" s="7" t="s">
        <v>169</v>
      </c>
      <c r="BO2" s="7" t="s">
        <v>169</v>
      </c>
      <c r="BP2" s="7" t="s">
        <v>169</v>
      </c>
      <c r="BQ2" s="7" t="s">
        <v>169</v>
      </c>
      <c r="BR2" s="7" t="s">
        <v>169</v>
      </c>
      <c r="BS2" s="7" t="s">
        <v>169</v>
      </c>
      <c r="BT2" s="7" t="s">
        <v>169</v>
      </c>
      <c r="BU2" s="7" t="s">
        <v>169</v>
      </c>
      <c r="BV2" s="7" t="s">
        <v>169</v>
      </c>
      <c r="BW2" s="7" t="s">
        <v>169</v>
      </c>
      <c r="BX2" s="7" t="s">
        <v>169</v>
      </c>
      <c r="BY2" s="7" t="s">
        <v>169</v>
      </c>
      <c r="BZ2" s="7" t="s">
        <v>169</v>
      </c>
      <c r="CA2" s="7" t="s">
        <v>169</v>
      </c>
      <c r="CB2" s="7" t="s">
        <v>169</v>
      </c>
      <c r="CC2" s="7" t="s">
        <v>169</v>
      </c>
      <c r="CD2" s="7" t="s">
        <v>169</v>
      </c>
      <c r="CE2" s="7" t="s">
        <v>169</v>
      </c>
      <c r="CF2" s="7" t="s">
        <v>169</v>
      </c>
      <c r="CG2" s="7" t="s">
        <v>169</v>
      </c>
      <c r="CH2" s="7" t="s">
        <v>169</v>
      </c>
      <c r="CI2" s="7" t="s">
        <v>169</v>
      </c>
      <c r="CJ2" s="7" t="s">
        <v>169</v>
      </c>
      <c r="CK2" s="7" t="s">
        <v>169</v>
      </c>
      <c r="CL2" s="7" t="s">
        <v>169</v>
      </c>
      <c r="CM2" s="7" t="s">
        <v>169</v>
      </c>
      <c r="CN2" s="7" t="s">
        <v>169</v>
      </c>
      <c r="CO2" s="7" t="s">
        <v>169</v>
      </c>
      <c r="CP2" s="7" t="s">
        <v>169</v>
      </c>
      <c r="CQ2" s="7" t="s">
        <v>169</v>
      </c>
      <c r="CR2" s="7" t="s">
        <v>169</v>
      </c>
      <c r="CS2" s="7" t="s">
        <v>169</v>
      </c>
      <c r="CT2" s="7" t="s">
        <v>169</v>
      </c>
      <c r="CU2" s="7" t="s">
        <v>169</v>
      </c>
      <c r="CV2" s="7" t="s">
        <v>169</v>
      </c>
      <c r="CW2" s="7" t="s">
        <v>169</v>
      </c>
      <c r="CX2" s="7" t="s">
        <v>169</v>
      </c>
      <c r="CY2" s="7" t="s">
        <v>169</v>
      </c>
      <c r="CZ2" s="7" t="s">
        <v>169</v>
      </c>
      <c r="DA2" s="7" t="s">
        <v>169</v>
      </c>
      <c r="DB2" s="7" t="s">
        <v>169</v>
      </c>
      <c r="DC2" s="7" t="s">
        <v>169</v>
      </c>
      <c r="DD2" s="7" t="s">
        <v>169</v>
      </c>
      <c r="DE2" s="7" t="s">
        <v>169</v>
      </c>
      <c r="DF2" s="7" t="s">
        <v>169</v>
      </c>
      <c r="DG2" s="7" t="s">
        <v>169</v>
      </c>
      <c r="DH2" s="7" t="s">
        <v>169</v>
      </c>
      <c r="DI2" s="7" t="s">
        <v>169</v>
      </c>
      <c r="DJ2" s="7" t="s">
        <v>169</v>
      </c>
      <c r="DK2" s="7" t="s">
        <v>169</v>
      </c>
      <c r="DL2" s="7" t="s">
        <v>169</v>
      </c>
      <c r="DM2" s="7" t="s">
        <v>169</v>
      </c>
      <c r="DN2" s="7" t="s">
        <v>169</v>
      </c>
      <c r="DO2" s="7" t="s">
        <v>169</v>
      </c>
      <c r="DP2" s="7" t="s">
        <v>169</v>
      </c>
      <c r="DQ2" s="7" t="s">
        <v>169</v>
      </c>
      <c r="DR2" s="7" t="s">
        <v>169</v>
      </c>
      <c r="DS2" s="7" t="s">
        <v>169</v>
      </c>
      <c r="DT2" s="7" t="s">
        <v>169</v>
      </c>
      <c r="DU2" s="7" t="s">
        <v>169</v>
      </c>
      <c r="DV2" s="7" t="s">
        <v>169</v>
      </c>
      <c r="DW2" s="7" t="s">
        <v>169</v>
      </c>
      <c r="DX2" s="7" t="s">
        <v>169</v>
      </c>
      <c r="DY2" s="7" t="s">
        <v>169</v>
      </c>
      <c r="DZ2" s="7" t="s">
        <v>169</v>
      </c>
      <c r="EA2" s="7" t="s">
        <v>169</v>
      </c>
      <c r="EB2" s="7" t="s">
        <v>169</v>
      </c>
      <c r="EC2" s="7" t="s">
        <v>169</v>
      </c>
      <c r="ED2" s="7" t="s">
        <v>169</v>
      </c>
      <c r="EE2" s="7" t="s">
        <v>169</v>
      </c>
      <c r="EF2" s="7" t="s">
        <v>169</v>
      </c>
      <c r="EG2" s="7" t="s">
        <v>169</v>
      </c>
      <c r="EH2" s="7" t="s">
        <v>169</v>
      </c>
      <c r="EI2" s="7" t="s">
        <v>169</v>
      </c>
      <c r="EJ2" s="7" t="s">
        <v>169</v>
      </c>
      <c r="EK2" s="7" t="s">
        <v>169</v>
      </c>
      <c r="EL2" s="7" t="s">
        <v>169</v>
      </c>
      <c r="EM2" s="7" t="s">
        <v>169</v>
      </c>
      <c r="EN2" s="7" t="s">
        <v>169</v>
      </c>
      <c r="EO2" s="7" t="s">
        <v>169</v>
      </c>
      <c r="EP2" s="7" t="s">
        <v>169</v>
      </c>
      <c r="EQ2" s="7" t="s">
        <v>169</v>
      </c>
      <c r="ER2" s="7" t="s">
        <v>169</v>
      </c>
      <c r="ES2" s="7" t="s">
        <v>169</v>
      </c>
      <c r="ET2" s="7" t="s">
        <v>169</v>
      </c>
      <c r="EU2" s="7" t="s">
        <v>169</v>
      </c>
      <c r="EV2" s="7" t="s">
        <v>169</v>
      </c>
      <c r="EW2" s="7" t="s">
        <v>169</v>
      </c>
      <c r="EX2" s="7" t="s">
        <v>169</v>
      </c>
      <c r="EY2" s="7" t="s">
        <v>169</v>
      </c>
      <c r="EZ2" s="7" t="s">
        <v>169</v>
      </c>
      <c r="FA2" s="7" t="s">
        <v>169</v>
      </c>
      <c r="FB2" s="7" t="s">
        <v>169</v>
      </c>
      <c r="FC2" s="7" t="s">
        <v>169</v>
      </c>
      <c r="FD2" s="7" t="s">
        <v>169</v>
      </c>
      <c r="FE2" s="7" t="s">
        <v>169</v>
      </c>
    </row>
    <row r="3" spans="1:161">
      <c r="A3" s="4" t="s">
        <v>161</v>
      </c>
      <c r="B3" s="8" t="s">
        <v>170</v>
      </c>
      <c r="C3" s="8" t="s">
        <v>170</v>
      </c>
      <c r="D3" s="8" t="s">
        <v>170</v>
      </c>
      <c r="E3" s="8" t="s">
        <v>170</v>
      </c>
      <c r="F3" s="8" t="s">
        <v>170</v>
      </c>
      <c r="G3" s="8" t="s">
        <v>170</v>
      </c>
      <c r="H3" s="8" t="s">
        <v>170</v>
      </c>
      <c r="I3" s="8" t="s">
        <v>170</v>
      </c>
      <c r="J3" s="8" t="s">
        <v>170</v>
      </c>
      <c r="K3" s="8" t="s">
        <v>170</v>
      </c>
      <c r="L3" s="8" t="s">
        <v>170</v>
      </c>
      <c r="M3" s="8" t="s">
        <v>170</v>
      </c>
      <c r="N3" s="8" t="s">
        <v>170</v>
      </c>
      <c r="O3" s="8" t="s">
        <v>170</v>
      </c>
      <c r="P3" s="8" t="s">
        <v>170</v>
      </c>
      <c r="Q3" s="8" t="s">
        <v>170</v>
      </c>
      <c r="R3" s="8" t="s">
        <v>170</v>
      </c>
      <c r="S3" s="8" t="s">
        <v>170</v>
      </c>
      <c r="T3" s="8" t="s">
        <v>170</v>
      </c>
      <c r="U3" s="8" t="s">
        <v>170</v>
      </c>
      <c r="V3" s="8" t="s">
        <v>170</v>
      </c>
      <c r="W3" s="8" t="s">
        <v>170</v>
      </c>
      <c r="X3" s="8" t="s">
        <v>170</v>
      </c>
      <c r="Y3" s="8" t="s">
        <v>170</v>
      </c>
      <c r="Z3" s="8" t="s">
        <v>170</v>
      </c>
      <c r="AA3" s="8" t="s">
        <v>170</v>
      </c>
      <c r="AB3" s="8" t="s">
        <v>170</v>
      </c>
      <c r="AC3" s="8" t="s">
        <v>170</v>
      </c>
      <c r="AD3" s="8" t="s">
        <v>170</v>
      </c>
      <c r="AE3" s="8" t="s">
        <v>170</v>
      </c>
      <c r="AF3" s="8" t="s">
        <v>170</v>
      </c>
      <c r="AG3" s="8" t="s">
        <v>170</v>
      </c>
      <c r="AH3" s="8" t="s">
        <v>170</v>
      </c>
      <c r="AI3" s="8" t="s">
        <v>170</v>
      </c>
      <c r="AJ3" s="8" t="s">
        <v>170</v>
      </c>
      <c r="AK3" s="8" t="s">
        <v>170</v>
      </c>
      <c r="AL3" s="8" t="s">
        <v>170</v>
      </c>
      <c r="AM3" s="8" t="s">
        <v>170</v>
      </c>
      <c r="AN3" s="8" t="s">
        <v>170</v>
      </c>
      <c r="AO3" s="8" t="s">
        <v>170</v>
      </c>
      <c r="AP3" s="8" t="s">
        <v>170</v>
      </c>
      <c r="AQ3" s="8" t="s">
        <v>170</v>
      </c>
      <c r="AR3" s="8" t="s">
        <v>170</v>
      </c>
      <c r="AS3" s="8" t="s">
        <v>170</v>
      </c>
      <c r="AT3" s="8" t="s">
        <v>170</v>
      </c>
      <c r="AU3" s="8" t="s">
        <v>170</v>
      </c>
      <c r="AV3" s="8" t="s">
        <v>170</v>
      </c>
      <c r="AW3" s="8" t="s">
        <v>170</v>
      </c>
      <c r="AX3" s="8" t="s">
        <v>170</v>
      </c>
      <c r="AY3" s="8" t="s">
        <v>170</v>
      </c>
      <c r="AZ3" s="8" t="s">
        <v>170</v>
      </c>
      <c r="BA3" s="8" t="s">
        <v>170</v>
      </c>
      <c r="BB3" s="8" t="s">
        <v>170</v>
      </c>
      <c r="BC3" s="8" t="s">
        <v>170</v>
      </c>
      <c r="BD3" s="8" t="s">
        <v>170</v>
      </c>
      <c r="BE3" s="8" t="s">
        <v>170</v>
      </c>
      <c r="BF3" s="8" t="s">
        <v>170</v>
      </c>
      <c r="BG3" s="8" t="s">
        <v>170</v>
      </c>
      <c r="BH3" s="8" t="s">
        <v>170</v>
      </c>
      <c r="BI3" s="8" t="s">
        <v>170</v>
      </c>
      <c r="BJ3" s="8" t="s">
        <v>170</v>
      </c>
      <c r="BK3" s="8" t="s">
        <v>170</v>
      </c>
      <c r="BL3" s="8" t="s">
        <v>170</v>
      </c>
      <c r="BM3" s="8" t="s">
        <v>170</v>
      </c>
      <c r="BN3" s="8" t="s">
        <v>170</v>
      </c>
      <c r="BO3" s="8" t="s">
        <v>170</v>
      </c>
      <c r="BP3" s="8" t="s">
        <v>170</v>
      </c>
      <c r="BQ3" s="8" t="s">
        <v>170</v>
      </c>
      <c r="BR3" s="8" t="s">
        <v>170</v>
      </c>
      <c r="BS3" s="8" t="s">
        <v>170</v>
      </c>
      <c r="BT3" s="8" t="s">
        <v>170</v>
      </c>
      <c r="BU3" s="8" t="s">
        <v>170</v>
      </c>
      <c r="BV3" s="8" t="s">
        <v>170</v>
      </c>
      <c r="BW3" s="8" t="s">
        <v>170</v>
      </c>
      <c r="BX3" s="8" t="s">
        <v>170</v>
      </c>
      <c r="BY3" s="8" t="s">
        <v>170</v>
      </c>
      <c r="BZ3" s="8" t="s">
        <v>170</v>
      </c>
      <c r="CA3" s="8" t="s">
        <v>170</v>
      </c>
      <c r="CB3" s="8" t="s">
        <v>170</v>
      </c>
      <c r="CC3" s="8" t="s">
        <v>170</v>
      </c>
      <c r="CD3" s="8" t="s">
        <v>170</v>
      </c>
      <c r="CE3" s="8" t="s">
        <v>170</v>
      </c>
      <c r="CF3" s="8" t="s">
        <v>170</v>
      </c>
      <c r="CG3" s="8" t="s">
        <v>170</v>
      </c>
      <c r="CH3" s="8" t="s">
        <v>170</v>
      </c>
      <c r="CI3" s="8" t="s">
        <v>170</v>
      </c>
      <c r="CJ3" s="8" t="s">
        <v>170</v>
      </c>
      <c r="CK3" s="8" t="s">
        <v>170</v>
      </c>
      <c r="CL3" s="8" t="s">
        <v>170</v>
      </c>
      <c r="CM3" s="8" t="s">
        <v>170</v>
      </c>
      <c r="CN3" s="8" t="s">
        <v>170</v>
      </c>
      <c r="CO3" s="8" t="s">
        <v>170</v>
      </c>
      <c r="CP3" s="8" t="s">
        <v>170</v>
      </c>
      <c r="CQ3" s="8" t="s">
        <v>170</v>
      </c>
      <c r="CR3" s="8" t="s">
        <v>170</v>
      </c>
      <c r="CS3" s="8" t="s">
        <v>170</v>
      </c>
      <c r="CT3" s="8" t="s">
        <v>170</v>
      </c>
      <c r="CU3" s="8" t="s">
        <v>170</v>
      </c>
      <c r="CV3" s="8" t="s">
        <v>170</v>
      </c>
      <c r="CW3" s="8" t="s">
        <v>170</v>
      </c>
      <c r="CX3" s="8" t="s">
        <v>170</v>
      </c>
      <c r="CY3" s="8" t="s">
        <v>170</v>
      </c>
      <c r="CZ3" s="8" t="s">
        <v>170</v>
      </c>
      <c r="DA3" s="8" t="s">
        <v>170</v>
      </c>
      <c r="DB3" s="8" t="s">
        <v>170</v>
      </c>
      <c r="DC3" s="8" t="s">
        <v>170</v>
      </c>
      <c r="DD3" s="8" t="s">
        <v>170</v>
      </c>
      <c r="DE3" s="8" t="s">
        <v>170</v>
      </c>
      <c r="DF3" s="8" t="s">
        <v>170</v>
      </c>
      <c r="DG3" s="8" t="s">
        <v>170</v>
      </c>
      <c r="DH3" s="8" t="s">
        <v>170</v>
      </c>
      <c r="DI3" s="8" t="s">
        <v>170</v>
      </c>
      <c r="DJ3" s="8" t="s">
        <v>170</v>
      </c>
      <c r="DK3" s="8" t="s">
        <v>170</v>
      </c>
      <c r="DL3" s="8" t="s">
        <v>170</v>
      </c>
      <c r="DM3" s="8" t="s">
        <v>170</v>
      </c>
      <c r="DN3" s="8" t="s">
        <v>170</v>
      </c>
      <c r="DO3" s="8" t="s">
        <v>170</v>
      </c>
      <c r="DP3" s="8" t="s">
        <v>170</v>
      </c>
      <c r="DQ3" s="8" t="s">
        <v>170</v>
      </c>
      <c r="DR3" s="8" t="s">
        <v>170</v>
      </c>
      <c r="DS3" s="8" t="s">
        <v>170</v>
      </c>
      <c r="DT3" s="8" t="s">
        <v>170</v>
      </c>
      <c r="DU3" s="8" t="s">
        <v>170</v>
      </c>
      <c r="DV3" s="8" t="s">
        <v>170</v>
      </c>
      <c r="DW3" s="8" t="s">
        <v>170</v>
      </c>
      <c r="DX3" s="8" t="s">
        <v>170</v>
      </c>
      <c r="DY3" s="8" t="s">
        <v>170</v>
      </c>
      <c r="DZ3" s="8" t="s">
        <v>170</v>
      </c>
      <c r="EA3" s="8" t="s">
        <v>170</v>
      </c>
      <c r="EB3" s="8" t="s">
        <v>170</v>
      </c>
      <c r="EC3" s="8" t="s">
        <v>170</v>
      </c>
      <c r="ED3" s="8" t="s">
        <v>170</v>
      </c>
      <c r="EE3" s="8" t="s">
        <v>170</v>
      </c>
      <c r="EF3" s="8" t="s">
        <v>170</v>
      </c>
      <c r="EG3" s="8" t="s">
        <v>170</v>
      </c>
      <c r="EH3" s="8" t="s">
        <v>170</v>
      </c>
      <c r="EI3" s="8" t="s">
        <v>170</v>
      </c>
      <c r="EJ3" s="8" t="s">
        <v>170</v>
      </c>
      <c r="EK3" s="8" t="s">
        <v>170</v>
      </c>
      <c r="EL3" s="8" t="s">
        <v>170</v>
      </c>
      <c r="EM3" s="8" t="s">
        <v>170</v>
      </c>
      <c r="EN3" s="8" t="s">
        <v>170</v>
      </c>
      <c r="EO3" s="8" t="s">
        <v>170</v>
      </c>
      <c r="EP3" s="8" t="s">
        <v>170</v>
      </c>
      <c r="EQ3" s="8" t="s">
        <v>170</v>
      </c>
      <c r="ER3" s="8" t="s">
        <v>170</v>
      </c>
      <c r="ES3" s="8" t="s">
        <v>170</v>
      </c>
      <c r="ET3" s="8" t="s">
        <v>170</v>
      </c>
      <c r="EU3" s="8" t="s">
        <v>170</v>
      </c>
      <c r="EV3" s="8" t="s">
        <v>170</v>
      </c>
      <c r="EW3" s="8" t="s">
        <v>170</v>
      </c>
      <c r="EX3" s="8" t="s">
        <v>170</v>
      </c>
      <c r="EY3" s="8" t="s">
        <v>170</v>
      </c>
      <c r="EZ3" s="8" t="s">
        <v>170</v>
      </c>
      <c r="FA3" s="8" t="s">
        <v>170</v>
      </c>
      <c r="FB3" s="8" t="s">
        <v>170</v>
      </c>
      <c r="FC3" s="8" t="s">
        <v>170</v>
      </c>
      <c r="FD3" s="8" t="s">
        <v>170</v>
      </c>
      <c r="FE3" s="8" t="s">
        <v>170</v>
      </c>
    </row>
    <row r="4" spans="1:161">
      <c r="A4" s="4" t="s">
        <v>162</v>
      </c>
      <c r="B4" s="8" t="s">
        <v>171</v>
      </c>
      <c r="C4" s="8" t="s">
        <v>171</v>
      </c>
      <c r="D4" s="8" t="s">
        <v>171</v>
      </c>
      <c r="E4" s="8" t="s">
        <v>171</v>
      </c>
      <c r="F4" s="8" t="s">
        <v>171</v>
      </c>
      <c r="G4" s="8" t="s">
        <v>171</v>
      </c>
      <c r="H4" s="8" t="s">
        <v>171</v>
      </c>
      <c r="I4" s="8" t="s">
        <v>171</v>
      </c>
      <c r="J4" s="8" t="s">
        <v>171</v>
      </c>
      <c r="K4" s="8" t="s">
        <v>171</v>
      </c>
      <c r="L4" s="8" t="s">
        <v>171</v>
      </c>
      <c r="M4" s="8" t="s">
        <v>171</v>
      </c>
      <c r="N4" s="8" t="s">
        <v>171</v>
      </c>
      <c r="O4" s="8" t="s">
        <v>171</v>
      </c>
      <c r="P4" s="8" t="s">
        <v>171</v>
      </c>
      <c r="Q4" s="8" t="s">
        <v>171</v>
      </c>
      <c r="R4" s="8" t="s">
        <v>171</v>
      </c>
      <c r="S4" s="8" t="s">
        <v>171</v>
      </c>
      <c r="T4" s="8" t="s">
        <v>171</v>
      </c>
      <c r="U4" s="8" t="s">
        <v>171</v>
      </c>
      <c r="V4" s="8" t="s">
        <v>171</v>
      </c>
      <c r="W4" s="8" t="s">
        <v>171</v>
      </c>
      <c r="X4" s="8" t="s">
        <v>171</v>
      </c>
      <c r="Y4" s="8" t="s">
        <v>171</v>
      </c>
      <c r="Z4" s="8" t="s">
        <v>171</v>
      </c>
      <c r="AA4" s="8" t="s">
        <v>171</v>
      </c>
      <c r="AB4" s="8" t="s">
        <v>171</v>
      </c>
      <c r="AC4" s="8" t="s">
        <v>171</v>
      </c>
      <c r="AD4" s="8" t="s">
        <v>171</v>
      </c>
      <c r="AE4" s="8" t="s">
        <v>171</v>
      </c>
      <c r="AF4" s="8" t="s">
        <v>171</v>
      </c>
      <c r="AG4" s="8" t="s">
        <v>171</v>
      </c>
      <c r="AH4" s="8" t="s">
        <v>171</v>
      </c>
      <c r="AI4" s="8" t="s">
        <v>171</v>
      </c>
      <c r="AJ4" s="8" t="s">
        <v>171</v>
      </c>
      <c r="AK4" s="8" t="s">
        <v>171</v>
      </c>
      <c r="AL4" s="8" t="s">
        <v>171</v>
      </c>
      <c r="AM4" s="8" t="s">
        <v>171</v>
      </c>
      <c r="AN4" s="8" t="s">
        <v>171</v>
      </c>
      <c r="AO4" s="8" t="s">
        <v>171</v>
      </c>
      <c r="AP4" s="8" t="s">
        <v>171</v>
      </c>
      <c r="AQ4" s="8" t="s">
        <v>171</v>
      </c>
      <c r="AR4" s="8" t="s">
        <v>171</v>
      </c>
      <c r="AS4" s="8" t="s">
        <v>171</v>
      </c>
      <c r="AT4" s="8" t="s">
        <v>171</v>
      </c>
      <c r="AU4" s="8" t="s">
        <v>171</v>
      </c>
      <c r="AV4" s="8" t="s">
        <v>171</v>
      </c>
      <c r="AW4" s="8" t="s">
        <v>171</v>
      </c>
      <c r="AX4" s="8" t="s">
        <v>171</v>
      </c>
      <c r="AY4" s="8" t="s">
        <v>171</v>
      </c>
      <c r="AZ4" s="8" t="s">
        <v>171</v>
      </c>
      <c r="BA4" s="8" t="s">
        <v>171</v>
      </c>
      <c r="BB4" s="8" t="s">
        <v>171</v>
      </c>
      <c r="BC4" s="8" t="s">
        <v>171</v>
      </c>
      <c r="BD4" s="8" t="s">
        <v>171</v>
      </c>
      <c r="BE4" s="8" t="s">
        <v>171</v>
      </c>
      <c r="BF4" s="8" t="s">
        <v>171</v>
      </c>
      <c r="BG4" s="8" t="s">
        <v>171</v>
      </c>
      <c r="BH4" s="8" t="s">
        <v>171</v>
      </c>
      <c r="BI4" s="8" t="s">
        <v>171</v>
      </c>
      <c r="BJ4" s="8" t="s">
        <v>171</v>
      </c>
      <c r="BK4" s="8" t="s">
        <v>171</v>
      </c>
      <c r="BL4" s="8" t="s">
        <v>171</v>
      </c>
      <c r="BM4" s="8" t="s">
        <v>171</v>
      </c>
      <c r="BN4" s="8" t="s">
        <v>171</v>
      </c>
      <c r="BO4" s="8" t="s">
        <v>171</v>
      </c>
      <c r="BP4" s="8" t="s">
        <v>171</v>
      </c>
      <c r="BQ4" s="8" t="s">
        <v>171</v>
      </c>
      <c r="BR4" s="8" t="s">
        <v>171</v>
      </c>
      <c r="BS4" s="8" t="s">
        <v>171</v>
      </c>
      <c r="BT4" s="8" t="s">
        <v>171</v>
      </c>
      <c r="BU4" s="8" t="s">
        <v>171</v>
      </c>
      <c r="BV4" s="8" t="s">
        <v>171</v>
      </c>
      <c r="BW4" s="8" t="s">
        <v>171</v>
      </c>
      <c r="BX4" s="8" t="s">
        <v>171</v>
      </c>
      <c r="BY4" s="8" t="s">
        <v>171</v>
      </c>
      <c r="BZ4" s="8" t="s">
        <v>171</v>
      </c>
      <c r="CA4" s="8" t="s">
        <v>171</v>
      </c>
      <c r="CB4" s="8" t="s">
        <v>171</v>
      </c>
      <c r="CC4" s="8" t="s">
        <v>171</v>
      </c>
      <c r="CD4" s="8" t="s">
        <v>171</v>
      </c>
      <c r="CE4" s="8" t="s">
        <v>171</v>
      </c>
      <c r="CF4" s="8" t="s">
        <v>171</v>
      </c>
      <c r="CG4" s="8" t="s">
        <v>171</v>
      </c>
      <c r="CH4" s="8" t="s">
        <v>171</v>
      </c>
      <c r="CI4" s="8" t="s">
        <v>171</v>
      </c>
      <c r="CJ4" s="8" t="s">
        <v>171</v>
      </c>
      <c r="CK4" s="8" t="s">
        <v>171</v>
      </c>
      <c r="CL4" s="8" t="s">
        <v>171</v>
      </c>
      <c r="CM4" s="8" t="s">
        <v>171</v>
      </c>
      <c r="CN4" s="8" t="s">
        <v>171</v>
      </c>
      <c r="CO4" s="8" t="s">
        <v>171</v>
      </c>
      <c r="CP4" s="8" t="s">
        <v>171</v>
      </c>
      <c r="CQ4" s="8" t="s">
        <v>171</v>
      </c>
      <c r="CR4" s="8" t="s">
        <v>171</v>
      </c>
      <c r="CS4" s="8" t="s">
        <v>171</v>
      </c>
      <c r="CT4" s="8" t="s">
        <v>171</v>
      </c>
      <c r="CU4" s="8" t="s">
        <v>171</v>
      </c>
      <c r="CV4" s="8" t="s">
        <v>171</v>
      </c>
      <c r="CW4" s="8" t="s">
        <v>171</v>
      </c>
      <c r="CX4" s="8" t="s">
        <v>171</v>
      </c>
      <c r="CY4" s="8" t="s">
        <v>171</v>
      </c>
      <c r="CZ4" s="8" t="s">
        <v>171</v>
      </c>
      <c r="DA4" s="8" t="s">
        <v>171</v>
      </c>
      <c r="DB4" s="8" t="s">
        <v>171</v>
      </c>
      <c r="DC4" s="8" t="s">
        <v>171</v>
      </c>
      <c r="DD4" s="8" t="s">
        <v>171</v>
      </c>
      <c r="DE4" s="8" t="s">
        <v>171</v>
      </c>
      <c r="DF4" s="8" t="s">
        <v>171</v>
      </c>
      <c r="DG4" s="8" t="s">
        <v>171</v>
      </c>
      <c r="DH4" s="8" t="s">
        <v>171</v>
      </c>
      <c r="DI4" s="8" t="s">
        <v>171</v>
      </c>
      <c r="DJ4" s="8" t="s">
        <v>171</v>
      </c>
      <c r="DK4" s="8" t="s">
        <v>171</v>
      </c>
      <c r="DL4" s="8" t="s">
        <v>171</v>
      </c>
      <c r="DM4" s="8" t="s">
        <v>171</v>
      </c>
      <c r="DN4" s="8" t="s">
        <v>171</v>
      </c>
      <c r="DO4" s="8" t="s">
        <v>171</v>
      </c>
      <c r="DP4" s="8" t="s">
        <v>171</v>
      </c>
      <c r="DQ4" s="8" t="s">
        <v>171</v>
      </c>
      <c r="DR4" s="8" t="s">
        <v>171</v>
      </c>
      <c r="DS4" s="8" t="s">
        <v>171</v>
      </c>
      <c r="DT4" s="8" t="s">
        <v>171</v>
      </c>
      <c r="DU4" s="8" t="s">
        <v>171</v>
      </c>
      <c r="DV4" s="8" t="s">
        <v>171</v>
      </c>
      <c r="DW4" s="8" t="s">
        <v>171</v>
      </c>
      <c r="DX4" s="8" t="s">
        <v>171</v>
      </c>
      <c r="DY4" s="8" t="s">
        <v>171</v>
      </c>
      <c r="DZ4" s="8" t="s">
        <v>171</v>
      </c>
      <c r="EA4" s="8" t="s">
        <v>171</v>
      </c>
      <c r="EB4" s="8" t="s">
        <v>171</v>
      </c>
      <c r="EC4" s="8" t="s">
        <v>171</v>
      </c>
      <c r="ED4" s="8" t="s">
        <v>171</v>
      </c>
      <c r="EE4" s="8" t="s">
        <v>171</v>
      </c>
      <c r="EF4" s="8" t="s">
        <v>171</v>
      </c>
      <c r="EG4" s="8" t="s">
        <v>171</v>
      </c>
      <c r="EH4" s="8" t="s">
        <v>171</v>
      </c>
      <c r="EI4" s="8" t="s">
        <v>171</v>
      </c>
      <c r="EJ4" s="8" t="s">
        <v>171</v>
      </c>
      <c r="EK4" s="8" t="s">
        <v>171</v>
      </c>
      <c r="EL4" s="8" t="s">
        <v>171</v>
      </c>
      <c r="EM4" s="8" t="s">
        <v>171</v>
      </c>
      <c r="EN4" s="8" t="s">
        <v>171</v>
      </c>
      <c r="EO4" s="8" t="s">
        <v>171</v>
      </c>
      <c r="EP4" s="8" t="s">
        <v>171</v>
      </c>
      <c r="EQ4" s="8" t="s">
        <v>171</v>
      </c>
      <c r="ER4" s="8" t="s">
        <v>171</v>
      </c>
      <c r="ES4" s="8" t="s">
        <v>171</v>
      </c>
      <c r="ET4" s="8" t="s">
        <v>171</v>
      </c>
      <c r="EU4" s="8" t="s">
        <v>171</v>
      </c>
      <c r="EV4" s="8" t="s">
        <v>171</v>
      </c>
      <c r="EW4" s="8" t="s">
        <v>171</v>
      </c>
      <c r="EX4" s="8" t="s">
        <v>171</v>
      </c>
      <c r="EY4" s="8" t="s">
        <v>171</v>
      </c>
      <c r="EZ4" s="8" t="s">
        <v>171</v>
      </c>
      <c r="FA4" s="8" t="s">
        <v>171</v>
      </c>
      <c r="FB4" s="8" t="s">
        <v>171</v>
      </c>
      <c r="FC4" s="8" t="s">
        <v>171</v>
      </c>
      <c r="FD4" s="8" t="s">
        <v>171</v>
      </c>
      <c r="FE4" s="8" t="s">
        <v>171</v>
      </c>
    </row>
    <row r="5" spans="1:161">
      <c r="A5" s="4" t="s">
        <v>163</v>
      </c>
      <c r="B5" s="8" t="s">
        <v>341</v>
      </c>
      <c r="C5" s="8" t="s">
        <v>341</v>
      </c>
      <c r="D5" s="8" t="s">
        <v>341</v>
      </c>
      <c r="E5" s="8" t="s">
        <v>341</v>
      </c>
      <c r="F5" s="8" t="s">
        <v>341</v>
      </c>
      <c r="G5" s="8" t="s">
        <v>341</v>
      </c>
      <c r="H5" s="8" t="s">
        <v>341</v>
      </c>
      <c r="I5" s="8" t="s">
        <v>341</v>
      </c>
      <c r="J5" s="8" t="s">
        <v>341</v>
      </c>
      <c r="K5" s="8" t="s">
        <v>341</v>
      </c>
      <c r="L5" s="8" t="s">
        <v>341</v>
      </c>
      <c r="M5" s="8" t="s">
        <v>341</v>
      </c>
      <c r="N5" s="8" t="s">
        <v>341</v>
      </c>
      <c r="O5" s="8" t="s">
        <v>341</v>
      </c>
      <c r="P5" s="8" t="s">
        <v>341</v>
      </c>
      <c r="Q5" s="8" t="s">
        <v>341</v>
      </c>
      <c r="R5" s="8" t="s">
        <v>341</v>
      </c>
      <c r="S5" s="8" t="s">
        <v>341</v>
      </c>
      <c r="T5" s="8" t="s">
        <v>341</v>
      </c>
      <c r="U5" s="8" t="s">
        <v>341</v>
      </c>
      <c r="V5" s="8" t="s">
        <v>341</v>
      </c>
      <c r="W5" s="8" t="s">
        <v>341</v>
      </c>
      <c r="X5" s="8" t="s">
        <v>341</v>
      </c>
      <c r="Y5" s="8" t="s">
        <v>341</v>
      </c>
      <c r="Z5" s="8" t="s">
        <v>341</v>
      </c>
      <c r="AA5" s="8" t="s">
        <v>341</v>
      </c>
      <c r="AB5" s="8" t="s">
        <v>341</v>
      </c>
      <c r="AC5" s="8" t="s">
        <v>341</v>
      </c>
      <c r="AD5" s="8" t="s">
        <v>341</v>
      </c>
      <c r="AE5" s="8" t="s">
        <v>341</v>
      </c>
      <c r="AF5" s="8" t="s">
        <v>341</v>
      </c>
      <c r="AG5" s="8" t="s">
        <v>341</v>
      </c>
      <c r="AH5" s="8" t="s">
        <v>341</v>
      </c>
      <c r="AI5" s="8" t="s">
        <v>341</v>
      </c>
      <c r="AJ5" s="8" t="s">
        <v>341</v>
      </c>
      <c r="AK5" s="8" t="s">
        <v>341</v>
      </c>
      <c r="AL5" s="8" t="s">
        <v>341</v>
      </c>
      <c r="AM5" s="8" t="s">
        <v>341</v>
      </c>
      <c r="AN5" s="8" t="s">
        <v>341</v>
      </c>
      <c r="AO5" s="8" t="s">
        <v>341</v>
      </c>
      <c r="AP5" s="8" t="s">
        <v>341</v>
      </c>
      <c r="AQ5" s="8" t="s">
        <v>341</v>
      </c>
      <c r="AR5" s="8" t="s">
        <v>341</v>
      </c>
      <c r="AS5" s="8" t="s">
        <v>341</v>
      </c>
      <c r="AT5" s="8" t="s">
        <v>341</v>
      </c>
      <c r="AU5" s="8" t="s">
        <v>341</v>
      </c>
      <c r="AV5" s="8" t="s">
        <v>341</v>
      </c>
      <c r="AW5" s="8" t="s">
        <v>341</v>
      </c>
      <c r="AX5" s="8" t="s">
        <v>341</v>
      </c>
      <c r="AY5" s="8" t="s">
        <v>341</v>
      </c>
      <c r="AZ5" s="8" t="s">
        <v>341</v>
      </c>
      <c r="BA5" s="8" t="s">
        <v>341</v>
      </c>
      <c r="BB5" s="8" t="s">
        <v>341</v>
      </c>
      <c r="BC5" s="8" t="s">
        <v>341</v>
      </c>
      <c r="BD5" s="8" t="s">
        <v>341</v>
      </c>
      <c r="BE5" s="8" t="s">
        <v>341</v>
      </c>
      <c r="BF5" s="8" t="s">
        <v>341</v>
      </c>
      <c r="BG5" s="8" t="s">
        <v>341</v>
      </c>
      <c r="BH5" s="8" t="s">
        <v>341</v>
      </c>
      <c r="BI5" s="8" t="s">
        <v>341</v>
      </c>
      <c r="BJ5" s="8" t="s">
        <v>341</v>
      </c>
      <c r="BK5" s="8" t="s">
        <v>341</v>
      </c>
      <c r="BL5" s="8" t="s">
        <v>341</v>
      </c>
      <c r="BM5" s="8" t="s">
        <v>341</v>
      </c>
      <c r="BN5" s="8" t="s">
        <v>341</v>
      </c>
      <c r="BO5" s="8" t="s">
        <v>341</v>
      </c>
      <c r="BP5" s="8" t="s">
        <v>341</v>
      </c>
      <c r="BQ5" s="8" t="s">
        <v>341</v>
      </c>
      <c r="BR5" s="8" t="s">
        <v>341</v>
      </c>
      <c r="BS5" s="8" t="s">
        <v>341</v>
      </c>
      <c r="BT5" s="8" t="s">
        <v>341</v>
      </c>
      <c r="BU5" s="8" t="s">
        <v>341</v>
      </c>
      <c r="BV5" s="8" t="s">
        <v>341</v>
      </c>
      <c r="BW5" s="8" t="s">
        <v>341</v>
      </c>
      <c r="BX5" s="8" t="s">
        <v>341</v>
      </c>
      <c r="BY5" s="8" t="s">
        <v>341</v>
      </c>
      <c r="BZ5" s="8" t="s">
        <v>341</v>
      </c>
      <c r="CA5" s="8" t="s">
        <v>341</v>
      </c>
      <c r="CB5" s="8" t="s">
        <v>341</v>
      </c>
      <c r="CC5" s="8" t="s">
        <v>341</v>
      </c>
      <c r="CD5" s="8" t="s">
        <v>341</v>
      </c>
      <c r="CE5" s="8" t="s">
        <v>341</v>
      </c>
      <c r="CF5" s="8" t="s">
        <v>341</v>
      </c>
      <c r="CG5" s="8" t="s">
        <v>341</v>
      </c>
      <c r="CH5" s="8" t="s">
        <v>341</v>
      </c>
      <c r="CI5" s="8" t="s">
        <v>341</v>
      </c>
      <c r="CJ5" s="8" t="s">
        <v>341</v>
      </c>
      <c r="CK5" s="8" t="s">
        <v>341</v>
      </c>
      <c r="CL5" s="8" t="s">
        <v>341</v>
      </c>
      <c r="CM5" s="8" t="s">
        <v>341</v>
      </c>
      <c r="CN5" s="8" t="s">
        <v>341</v>
      </c>
      <c r="CO5" s="8" t="s">
        <v>341</v>
      </c>
      <c r="CP5" s="8" t="s">
        <v>341</v>
      </c>
      <c r="CQ5" s="8" t="s">
        <v>341</v>
      </c>
      <c r="CR5" s="8" t="s">
        <v>341</v>
      </c>
      <c r="CS5" s="8" t="s">
        <v>341</v>
      </c>
      <c r="CT5" s="8" t="s">
        <v>341</v>
      </c>
      <c r="CU5" s="8" t="s">
        <v>341</v>
      </c>
      <c r="CV5" s="8" t="s">
        <v>341</v>
      </c>
      <c r="CW5" s="8" t="s">
        <v>341</v>
      </c>
      <c r="CX5" s="8" t="s">
        <v>341</v>
      </c>
      <c r="CY5" s="8" t="s">
        <v>341</v>
      </c>
      <c r="CZ5" s="8" t="s">
        <v>341</v>
      </c>
      <c r="DA5" s="8" t="s">
        <v>341</v>
      </c>
      <c r="DB5" s="8" t="s">
        <v>341</v>
      </c>
      <c r="DC5" s="8" t="s">
        <v>341</v>
      </c>
      <c r="DD5" s="8" t="s">
        <v>341</v>
      </c>
      <c r="DE5" s="8" t="s">
        <v>341</v>
      </c>
      <c r="DF5" s="8" t="s">
        <v>341</v>
      </c>
      <c r="DG5" s="8" t="s">
        <v>341</v>
      </c>
      <c r="DH5" s="8" t="s">
        <v>341</v>
      </c>
      <c r="DI5" s="8" t="s">
        <v>341</v>
      </c>
      <c r="DJ5" s="8" t="s">
        <v>341</v>
      </c>
      <c r="DK5" s="8" t="s">
        <v>341</v>
      </c>
      <c r="DL5" s="8" t="s">
        <v>341</v>
      </c>
      <c r="DM5" s="8" t="s">
        <v>341</v>
      </c>
      <c r="DN5" s="8" t="s">
        <v>341</v>
      </c>
      <c r="DO5" s="8" t="s">
        <v>341</v>
      </c>
      <c r="DP5" s="8" t="s">
        <v>341</v>
      </c>
      <c r="DQ5" s="8" t="s">
        <v>341</v>
      </c>
      <c r="DR5" s="8" t="s">
        <v>341</v>
      </c>
      <c r="DS5" s="8" t="s">
        <v>341</v>
      </c>
      <c r="DT5" s="8" t="s">
        <v>341</v>
      </c>
      <c r="DU5" s="8" t="s">
        <v>341</v>
      </c>
      <c r="DV5" s="8" t="s">
        <v>341</v>
      </c>
      <c r="DW5" s="8" t="s">
        <v>341</v>
      </c>
      <c r="DX5" s="8" t="s">
        <v>341</v>
      </c>
      <c r="DY5" s="8" t="s">
        <v>341</v>
      </c>
      <c r="DZ5" s="8" t="s">
        <v>341</v>
      </c>
      <c r="EA5" s="8" t="s">
        <v>341</v>
      </c>
      <c r="EB5" s="8" t="s">
        <v>341</v>
      </c>
      <c r="EC5" s="8" t="s">
        <v>341</v>
      </c>
      <c r="ED5" s="8" t="s">
        <v>341</v>
      </c>
      <c r="EE5" s="8" t="s">
        <v>341</v>
      </c>
      <c r="EF5" s="8" t="s">
        <v>341</v>
      </c>
      <c r="EG5" s="8" t="s">
        <v>341</v>
      </c>
      <c r="EH5" s="8" t="s">
        <v>341</v>
      </c>
      <c r="EI5" s="8" t="s">
        <v>341</v>
      </c>
      <c r="EJ5" s="8" t="s">
        <v>341</v>
      </c>
      <c r="EK5" s="8" t="s">
        <v>341</v>
      </c>
      <c r="EL5" s="8" t="s">
        <v>341</v>
      </c>
      <c r="EM5" s="8" t="s">
        <v>341</v>
      </c>
      <c r="EN5" s="8" t="s">
        <v>341</v>
      </c>
      <c r="EO5" s="8" t="s">
        <v>341</v>
      </c>
      <c r="EP5" s="8" t="s">
        <v>341</v>
      </c>
      <c r="EQ5" s="8" t="s">
        <v>341</v>
      </c>
      <c r="ER5" s="8" t="s">
        <v>341</v>
      </c>
      <c r="ES5" s="8" t="s">
        <v>341</v>
      </c>
      <c r="ET5" s="8" t="s">
        <v>341</v>
      </c>
      <c r="EU5" s="8" t="s">
        <v>341</v>
      </c>
      <c r="EV5" s="8" t="s">
        <v>341</v>
      </c>
      <c r="EW5" s="8" t="s">
        <v>341</v>
      </c>
      <c r="EX5" s="8" t="s">
        <v>341</v>
      </c>
      <c r="EY5" s="8" t="s">
        <v>341</v>
      </c>
      <c r="EZ5" s="8" t="s">
        <v>341</v>
      </c>
      <c r="FA5" s="8" t="s">
        <v>341</v>
      </c>
      <c r="FB5" s="8" t="s">
        <v>341</v>
      </c>
      <c r="FC5" s="8" t="s">
        <v>341</v>
      </c>
      <c r="FD5" s="8" t="s">
        <v>341</v>
      </c>
      <c r="FE5" s="8" t="s">
        <v>341</v>
      </c>
    </row>
    <row r="6" spans="1:161">
      <c r="A6" s="4" t="s">
        <v>164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2</v>
      </c>
      <c r="BS6" s="1">
        <v>2</v>
      </c>
      <c r="BT6" s="1">
        <v>2</v>
      </c>
      <c r="BU6" s="1">
        <v>2</v>
      </c>
      <c r="BV6" s="1">
        <v>2</v>
      </c>
      <c r="BW6" s="1">
        <v>2</v>
      </c>
      <c r="BX6" s="1">
        <v>2</v>
      </c>
      <c r="BY6" s="1">
        <v>2</v>
      </c>
      <c r="BZ6" s="1">
        <v>2</v>
      </c>
      <c r="CA6" s="1">
        <v>2</v>
      </c>
      <c r="CB6" s="1">
        <v>2</v>
      </c>
      <c r="CC6" s="1">
        <v>2</v>
      </c>
      <c r="CD6" s="1">
        <v>2</v>
      </c>
      <c r="CE6" s="1">
        <v>2</v>
      </c>
      <c r="CF6" s="1">
        <v>2</v>
      </c>
      <c r="CG6" s="1">
        <v>2</v>
      </c>
      <c r="CH6" s="1">
        <v>2</v>
      </c>
      <c r="CI6" s="1">
        <v>2</v>
      </c>
      <c r="CJ6" s="1">
        <v>2</v>
      </c>
      <c r="CK6" s="1">
        <v>2</v>
      </c>
      <c r="CL6" s="1">
        <v>2</v>
      </c>
      <c r="CM6" s="1">
        <v>2</v>
      </c>
      <c r="CN6" s="1">
        <v>2</v>
      </c>
      <c r="CO6" s="1">
        <v>2</v>
      </c>
      <c r="CP6" s="1">
        <v>2</v>
      </c>
      <c r="CQ6" s="1">
        <v>2</v>
      </c>
      <c r="CR6" s="1">
        <v>2</v>
      </c>
      <c r="CS6" s="1">
        <v>2</v>
      </c>
      <c r="CT6" s="1">
        <v>2</v>
      </c>
      <c r="CU6" s="1">
        <v>2</v>
      </c>
      <c r="CV6" s="1">
        <v>2</v>
      </c>
      <c r="CW6" s="1">
        <v>2</v>
      </c>
      <c r="CX6" s="1">
        <v>2</v>
      </c>
      <c r="CY6" s="1">
        <v>2</v>
      </c>
      <c r="CZ6" s="1">
        <v>2</v>
      </c>
      <c r="DA6" s="1">
        <v>2</v>
      </c>
      <c r="DB6" s="1">
        <v>2</v>
      </c>
      <c r="DC6" s="1">
        <v>2</v>
      </c>
      <c r="DD6" s="1">
        <v>2</v>
      </c>
      <c r="DE6" s="1">
        <v>2</v>
      </c>
      <c r="DF6" s="1">
        <v>2</v>
      </c>
      <c r="DG6" s="1">
        <v>2</v>
      </c>
      <c r="DH6" s="1">
        <v>2</v>
      </c>
      <c r="DI6" s="1">
        <v>2</v>
      </c>
      <c r="DJ6" s="1">
        <v>2</v>
      </c>
      <c r="DK6" s="1">
        <v>2</v>
      </c>
      <c r="DL6" s="1">
        <v>2</v>
      </c>
      <c r="DM6" s="1">
        <v>2</v>
      </c>
      <c r="DN6" s="1">
        <v>2</v>
      </c>
      <c r="DO6" s="1">
        <v>2</v>
      </c>
      <c r="DP6" s="1">
        <v>2</v>
      </c>
      <c r="DQ6" s="1">
        <v>2</v>
      </c>
      <c r="DR6" s="1">
        <v>2</v>
      </c>
      <c r="DS6" s="1">
        <v>2</v>
      </c>
      <c r="DT6" s="1">
        <v>2</v>
      </c>
      <c r="DU6" s="1">
        <v>2</v>
      </c>
      <c r="DV6" s="1">
        <v>2</v>
      </c>
      <c r="DW6" s="1">
        <v>2</v>
      </c>
      <c r="DX6" s="1">
        <v>2</v>
      </c>
      <c r="DY6" s="1">
        <v>2</v>
      </c>
      <c r="DZ6" s="1">
        <v>2</v>
      </c>
      <c r="EA6" s="1">
        <v>2</v>
      </c>
      <c r="EB6" s="1">
        <v>2</v>
      </c>
      <c r="EC6" s="1">
        <v>2</v>
      </c>
      <c r="ED6" s="1">
        <v>2</v>
      </c>
      <c r="EE6" s="1">
        <v>2</v>
      </c>
      <c r="EF6" s="1">
        <v>2</v>
      </c>
      <c r="EG6" s="1">
        <v>2</v>
      </c>
      <c r="EH6" s="1">
        <v>2</v>
      </c>
      <c r="EI6" s="1">
        <v>2</v>
      </c>
      <c r="EJ6" s="1">
        <v>2</v>
      </c>
      <c r="EK6" s="1">
        <v>2</v>
      </c>
      <c r="EL6" s="1">
        <v>2</v>
      </c>
      <c r="EM6" s="1">
        <v>2</v>
      </c>
      <c r="EN6" s="1">
        <v>2</v>
      </c>
      <c r="EO6" s="1">
        <v>2</v>
      </c>
      <c r="EP6" s="1">
        <v>2</v>
      </c>
      <c r="EQ6" s="1">
        <v>2</v>
      </c>
      <c r="ER6" s="1">
        <v>2</v>
      </c>
      <c r="ES6" s="1">
        <v>2</v>
      </c>
      <c r="ET6" s="1">
        <v>2</v>
      </c>
      <c r="EU6" s="1">
        <v>2</v>
      </c>
      <c r="EV6" s="1">
        <v>2</v>
      </c>
      <c r="EW6" s="1">
        <v>2</v>
      </c>
      <c r="EX6" s="1">
        <v>2</v>
      </c>
      <c r="EY6" s="1">
        <v>2</v>
      </c>
      <c r="EZ6" s="1">
        <v>2</v>
      </c>
      <c r="FA6" s="1">
        <v>2</v>
      </c>
      <c r="FB6" s="1">
        <v>2</v>
      </c>
      <c r="FC6" s="1">
        <v>2</v>
      </c>
      <c r="FD6" s="1">
        <v>2</v>
      </c>
      <c r="FE6" s="1">
        <v>2</v>
      </c>
    </row>
    <row r="7" spans="1:161" s="6" customFormat="1">
      <c r="A7" s="5" t="s">
        <v>165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  <c r="BO7" s="6">
        <v>42036</v>
      </c>
      <c r="BP7" s="6">
        <v>42036</v>
      </c>
      <c r="BQ7" s="6">
        <v>42036</v>
      </c>
      <c r="BR7" s="6">
        <v>42036</v>
      </c>
      <c r="BS7" s="6">
        <v>42036</v>
      </c>
      <c r="BT7" s="6">
        <v>42036</v>
      </c>
      <c r="BU7" s="6">
        <v>42036</v>
      </c>
      <c r="BV7" s="6">
        <v>42036</v>
      </c>
      <c r="BW7" s="6">
        <v>42036</v>
      </c>
      <c r="BX7" s="6">
        <v>42036</v>
      </c>
      <c r="BY7" s="6">
        <v>42036</v>
      </c>
      <c r="BZ7" s="6">
        <v>42036</v>
      </c>
      <c r="CA7" s="6">
        <v>42036</v>
      </c>
      <c r="CB7" s="6">
        <v>42036</v>
      </c>
      <c r="CC7" s="6">
        <v>42036</v>
      </c>
      <c r="CD7" s="6">
        <v>42036</v>
      </c>
      <c r="CE7" s="6">
        <v>42036</v>
      </c>
      <c r="CF7" s="6">
        <v>42036</v>
      </c>
      <c r="CG7" s="6">
        <v>42036</v>
      </c>
      <c r="CH7" s="6">
        <v>42036</v>
      </c>
      <c r="CI7" s="6">
        <v>42036</v>
      </c>
      <c r="CJ7" s="6">
        <v>42036</v>
      </c>
      <c r="CK7" s="6">
        <v>42036</v>
      </c>
      <c r="CL7" s="6">
        <v>42036</v>
      </c>
      <c r="CM7" s="6">
        <v>42036</v>
      </c>
      <c r="CN7" s="6">
        <v>42036</v>
      </c>
      <c r="CO7" s="6">
        <v>42036</v>
      </c>
      <c r="CP7" s="6">
        <v>42036</v>
      </c>
      <c r="CQ7" s="6">
        <v>42036</v>
      </c>
      <c r="CR7" s="6">
        <v>42036</v>
      </c>
      <c r="CS7" s="6">
        <v>42036</v>
      </c>
      <c r="CT7" s="6">
        <v>42036</v>
      </c>
      <c r="CU7" s="6">
        <v>42036</v>
      </c>
      <c r="CV7" s="6">
        <v>42036</v>
      </c>
      <c r="CW7" s="6">
        <v>42036</v>
      </c>
      <c r="CX7" s="6">
        <v>42036</v>
      </c>
      <c r="CY7" s="6">
        <v>42036</v>
      </c>
      <c r="CZ7" s="6">
        <v>42036</v>
      </c>
      <c r="DA7" s="6">
        <v>42036</v>
      </c>
      <c r="DB7" s="6">
        <v>42036</v>
      </c>
      <c r="DC7" s="6">
        <v>42036</v>
      </c>
      <c r="DD7" s="6">
        <v>42036</v>
      </c>
      <c r="DE7" s="6">
        <v>42036</v>
      </c>
      <c r="DF7" s="6">
        <v>42036</v>
      </c>
      <c r="DG7" s="6">
        <v>42036</v>
      </c>
      <c r="DH7" s="6">
        <v>42036</v>
      </c>
      <c r="DI7" s="6">
        <v>42036</v>
      </c>
      <c r="DJ7" s="6">
        <v>42036</v>
      </c>
      <c r="DK7" s="6">
        <v>42036</v>
      </c>
      <c r="DL7" s="6">
        <v>42036</v>
      </c>
      <c r="DM7" s="6">
        <v>42036</v>
      </c>
      <c r="DN7" s="6">
        <v>42036</v>
      </c>
      <c r="DO7" s="6">
        <v>42036</v>
      </c>
      <c r="DP7" s="6">
        <v>42036</v>
      </c>
      <c r="DQ7" s="6">
        <v>42036</v>
      </c>
      <c r="DR7" s="6">
        <v>42036</v>
      </c>
      <c r="DS7" s="6">
        <v>42036</v>
      </c>
      <c r="DT7" s="6">
        <v>42036</v>
      </c>
      <c r="DU7" s="6">
        <v>42036</v>
      </c>
      <c r="DV7" s="6">
        <v>42036</v>
      </c>
      <c r="DW7" s="6">
        <v>42036</v>
      </c>
      <c r="DX7" s="6">
        <v>42036</v>
      </c>
      <c r="DY7" s="6">
        <v>42036</v>
      </c>
      <c r="DZ7" s="6">
        <v>42036</v>
      </c>
      <c r="EA7" s="6">
        <v>42036</v>
      </c>
      <c r="EB7" s="6">
        <v>42036</v>
      </c>
      <c r="EC7" s="6">
        <v>42036</v>
      </c>
      <c r="ED7" s="6">
        <v>42036</v>
      </c>
      <c r="EE7" s="6">
        <v>42036</v>
      </c>
      <c r="EF7" s="6">
        <v>42036</v>
      </c>
      <c r="EG7" s="6">
        <v>42036</v>
      </c>
      <c r="EH7" s="6">
        <v>42036</v>
      </c>
      <c r="EI7" s="6">
        <v>42036</v>
      </c>
      <c r="EJ7" s="6">
        <v>42036</v>
      </c>
      <c r="EK7" s="6">
        <v>42036</v>
      </c>
      <c r="EL7" s="6">
        <v>42036</v>
      </c>
      <c r="EM7" s="6">
        <v>42036</v>
      </c>
      <c r="EN7" s="6">
        <v>42036</v>
      </c>
      <c r="EO7" s="6">
        <v>42036</v>
      </c>
      <c r="EP7" s="6">
        <v>42036</v>
      </c>
      <c r="EQ7" s="6">
        <v>42036</v>
      </c>
      <c r="ER7" s="6">
        <v>42036</v>
      </c>
      <c r="ES7" s="6">
        <v>42036</v>
      </c>
      <c r="ET7" s="6">
        <v>42036</v>
      </c>
      <c r="EU7" s="6">
        <v>42036</v>
      </c>
      <c r="EV7" s="6">
        <v>42036</v>
      </c>
      <c r="EW7" s="6">
        <v>42036</v>
      </c>
      <c r="EX7" s="6">
        <v>42036</v>
      </c>
      <c r="EY7" s="6">
        <v>42036</v>
      </c>
      <c r="EZ7" s="6">
        <v>42036</v>
      </c>
      <c r="FA7" s="6">
        <v>42036</v>
      </c>
      <c r="FB7" s="6">
        <v>42036</v>
      </c>
      <c r="FC7" s="6">
        <v>42036</v>
      </c>
      <c r="FD7" s="6">
        <v>42036</v>
      </c>
      <c r="FE7" s="6">
        <v>42036</v>
      </c>
    </row>
    <row r="8" spans="1:161" s="6" customFormat="1">
      <c r="A8" s="5" t="s">
        <v>166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  <c r="BO8" s="6">
        <v>44228</v>
      </c>
      <c r="BP8" s="6">
        <v>44228</v>
      </c>
      <c r="BQ8" s="6">
        <v>44228</v>
      </c>
      <c r="BR8" s="6">
        <v>44228</v>
      </c>
      <c r="BS8" s="6">
        <v>44228</v>
      </c>
      <c r="BT8" s="6">
        <v>44228</v>
      </c>
      <c r="BU8" s="6">
        <v>44228</v>
      </c>
      <c r="BV8" s="6">
        <v>44228</v>
      </c>
      <c r="BW8" s="6">
        <v>44228</v>
      </c>
      <c r="BX8" s="6">
        <v>44228</v>
      </c>
      <c r="BY8" s="6">
        <v>44228</v>
      </c>
      <c r="BZ8" s="6">
        <v>44228</v>
      </c>
      <c r="CA8" s="6">
        <v>44228</v>
      </c>
      <c r="CB8" s="6">
        <v>44228</v>
      </c>
      <c r="CC8" s="6">
        <v>44228</v>
      </c>
      <c r="CD8" s="6">
        <v>44228</v>
      </c>
      <c r="CE8" s="6">
        <v>44228</v>
      </c>
      <c r="CF8" s="6">
        <v>44228</v>
      </c>
      <c r="CG8" s="6">
        <v>44228</v>
      </c>
      <c r="CH8" s="6">
        <v>44228</v>
      </c>
      <c r="CI8" s="6">
        <v>44228</v>
      </c>
      <c r="CJ8" s="6">
        <v>44228</v>
      </c>
      <c r="CK8" s="6">
        <v>44228</v>
      </c>
      <c r="CL8" s="6">
        <v>44228</v>
      </c>
      <c r="CM8" s="6">
        <v>44228</v>
      </c>
      <c r="CN8" s="6">
        <v>44228</v>
      </c>
      <c r="CO8" s="6">
        <v>44228</v>
      </c>
      <c r="CP8" s="6">
        <v>44228</v>
      </c>
      <c r="CQ8" s="6">
        <v>44228</v>
      </c>
      <c r="CR8" s="6">
        <v>44228</v>
      </c>
      <c r="CS8" s="6">
        <v>44228</v>
      </c>
      <c r="CT8" s="6">
        <v>44228</v>
      </c>
      <c r="CU8" s="6">
        <v>44228</v>
      </c>
      <c r="CV8" s="6">
        <v>44228</v>
      </c>
      <c r="CW8" s="6">
        <v>44228</v>
      </c>
      <c r="CX8" s="6">
        <v>44228</v>
      </c>
      <c r="CY8" s="6">
        <v>44228</v>
      </c>
      <c r="CZ8" s="6">
        <v>44228</v>
      </c>
      <c r="DA8" s="6">
        <v>44228</v>
      </c>
      <c r="DB8" s="6">
        <v>44228</v>
      </c>
      <c r="DC8" s="6">
        <v>44228</v>
      </c>
      <c r="DD8" s="6">
        <v>44228</v>
      </c>
      <c r="DE8" s="6">
        <v>44228</v>
      </c>
      <c r="DF8" s="6">
        <v>44228</v>
      </c>
      <c r="DG8" s="6">
        <v>44228</v>
      </c>
      <c r="DH8" s="6">
        <v>44228</v>
      </c>
      <c r="DI8" s="6">
        <v>44228</v>
      </c>
      <c r="DJ8" s="6">
        <v>44228</v>
      </c>
      <c r="DK8" s="6">
        <v>44228</v>
      </c>
      <c r="DL8" s="6">
        <v>44228</v>
      </c>
      <c r="DM8" s="6">
        <v>44228</v>
      </c>
      <c r="DN8" s="6">
        <v>44228</v>
      </c>
      <c r="DO8" s="6">
        <v>44228</v>
      </c>
      <c r="DP8" s="6">
        <v>44228</v>
      </c>
      <c r="DQ8" s="6">
        <v>44228</v>
      </c>
      <c r="DR8" s="6">
        <v>44228</v>
      </c>
      <c r="DS8" s="6">
        <v>44228</v>
      </c>
      <c r="DT8" s="6">
        <v>44228</v>
      </c>
      <c r="DU8" s="6">
        <v>44228</v>
      </c>
      <c r="DV8" s="6">
        <v>44228</v>
      </c>
      <c r="DW8" s="6">
        <v>44228</v>
      </c>
      <c r="DX8" s="6">
        <v>44228</v>
      </c>
      <c r="DY8" s="6">
        <v>44228</v>
      </c>
      <c r="DZ8" s="6">
        <v>44228</v>
      </c>
      <c r="EA8" s="6">
        <v>44228</v>
      </c>
      <c r="EB8" s="6">
        <v>44228</v>
      </c>
      <c r="EC8" s="6">
        <v>44228</v>
      </c>
      <c r="ED8" s="6">
        <v>44228</v>
      </c>
      <c r="EE8" s="6">
        <v>44228</v>
      </c>
      <c r="EF8" s="6">
        <v>44228</v>
      </c>
      <c r="EG8" s="6">
        <v>44228</v>
      </c>
      <c r="EH8" s="6">
        <v>44228</v>
      </c>
      <c r="EI8" s="6">
        <v>44228</v>
      </c>
      <c r="EJ8" s="6">
        <v>44228</v>
      </c>
      <c r="EK8" s="6">
        <v>44228</v>
      </c>
      <c r="EL8" s="6">
        <v>44228</v>
      </c>
      <c r="EM8" s="6">
        <v>44228</v>
      </c>
      <c r="EN8" s="6">
        <v>44228</v>
      </c>
      <c r="EO8" s="6">
        <v>44228</v>
      </c>
      <c r="EP8" s="6">
        <v>44228</v>
      </c>
      <c r="EQ8" s="6">
        <v>44228</v>
      </c>
      <c r="ER8" s="6">
        <v>44228</v>
      </c>
      <c r="ES8" s="6">
        <v>44228</v>
      </c>
      <c r="ET8" s="6">
        <v>44228</v>
      </c>
      <c r="EU8" s="6">
        <v>44228</v>
      </c>
      <c r="EV8" s="6">
        <v>44228</v>
      </c>
      <c r="EW8" s="6">
        <v>44228</v>
      </c>
      <c r="EX8" s="6">
        <v>44228</v>
      </c>
      <c r="EY8" s="6">
        <v>44228</v>
      </c>
      <c r="EZ8" s="6">
        <v>44228</v>
      </c>
      <c r="FA8" s="6">
        <v>44228</v>
      </c>
      <c r="FB8" s="6">
        <v>44228</v>
      </c>
      <c r="FC8" s="6">
        <v>44228</v>
      </c>
      <c r="FD8" s="6">
        <v>44228</v>
      </c>
      <c r="FE8" s="6">
        <v>44228</v>
      </c>
    </row>
    <row r="9" spans="1:161">
      <c r="A9" s="4" t="s">
        <v>167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  <c r="AO9" s="1">
        <v>7</v>
      </c>
      <c r="AP9" s="1">
        <v>7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  <c r="AY9" s="1">
        <v>7</v>
      </c>
      <c r="AZ9" s="1">
        <v>7</v>
      </c>
      <c r="BA9" s="1">
        <v>7</v>
      </c>
      <c r="BB9" s="1">
        <v>7</v>
      </c>
      <c r="BC9" s="1">
        <v>7</v>
      </c>
      <c r="BD9" s="1">
        <v>7</v>
      </c>
      <c r="BE9" s="1">
        <v>7</v>
      </c>
      <c r="BF9" s="1">
        <v>7</v>
      </c>
      <c r="BG9" s="1">
        <v>7</v>
      </c>
      <c r="BH9" s="1">
        <v>7</v>
      </c>
      <c r="BI9" s="1">
        <v>7</v>
      </c>
      <c r="BJ9" s="1">
        <v>7</v>
      </c>
      <c r="BK9" s="1">
        <v>7</v>
      </c>
      <c r="BL9" s="1">
        <v>7</v>
      </c>
      <c r="BM9" s="1">
        <v>7</v>
      </c>
      <c r="BN9" s="1">
        <v>7</v>
      </c>
      <c r="BO9" s="1">
        <v>7</v>
      </c>
      <c r="BP9" s="1">
        <v>7</v>
      </c>
      <c r="BQ9" s="1">
        <v>7</v>
      </c>
      <c r="BR9" s="1">
        <v>7</v>
      </c>
      <c r="BS9" s="1">
        <v>7</v>
      </c>
      <c r="BT9" s="1">
        <v>7</v>
      </c>
      <c r="BU9" s="1">
        <v>7</v>
      </c>
      <c r="BV9" s="1">
        <v>7</v>
      </c>
      <c r="BW9" s="1">
        <v>7</v>
      </c>
      <c r="BX9" s="1">
        <v>7</v>
      </c>
      <c r="BY9" s="1">
        <v>7</v>
      </c>
      <c r="BZ9" s="1">
        <v>7</v>
      </c>
      <c r="CA9" s="1">
        <v>7</v>
      </c>
      <c r="CB9" s="1">
        <v>7</v>
      </c>
      <c r="CC9" s="1">
        <v>7</v>
      </c>
      <c r="CD9" s="1">
        <v>7</v>
      </c>
      <c r="CE9" s="1">
        <v>7</v>
      </c>
      <c r="CF9" s="1">
        <v>7</v>
      </c>
      <c r="CG9" s="1">
        <v>7</v>
      </c>
      <c r="CH9" s="1">
        <v>7</v>
      </c>
      <c r="CI9" s="1">
        <v>7</v>
      </c>
      <c r="CJ9" s="1">
        <v>7</v>
      </c>
      <c r="CK9" s="1">
        <v>7</v>
      </c>
      <c r="CL9" s="1">
        <v>7</v>
      </c>
      <c r="CM9" s="1">
        <v>7</v>
      </c>
      <c r="CN9" s="1">
        <v>7</v>
      </c>
      <c r="CO9" s="1">
        <v>7</v>
      </c>
      <c r="CP9" s="1">
        <v>7</v>
      </c>
      <c r="CQ9" s="1">
        <v>7</v>
      </c>
      <c r="CR9" s="1">
        <v>7</v>
      </c>
      <c r="CS9" s="1">
        <v>7</v>
      </c>
      <c r="CT9" s="1">
        <v>7</v>
      </c>
      <c r="CU9" s="1">
        <v>7</v>
      </c>
      <c r="CV9" s="1">
        <v>7</v>
      </c>
      <c r="CW9" s="1">
        <v>7</v>
      </c>
      <c r="CX9" s="1">
        <v>7</v>
      </c>
      <c r="CY9" s="1">
        <v>7</v>
      </c>
      <c r="CZ9" s="1">
        <v>7</v>
      </c>
      <c r="DA9" s="1">
        <v>7</v>
      </c>
      <c r="DB9" s="1">
        <v>7</v>
      </c>
      <c r="DC9" s="1">
        <v>7</v>
      </c>
      <c r="DD9" s="1">
        <v>7</v>
      </c>
      <c r="DE9" s="1">
        <v>7</v>
      </c>
      <c r="DF9" s="1">
        <v>7</v>
      </c>
      <c r="DG9" s="1">
        <v>7</v>
      </c>
      <c r="DH9" s="1">
        <v>7</v>
      </c>
      <c r="DI9" s="1">
        <v>7</v>
      </c>
      <c r="DJ9" s="1">
        <v>7</v>
      </c>
      <c r="DK9" s="1">
        <v>7</v>
      </c>
      <c r="DL9" s="1">
        <v>7</v>
      </c>
      <c r="DM9" s="1">
        <v>7</v>
      </c>
      <c r="DN9" s="1">
        <v>7</v>
      </c>
      <c r="DO9" s="1">
        <v>7</v>
      </c>
      <c r="DP9" s="1">
        <v>7</v>
      </c>
      <c r="DQ9" s="1">
        <v>7</v>
      </c>
      <c r="DR9" s="1">
        <v>7</v>
      </c>
      <c r="DS9" s="1">
        <v>7</v>
      </c>
      <c r="DT9" s="1">
        <v>7</v>
      </c>
      <c r="DU9" s="1">
        <v>7</v>
      </c>
      <c r="DV9" s="1">
        <v>7</v>
      </c>
      <c r="DW9" s="1">
        <v>7</v>
      </c>
      <c r="DX9" s="1">
        <v>7</v>
      </c>
      <c r="DY9" s="1">
        <v>7</v>
      </c>
      <c r="DZ9" s="1">
        <v>7</v>
      </c>
      <c r="EA9" s="1">
        <v>7</v>
      </c>
      <c r="EB9" s="1">
        <v>7</v>
      </c>
      <c r="EC9" s="1">
        <v>7</v>
      </c>
      <c r="ED9" s="1">
        <v>7</v>
      </c>
      <c r="EE9" s="1">
        <v>7</v>
      </c>
      <c r="EF9" s="1">
        <v>7</v>
      </c>
      <c r="EG9" s="1">
        <v>7</v>
      </c>
      <c r="EH9" s="1">
        <v>7</v>
      </c>
      <c r="EI9" s="1">
        <v>7</v>
      </c>
      <c r="EJ9" s="1">
        <v>7</v>
      </c>
      <c r="EK9" s="1">
        <v>7</v>
      </c>
      <c r="EL9" s="1">
        <v>7</v>
      </c>
      <c r="EM9" s="1">
        <v>7</v>
      </c>
      <c r="EN9" s="1">
        <v>7</v>
      </c>
      <c r="EO9" s="1">
        <v>7</v>
      </c>
      <c r="EP9" s="1">
        <v>7</v>
      </c>
      <c r="EQ9" s="1">
        <v>7</v>
      </c>
      <c r="ER9" s="1">
        <v>7</v>
      </c>
      <c r="ES9" s="1">
        <v>7</v>
      </c>
      <c r="ET9" s="1">
        <v>7</v>
      </c>
      <c r="EU9" s="1">
        <v>7</v>
      </c>
      <c r="EV9" s="1">
        <v>7</v>
      </c>
      <c r="EW9" s="1">
        <v>7</v>
      </c>
      <c r="EX9" s="1">
        <v>7</v>
      </c>
      <c r="EY9" s="1">
        <v>7</v>
      </c>
      <c r="EZ9" s="1">
        <v>7</v>
      </c>
      <c r="FA9" s="1">
        <v>7</v>
      </c>
      <c r="FB9" s="1">
        <v>7</v>
      </c>
      <c r="FC9" s="1">
        <v>7</v>
      </c>
      <c r="FD9" s="1">
        <v>7</v>
      </c>
      <c r="FE9" s="1">
        <v>7</v>
      </c>
    </row>
    <row r="10" spans="1:161">
      <c r="A10" s="4" t="s">
        <v>168</v>
      </c>
      <c r="B10" s="8" t="s">
        <v>172</v>
      </c>
      <c r="C10" s="8" t="s">
        <v>173</v>
      </c>
      <c r="D10" s="8" t="s">
        <v>174</v>
      </c>
      <c r="E10" s="8" t="s">
        <v>175</v>
      </c>
      <c r="F10" s="8" t="s">
        <v>176</v>
      </c>
      <c r="G10" s="8" t="s">
        <v>177</v>
      </c>
      <c r="H10" s="8" t="s">
        <v>178</v>
      </c>
      <c r="I10" s="8" t="s">
        <v>179</v>
      </c>
      <c r="J10" s="8" t="s">
        <v>180</v>
      </c>
      <c r="K10" s="8" t="s">
        <v>181</v>
      </c>
      <c r="L10" s="8" t="s">
        <v>182</v>
      </c>
      <c r="M10" s="8" t="s">
        <v>183</v>
      </c>
      <c r="N10" s="8" t="s">
        <v>184</v>
      </c>
      <c r="O10" s="8" t="s">
        <v>185</v>
      </c>
      <c r="P10" s="8" t="s">
        <v>186</v>
      </c>
      <c r="Q10" s="8" t="s">
        <v>187</v>
      </c>
      <c r="R10" s="8" t="s">
        <v>188</v>
      </c>
      <c r="S10" s="8" t="s">
        <v>189</v>
      </c>
      <c r="T10" s="8" t="s">
        <v>190</v>
      </c>
      <c r="U10" s="8" t="s">
        <v>191</v>
      </c>
      <c r="V10" s="8" t="s">
        <v>192</v>
      </c>
      <c r="W10" s="8" t="s">
        <v>193</v>
      </c>
      <c r="X10" s="8" t="s">
        <v>194</v>
      </c>
      <c r="Y10" s="8" t="s">
        <v>195</v>
      </c>
      <c r="Z10" s="8" t="s">
        <v>196</v>
      </c>
      <c r="AA10" s="8" t="s">
        <v>197</v>
      </c>
      <c r="AB10" s="8" t="s">
        <v>198</v>
      </c>
      <c r="AC10" s="8" t="s">
        <v>199</v>
      </c>
      <c r="AD10" s="8" t="s">
        <v>200</v>
      </c>
      <c r="AE10" s="8" t="s">
        <v>201</v>
      </c>
      <c r="AF10" s="8" t="s">
        <v>202</v>
      </c>
      <c r="AG10" s="8" t="s">
        <v>203</v>
      </c>
      <c r="AH10" s="8" t="s">
        <v>204</v>
      </c>
      <c r="AI10" s="8" t="s">
        <v>205</v>
      </c>
      <c r="AJ10" s="8" t="s">
        <v>206</v>
      </c>
      <c r="AK10" s="8" t="s">
        <v>207</v>
      </c>
      <c r="AL10" s="8" t="s">
        <v>208</v>
      </c>
      <c r="AM10" s="8" t="s">
        <v>209</v>
      </c>
      <c r="AN10" s="8" t="s">
        <v>210</v>
      </c>
      <c r="AO10" s="8" t="s">
        <v>211</v>
      </c>
      <c r="AP10" s="8" t="s">
        <v>212</v>
      </c>
      <c r="AQ10" s="8" t="s">
        <v>213</v>
      </c>
      <c r="AR10" s="8" t="s">
        <v>214</v>
      </c>
      <c r="AS10" s="8" t="s">
        <v>215</v>
      </c>
      <c r="AT10" s="8" t="s">
        <v>216</v>
      </c>
      <c r="AU10" s="8" t="s">
        <v>217</v>
      </c>
      <c r="AV10" s="8" t="s">
        <v>218</v>
      </c>
      <c r="AW10" s="8" t="s">
        <v>219</v>
      </c>
      <c r="AX10" s="8" t="s">
        <v>220</v>
      </c>
      <c r="AY10" s="8" t="s">
        <v>221</v>
      </c>
      <c r="AZ10" s="8" t="s">
        <v>222</v>
      </c>
      <c r="BA10" s="8" t="s">
        <v>223</v>
      </c>
      <c r="BB10" s="8" t="s">
        <v>224</v>
      </c>
      <c r="BC10" s="8" t="s">
        <v>225</v>
      </c>
      <c r="BD10" s="8" t="s">
        <v>226</v>
      </c>
      <c r="BE10" s="8" t="s">
        <v>227</v>
      </c>
      <c r="BF10" s="8" t="s">
        <v>228</v>
      </c>
      <c r="BG10" s="8" t="s">
        <v>229</v>
      </c>
      <c r="BH10" s="8" t="s">
        <v>230</v>
      </c>
      <c r="BI10" s="8" t="s">
        <v>231</v>
      </c>
      <c r="BJ10" s="8" t="s">
        <v>232</v>
      </c>
      <c r="BK10" s="8" t="s">
        <v>233</v>
      </c>
      <c r="BL10" s="8" t="s">
        <v>234</v>
      </c>
      <c r="BM10" s="8" t="s">
        <v>235</v>
      </c>
      <c r="BN10" s="8" t="s">
        <v>236</v>
      </c>
      <c r="BO10" s="8" t="s">
        <v>237</v>
      </c>
      <c r="BP10" s="8" t="s">
        <v>238</v>
      </c>
      <c r="BQ10" s="8" t="s">
        <v>239</v>
      </c>
      <c r="BR10" s="8" t="s">
        <v>240</v>
      </c>
      <c r="BS10" s="8" t="s">
        <v>241</v>
      </c>
      <c r="BT10" s="8" t="s">
        <v>242</v>
      </c>
      <c r="BU10" s="8" t="s">
        <v>243</v>
      </c>
      <c r="BV10" s="8" t="s">
        <v>244</v>
      </c>
      <c r="BW10" s="8" t="s">
        <v>245</v>
      </c>
      <c r="BX10" s="8" t="s">
        <v>246</v>
      </c>
      <c r="BY10" s="8" t="s">
        <v>247</v>
      </c>
      <c r="BZ10" s="8" t="s">
        <v>248</v>
      </c>
      <c r="CA10" s="8" t="s">
        <v>249</v>
      </c>
      <c r="CB10" s="8" t="s">
        <v>250</v>
      </c>
      <c r="CC10" s="8" t="s">
        <v>251</v>
      </c>
      <c r="CD10" s="8" t="s">
        <v>252</v>
      </c>
      <c r="CE10" s="8" t="s">
        <v>253</v>
      </c>
      <c r="CF10" s="8" t="s">
        <v>254</v>
      </c>
      <c r="CG10" s="8" t="s">
        <v>255</v>
      </c>
      <c r="CH10" s="8" t="s">
        <v>256</v>
      </c>
      <c r="CI10" s="8" t="s">
        <v>257</v>
      </c>
      <c r="CJ10" s="8" t="s">
        <v>258</v>
      </c>
      <c r="CK10" s="8" t="s">
        <v>259</v>
      </c>
      <c r="CL10" s="8" t="s">
        <v>260</v>
      </c>
      <c r="CM10" s="8" t="s">
        <v>261</v>
      </c>
      <c r="CN10" s="8" t="s">
        <v>262</v>
      </c>
      <c r="CO10" s="8" t="s">
        <v>263</v>
      </c>
      <c r="CP10" s="8" t="s">
        <v>264</v>
      </c>
      <c r="CQ10" s="8" t="s">
        <v>265</v>
      </c>
      <c r="CR10" s="8" t="s">
        <v>266</v>
      </c>
      <c r="CS10" s="8" t="s">
        <v>267</v>
      </c>
      <c r="CT10" s="8" t="s">
        <v>268</v>
      </c>
      <c r="CU10" s="8" t="s">
        <v>269</v>
      </c>
      <c r="CV10" s="8" t="s">
        <v>270</v>
      </c>
      <c r="CW10" s="8" t="s">
        <v>271</v>
      </c>
      <c r="CX10" s="8" t="s">
        <v>272</v>
      </c>
      <c r="CY10" s="8" t="s">
        <v>273</v>
      </c>
      <c r="CZ10" s="8" t="s">
        <v>274</v>
      </c>
      <c r="DA10" s="8" t="s">
        <v>275</v>
      </c>
      <c r="DB10" s="8" t="s">
        <v>276</v>
      </c>
      <c r="DC10" s="8" t="s">
        <v>277</v>
      </c>
      <c r="DD10" s="8" t="s">
        <v>278</v>
      </c>
      <c r="DE10" s="8" t="s">
        <v>279</v>
      </c>
      <c r="DF10" s="8" t="s">
        <v>280</v>
      </c>
      <c r="DG10" s="8" t="s">
        <v>281</v>
      </c>
      <c r="DH10" s="8" t="s">
        <v>282</v>
      </c>
      <c r="DI10" s="8" t="s">
        <v>283</v>
      </c>
      <c r="DJ10" s="8" t="s">
        <v>284</v>
      </c>
      <c r="DK10" s="8" t="s">
        <v>285</v>
      </c>
      <c r="DL10" s="8" t="s">
        <v>286</v>
      </c>
      <c r="DM10" s="8" t="s">
        <v>287</v>
      </c>
      <c r="DN10" s="8" t="s">
        <v>288</v>
      </c>
      <c r="DO10" s="8" t="s">
        <v>289</v>
      </c>
      <c r="DP10" s="8" t="s">
        <v>290</v>
      </c>
      <c r="DQ10" s="8" t="s">
        <v>291</v>
      </c>
      <c r="DR10" s="8" t="s">
        <v>292</v>
      </c>
      <c r="DS10" s="8" t="s">
        <v>293</v>
      </c>
      <c r="DT10" s="8" t="s">
        <v>294</v>
      </c>
      <c r="DU10" s="8" t="s">
        <v>295</v>
      </c>
      <c r="DV10" s="8" t="s">
        <v>296</v>
      </c>
      <c r="DW10" s="8" t="s">
        <v>297</v>
      </c>
      <c r="DX10" s="8" t="s">
        <v>298</v>
      </c>
      <c r="DY10" s="8" t="s">
        <v>299</v>
      </c>
      <c r="DZ10" s="8" t="s">
        <v>300</v>
      </c>
      <c r="EA10" s="8" t="s">
        <v>301</v>
      </c>
      <c r="EB10" s="8" t="s">
        <v>302</v>
      </c>
      <c r="EC10" s="8" t="s">
        <v>303</v>
      </c>
      <c r="ED10" s="8" t="s">
        <v>304</v>
      </c>
      <c r="EE10" s="8" t="s">
        <v>305</v>
      </c>
      <c r="EF10" s="8" t="s">
        <v>306</v>
      </c>
      <c r="EG10" s="8" t="s">
        <v>307</v>
      </c>
      <c r="EH10" s="8" t="s">
        <v>308</v>
      </c>
      <c r="EI10" s="8" t="s">
        <v>309</v>
      </c>
      <c r="EJ10" s="8" t="s">
        <v>310</v>
      </c>
      <c r="EK10" s="8" t="s">
        <v>311</v>
      </c>
      <c r="EL10" s="8" t="s">
        <v>312</v>
      </c>
      <c r="EM10" s="8" t="s">
        <v>313</v>
      </c>
      <c r="EN10" s="8" t="s">
        <v>314</v>
      </c>
      <c r="EO10" s="8" t="s">
        <v>315</v>
      </c>
      <c r="EP10" s="8" t="s">
        <v>316</v>
      </c>
      <c r="EQ10" s="8" t="s">
        <v>317</v>
      </c>
      <c r="ER10" s="8" t="s">
        <v>318</v>
      </c>
      <c r="ES10" s="8" t="s">
        <v>319</v>
      </c>
      <c r="ET10" s="8" t="s">
        <v>320</v>
      </c>
      <c r="EU10" s="8" t="s">
        <v>321</v>
      </c>
      <c r="EV10" s="8" t="s">
        <v>322</v>
      </c>
      <c r="EW10" s="8" t="s">
        <v>323</v>
      </c>
      <c r="EX10" s="8" t="s">
        <v>324</v>
      </c>
      <c r="EY10" s="8" t="s">
        <v>325</v>
      </c>
      <c r="EZ10" s="8" t="s">
        <v>326</v>
      </c>
      <c r="FA10" s="8" t="s">
        <v>327</v>
      </c>
      <c r="FB10" s="8" t="s">
        <v>328</v>
      </c>
      <c r="FC10" s="8" t="s">
        <v>329</v>
      </c>
      <c r="FD10" s="8" t="s">
        <v>330</v>
      </c>
      <c r="FE10" s="8" t="s">
        <v>331</v>
      </c>
    </row>
    <row r="11" spans="1:161">
      <c r="A11" s="10">
        <v>42036</v>
      </c>
      <c r="B11" s="9">
        <v>761.60599999999999</v>
      </c>
      <c r="C11" s="9">
        <v>411.80700000000002</v>
      </c>
      <c r="D11" s="9">
        <v>349.798</v>
      </c>
      <c r="E11" s="9">
        <v>681.25</v>
      </c>
      <c r="F11" s="9">
        <v>141.322</v>
      </c>
      <c r="G11" s="9">
        <v>52.741999999999997</v>
      </c>
      <c r="H11" s="9">
        <v>52.293999999999997</v>
      </c>
      <c r="I11" s="9">
        <v>8.7170000000000005</v>
      </c>
      <c r="J11" s="9">
        <v>43.576999999999998</v>
      </c>
      <c r="K11" s="9">
        <v>69.260000000000005</v>
      </c>
      <c r="L11" s="9">
        <v>60.054000000000002</v>
      </c>
      <c r="M11" s="9">
        <v>67.620999999999995</v>
      </c>
      <c r="N11" s="9">
        <v>33.360999999999997</v>
      </c>
      <c r="O11" s="9">
        <v>52.997999999999998</v>
      </c>
      <c r="P11" s="9">
        <v>13.363</v>
      </c>
      <c r="Q11" s="9">
        <v>31.873999999999999</v>
      </c>
      <c r="R11" s="9">
        <v>25.382000000000001</v>
      </c>
      <c r="S11" s="9">
        <v>35.466999999999999</v>
      </c>
      <c r="T11" s="9">
        <v>45.511000000000003</v>
      </c>
      <c r="U11" s="9">
        <v>80.355999999999995</v>
      </c>
      <c r="V11" s="9">
        <v>565.33299999999997</v>
      </c>
      <c r="W11" s="9">
        <v>302.23399999999998</v>
      </c>
      <c r="X11" s="9">
        <v>263.09899999999999</v>
      </c>
      <c r="Y11" s="9">
        <v>489.62799999999999</v>
      </c>
      <c r="Z11" s="9">
        <v>104.13</v>
      </c>
      <c r="AA11" s="9">
        <v>38.316000000000003</v>
      </c>
      <c r="AB11" s="9">
        <v>29.952999999999999</v>
      </c>
      <c r="AC11" s="9">
        <v>7.7290000000000001</v>
      </c>
      <c r="AD11" s="9">
        <v>22.222999999999999</v>
      </c>
      <c r="AE11" s="9">
        <v>44.061999999999998</v>
      </c>
      <c r="AF11" s="9">
        <v>44.896999999999998</v>
      </c>
      <c r="AG11" s="9">
        <v>56.651000000000003</v>
      </c>
      <c r="AH11" s="9">
        <v>20.259</v>
      </c>
      <c r="AI11" s="9">
        <v>27.254000000000001</v>
      </c>
      <c r="AJ11" s="9">
        <v>7.944</v>
      </c>
      <c r="AK11" s="9">
        <v>28.431000000000001</v>
      </c>
      <c r="AL11" s="9">
        <v>21.085999999999999</v>
      </c>
      <c r="AM11" s="9">
        <v>27.882000000000001</v>
      </c>
      <c r="AN11" s="9">
        <v>38.762999999999998</v>
      </c>
      <c r="AO11" s="9">
        <v>75.704999999999998</v>
      </c>
      <c r="AP11" s="9">
        <v>150.51300000000001</v>
      </c>
      <c r="AQ11" s="9">
        <v>75.510999999999996</v>
      </c>
      <c r="AR11" s="9">
        <v>75.001000000000005</v>
      </c>
      <c r="AS11" s="9">
        <v>112.383</v>
      </c>
      <c r="AT11" s="9">
        <v>22.783999999999999</v>
      </c>
      <c r="AU11" s="9">
        <v>5.3959999999999999</v>
      </c>
      <c r="AV11" s="9">
        <v>6.8170000000000002</v>
      </c>
      <c r="AW11" s="9">
        <v>1.444</v>
      </c>
      <c r="AX11" s="9">
        <v>5.3730000000000002</v>
      </c>
      <c r="AY11" s="9">
        <v>7.3310000000000004</v>
      </c>
      <c r="AZ11" s="9">
        <v>13.454000000000001</v>
      </c>
      <c r="BA11" s="9">
        <v>13.52</v>
      </c>
      <c r="BB11" s="9">
        <v>4.4809999999999999</v>
      </c>
      <c r="BC11" s="9">
        <v>7.0339999999999998</v>
      </c>
      <c r="BD11" s="9">
        <v>2.367</v>
      </c>
      <c r="BE11" s="9">
        <v>7.8559999999999999</v>
      </c>
      <c r="BF11" s="9">
        <v>6.4</v>
      </c>
      <c r="BG11" s="9">
        <v>4.0999999999999996</v>
      </c>
      <c r="BH11" s="9">
        <v>10.843</v>
      </c>
      <c r="BI11" s="9">
        <v>38.130000000000003</v>
      </c>
      <c r="BJ11" s="9">
        <v>224.82499999999999</v>
      </c>
      <c r="BK11" s="9">
        <v>115.29600000000001</v>
      </c>
      <c r="BL11" s="9">
        <v>109.529</v>
      </c>
      <c r="BM11" s="9">
        <v>197.50800000000001</v>
      </c>
      <c r="BN11" s="9">
        <v>44.393999999999998</v>
      </c>
      <c r="BO11" s="9">
        <v>14.326000000000001</v>
      </c>
      <c r="BP11" s="9">
        <v>12.500999999999999</v>
      </c>
      <c r="BQ11" s="9">
        <v>3.8940000000000001</v>
      </c>
      <c r="BR11" s="9">
        <v>8.6069999999999993</v>
      </c>
      <c r="BS11" s="9">
        <v>19.972000000000001</v>
      </c>
      <c r="BT11" s="9">
        <v>19.343</v>
      </c>
      <c r="BU11" s="9">
        <v>19.96</v>
      </c>
      <c r="BV11" s="9">
        <v>6.8710000000000004</v>
      </c>
      <c r="BW11" s="9">
        <v>9.4179999999999993</v>
      </c>
      <c r="BX11" s="9">
        <v>2.5209999999999999</v>
      </c>
      <c r="BY11" s="9">
        <v>11.891</v>
      </c>
      <c r="BZ11" s="9">
        <v>7.9269999999999996</v>
      </c>
      <c r="CA11" s="9">
        <v>11.513</v>
      </c>
      <c r="CB11" s="9">
        <v>16.870999999999999</v>
      </c>
      <c r="CC11" s="9">
        <v>27.317</v>
      </c>
      <c r="CD11" s="9">
        <v>110.57299999999999</v>
      </c>
      <c r="CE11" s="9">
        <v>65.724000000000004</v>
      </c>
      <c r="CF11" s="9">
        <v>44.848999999999997</v>
      </c>
      <c r="CG11" s="9">
        <v>104.845</v>
      </c>
      <c r="CH11" s="9">
        <v>22.963999999999999</v>
      </c>
      <c r="CI11" s="9">
        <v>11.919</v>
      </c>
      <c r="CJ11" s="9">
        <v>3.867</v>
      </c>
      <c r="CK11" s="9">
        <v>0.84</v>
      </c>
      <c r="CL11" s="9">
        <v>3.028</v>
      </c>
      <c r="CM11" s="9">
        <v>9.0570000000000004</v>
      </c>
      <c r="CN11" s="9">
        <v>5.6970000000000001</v>
      </c>
      <c r="CO11" s="9">
        <v>17.581</v>
      </c>
      <c r="CP11" s="9">
        <v>3.0609999999999999</v>
      </c>
      <c r="CQ11" s="9">
        <v>5.1120000000000001</v>
      </c>
      <c r="CR11" s="9">
        <v>1.119</v>
      </c>
      <c r="CS11" s="9">
        <v>5.601</v>
      </c>
      <c r="CT11" s="9">
        <v>3.5209999999999999</v>
      </c>
      <c r="CU11" s="9">
        <v>9.4049999999999994</v>
      </c>
      <c r="CV11" s="9">
        <v>5.9409999999999998</v>
      </c>
      <c r="CW11" s="9">
        <v>5.7279999999999998</v>
      </c>
      <c r="CX11" s="9">
        <v>79.423000000000002</v>
      </c>
      <c r="CY11" s="9">
        <v>45.703000000000003</v>
      </c>
      <c r="CZ11" s="9">
        <v>33.72</v>
      </c>
      <c r="DA11" s="9">
        <v>74.891999999999996</v>
      </c>
      <c r="DB11" s="9">
        <v>13.988</v>
      </c>
      <c r="DC11" s="9">
        <v>6.6749999999999998</v>
      </c>
      <c r="DD11" s="9">
        <v>6.7679999999999998</v>
      </c>
      <c r="DE11" s="9">
        <v>1.552</v>
      </c>
      <c r="DF11" s="9">
        <v>5.2160000000000002</v>
      </c>
      <c r="DG11" s="9">
        <v>7.702</v>
      </c>
      <c r="DH11" s="9">
        <v>6.4029999999999996</v>
      </c>
      <c r="DI11" s="9">
        <v>5.59</v>
      </c>
      <c r="DJ11" s="9">
        <v>5.8460000000000001</v>
      </c>
      <c r="DK11" s="9">
        <v>5.6890000000000001</v>
      </c>
      <c r="DL11" s="9">
        <v>1.9370000000000001</v>
      </c>
      <c r="DM11" s="9">
        <v>3.0819999999999999</v>
      </c>
      <c r="DN11" s="9">
        <v>3.2389999999999999</v>
      </c>
      <c r="DO11" s="9">
        <v>2.8639999999999999</v>
      </c>
      <c r="DP11" s="9">
        <v>5.109</v>
      </c>
      <c r="DQ11" s="9">
        <v>4.5309999999999997</v>
      </c>
      <c r="DR11" s="9">
        <v>111.93899999999999</v>
      </c>
      <c r="DS11" s="9">
        <v>60.442999999999998</v>
      </c>
      <c r="DT11" s="9">
        <v>51.496000000000002</v>
      </c>
      <c r="DU11" s="9">
        <v>109.324</v>
      </c>
      <c r="DV11" s="9">
        <v>26.286000000000001</v>
      </c>
      <c r="DW11" s="9">
        <v>9.0329999999999995</v>
      </c>
      <c r="DX11" s="9">
        <v>10.757999999999999</v>
      </c>
      <c r="DY11" s="9">
        <v>0.66700000000000004</v>
      </c>
      <c r="DZ11" s="9">
        <v>10.090999999999999</v>
      </c>
      <c r="EA11" s="9">
        <v>14.151999999999999</v>
      </c>
      <c r="EB11" s="9">
        <v>7.2110000000000003</v>
      </c>
      <c r="EC11" s="9">
        <v>6.1589999999999998</v>
      </c>
      <c r="ED11" s="9">
        <v>7.3019999999999996</v>
      </c>
      <c r="EE11" s="9">
        <v>11.519</v>
      </c>
      <c r="EF11" s="9">
        <v>2.37</v>
      </c>
      <c r="EG11" s="9">
        <v>2.6640000000000001</v>
      </c>
      <c r="EH11" s="9">
        <v>2.3029999999999999</v>
      </c>
      <c r="EI11" s="9">
        <v>4.3819999999999997</v>
      </c>
      <c r="EJ11" s="9">
        <v>5.1859999999999999</v>
      </c>
      <c r="EK11" s="9">
        <v>2.6160000000000001</v>
      </c>
      <c r="EL11" s="9">
        <v>84.332999999999998</v>
      </c>
      <c r="EM11" s="9">
        <v>49.128999999999998</v>
      </c>
      <c r="EN11" s="9">
        <v>35.203000000000003</v>
      </c>
      <c r="EO11" s="9">
        <v>82.296999999999997</v>
      </c>
      <c r="EP11" s="9">
        <v>10.907</v>
      </c>
      <c r="EQ11" s="9">
        <v>5.3940000000000001</v>
      </c>
      <c r="ER11" s="9">
        <v>11.583</v>
      </c>
      <c r="ES11" s="9">
        <v>0.32100000000000001</v>
      </c>
      <c r="ET11" s="9">
        <v>11.262</v>
      </c>
      <c r="EU11" s="9">
        <v>11.045999999999999</v>
      </c>
      <c r="EV11" s="9">
        <v>7.9470000000000001</v>
      </c>
      <c r="EW11" s="9">
        <v>4.8099999999999996</v>
      </c>
      <c r="EX11" s="9">
        <v>5.8010000000000002</v>
      </c>
      <c r="EY11" s="9">
        <v>14.225</v>
      </c>
      <c r="EZ11" s="9">
        <v>3.0489999999999999</v>
      </c>
      <c r="FA11" s="9">
        <v>0.77900000000000003</v>
      </c>
      <c r="FB11" s="9">
        <v>1.992</v>
      </c>
      <c r="FC11" s="9">
        <v>3.202</v>
      </c>
      <c r="FD11" s="9">
        <v>1.5620000000000001</v>
      </c>
      <c r="FE11" s="9">
        <v>2.0350000000000001</v>
      </c>
    </row>
    <row r="12" spans="1:161">
      <c r="A12" s="10">
        <v>42401</v>
      </c>
      <c r="B12" s="9">
        <v>719.01400000000001</v>
      </c>
      <c r="C12" s="9">
        <v>378.74799999999999</v>
      </c>
      <c r="D12" s="9">
        <v>340.26600000000002</v>
      </c>
      <c r="E12" s="9">
        <v>650.41499999999996</v>
      </c>
      <c r="F12" s="9">
        <v>129.209</v>
      </c>
      <c r="G12" s="9">
        <v>55.103999999999999</v>
      </c>
      <c r="H12" s="9">
        <v>43.752000000000002</v>
      </c>
      <c r="I12" s="9">
        <v>8.7720000000000002</v>
      </c>
      <c r="J12" s="9">
        <v>34.981000000000002</v>
      </c>
      <c r="K12" s="9">
        <v>82.524000000000001</v>
      </c>
      <c r="L12" s="9">
        <v>39.393999999999998</v>
      </c>
      <c r="M12" s="9">
        <v>58.545000000000002</v>
      </c>
      <c r="N12" s="9">
        <v>32.140999999999998</v>
      </c>
      <c r="O12" s="9">
        <v>65.643000000000001</v>
      </c>
      <c r="P12" s="9">
        <v>13.991</v>
      </c>
      <c r="Q12" s="9">
        <v>35.884999999999998</v>
      </c>
      <c r="R12" s="9">
        <v>16.741</v>
      </c>
      <c r="S12" s="9">
        <v>10.382999999999999</v>
      </c>
      <c r="T12" s="9">
        <v>67.103999999999999</v>
      </c>
      <c r="U12" s="9">
        <v>68.599000000000004</v>
      </c>
      <c r="V12" s="9">
        <v>540.17600000000004</v>
      </c>
      <c r="W12" s="9">
        <v>273.18299999999999</v>
      </c>
      <c r="X12" s="9">
        <v>266.99400000000003</v>
      </c>
      <c r="Y12" s="9">
        <v>476.178</v>
      </c>
      <c r="Z12" s="9">
        <v>96.623000000000005</v>
      </c>
      <c r="AA12" s="9">
        <v>43.335000000000001</v>
      </c>
      <c r="AB12" s="9">
        <v>25.068000000000001</v>
      </c>
      <c r="AC12" s="9">
        <v>7.6539999999999999</v>
      </c>
      <c r="AD12" s="9">
        <v>17.414000000000001</v>
      </c>
      <c r="AE12" s="9">
        <v>65.944000000000003</v>
      </c>
      <c r="AF12" s="9">
        <v>25.408999999999999</v>
      </c>
      <c r="AG12" s="9">
        <v>51.768000000000001</v>
      </c>
      <c r="AH12" s="9">
        <v>20.658999999999999</v>
      </c>
      <c r="AI12" s="9">
        <v>34.271000000000001</v>
      </c>
      <c r="AJ12" s="9">
        <v>9.3740000000000006</v>
      </c>
      <c r="AK12" s="9">
        <v>28.213000000000001</v>
      </c>
      <c r="AL12" s="9">
        <v>11.958</v>
      </c>
      <c r="AM12" s="9">
        <v>8.4510000000000005</v>
      </c>
      <c r="AN12" s="9">
        <v>55.104999999999997</v>
      </c>
      <c r="AO12" s="9">
        <v>63.997999999999998</v>
      </c>
      <c r="AP12" s="9">
        <v>143.422</v>
      </c>
      <c r="AQ12" s="9">
        <v>61.186999999999998</v>
      </c>
      <c r="AR12" s="9">
        <v>82.234999999999999</v>
      </c>
      <c r="AS12" s="9">
        <v>109.22</v>
      </c>
      <c r="AT12" s="9">
        <v>18.628</v>
      </c>
      <c r="AU12" s="9">
        <v>7.27</v>
      </c>
      <c r="AV12" s="9">
        <v>3.8170000000000002</v>
      </c>
      <c r="AW12" s="9">
        <v>1.665</v>
      </c>
      <c r="AX12" s="9">
        <v>2.1520000000000001</v>
      </c>
      <c r="AY12" s="9">
        <v>7.6440000000000001</v>
      </c>
      <c r="AZ12" s="9">
        <v>8.2639999999999993</v>
      </c>
      <c r="BA12" s="9">
        <v>16.12</v>
      </c>
      <c r="BB12" s="9">
        <v>4.492</v>
      </c>
      <c r="BC12" s="9">
        <v>3.9780000000000002</v>
      </c>
      <c r="BD12" s="9">
        <v>1.1479999999999999</v>
      </c>
      <c r="BE12" s="9">
        <v>11.048999999999999</v>
      </c>
      <c r="BF12" s="9">
        <v>4.8150000000000004</v>
      </c>
      <c r="BG12" s="9">
        <v>3.0819999999999999</v>
      </c>
      <c r="BH12" s="9">
        <v>18.913</v>
      </c>
      <c r="BI12" s="9">
        <v>34.201999999999998</v>
      </c>
      <c r="BJ12" s="9">
        <v>211.72399999999999</v>
      </c>
      <c r="BK12" s="9">
        <v>103.946</v>
      </c>
      <c r="BL12" s="9">
        <v>107.77800000000001</v>
      </c>
      <c r="BM12" s="9">
        <v>191.39500000000001</v>
      </c>
      <c r="BN12" s="9">
        <v>43.076999999999998</v>
      </c>
      <c r="BO12" s="9">
        <v>17.166</v>
      </c>
      <c r="BP12" s="9">
        <v>9.1630000000000003</v>
      </c>
      <c r="BQ12" s="9">
        <v>2.64</v>
      </c>
      <c r="BR12" s="9">
        <v>6.5229999999999997</v>
      </c>
      <c r="BS12" s="9">
        <v>30.094999999999999</v>
      </c>
      <c r="BT12" s="9">
        <v>10.052</v>
      </c>
      <c r="BU12" s="9">
        <v>20.158999999999999</v>
      </c>
      <c r="BV12" s="9">
        <v>7.4290000000000003</v>
      </c>
      <c r="BW12" s="9">
        <v>10.500999999999999</v>
      </c>
      <c r="BX12" s="9">
        <v>5.5250000000000004</v>
      </c>
      <c r="BY12" s="9">
        <v>11.045999999999999</v>
      </c>
      <c r="BZ12" s="9">
        <v>4.4249999999999998</v>
      </c>
      <c r="CA12" s="9">
        <v>3.1880000000000002</v>
      </c>
      <c r="CB12" s="9">
        <v>19.568000000000001</v>
      </c>
      <c r="CC12" s="9">
        <v>20.329000000000001</v>
      </c>
      <c r="CD12" s="9">
        <v>97.590999999999994</v>
      </c>
      <c r="CE12" s="9">
        <v>59.348999999999997</v>
      </c>
      <c r="CF12" s="9">
        <v>38.241999999999997</v>
      </c>
      <c r="CG12" s="9">
        <v>91.171999999999997</v>
      </c>
      <c r="CH12" s="9">
        <v>17.45</v>
      </c>
      <c r="CI12" s="9">
        <v>8.2110000000000003</v>
      </c>
      <c r="CJ12" s="9">
        <v>7.4870000000000001</v>
      </c>
      <c r="CK12" s="9">
        <v>2.3969999999999998</v>
      </c>
      <c r="CL12" s="9">
        <v>5.09</v>
      </c>
      <c r="CM12" s="9">
        <v>17.058</v>
      </c>
      <c r="CN12" s="9">
        <v>5.4260000000000002</v>
      </c>
      <c r="CO12" s="9">
        <v>7.673</v>
      </c>
      <c r="CP12" s="9">
        <v>3.3039999999999998</v>
      </c>
      <c r="CQ12" s="9">
        <v>10.696</v>
      </c>
      <c r="CR12" s="9">
        <v>0</v>
      </c>
      <c r="CS12" s="9">
        <v>3.577</v>
      </c>
      <c r="CT12" s="9">
        <v>1.6919999999999999</v>
      </c>
      <c r="CU12" s="9">
        <v>1.6859999999999999</v>
      </c>
      <c r="CV12" s="9">
        <v>6.9139999999999997</v>
      </c>
      <c r="CW12" s="9">
        <v>6.4189999999999996</v>
      </c>
      <c r="CX12" s="9">
        <v>87.438999999999993</v>
      </c>
      <c r="CY12" s="9">
        <v>48.7</v>
      </c>
      <c r="CZ12" s="9">
        <v>38.738999999999997</v>
      </c>
      <c r="DA12" s="9">
        <v>84.391000000000005</v>
      </c>
      <c r="DB12" s="9">
        <v>17.466999999999999</v>
      </c>
      <c r="DC12" s="9">
        <v>10.689</v>
      </c>
      <c r="DD12" s="9">
        <v>4.5999999999999996</v>
      </c>
      <c r="DE12" s="9">
        <v>0.95199999999999996</v>
      </c>
      <c r="DF12" s="9">
        <v>3.649</v>
      </c>
      <c r="DG12" s="9">
        <v>11.148</v>
      </c>
      <c r="DH12" s="9">
        <v>1.6679999999999999</v>
      </c>
      <c r="DI12" s="9">
        <v>7.8170000000000002</v>
      </c>
      <c r="DJ12" s="9">
        <v>5.4340000000000002</v>
      </c>
      <c r="DK12" s="9">
        <v>9.0960000000000001</v>
      </c>
      <c r="DL12" s="9">
        <v>2.7</v>
      </c>
      <c r="DM12" s="9">
        <v>2.5409999999999999</v>
      </c>
      <c r="DN12" s="9">
        <v>1.028</v>
      </c>
      <c r="DO12" s="9">
        <v>0.495</v>
      </c>
      <c r="DP12" s="9">
        <v>9.7089999999999996</v>
      </c>
      <c r="DQ12" s="9">
        <v>3.048</v>
      </c>
      <c r="DR12" s="9">
        <v>99.128</v>
      </c>
      <c r="DS12" s="9">
        <v>58.692</v>
      </c>
      <c r="DT12" s="9">
        <v>40.436</v>
      </c>
      <c r="DU12" s="9">
        <v>95.531000000000006</v>
      </c>
      <c r="DV12" s="9">
        <v>20.914000000000001</v>
      </c>
      <c r="DW12" s="9">
        <v>6.8449999999999998</v>
      </c>
      <c r="DX12" s="9">
        <v>7.0890000000000004</v>
      </c>
      <c r="DY12" s="9">
        <v>0</v>
      </c>
      <c r="DZ12" s="9">
        <v>7.0890000000000004</v>
      </c>
      <c r="EA12" s="9">
        <v>10.579000000000001</v>
      </c>
      <c r="EB12" s="9">
        <v>7.931</v>
      </c>
      <c r="EC12" s="9">
        <v>5.1920000000000002</v>
      </c>
      <c r="ED12" s="9">
        <v>6.2009999999999996</v>
      </c>
      <c r="EE12" s="9">
        <v>14.1</v>
      </c>
      <c r="EF12" s="9">
        <v>1.7170000000000001</v>
      </c>
      <c r="EG12" s="9">
        <v>3.7370000000000001</v>
      </c>
      <c r="EH12" s="9">
        <v>3.8319999999999999</v>
      </c>
      <c r="EI12" s="9">
        <v>1.252</v>
      </c>
      <c r="EJ12" s="9">
        <v>6.1420000000000003</v>
      </c>
      <c r="EK12" s="9">
        <v>3.597</v>
      </c>
      <c r="EL12" s="9">
        <v>79.709999999999994</v>
      </c>
      <c r="EM12" s="9">
        <v>46.872999999999998</v>
      </c>
      <c r="EN12" s="9">
        <v>32.835999999999999</v>
      </c>
      <c r="EO12" s="9">
        <v>78.706000000000003</v>
      </c>
      <c r="EP12" s="9">
        <v>11.672000000000001</v>
      </c>
      <c r="EQ12" s="9">
        <v>4.9240000000000004</v>
      </c>
      <c r="ER12" s="9">
        <v>11.596</v>
      </c>
      <c r="ES12" s="9">
        <v>1.1180000000000001</v>
      </c>
      <c r="ET12" s="9">
        <v>10.478</v>
      </c>
      <c r="EU12" s="9">
        <v>6</v>
      </c>
      <c r="EV12" s="9">
        <v>6.0529999999999999</v>
      </c>
      <c r="EW12" s="9">
        <v>1.585</v>
      </c>
      <c r="EX12" s="9">
        <v>5.2809999999999997</v>
      </c>
      <c r="EY12" s="9">
        <v>17.271999999999998</v>
      </c>
      <c r="EZ12" s="9">
        <v>2.9</v>
      </c>
      <c r="FA12" s="9">
        <v>3.9350000000000001</v>
      </c>
      <c r="FB12" s="9">
        <v>0.95099999999999996</v>
      </c>
      <c r="FC12" s="9">
        <v>0.68</v>
      </c>
      <c r="FD12" s="9">
        <v>5.8570000000000002</v>
      </c>
      <c r="FE12" s="9">
        <v>1.004</v>
      </c>
    </row>
    <row r="13" spans="1:161">
      <c r="A13" s="10">
        <v>42767</v>
      </c>
      <c r="B13" s="9">
        <v>750.23599999999999</v>
      </c>
      <c r="C13" s="9">
        <v>395.358</v>
      </c>
      <c r="D13" s="9">
        <v>354.87799999999999</v>
      </c>
      <c r="E13" s="9">
        <v>659.87400000000002</v>
      </c>
      <c r="F13" s="9">
        <v>131.06399999999999</v>
      </c>
      <c r="G13" s="9">
        <v>47.615000000000002</v>
      </c>
      <c r="H13" s="9">
        <v>50.429000000000002</v>
      </c>
      <c r="I13" s="9">
        <v>11.301</v>
      </c>
      <c r="J13" s="9">
        <v>39.127000000000002</v>
      </c>
      <c r="K13" s="9">
        <v>92.346999999999994</v>
      </c>
      <c r="L13" s="9">
        <v>41.06</v>
      </c>
      <c r="M13" s="9">
        <v>56.844999999999999</v>
      </c>
      <c r="N13" s="9">
        <v>30.61</v>
      </c>
      <c r="O13" s="9">
        <v>70.123000000000005</v>
      </c>
      <c r="P13" s="9">
        <v>13.965999999999999</v>
      </c>
      <c r="Q13" s="9">
        <v>29.943999999999999</v>
      </c>
      <c r="R13" s="9">
        <v>20.366</v>
      </c>
      <c r="S13" s="9">
        <v>8.6039999999999992</v>
      </c>
      <c r="T13" s="9">
        <v>66.902000000000001</v>
      </c>
      <c r="U13" s="9">
        <v>90.361999999999995</v>
      </c>
      <c r="V13" s="9">
        <v>572.69399999999996</v>
      </c>
      <c r="W13" s="9">
        <v>293.53899999999999</v>
      </c>
      <c r="X13" s="9">
        <v>279.15499999999997</v>
      </c>
      <c r="Y13" s="9">
        <v>488.96</v>
      </c>
      <c r="Z13" s="9">
        <v>104.367</v>
      </c>
      <c r="AA13" s="9">
        <v>34.944000000000003</v>
      </c>
      <c r="AB13" s="9">
        <v>31.472000000000001</v>
      </c>
      <c r="AC13" s="9">
        <v>8.2650000000000006</v>
      </c>
      <c r="AD13" s="9">
        <v>23.207000000000001</v>
      </c>
      <c r="AE13" s="9">
        <v>65.515000000000001</v>
      </c>
      <c r="AF13" s="9">
        <v>31.734999999999999</v>
      </c>
      <c r="AG13" s="9">
        <v>48.378999999999998</v>
      </c>
      <c r="AH13" s="9">
        <v>22.350999999999999</v>
      </c>
      <c r="AI13" s="9">
        <v>38.616</v>
      </c>
      <c r="AJ13" s="9">
        <v>8.86</v>
      </c>
      <c r="AK13" s="9">
        <v>26.122</v>
      </c>
      <c r="AL13" s="9">
        <v>15.920999999999999</v>
      </c>
      <c r="AM13" s="9">
        <v>7.476</v>
      </c>
      <c r="AN13" s="9">
        <v>53.201999999999998</v>
      </c>
      <c r="AO13" s="9">
        <v>83.733999999999995</v>
      </c>
      <c r="AP13" s="9">
        <v>144.751</v>
      </c>
      <c r="AQ13" s="9">
        <v>73.86</v>
      </c>
      <c r="AR13" s="9">
        <v>70.891000000000005</v>
      </c>
      <c r="AS13" s="9">
        <v>104.798</v>
      </c>
      <c r="AT13" s="9">
        <v>27.75</v>
      </c>
      <c r="AU13" s="9">
        <v>5.5869999999999997</v>
      </c>
      <c r="AV13" s="9">
        <v>3.9060000000000001</v>
      </c>
      <c r="AW13" s="9">
        <v>0.44700000000000001</v>
      </c>
      <c r="AX13" s="9">
        <v>3.4590000000000001</v>
      </c>
      <c r="AY13" s="9">
        <v>13.134</v>
      </c>
      <c r="AZ13" s="9">
        <v>3.855</v>
      </c>
      <c r="BA13" s="9">
        <v>9.41</v>
      </c>
      <c r="BB13" s="9">
        <v>4.774</v>
      </c>
      <c r="BC13" s="9">
        <v>8.4969999999999999</v>
      </c>
      <c r="BD13" s="9">
        <v>2.0790000000000002</v>
      </c>
      <c r="BE13" s="9">
        <v>7.4649999999999999</v>
      </c>
      <c r="BF13" s="9">
        <v>3.4079999999999999</v>
      </c>
      <c r="BG13" s="9">
        <v>2.6629999999999998</v>
      </c>
      <c r="BH13" s="9">
        <v>12.27</v>
      </c>
      <c r="BI13" s="9">
        <v>39.954000000000001</v>
      </c>
      <c r="BJ13" s="9">
        <v>228.74600000000001</v>
      </c>
      <c r="BK13" s="9">
        <v>117.705</v>
      </c>
      <c r="BL13" s="9">
        <v>111.041</v>
      </c>
      <c r="BM13" s="9">
        <v>203.833</v>
      </c>
      <c r="BN13" s="9">
        <v>37.006999999999998</v>
      </c>
      <c r="BO13" s="9">
        <v>13.196</v>
      </c>
      <c r="BP13" s="9">
        <v>11.832000000000001</v>
      </c>
      <c r="BQ13" s="9">
        <v>4.859</v>
      </c>
      <c r="BR13" s="9">
        <v>6.9720000000000004</v>
      </c>
      <c r="BS13" s="9">
        <v>26.298999999999999</v>
      </c>
      <c r="BT13" s="9">
        <v>16.059000000000001</v>
      </c>
      <c r="BU13" s="9">
        <v>22.373999999999999</v>
      </c>
      <c r="BV13" s="9">
        <v>10.49</v>
      </c>
      <c r="BW13" s="9">
        <v>14.004</v>
      </c>
      <c r="BX13" s="9">
        <v>2.6720000000000002</v>
      </c>
      <c r="BY13" s="9">
        <v>12.555999999999999</v>
      </c>
      <c r="BZ13" s="9">
        <v>10.884</v>
      </c>
      <c r="CA13" s="9">
        <v>2.3969999999999998</v>
      </c>
      <c r="CB13" s="9">
        <v>24.064</v>
      </c>
      <c r="CC13" s="9">
        <v>24.911999999999999</v>
      </c>
      <c r="CD13" s="9">
        <v>112.998</v>
      </c>
      <c r="CE13" s="9">
        <v>55.186999999999998</v>
      </c>
      <c r="CF13" s="9">
        <v>57.81</v>
      </c>
      <c r="CG13" s="9">
        <v>99.221999999999994</v>
      </c>
      <c r="CH13" s="9">
        <v>20.626000000000001</v>
      </c>
      <c r="CI13" s="9">
        <v>6.2569999999999997</v>
      </c>
      <c r="CJ13" s="9">
        <v>9.5310000000000006</v>
      </c>
      <c r="CK13" s="9">
        <v>1.82</v>
      </c>
      <c r="CL13" s="9">
        <v>7.7110000000000003</v>
      </c>
      <c r="CM13" s="9">
        <v>14.94</v>
      </c>
      <c r="CN13" s="9">
        <v>8.2650000000000006</v>
      </c>
      <c r="CO13" s="9">
        <v>10.106</v>
      </c>
      <c r="CP13" s="9">
        <v>2.1760000000000002</v>
      </c>
      <c r="CQ13" s="9">
        <v>8.8279999999999994</v>
      </c>
      <c r="CR13" s="9">
        <v>3.0750000000000002</v>
      </c>
      <c r="CS13" s="9">
        <v>4.2080000000000002</v>
      </c>
      <c r="CT13" s="9">
        <v>0</v>
      </c>
      <c r="CU13" s="9">
        <v>2.4159999999999999</v>
      </c>
      <c r="CV13" s="9">
        <v>8.7959999999999994</v>
      </c>
      <c r="CW13" s="9">
        <v>13.776</v>
      </c>
      <c r="CX13" s="9">
        <v>86.198999999999998</v>
      </c>
      <c r="CY13" s="9">
        <v>46.786000000000001</v>
      </c>
      <c r="CZ13" s="9">
        <v>39.412999999999997</v>
      </c>
      <c r="DA13" s="9">
        <v>81.105999999999995</v>
      </c>
      <c r="DB13" s="9">
        <v>18.984000000000002</v>
      </c>
      <c r="DC13" s="9">
        <v>9.9039999999999999</v>
      </c>
      <c r="DD13" s="9">
        <v>6.2039999999999997</v>
      </c>
      <c r="DE13" s="9">
        <v>1.139</v>
      </c>
      <c r="DF13" s="9">
        <v>5.0650000000000004</v>
      </c>
      <c r="DG13" s="9">
        <v>11.141999999999999</v>
      </c>
      <c r="DH13" s="9">
        <v>3.5569999999999999</v>
      </c>
      <c r="DI13" s="9">
        <v>6.4889999999999999</v>
      </c>
      <c r="DJ13" s="9">
        <v>4.9109999999999996</v>
      </c>
      <c r="DK13" s="9">
        <v>7.2869999999999999</v>
      </c>
      <c r="DL13" s="9">
        <v>1.034</v>
      </c>
      <c r="DM13" s="9">
        <v>1.893</v>
      </c>
      <c r="DN13" s="9">
        <v>1.63</v>
      </c>
      <c r="DO13" s="9">
        <v>0</v>
      </c>
      <c r="DP13" s="9">
        <v>8.0719999999999992</v>
      </c>
      <c r="DQ13" s="9">
        <v>5.0919999999999996</v>
      </c>
      <c r="DR13" s="9">
        <v>82.954999999999998</v>
      </c>
      <c r="DS13" s="9">
        <v>45.695</v>
      </c>
      <c r="DT13" s="9">
        <v>37.259</v>
      </c>
      <c r="DU13" s="9">
        <v>78.713999999999999</v>
      </c>
      <c r="DV13" s="9">
        <v>17.77</v>
      </c>
      <c r="DW13" s="9">
        <v>6.2939999999999996</v>
      </c>
      <c r="DX13" s="9">
        <v>7.8730000000000002</v>
      </c>
      <c r="DY13" s="9">
        <v>2.0510000000000002</v>
      </c>
      <c r="DZ13" s="9">
        <v>5.8230000000000004</v>
      </c>
      <c r="EA13" s="9">
        <v>12.968999999999999</v>
      </c>
      <c r="EB13" s="9">
        <v>3.4969999999999999</v>
      </c>
      <c r="EC13" s="9">
        <v>3.0750000000000002</v>
      </c>
      <c r="ED13" s="9">
        <v>4.1420000000000003</v>
      </c>
      <c r="EE13" s="9">
        <v>7.0540000000000003</v>
      </c>
      <c r="EF13" s="9">
        <v>2.7919999999999998</v>
      </c>
      <c r="EG13" s="9">
        <v>3.8220000000000001</v>
      </c>
      <c r="EH13" s="9">
        <v>1.8979999999999999</v>
      </c>
      <c r="EI13" s="9">
        <v>0</v>
      </c>
      <c r="EJ13" s="9">
        <v>7.5289999999999999</v>
      </c>
      <c r="EK13" s="9">
        <v>4.2409999999999997</v>
      </c>
      <c r="EL13" s="9">
        <v>94.587000000000003</v>
      </c>
      <c r="EM13" s="9">
        <v>56.124000000000002</v>
      </c>
      <c r="EN13" s="9">
        <v>38.463999999999999</v>
      </c>
      <c r="EO13" s="9">
        <v>92.2</v>
      </c>
      <c r="EP13" s="9">
        <v>8.9269999999999996</v>
      </c>
      <c r="EQ13" s="9">
        <v>6.3780000000000001</v>
      </c>
      <c r="ER13" s="9">
        <v>11.083</v>
      </c>
      <c r="ES13" s="9">
        <v>0.98499999999999999</v>
      </c>
      <c r="ET13" s="9">
        <v>10.098000000000001</v>
      </c>
      <c r="EU13" s="9">
        <v>13.862</v>
      </c>
      <c r="EV13" s="9">
        <v>5.8280000000000003</v>
      </c>
      <c r="EW13" s="9">
        <v>5.391</v>
      </c>
      <c r="EX13" s="9">
        <v>4.1180000000000003</v>
      </c>
      <c r="EY13" s="9">
        <v>24.454000000000001</v>
      </c>
      <c r="EZ13" s="9">
        <v>2.3130000000000002</v>
      </c>
      <c r="FA13" s="9">
        <v>0</v>
      </c>
      <c r="FB13" s="9">
        <v>2.5470000000000002</v>
      </c>
      <c r="FC13" s="9">
        <v>1.1279999999999999</v>
      </c>
      <c r="FD13" s="9">
        <v>6.1719999999999997</v>
      </c>
      <c r="FE13" s="9">
        <v>2.387</v>
      </c>
    </row>
    <row r="14" spans="1:161">
      <c r="A14" s="10">
        <v>43132</v>
      </c>
      <c r="B14" s="9">
        <v>736.41600000000005</v>
      </c>
      <c r="C14" s="9">
        <v>385.959</v>
      </c>
      <c r="D14" s="9">
        <v>350.45699999999999</v>
      </c>
      <c r="E14" s="9">
        <v>653.78499999999997</v>
      </c>
      <c r="F14" s="9">
        <v>125.36</v>
      </c>
      <c r="G14" s="9">
        <v>52.999000000000002</v>
      </c>
      <c r="H14" s="9">
        <v>44.807000000000002</v>
      </c>
      <c r="I14" s="9">
        <v>9.5449999999999999</v>
      </c>
      <c r="J14" s="9">
        <v>35.262</v>
      </c>
      <c r="K14" s="9">
        <v>86.881</v>
      </c>
      <c r="L14" s="9">
        <v>41.323999999999998</v>
      </c>
      <c r="M14" s="9">
        <v>53.305999999999997</v>
      </c>
      <c r="N14" s="9">
        <v>32.473999999999997</v>
      </c>
      <c r="O14" s="9">
        <v>67.588999999999999</v>
      </c>
      <c r="P14" s="9">
        <v>22.475000000000001</v>
      </c>
      <c r="Q14" s="9">
        <v>29.414999999999999</v>
      </c>
      <c r="R14" s="9">
        <v>17.010999999999999</v>
      </c>
      <c r="S14" s="9">
        <v>8.1370000000000005</v>
      </c>
      <c r="T14" s="9">
        <v>72.007000000000005</v>
      </c>
      <c r="U14" s="9">
        <v>82.631</v>
      </c>
      <c r="V14" s="9">
        <v>561.21600000000001</v>
      </c>
      <c r="W14" s="9">
        <v>283.762</v>
      </c>
      <c r="X14" s="9">
        <v>277.45400000000001</v>
      </c>
      <c r="Y14" s="9">
        <v>485.03</v>
      </c>
      <c r="Z14" s="9">
        <v>101.76</v>
      </c>
      <c r="AA14" s="9">
        <v>35.819000000000003</v>
      </c>
      <c r="AB14" s="9">
        <v>24.942</v>
      </c>
      <c r="AC14" s="9">
        <v>8.0830000000000002</v>
      </c>
      <c r="AD14" s="9">
        <v>16.86</v>
      </c>
      <c r="AE14" s="9">
        <v>70.087999999999994</v>
      </c>
      <c r="AF14" s="9">
        <v>30.08</v>
      </c>
      <c r="AG14" s="9">
        <v>46.64</v>
      </c>
      <c r="AH14" s="9">
        <v>23.158999999999999</v>
      </c>
      <c r="AI14" s="9">
        <v>42.305</v>
      </c>
      <c r="AJ14" s="9">
        <v>15.209</v>
      </c>
      <c r="AK14" s="9">
        <v>22.481000000000002</v>
      </c>
      <c r="AL14" s="9">
        <v>10.98</v>
      </c>
      <c r="AM14" s="9">
        <v>6.9610000000000003</v>
      </c>
      <c r="AN14" s="9">
        <v>54.604999999999997</v>
      </c>
      <c r="AO14" s="9">
        <v>76.186000000000007</v>
      </c>
      <c r="AP14" s="9">
        <v>151.52600000000001</v>
      </c>
      <c r="AQ14" s="9">
        <v>72.48</v>
      </c>
      <c r="AR14" s="9">
        <v>79.046000000000006</v>
      </c>
      <c r="AS14" s="9">
        <v>108.58199999999999</v>
      </c>
      <c r="AT14" s="9">
        <v>24.358000000000001</v>
      </c>
      <c r="AU14" s="9">
        <v>6.6769999999999996</v>
      </c>
      <c r="AV14" s="9">
        <v>5.6779999999999999</v>
      </c>
      <c r="AW14" s="9">
        <v>1.107</v>
      </c>
      <c r="AX14" s="9">
        <v>4.5709999999999997</v>
      </c>
      <c r="AY14" s="9">
        <v>15.837</v>
      </c>
      <c r="AZ14" s="9">
        <v>7.3959999999999999</v>
      </c>
      <c r="BA14" s="9">
        <v>12.432</v>
      </c>
      <c r="BB14" s="9">
        <v>4.7619999999999996</v>
      </c>
      <c r="BC14" s="9">
        <v>7.5039999999999996</v>
      </c>
      <c r="BD14" s="9">
        <v>4.9130000000000003</v>
      </c>
      <c r="BE14" s="9">
        <v>4.8460000000000001</v>
      </c>
      <c r="BF14" s="9">
        <v>1.0620000000000001</v>
      </c>
      <c r="BG14" s="9">
        <v>2.2949999999999999</v>
      </c>
      <c r="BH14" s="9">
        <v>10.823</v>
      </c>
      <c r="BI14" s="9">
        <v>42.942999999999998</v>
      </c>
      <c r="BJ14" s="9">
        <v>217.899</v>
      </c>
      <c r="BK14" s="9">
        <v>110.65300000000001</v>
      </c>
      <c r="BL14" s="9">
        <v>107.246</v>
      </c>
      <c r="BM14" s="9">
        <v>193.244</v>
      </c>
      <c r="BN14" s="9">
        <v>41.62</v>
      </c>
      <c r="BO14" s="9">
        <v>14.129</v>
      </c>
      <c r="BP14" s="9">
        <v>7.8789999999999996</v>
      </c>
      <c r="BQ14" s="9">
        <v>3.23</v>
      </c>
      <c r="BR14" s="9">
        <v>4.649</v>
      </c>
      <c r="BS14" s="9">
        <v>32.802999999999997</v>
      </c>
      <c r="BT14" s="9">
        <v>11.657999999999999</v>
      </c>
      <c r="BU14" s="9">
        <v>19.143000000000001</v>
      </c>
      <c r="BV14" s="9">
        <v>9.5470000000000006</v>
      </c>
      <c r="BW14" s="9">
        <v>12.16</v>
      </c>
      <c r="BX14" s="9">
        <v>3.95</v>
      </c>
      <c r="BY14" s="9">
        <v>10.048999999999999</v>
      </c>
      <c r="BZ14" s="9">
        <v>3.278</v>
      </c>
      <c r="CA14" s="9">
        <v>1.464</v>
      </c>
      <c r="CB14" s="9">
        <v>25.565000000000001</v>
      </c>
      <c r="CC14" s="9">
        <v>24.655000000000001</v>
      </c>
      <c r="CD14" s="9">
        <v>97.619</v>
      </c>
      <c r="CE14" s="9">
        <v>47.25</v>
      </c>
      <c r="CF14" s="9">
        <v>50.369</v>
      </c>
      <c r="CG14" s="9">
        <v>92.786000000000001</v>
      </c>
      <c r="CH14" s="9">
        <v>22.780999999999999</v>
      </c>
      <c r="CI14" s="9">
        <v>6.532</v>
      </c>
      <c r="CJ14" s="9">
        <v>3.278</v>
      </c>
      <c r="CK14" s="9">
        <v>1.36</v>
      </c>
      <c r="CL14" s="9">
        <v>1.9179999999999999</v>
      </c>
      <c r="CM14" s="9">
        <v>8.157</v>
      </c>
      <c r="CN14" s="9">
        <v>5.8849999999999998</v>
      </c>
      <c r="CO14" s="9">
        <v>9.5510000000000002</v>
      </c>
      <c r="CP14" s="9">
        <v>3.53</v>
      </c>
      <c r="CQ14" s="9">
        <v>9.4450000000000003</v>
      </c>
      <c r="CR14" s="9">
        <v>4.4480000000000004</v>
      </c>
      <c r="CS14" s="9">
        <v>3.6659999999999999</v>
      </c>
      <c r="CT14" s="9">
        <v>3.8730000000000002</v>
      </c>
      <c r="CU14" s="9">
        <v>2.0699999999999998</v>
      </c>
      <c r="CV14" s="9">
        <v>9.57</v>
      </c>
      <c r="CW14" s="9">
        <v>4.8330000000000002</v>
      </c>
      <c r="CX14" s="9">
        <v>94.171999999999997</v>
      </c>
      <c r="CY14" s="9">
        <v>53.378999999999998</v>
      </c>
      <c r="CZ14" s="9">
        <v>40.793999999999997</v>
      </c>
      <c r="DA14" s="9">
        <v>90.417000000000002</v>
      </c>
      <c r="DB14" s="9">
        <v>13.002000000000001</v>
      </c>
      <c r="DC14" s="9">
        <v>8.4809999999999999</v>
      </c>
      <c r="DD14" s="9">
        <v>8.1080000000000005</v>
      </c>
      <c r="DE14" s="9">
        <v>2.387</v>
      </c>
      <c r="DF14" s="9">
        <v>5.7220000000000004</v>
      </c>
      <c r="DG14" s="9">
        <v>13.292</v>
      </c>
      <c r="DH14" s="9">
        <v>5.141</v>
      </c>
      <c r="DI14" s="9">
        <v>5.5140000000000002</v>
      </c>
      <c r="DJ14" s="9">
        <v>5.32</v>
      </c>
      <c r="DK14" s="9">
        <v>13.195</v>
      </c>
      <c r="DL14" s="9">
        <v>1.8979999999999999</v>
      </c>
      <c r="DM14" s="9">
        <v>3.919</v>
      </c>
      <c r="DN14" s="9">
        <v>2.7679999999999998</v>
      </c>
      <c r="DO14" s="9">
        <v>1.133</v>
      </c>
      <c r="DP14" s="9">
        <v>8.6470000000000002</v>
      </c>
      <c r="DQ14" s="9">
        <v>3.7549999999999999</v>
      </c>
      <c r="DR14" s="9">
        <v>82.117000000000004</v>
      </c>
      <c r="DS14" s="9">
        <v>49.142000000000003</v>
      </c>
      <c r="DT14" s="9">
        <v>32.975000000000001</v>
      </c>
      <c r="DU14" s="9">
        <v>78.176000000000002</v>
      </c>
      <c r="DV14" s="9">
        <v>11.831</v>
      </c>
      <c r="DW14" s="9">
        <v>10.643000000000001</v>
      </c>
      <c r="DX14" s="9">
        <v>8.5150000000000006</v>
      </c>
      <c r="DY14" s="9">
        <v>1.03</v>
      </c>
      <c r="DZ14" s="9">
        <v>7.4850000000000003</v>
      </c>
      <c r="EA14" s="9">
        <v>7.9379999999999997</v>
      </c>
      <c r="EB14" s="9">
        <v>3.323</v>
      </c>
      <c r="EC14" s="9">
        <v>3.5139999999999998</v>
      </c>
      <c r="ED14" s="9">
        <v>2.6680000000000001</v>
      </c>
      <c r="EE14" s="9">
        <v>9.0050000000000008</v>
      </c>
      <c r="EF14" s="9">
        <v>4.375</v>
      </c>
      <c r="EG14" s="9">
        <v>2.8650000000000002</v>
      </c>
      <c r="EH14" s="9">
        <v>2.9510000000000001</v>
      </c>
      <c r="EI14" s="9">
        <v>0.184</v>
      </c>
      <c r="EJ14" s="9">
        <v>10.365</v>
      </c>
      <c r="EK14" s="9">
        <v>3.9409999999999998</v>
      </c>
      <c r="EL14" s="9">
        <v>93.082999999999998</v>
      </c>
      <c r="EM14" s="9">
        <v>53.055</v>
      </c>
      <c r="EN14" s="9">
        <v>40.027999999999999</v>
      </c>
      <c r="EO14" s="9">
        <v>90.58</v>
      </c>
      <c r="EP14" s="9">
        <v>11.769</v>
      </c>
      <c r="EQ14" s="9">
        <v>6.5369999999999999</v>
      </c>
      <c r="ER14" s="9">
        <v>11.349</v>
      </c>
      <c r="ES14" s="9">
        <v>0.432</v>
      </c>
      <c r="ET14" s="9">
        <v>10.917</v>
      </c>
      <c r="EU14" s="9">
        <v>8.8550000000000004</v>
      </c>
      <c r="EV14" s="9">
        <v>7.9219999999999997</v>
      </c>
      <c r="EW14" s="9">
        <v>3.1520000000000001</v>
      </c>
      <c r="EX14" s="9">
        <v>6.6470000000000002</v>
      </c>
      <c r="EY14" s="9">
        <v>16.279</v>
      </c>
      <c r="EZ14" s="9">
        <v>2.891</v>
      </c>
      <c r="FA14" s="9">
        <v>4.069</v>
      </c>
      <c r="FB14" s="9">
        <v>3.08</v>
      </c>
      <c r="FC14" s="9">
        <v>0.99199999999999999</v>
      </c>
      <c r="FD14" s="9">
        <v>7.0369999999999999</v>
      </c>
      <c r="FE14" s="9">
        <v>2.504</v>
      </c>
    </row>
    <row r="15" spans="1:161">
      <c r="A15" s="10">
        <v>43497</v>
      </c>
      <c r="B15" s="9">
        <v>671.76099999999997</v>
      </c>
      <c r="C15" s="9">
        <v>355.41300000000001</v>
      </c>
      <c r="D15" s="9">
        <v>316.34800000000001</v>
      </c>
      <c r="E15" s="9">
        <v>585.95399999999995</v>
      </c>
      <c r="F15" s="9">
        <v>101.65300000000001</v>
      </c>
      <c r="G15" s="9">
        <v>42.427999999999997</v>
      </c>
      <c r="H15" s="9">
        <v>43.326999999999998</v>
      </c>
      <c r="I15" s="9">
        <v>9.0500000000000007</v>
      </c>
      <c r="J15" s="9">
        <v>34.277000000000001</v>
      </c>
      <c r="K15" s="9">
        <v>77.951999999999998</v>
      </c>
      <c r="L15" s="9">
        <v>29.279</v>
      </c>
      <c r="M15" s="9">
        <v>50.457000000000001</v>
      </c>
      <c r="N15" s="9">
        <v>31.114999999999998</v>
      </c>
      <c r="O15" s="9">
        <v>58.936999999999998</v>
      </c>
      <c r="P15" s="9">
        <v>12.185</v>
      </c>
      <c r="Q15" s="9">
        <v>27.038</v>
      </c>
      <c r="R15" s="9">
        <v>23.027000000000001</v>
      </c>
      <c r="S15" s="9">
        <v>13.038</v>
      </c>
      <c r="T15" s="9">
        <v>75.516000000000005</v>
      </c>
      <c r="U15" s="9">
        <v>85.807000000000002</v>
      </c>
      <c r="V15" s="9">
        <v>507.74099999999999</v>
      </c>
      <c r="W15" s="9">
        <v>262.21100000000001</v>
      </c>
      <c r="X15" s="9">
        <v>245.53</v>
      </c>
      <c r="Y15" s="9">
        <v>430.274</v>
      </c>
      <c r="Z15" s="9">
        <v>78.102000000000004</v>
      </c>
      <c r="AA15" s="9">
        <v>29.646000000000001</v>
      </c>
      <c r="AB15" s="9">
        <v>28.475000000000001</v>
      </c>
      <c r="AC15" s="9">
        <v>6.2510000000000003</v>
      </c>
      <c r="AD15" s="9">
        <v>22.222999999999999</v>
      </c>
      <c r="AE15" s="9">
        <v>57.98</v>
      </c>
      <c r="AF15" s="9">
        <v>20.164000000000001</v>
      </c>
      <c r="AG15" s="9">
        <v>40.887999999999998</v>
      </c>
      <c r="AH15" s="9">
        <v>24.452999999999999</v>
      </c>
      <c r="AI15" s="9">
        <v>34.570999999999998</v>
      </c>
      <c r="AJ15" s="9">
        <v>8.0579999999999998</v>
      </c>
      <c r="AK15" s="9">
        <v>22.283000000000001</v>
      </c>
      <c r="AL15" s="9">
        <v>16.870999999999999</v>
      </c>
      <c r="AM15" s="9">
        <v>9.2059999999999995</v>
      </c>
      <c r="AN15" s="9">
        <v>59.576000000000001</v>
      </c>
      <c r="AO15" s="9">
        <v>77.466999999999999</v>
      </c>
      <c r="AP15" s="9">
        <v>138.96899999999999</v>
      </c>
      <c r="AQ15" s="9">
        <v>71.066999999999993</v>
      </c>
      <c r="AR15" s="9">
        <v>67.902000000000001</v>
      </c>
      <c r="AS15" s="9">
        <v>96.055999999999997</v>
      </c>
      <c r="AT15" s="9">
        <v>18.411999999999999</v>
      </c>
      <c r="AU15" s="9">
        <v>3.9220000000000002</v>
      </c>
      <c r="AV15" s="9">
        <v>5.0430000000000001</v>
      </c>
      <c r="AW15" s="9">
        <v>1.6439999999999999</v>
      </c>
      <c r="AX15" s="9">
        <v>3.399</v>
      </c>
      <c r="AY15" s="9">
        <v>14.135</v>
      </c>
      <c r="AZ15" s="9">
        <v>5.5540000000000003</v>
      </c>
      <c r="BA15" s="9">
        <v>8.8849999999999998</v>
      </c>
      <c r="BB15" s="9">
        <v>6.9160000000000004</v>
      </c>
      <c r="BC15" s="9">
        <v>6.8289999999999997</v>
      </c>
      <c r="BD15" s="9">
        <v>1.6739999999999999</v>
      </c>
      <c r="BE15" s="9">
        <v>5.8310000000000004</v>
      </c>
      <c r="BF15" s="9">
        <v>6.702</v>
      </c>
      <c r="BG15" s="9">
        <v>0.434</v>
      </c>
      <c r="BH15" s="9">
        <v>11.717000000000001</v>
      </c>
      <c r="BI15" s="9">
        <v>42.912999999999997</v>
      </c>
      <c r="BJ15" s="9">
        <v>225.43600000000001</v>
      </c>
      <c r="BK15" s="9">
        <v>120.95099999999999</v>
      </c>
      <c r="BL15" s="9">
        <v>104.485</v>
      </c>
      <c r="BM15" s="9">
        <v>201.11699999999999</v>
      </c>
      <c r="BN15" s="9">
        <v>35.738999999999997</v>
      </c>
      <c r="BO15" s="9">
        <v>14.782</v>
      </c>
      <c r="BP15" s="9">
        <v>11.205</v>
      </c>
      <c r="BQ15" s="9">
        <v>4.6079999999999997</v>
      </c>
      <c r="BR15" s="9">
        <v>6.5970000000000004</v>
      </c>
      <c r="BS15" s="9">
        <v>26.888999999999999</v>
      </c>
      <c r="BT15" s="9">
        <v>10.071999999999999</v>
      </c>
      <c r="BU15" s="9">
        <v>16.582000000000001</v>
      </c>
      <c r="BV15" s="9">
        <v>10.715</v>
      </c>
      <c r="BW15" s="9">
        <v>17.548999999999999</v>
      </c>
      <c r="BX15" s="9">
        <v>5.2</v>
      </c>
      <c r="BY15" s="9">
        <v>12.06</v>
      </c>
      <c r="BZ15" s="9">
        <v>6.2350000000000003</v>
      </c>
      <c r="CA15" s="9">
        <v>6.4459999999999997</v>
      </c>
      <c r="CB15" s="9">
        <v>27.643999999999998</v>
      </c>
      <c r="CC15" s="9">
        <v>24.318000000000001</v>
      </c>
      <c r="CD15" s="9">
        <v>77.314999999999998</v>
      </c>
      <c r="CE15" s="9">
        <v>36.962000000000003</v>
      </c>
      <c r="CF15" s="9">
        <v>40.353000000000002</v>
      </c>
      <c r="CG15" s="9">
        <v>70.123000000000005</v>
      </c>
      <c r="CH15" s="9">
        <v>9.9009999999999998</v>
      </c>
      <c r="CI15" s="9">
        <v>6.2569999999999997</v>
      </c>
      <c r="CJ15" s="9">
        <v>6.5720000000000001</v>
      </c>
      <c r="CK15" s="9">
        <v>0</v>
      </c>
      <c r="CL15" s="9">
        <v>6.5720000000000001</v>
      </c>
      <c r="CM15" s="9">
        <v>9.375</v>
      </c>
      <c r="CN15" s="9">
        <v>2.3050000000000002</v>
      </c>
      <c r="CO15" s="9">
        <v>9.1140000000000008</v>
      </c>
      <c r="CP15" s="9">
        <v>3.0419999999999998</v>
      </c>
      <c r="CQ15" s="9">
        <v>4.556</v>
      </c>
      <c r="CR15" s="9">
        <v>0.94899999999999995</v>
      </c>
      <c r="CS15" s="9">
        <v>2.2759999999999998</v>
      </c>
      <c r="CT15" s="9">
        <v>1.5960000000000001</v>
      </c>
      <c r="CU15" s="9">
        <v>0.47799999999999998</v>
      </c>
      <c r="CV15" s="9">
        <v>13.702</v>
      </c>
      <c r="CW15" s="9">
        <v>7.1920000000000002</v>
      </c>
      <c r="CX15" s="9">
        <v>66.022000000000006</v>
      </c>
      <c r="CY15" s="9">
        <v>33.231999999999999</v>
      </c>
      <c r="CZ15" s="9">
        <v>32.790999999999997</v>
      </c>
      <c r="DA15" s="9">
        <v>62.978000000000002</v>
      </c>
      <c r="DB15" s="9">
        <v>14.051</v>
      </c>
      <c r="DC15" s="9">
        <v>4.6849999999999996</v>
      </c>
      <c r="DD15" s="9">
        <v>5.6550000000000002</v>
      </c>
      <c r="DE15" s="9">
        <v>0</v>
      </c>
      <c r="DF15" s="9">
        <v>5.6550000000000002</v>
      </c>
      <c r="DG15" s="9">
        <v>7.5819999999999999</v>
      </c>
      <c r="DH15" s="9">
        <v>2.2330000000000001</v>
      </c>
      <c r="DI15" s="9">
        <v>6.3070000000000004</v>
      </c>
      <c r="DJ15" s="9">
        <v>3.7789999999999999</v>
      </c>
      <c r="DK15" s="9">
        <v>5.6369999999999996</v>
      </c>
      <c r="DL15" s="9">
        <v>0.23499999999999999</v>
      </c>
      <c r="DM15" s="9">
        <v>2.1160000000000001</v>
      </c>
      <c r="DN15" s="9">
        <v>2.3380000000000001</v>
      </c>
      <c r="DO15" s="9">
        <v>1.8480000000000001</v>
      </c>
      <c r="DP15" s="9">
        <v>6.5119999999999996</v>
      </c>
      <c r="DQ15" s="9">
        <v>3.044</v>
      </c>
      <c r="DR15" s="9">
        <v>72.823999999999998</v>
      </c>
      <c r="DS15" s="9">
        <v>44.039000000000001</v>
      </c>
      <c r="DT15" s="9">
        <v>28.783999999999999</v>
      </c>
      <c r="DU15" s="9">
        <v>67.045000000000002</v>
      </c>
      <c r="DV15" s="9">
        <v>8.6590000000000007</v>
      </c>
      <c r="DW15" s="9">
        <v>4.4059999999999997</v>
      </c>
      <c r="DX15" s="9">
        <v>5.7460000000000004</v>
      </c>
      <c r="DY15" s="9">
        <v>1.8260000000000001</v>
      </c>
      <c r="DZ15" s="9">
        <v>3.92</v>
      </c>
      <c r="EA15" s="9">
        <v>8.984</v>
      </c>
      <c r="EB15" s="9">
        <v>4.4429999999999996</v>
      </c>
      <c r="EC15" s="9">
        <v>6.327</v>
      </c>
      <c r="ED15" s="9">
        <v>2.7970000000000002</v>
      </c>
      <c r="EE15" s="9">
        <v>10.593999999999999</v>
      </c>
      <c r="EF15" s="9">
        <v>0.85899999999999999</v>
      </c>
      <c r="EG15" s="9">
        <v>2.8929999999999998</v>
      </c>
      <c r="EH15" s="9">
        <v>4.4749999999999996</v>
      </c>
      <c r="EI15" s="9">
        <v>0.71799999999999997</v>
      </c>
      <c r="EJ15" s="9">
        <v>6.1429999999999998</v>
      </c>
      <c r="EK15" s="9">
        <v>5.7779999999999996</v>
      </c>
      <c r="EL15" s="9">
        <v>91.195999999999998</v>
      </c>
      <c r="EM15" s="9">
        <v>49.161999999999999</v>
      </c>
      <c r="EN15" s="9">
        <v>42.033999999999999</v>
      </c>
      <c r="EO15" s="9">
        <v>88.634</v>
      </c>
      <c r="EP15" s="9">
        <v>14.891</v>
      </c>
      <c r="EQ15" s="9">
        <v>8.375</v>
      </c>
      <c r="ER15" s="9">
        <v>9.1059999999999999</v>
      </c>
      <c r="ES15" s="9">
        <v>0.97299999999999998</v>
      </c>
      <c r="ET15" s="9">
        <v>8.1329999999999991</v>
      </c>
      <c r="EU15" s="9">
        <v>10.987</v>
      </c>
      <c r="EV15" s="9">
        <v>4.6719999999999997</v>
      </c>
      <c r="EW15" s="9">
        <v>3.242</v>
      </c>
      <c r="EX15" s="9">
        <v>3.8650000000000002</v>
      </c>
      <c r="EY15" s="9">
        <v>13.772</v>
      </c>
      <c r="EZ15" s="9">
        <v>3.2690000000000001</v>
      </c>
      <c r="FA15" s="9">
        <v>1.8620000000000001</v>
      </c>
      <c r="FB15" s="9">
        <v>1.681</v>
      </c>
      <c r="FC15" s="9">
        <v>3.1139999999999999</v>
      </c>
      <c r="FD15" s="9">
        <v>9.7970000000000006</v>
      </c>
      <c r="FE15" s="9">
        <v>2.5609999999999999</v>
      </c>
    </row>
    <row r="16" spans="1:161">
      <c r="A16" s="10">
        <v>43862</v>
      </c>
      <c r="B16" s="9">
        <v>703.94600000000003</v>
      </c>
      <c r="C16" s="9">
        <v>381.75200000000001</v>
      </c>
      <c r="D16" s="9">
        <v>322.19499999999999</v>
      </c>
      <c r="E16" s="9">
        <v>604.20899999999995</v>
      </c>
      <c r="F16" s="9">
        <v>111.13</v>
      </c>
      <c r="G16" s="9">
        <v>49.45</v>
      </c>
      <c r="H16" s="9">
        <v>48.148000000000003</v>
      </c>
      <c r="I16" s="9">
        <v>6.6970000000000001</v>
      </c>
      <c r="J16" s="9">
        <v>41.451000000000001</v>
      </c>
      <c r="K16" s="9">
        <v>83.403999999999996</v>
      </c>
      <c r="L16" s="9">
        <v>32.524999999999999</v>
      </c>
      <c r="M16" s="9">
        <v>36.497999999999998</v>
      </c>
      <c r="N16" s="9">
        <v>27.34</v>
      </c>
      <c r="O16" s="9">
        <v>58.149000000000001</v>
      </c>
      <c r="P16" s="9">
        <v>14.32</v>
      </c>
      <c r="Q16" s="9">
        <v>34.634</v>
      </c>
      <c r="R16" s="9">
        <v>18.469000000000001</v>
      </c>
      <c r="S16" s="9">
        <v>9.8510000000000009</v>
      </c>
      <c r="T16" s="9">
        <v>80.292000000000002</v>
      </c>
      <c r="U16" s="9">
        <v>99.738</v>
      </c>
      <c r="V16" s="9">
        <v>527.56200000000001</v>
      </c>
      <c r="W16" s="9">
        <v>288.59199999999998</v>
      </c>
      <c r="X16" s="9">
        <v>238.97</v>
      </c>
      <c r="Y16" s="9">
        <v>434.43400000000003</v>
      </c>
      <c r="Z16" s="9">
        <v>87.010999999999996</v>
      </c>
      <c r="AA16" s="9">
        <v>35.127000000000002</v>
      </c>
      <c r="AB16" s="9">
        <v>29.71</v>
      </c>
      <c r="AC16" s="9">
        <v>5.9029999999999996</v>
      </c>
      <c r="AD16" s="9">
        <v>23.806999999999999</v>
      </c>
      <c r="AE16" s="9">
        <v>64.052000000000007</v>
      </c>
      <c r="AF16" s="9">
        <v>22.893999999999998</v>
      </c>
      <c r="AG16" s="9">
        <v>29.31</v>
      </c>
      <c r="AH16" s="9">
        <v>20.451000000000001</v>
      </c>
      <c r="AI16" s="9">
        <v>25.718</v>
      </c>
      <c r="AJ16" s="9">
        <v>6.9059999999999997</v>
      </c>
      <c r="AK16" s="9">
        <v>28.454999999999998</v>
      </c>
      <c r="AL16" s="9">
        <v>14.707000000000001</v>
      </c>
      <c r="AM16" s="9">
        <v>7.1559999999999997</v>
      </c>
      <c r="AN16" s="9">
        <v>62.938000000000002</v>
      </c>
      <c r="AO16" s="9">
        <v>93.126999999999995</v>
      </c>
      <c r="AP16" s="9">
        <v>157.06800000000001</v>
      </c>
      <c r="AQ16" s="9">
        <v>86.247</v>
      </c>
      <c r="AR16" s="9">
        <v>70.820999999999998</v>
      </c>
      <c r="AS16" s="9">
        <v>109.34099999999999</v>
      </c>
      <c r="AT16" s="9">
        <v>20.960999999999999</v>
      </c>
      <c r="AU16" s="9">
        <v>6.8479999999999999</v>
      </c>
      <c r="AV16" s="9">
        <v>3.6259999999999999</v>
      </c>
      <c r="AW16" s="9">
        <v>0.374</v>
      </c>
      <c r="AX16" s="9">
        <v>3.2519999999999998</v>
      </c>
      <c r="AY16" s="9">
        <v>13.475</v>
      </c>
      <c r="AZ16" s="9">
        <v>4.3780000000000001</v>
      </c>
      <c r="BA16" s="9">
        <v>8.6809999999999992</v>
      </c>
      <c r="BB16" s="9">
        <v>4.5949999999999998</v>
      </c>
      <c r="BC16" s="9">
        <v>7.1559999999999997</v>
      </c>
      <c r="BD16" s="9">
        <v>0.629</v>
      </c>
      <c r="BE16" s="9">
        <v>11.817</v>
      </c>
      <c r="BF16" s="9">
        <v>4.2949999999999999</v>
      </c>
      <c r="BG16" s="9">
        <v>2.5169999999999999</v>
      </c>
      <c r="BH16" s="9">
        <v>20.363</v>
      </c>
      <c r="BI16" s="9">
        <v>47.726999999999997</v>
      </c>
      <c r="BJ16" s="9">
        <v>206.75200000000001</v>
      </c>
      <c r="BK16" s="9">
        <v>114.497</v>
      </c>
      <c r="BL16" s="9">
        <v>92.254999999999995</v>
      </c>
      <c r="BM16" s="9">
        <v>172.53899999999999</v>
      </c>
      <c r="BN16" s="9">
        <v>38.667999999999999</v>
      </c>
      <c r="BO16" s="9">
        <v>14.436</v>
      </c>
      <c r="BP16" s="9">
        <v>11.131</v>
      </c>
      <c r="BQ16" s="9">
        <v>2.948</v>
      </c>
      <c r="BR16" s="9">
        <v>8.1829999999999998</v>
      </c>
      <c r="BS16" s="9">
        <v>25.501999999999999</v>
      </c>
      <c r="BT16" s="9">
        <v>11.154999999999999</v>
      </c>
      <c r="BU16" s="9">
        <v>12.99</v>
      </c>
      <c r="BV16" s="9">
        <v>8.5589999999999993</v>
      </c>
      <c r="BW16" s="9">
        <v>5.7309999999999999</v>
      </c>
      <c r="BX16" s="9">
        <v>2.3090000000000002</v>
      </c>
      <c r="BY16" s="9">
        <v>10.907</v>
      </c>
      <c r="BZ16" s="9">
        <v>5.1639999999999997</v>
      </c>
      <c r="CA16" s="9">
        <v>1.0820000000000001</v>
      </c>
      <c r="CB16" s="9">
        <v>24.905000000000001</v>
      </c>
      <c r="CC16" s="9">
        <v>34.213999999999999</v>
      </c>
      <c r="CD16" s="9">
        <v>86.647000000000006</v>
      </c>
      <c r="CE16" s="9">
        <v>47.881</v>
      </c>
      <c r="CF16" s="9">
        <v>38.765999999999998</v>
      </c>
      <c r="CG16" s="9">
        <v>81.289000000000001</v>
      </c>
      <c r="CH16" s="9">
        <v>12.111000000000001</v>
      </c>
      <c r="CI16" s="9">
        <v>7.6840000000000002</v>
      </c>
      <c r="CJ16" s="9">
        <v>6.4710000000000001</v>
      </c>
      <c r="CK16" s="9">
        <v>1.694</v>
      </c>
      <c r="CL16" s="9">
        <v>4.7770000000000001</v>
      </c>
      <c r="CM16" s="9">
        <v>17.131</v>
      </c>
      <c r="CN16" s="9">
        <v>4.5609999999999999</v>
      </c>
      <c r="CO16" s="9">
        <v>5.4889999999999999</v>
      </c>
      <c r="CP16" s="9">
        <v>2.8220000000000001</v>
      </c>
      <c r="CQ16" s="9">
        <v>6.1849999999999996</v>
      </c>
      <c r="CR16" s="9">
        <v>2.2240000000000002</v>
      </c>
      <c r="CS16" s="9">
        <v>2.6720000000000002</v>
      </c>
      <c r="CT16" s="9">
        <v>1.38</v>
      </c>
      <c r="CU16" s="9">
        <v>2.38</v>
      </c>
      <c r="CV16" s="9">
        <v>10.18</v>
      </c>
      <c r="CW16" s="9">
        <v>5.3579999999999997</v>
      </c>
      <c r="CX16" s="9">
        <v>77.094999999999999</v>
      </c>
      <c r="CY16" s="9">
        <v>39.966999999999999</v>
      </c>
      <c r="CZ16" s="9">
        <v>37.128</v>
      </c>
      <c r="DA16" s="9">
        <v>71.266000000000005</v>
      </c>
      <c r="DB16" s="9">
        <v>15.272</v>
      </c>
      <c r="DC16" s="9">
        <v>6.1589999999999998</v>
      </c>
      <c r="DD16" s="9">
        <v>8.4809999999999999</v>
      </c>
      <c r="DE16" s="9">
        <v>0.88600000000000001</v>
      </c>
      <c r="DF16" s="9">
        <v>7.5949999999999998</v>
      </c>
      <c r="DG16" s="9">
        <v>7.944</v>
      </c>
      <c r="DH16" s="9">
        <v>2.8</v>
      </c>
      <c r="DI16" s="9">
        <v>2.149</v>
      </c>
      <c r="DJ16" s="9">
        <v>4.4749999999999996</v>
      </c>
      <c r="DK16" s="9">
        <v>6.6449999999999996</v>
      </c>
      <c r="DL16" s="9">
        <v>1.7430000000000001</v>
      </c>
      <c r="DM16" s="9">
        <v>3.06</v>
      </c>
      <c r="DN16" s="9">
        <v>3.8690000000000002</v>
      </c>
      <c r="DO16" s="9">
        <v>1.1779999999999999</v>
      </c>
      <c r="DP16" s="9">
        <v>7.49</v>
      </c>
      <c r="DQ16" s="9">
        <v>5.8289999999999997</v>
      </c>
      <c r="DR16" s="9">
        <v>85.454999999999998</v>
      </c>
      <c r="DS16" s="9">
        <v>45.176000000000002</v>
      </c>
      <c r="DT16" s="9">
        <v>40.28</v>
      </c>
      <c r="DU16" s="9">
        <v>81.915000000000006</v>
      </c>
      <c r="DV16" s="9">
        <v>13.231</v>
      </c>
      <c r="DW16" s="9">
        <v>6.9530000000000003</v>
      </c>
      <c r="DX16" s="9">
        <v>10.452</v>
      </c>
      <c r="DY16" s="9">
        <v>0.79500000000000004</v>
      </c>
      <c r="DZ16" s="9">
        <v>9.6579999999999995</v>
      </c>
      <c r="EA16" s="9">
        <v>9.0060000000000002</v>
      </c>
      <c r="EB16" s="9">
        <v>3.9489999999999998</v>
      </c>
      <c r="EC16" s="9">
        <v>4.3810000000000002</v>
      </c>
      <c r="ED16" s="9">
        <v>2.0059999999999998</v>
      </c>
      <c r="EE16" s="9">
        <v>15.3</v>
      </c>
      <c r="EF16" s="9">
        <v>2.794</v>
      </c>
      <c r="EG16" s="9">
        <v>3.4950000000000001</v>
      </c>
      <c r="EH16" s="9">
        <v>2.097</v>
      </c>
      <c r="EI16" s="9">
        <v>0.56399999999999995</v>
      </c>
      <c r="EJ16" s="9">
        <v>7.6870000000000003</v>
      </c>
      <c r="EK16" s="9">
        <v>3.5409999999999999</v>
      </c>
      <c r="EL16" s="9">
        <v>90.929000000000002</v>
      </c>
      <c r="EM16" s="9">
        <v>47.984000000000002</v>
      </c>
      <c r="EN16" s="9">
        <v>42.945999999999998</v>
      </c>
      <c r="EO16" s="9">
        <v>87.858999999999995</v>
      </c>
      <c r="EP16" s="9">
        <v>10.888</v>
      </c>
      <c r="EQ16" s="9">
        <v>7.37</v>
      </c>
      <c r="ER16" s="9">
        <v>7.9870000000000001</v>
      </c>
      <c r="ES16" s="9">
        <v>0</v>
      </c>
      <c r="ET16" s="9">
        <v>7.9870000000000001</v>
      </c>
      <c r="EU16" s="9">
        <v>10.347</v>
      </c>
      <c r="EV16" s="9">
        <v>5.6820000000000004</v>
      </c>
      <c r="EW16" s="9">
        <v>2.8079999999999998</v>
      </c>
      <c r="EX16" s="9">
        <v>4.8819999999999997</v>
      </c>
      <c r="EY16" s="9">
        <v>17.131</v>
      </c>
      <c r="EZ16" s="9">
        <v>4.62</v>
      </c>
      <c r="FA16" s="9">
        <v>2.6840000000000002</v>
      </c>
      <c r="FB16" s="9">
        <v>1.6639999999999999</v>
      </c>
      <c r="FC16" s="9">
        <v>2.13</v>
      </c>
      <c r="FD16" s="9">
        <v>9.6660000000000004</v>
      </c>
      <c r="FE16" s="9">
        <v>3.07</v>
      </c>
    </row>
    <row r="17" spans="1:161">
      <c r="A17" s="10">
        <v>44228</v>
      </c>
      <c r="B17" s="9">
        <v>807.64200000000005</v>
      </c>
      <c r="C17" s="9">
        <v>442.45600000000002</v>
      </c>
      <c r="D17" s="9">
        <v>365.18700000000001</v>
      </c>
      <c r="E17" s="9">
        <v>713.22799999999995</v>
      </c>
      <c r="F17" s="9">
        <v>151.23400000000001</v>
      </c>
      <c r="G17" s="9">
        <v>50.039000000000001</v>
      </c>
      <c r="H17" s="9">
        <v>46.017000000000003</v>
      </c>
      <c r="I17" s="9">
        <v>7.6719999999999997</v>
      </c>
      <c r="J17" s="9">
        <v>38.344999999999999</v>
      </c>
      <c r="K17" s="9">
        <v>102.92400000000001</v>
      </c>
      <c r="L17" s="9">
        <v>37.308</v>
      </c>
      <c r="M17" s="9">
        <v>69.766999999999996</v>
      </c>
      <c r="N17" s="9">
        <v>32.713999999999999</v>
      </c>
      <c r="O17" s="9">
        <v>74.927999999999997</v>
      </c>
      <c r="P17" s="9">
        <v>18.117000000000001</v>
      </c>
      <c r="Q17" s="9">
        <v>26.501000000000001</v>
      </c>
      <c r="R17" s="9">
        <v>22.838000000000001</v>
      </c>
      <c r="S17" s="9">
        <v>10.988</v>
      </c>
      <c r="T17" s="9">
        <v>69.855000000000004</v>
      </c>
      <c r="U17" s="9">
        <v>94.414000000000001</v>
      </c>
      <c r="V17" s="9">
        <v>590.74599999999998</v>
      </c>
      <c r="W17" s="9">
        <v>314.48099999999999</v>
      </c>
      <c r="X17" s="9">
        <v>276.26400000000001</v>
      </c>
      <c r="Y17" s="9">
        <v>504.19400000000002</v>
      </c>
      <c r="Z17" s="9">
        <v>102.458</v>
      </c>
      <c r="AA17" s="9">
        <v>33.912999999999997</v>
      </c>
      <c r="AB17" s="9">
        <v>25.599</v>
      </c>
      <c r="AC17" s="9">
        <v>6.4610000000000003</v>
      </c>
      <c r="AD17" s="9">
        <v>19.137</v>
      </c>
      <c r="AE17" s="9">
        <v>80.292000000000002</v>
      </c>
      <c r="AF17" s="9">
        <v>30.9</v>
      </c>
      <c r="AG17" s="9">
        <v>55.51</v>
      </c>
      <c r="AH17" s="9">
        <v>23.510999999999999</v>
      </c>
      <c r="AI17" s="9">
        <v>37.984000000000002</v>
      </c>
      <c r="AJ17" s="9">
        <v>12.706</v>
      </c>
      <c r="AK17" s="9">
        <v>22.247</v>
      </c>
      <c r="AL17" s="9">
        <v>17.035</v>
      </c>
      <c r="AM17" s="9">
        <v>8.5180000000000007</v>
      </c>
      <c r="AN17" s="9">
        <v>53.523000000000003</v>
      </c>
      <c r="AO17" s="9">
        <v>86.551000000000002</v>
      </c>
      <c r="AP17" s="9">
        <v>143.357</v>
      </c>
      <c r="AQ17" s="9">
        <v>70.667000000000002</v>
      </c>
      <c r="AR17" s="9">
        <v>72.69</v>
      </c>
      <c r="AS17" s="9">
        <v>96.346000000000004</v>
      </c>
      <c r="AT17" s="9">
        <v>14.991</v>
      </c>
      <c r="AU17" s="9">
        <v>7.6989999999999998</v>
      </c>
      <c r="AV17" s="9">
        <v>3.9140000000000001</v>
      </c>
      <c r="AW17" s="9">
        <v>2.4609999999999999</v>
      </c>
      <c r="AX17" s="9">
        <v>1.4530000000000001</v>
      </c>
      <c r="AY17" s="9">
        <v>13.920999999999999</v>
      </c>
      <c r="AZ17" s="9">
        <v>5.3220000000000001</v>
      </c>
      <c r="BA17" s="9">
        <v>11.762</v>
      </c>
      <c r="BB17" s="9">
        <v>4.1589999999999998</v>
      </c>
      <c r="BC17" s="9">
        <v>10.912000000000001</v>
      </c>
      <c r="BD17" s="9">
        <v>1.7290000000000001</v>
      </c>
      <c r="BE17" s="9">
        <v>4.1580000000000004</v>
      </c>
      <c r="BF17" s="9">
        <v>2.7759999999999998</v>
      </c>
      <c r="BG17" s="9">
        <v>0.28799999999999998</v>
      </c>
      <c r="BH17" s="9">
        <v>14.714</v>
      </c>
      <c r="BI17" s="9">
        <v>47.011000000000003</v>
      </c>
      <c r="BJ17" s="9">
        <v>194.071</v>
      </c>
      <c r="BK17" s="9">
        <v>108.30800000000001</v>
      </c>
      <c r="BL17" s="9">
        <v>85.763000000000005</v>
      </c>
      <c r="BM17" s="9">
        <v>168.477</v>
      </c>
      <c r="BN17" s="9">
        <v>34.518999999999998</v>
      </c>
      <c r="BO17" s="9">
        <v>11.974</v>
      </c>
      <c r="BP17" s="9">
        <v>5.9880000000000004</v>
      </c>
      <c r="BQ17" s="9">
        <v>1.827</v>
      </c>
      <c r="BR17" s="9">
        <v>4.1609999999999996</v>
      </c>
      <c r="BS17" s="9">
        <v>28.103000000000002</v>
      </c>
      <c r="BT17" s="9">
        <v>11.355</v>
      </c>
      <c r="BU17" s="9">
        <v>15.994</v>
      </c>
      <c r="BV17" s="9">
        <v>10.340999999999999</v>
      </c>
      <c r="BW17" s="9">
        <v>6.5970000000000004</v>
      </c>
      <c r="BX17" s="9">
        <v>5.3529999999999998</v>
      </c>
      <c r="BY17" s="9">
        <v>9.5760000000000005</v>
      </c>
      <c r="BZ17" s="9">
        <v>7.0179999999999998</v>
      </c>
      <c r="CA17" s="9">
        <v>5.0119999999999996</v>
      </c>
      <c r="CB17" s="9">
        <v>16.648</v>
      </c>
      <c r="CC17" s="9">
        <v>25.594000000000001</v>
      </c>
      <c r="CD17" s="9">
        <v>103.084</v>
      </c>
      <c r="CE17" s="9">
        <v>55.41</v>
      </c>
      <c r="CF17" s="9">
        <v>47.673999999999999</v>
      </c>
      <c r="CG17" s="9">
        <v>96.191999999999993</v>
      </c>
      <c r="CH17" s="9">
        <v>21.811</v>
      </c>
      <c r="CI17" s="9">
        <v>6.8479999999999999</v>
      </c>
      <c r="CJ17" s="9">
        <v>5.5010000000000003</v>
      </c>
      <c r="CK17" s="9">
        <v>1.2450000000000001</v>
      </c>
      <c r="CL17" s="9">
        <v>4.2560000000000002</v>
      </c>
      <c r="CM17" s="9">
        <v>18.033999999999999</v>
      </c>
      <c r="CN17" s="9">
        <v>5.7290000000000001</v>
      </c>
      <c r="CO17" s="9">
        <v>11.073</v>
      </c>
      <c r="CP17" s="9">
        <v>3.5649999999999999</v>
      </c>
      <c r="CQ17" s="9">
        <v>7.3360000000000003</v>
      </c>
      <c r="CR17" s="9">
        <v>1.7649999999999999</v>
      </c>
      <c r="CS17" s="9">
        <v>2.9430000000000001</v>
      </c>
      <c r="CT17" s="9">
        <v>3.117</v>
      </c>
      <c r="CU17" s="9">
        <v>1.579</v>
      </c>
      <c r="CV17" s="9">
        <v>6.891</v>
      </c>
      <c r="CW17" s="9">
        <v>6.8920000000000003</v>
      </c>
      <c r="CX17" s="9">
        <v>150.23400000000001</v>
      </c>
      <c r="CY17" s="9">
        <v>80.096000000000004</v>
      </c>
      <c r="CZ17" s="9">
        <v>70.137</v>
      </c>
      <c r="DA17" s="9">
        <v>143.18</v>
      </c>
      <c r="DB17" s="9">
        <v>31.135999999999999</v>
      </c>
      <c r="DC17" s="9">
        <v>7.391</v>
      </c>
      <c r="DD17" s="9">
        <v>10.195</v>
      </c>
      <c r="DE17" s="9">
        <v>0.92800000000000005</v>
      </c>
      <c r="DF17" s="9">
        <v>9.2669999999999995</v>
      </c>
      <c r="DG17" s="9">
        <v>20.234000000000002</v>
      </c>
      <c r="DH17" s="9">
        <v>8.4949999999999992</v>
      </c>
      <c r="DI17" s="9">
        <v>16.681000000000001</v>
      </c>
      <c r="DJ17" s="9">
        <v>5.4459999999999997</v>
      </c>
      <c r="DK17" s="9">
        <v>13.138</v>
      </c>
      <c r="DL17" s="9">
        <v>3.859</v>
      </c>
      <c r="DM17" s="9">
        <v>5.57</v>
      </c>
      <c r="DN17" s="9">
        <v>4.1239999999999997</v>
      </c>
      <c r="DO17" s="9">
        <v>1.6379999999999999</v>
      </c>
      <c r="DP17" s="9">
        <v>15.271000000000001</v>
      </c>
      <c r="DQ17" s="9">
        <v>7.0540000000000003</v>
      </c>
      <c r="DR17" s="9">
        <v>109.538</v>
      </c>
      <c r="DS17" s="9">
        <v>66.638999999999996</v>
      </c>
      <c r="DT17" s="9">
        <v>42.9</v>
      </c>
      <c r="DU17" s="9">
        <v>103.31699999999999</v>
      </c>
      <c r="DV17" s="9">
        <v>31.798999999999999</v>
      </c>
      <c r="DW17" s="9">
        <v>9.1229999999999993</v>
      </c>
      <c r="DX17" s="9">
        <v>7.9269999999999996</v>
      </c>
      <c r="DY17" s="9">
        <v>1.2110000000000001</v>
      </c>
      <c r="DZ17" s="9">
        <v>6.7160000000000002</v>
      </c>
      <c r="EA17" s="9">
        <v>12.712999999999999</v>
      </c>
      <c r="EB17" s="9">
        <v>3.0819999999999999</v>
      </c>
      <c r="EC17" s="9">
        <v>7.9029999999999996</v>
      </c>
      <c r="ED17" s="9">
        <v>2.6230000000000002</v>
      </c>
      <c r="EE17" s="9">
        <v>12.361000000000001</v>
      </c>
      <c r="EF17" s="9">
        <v>1.698</v>
      </c>
      <c r="EG17" s="9">
        <v>1.605</v>
      </c>
      <c r="EH17" s="9">
        <v>3.9079999999999999</v>
      </c>
      <c r="EI17" s="9">
        <v>0.754</v>
      </c>
      <c r="EJ17" s="9">
        <v>7.8209999999999997</v>
      </c>
      <c r="EK17" s="9">
        <v>6.2210000000000001</v>
      </c>
      <c r="EL17" s="9">
        <v>107.35899999999999</v>
      </c>
      <c r="EM17" s="9">
        <v>61.335999999999999</v>
      </c>
      <c r="EN17" s="9">
        <v>46.023000000000003</v>
      </c>
      <c r="EO17" s="9">
        <v>105.71599999999999</v>
      </c>
      <c r="EP17" s="9">
        <v>16.977</v>
      </c>
      <c r="EQ17" s="9">
        <v>7.0030000000000001</v>
      </c>
      <c r="ER17" s="9">
        <v>12.491</v>
      </c>
      <c r="ES17" s="9">
        <v>0</v>
      </c>
      <c r="ET17" s="9">
        <v>12.491</v>
      </c>
      <c r="EU17" s="9">
        <v>9.9179999999999993</v>
      </c>
      <c r="EV17" s="9">
        <v>3.3260000000000001</v>
      </c>
      <c r="EW17" s="9">
        <v>6.3540000000000001</v>
      </c>
      <c r="EX17" s="9">
        <v>6.58</v>
      </c>
      <c r="EY17" s="9">
        <v>24.582999999999998</v>
      </c>
      <c r="EZ17" s="9">
        <v>3.7130000000000001</v>
      </c>
      <c r="FA17" s="9">
        <v>2.649</v>
      </c>
      <c r="FB17" s="9">
        <v>1.895</v>
      </c>
      <c r="FC17" s="9">
        <v>1.716</v>
      </c>
      <c r="FD17" s="9">
        <v>8.51</v>
      </c>
      <c r="FE17" s="9">
        <v>1.6419999999999999</v>
      </c>
    </row>
  </sheetData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482</vt:i4>
      </vt:variant>
    </vt:vector>
  </HeadingPairs>
  <TitlesOfParts>
    <vt:vector size="487" baseType="lpstr">
      <vt:lpstr>Contents</vt:lpstr>
      <vt:lpstr>Table 15.1</vt:lpstr>
      <vt:lpstr>Table 15.2</vt:lpstr>
      <vt:lpstr>Index</vt:lpstr>
      <vt:lpstr>Data1</vt:lpstr>
      <vt:lpstr>A124811798F</vt:lpstr>
      <vt:lpstr>A124811798F_Data</vt:lpstr>
      <vt:lpstr>A124811798F_Latest</vt:lpstr>
      <vt:lpstr>A124811802K</vt:lpstr>
      <vt:lpstr>A124811802K_Data</vt:lpstr>
      <vt:lpstr>A124811802K_Latest</vt:lpstr>
      <vt:lpstr>A124811806V</vt:lpstr>
      <vt:lpstr>A124811806V_Data</vt:lpstr>
      <vt:lpstr>A124811806V_Latest</vt:lpstr>
      <vt:lpstr>A124811810K</vt:lpstr>
      <vt:lpstr>A124811810K_Data</vt:lpstr>
      <vt:lpstr>A124811810K_Latest</vt:lpstr>
      <vt:lpstr>A124811814V</vt:lpstr>
      <vt:lpstr>A124811814V_Data</vt:lpstr>
      <vt:lpstr>A124811814V_Latest</vt:lpstr>
      <vt:lpstr>A124811818C</vt:lpstr>
      <vt:lpstr>A124811818C_Data</vt:lpstr>
      <vt:lpstr>A124811818C_Latest</vt:lpstr>
      <vt:lpstr>A124811822V</vt:lpstr>
      <vt:lpstr>A124811822V_Data</vt:lpstr>
      <vt:lpstr>A124811822V_Latest</vt:lpstr>
      <vt:lpstr>A124811826C</vt:lpstr>
      <vt:lpstr>A124811826C_Data</vt:lpstr>
      <vt:lpstr>A124811826C_Latest</vt:lpstr>
      <vt:lpstr>A124811830V</vt:lpstr>
      <vt:lpstr>A124811830V_Data</vt:lpstr>
      <vt:lpstr>A124811830V_Latest</vt:lpstr>
      <vt:lpstr>A124811834C</vt:lpstr>
      <vt:lpstr>A124811834C_Data</vt:lpstr>
      <vt:lpstr>A124811834C_Latest</vt:lpstr>
      <vt:lpstr>A124811838L</vt:lpstr>
      <vt:lpstr>A124811838L_Data</vt:lpstr>
      <vt:lpstr>A124811838L_Latest</vt:lpstr>
      <vt:lpstr>A124811842C</vt:lpstr>
      <vt:lpstr>A124811842C_Data</vt:lpstr>
      <vt:lpstr>A124811842C_Latest</vt:lpstr>
      <vt:lpstr>A124811846L</vt:lpstr>
      <vt:lpstr>A124811846L_Data</vt:lpstr>
      <vt:lpstr>A124811846L_Latest</vt:lpstr>
      <vt:lpstr>A124811850C</vt:lpstr>
      <vt:lpstr>A124811850C_Data</vt:lpstr>
      <vt:lpstr>A124811850C_Latest</vt:lpstr>
      <vt:lpstr>A124811854L</vt:lpstr>
      <vt:lpstr>A124811854L_Data</vt:lpstr>
      <vt:lpstr>A124811854L_Latest</vt:lpstr>
      <vt:lpstr>A124811858W</vt:lpstr>
      <vt:lpstr>A124811858W_Data</vt:lpstr>
      <vt:lpstr>A124811858W_Latest</vt:lpstr>
      <vt:lpstr>A124811862L</vt:lpstr>
      <vt:lpstr>A124811862L_Data</vt:lpstr>
      <vt:lpstr>A124811862L_Latest</vt:lpstr>
      <vt:lpstr>A124811866W</vt:lpstr>
      <vt:lpstr>A124811866W_Data</vt:lpstr>
      <vt:lpstr>A124811866W_Latest</vt:lpstr>
      <vt:lpstr>A124811870L</vt:lpstr>
      <vt:lpstr>A124811870L_Data</vt:lpstr>
      <vt:lpstr>A124811870L_Latest</vt:lpstr>
      <vt:lpstr>A124811874W</vt:lpstr>
      <vt:lpstr>A124811874W_Data</vt:lpstr>
      <vt:lpstr>A124811874W_Latest</vt:lpstr>
      <vt:lpstr>A124811878F</vt:lpstr>
      <vt:lpstr>A124811878F_Data</vt:lpstr>
      <vt:lpstr>A124811878F_Latest</vt:lpstr>
      <vt:lpstr>A124811882W</vt:lpstr>
      <vt:lpstr>A124811882W_Data</vt:lpstr>
      <vt:lpstr>A124811882W_Latest</vt:lpstr>
      <vt:lpstr>A124811886F</vt:lpstr>
      <vt:lpstr>A124811886F_Data</vt:lpstr>
      <vt:lpstr>A124811886F_Latest</vt:lpstr>
      <vt:lpstr>A124811890W</vt:lpstr>
      <vt:lpstr>A124811890W_Data</vt:lpstr>
      <vt:lpstr>A124811890W_Latest</vt:lpstr>
      <vt:lpstr>A124811894F</vt:lpstr>
      <vt:lpstr>A124811894F_Data</vt:lpstr>
      <vt:lpstr>A124811894F_Latest</vt:lpstr>
      <vt:lpstr>A124811898R</vt:lpstr>
      <vt:lpstr>A124811898R_Data</vt:lpstr>
      <vt:lpstr>A124811898R_Latest</vt:lpstr>
      <vt:lpstr>A124811902V</vt:lpstr>
      <vt:lpstr>A124811902V_Data</vt:lpstr>
      <vt:lpstr>A124811902V_Latest</vt:lpstr>
      <vt:lpstr>A124811906C</vt:lpstr>
      <vt:lpstr>A124811906C_Data</vt:lpstr>
      <vt:lpstr>A124811906C_Latest</vt:lpstr>
      <vt:lpstr>A124811910V</vt:lpstr>
      <vt:lpstr>A124811910V_Data</vt:lpstr>
      <vt:lpstr>A124811910V_Latest</vt:lpstr>
      <vt:lpstr>A124811914C</vt:lpstr>
      <vt:lpstr>A124811914C_Data</vt:lpstr>
      <vt:lpstr>A124811914C_Latest</vt:lpstr>
      <vt:lpstr>A124811918L</vt:lpstr>
      <vt:lpstr>A124811918L_Data</vt:lpstr>
      <vt:lpstr>A124811918L_Latest</vt:lpstr>
      <vt:lpstr>A124811922C</vt:lpstr>
      <vt:lpstr>A124811922C_Data</vt:lpstr>
      <vt:lpstr>A124811922C_Latest</vt:lpstr>
      <vt:lpstr>A124811926L</vt:lpstr>
      <vt:lpstr>A124811926L_Data</vt:lpstr>
      <vt:lpstr>A124811926L_Latest</vt:lpstr>
      <vt:lpstr>A124811930C</vt:lpstr>
      <vt:lpstr>A124811930C_Data</vt:lpstr>
      <vt:lpstr>A124811930C_Latest</vt:lpstr>
      <vt:lpstr>A124811934L</vt:lpstr>
      <vt:lpstr>A124811934L_Data</vt:lpstr>
      <vt:lpstr>A124811934L_Latest</vt:lpstr>
      <vt:lpstr>A124811938W</vt:lpstr>
      <vt:lpstr>A124811938W_Data</vt:lpstr>
      <vt:lpstr>A124811938W_Latest</vt:lpstr>
      <vt:lpstr>A124811942L</vt:lpstr>
      <vt:lpstr>A124811942L_Data</vt:lpstr>
      <vt:lpstr>A124811942L_Latest</vt:lpstr>
      <vt:lpstr>A124811946W</vt:lpstr>
      <vt:lpstr>A124811946W_Data</vt:lpstr>
      <vt:lpstr>A124811946W_Latest</vt:lpstr>
      <vt:lpstr>A124811950L</vt:lpstr>
      <vt:lpstr>A124811950L_Data</vt:lpstr>
      <vt:lpstr>A124811950L_Latest</vt:lpstr>
      <vt:lpstr>A124811954W</vt:lpstr>
      <vt:lpstr>A124811954W_Data</vt:lpstr>
      <vt:lpstr>A124811954W_Latest</vt:lpstr>
      <vt:lpstr>A124811958F</vt:lpstr>
      <vt:lpstr>A124811958F_Data</vt:lpstr>
      <vt:lpstr>A124811958F_Latest</vt:lpstr>
      <vt:lpstr>A124811962W</vt:lpstr>
      <vt:lpstr>A124811962W_Data</vt:lpstr>
      <vt:lpstr>A124811962W_Latest</vt:lpstr>
      <vt:lpstr>A124811966F</vt:lpstr>
      <vt:lpstr>A124811966F_Data</vt:lpstr>
      <vt:lpstr>A124811966F_Latest</vt:lpstr>
      <vt:lpstr>A124811970W</vt:lpstr>
      <vt:lpstr>A124811970W_Data</vt:lpstr>
      <vt:lpstr>A124811970W_Latest</vt:lpstr>
      <vt:lpstr>A124811974F</vt:lpstr>
      <vt:lpstr>A124811974F_Data</vt:lpstr>
      <vt:lpstr>A124811974F_Latest</vt:lpstr>
      <vt:lpstr>A124811978R</vt:lpstr>
      <vt:lpstr>A124811978R_Data</vt:lpstr>
      <vt:lpstr>A124811978R_Latest</vt:lpstr>
      <vt:lpstr>A124811982F</vt:lpstr>
      <vt:lpstr>A124811982F_Data</vt:lpstr>
      <vt:lpstr>A124811982F_Latest</vt:lpstr>
      <vt:lpstr>A124811986R</vt:lpstr>
      <vt:lpstr>A124811986R_Data</vt:lpstr>
      <vt:lpstr>A124811986R_Latest</vt:lpstr>
      <vt:lpstr>A124811990F</vt:lpstr>
      <vt:lpstr>A124811990F_Data</vt:lpstr>
      <vt:lpstr>A124811990F_Latest</vt:lpstr>
      <vt:lpstr>A124811994R</vt:lpstr>
      <vt:lpstr>A124811994R_Data</vt:lpstr>
      <vt:lpstr>A124811994R_Latest</vt:lpstr>
      <vt:lpstr>A124811998X</vt:lpstr>
      <vt:lpstr>A124811998X_Data</vt:lpstr>
      <vt:lpstr>A124811998X_Latest</vt:lpstr>
      <vt:lpstr>A124812002F</vt:lpstr>
      <vt:lpstr>A124812002F_Data</vt:lpstr>
      <vt:lpstr>A124812002F_Latest</vt:lpstr>
      <vt:lpstr>A124812006R</vt:lpstr>
      <vt:lpstr>A124812006R_Data</vt:lpstr>
      <vt:lpstr>A124812006R_Latest</vt:lpstr>
      <vt:lpstr>A124812010F</vt:lpstr>
      <vt:lpstr>A124812010F_Data</vt:lpstr>
      <vt:lpstr>A124812010F_Latest</vt:lpstr>
      <vt:lpstr>A124812014R</vt:lpstr>
      <vt:lpstr>A124812014R_Data</vt:lpstr>
      <vt:lpstr>A124812014R_Latest</vt:lpstr>
      <vt:lpstr>A124812018X</vt:lpstr>
      <vt:lpstr>A124812018X_Data</vt:lpstr>
      <vt:lpstr>A124812018X_Latest</vt:lpstr>
      <vt:lpstr>A124812022R</vt:lpstr>
      <vt:lpstr>A124812022R_Data</vt:lpstr>
      <vt:lpstr>A124812022R_Latest</vt:lpstr>
      <vt:lpstr>A124812026X</vt:lpstr>
      <vt:lpstr>A124812026X_Data</vt:lpstr>
      <vt:lpstr>A124812026X_Latest</vt:lpstr>
      <vt:lpstr>A124812030R</vt:lpstr>
      <vt:lpstr>A124812030R_Data</vt:lpstr>
      <vt:lpstr>A124812030R_Latest</vt:lpstr>
      <vt:lpstr>A124812034X</vt:lpstr>
      <vt:lpstr>A124812034X_Data</vt:lpstr>
      <vt:lpstr>A124812034X_Latest</vt:lpstr>
      <vt:lpstr>A124812038J</vt:lpstr>
      <vt:lpstr>A124812038J_Data</vt:lpstr>
      <vt:lpstr>A124812038J_Latest</vt:lpstr>
      <vt:lpstr>A124812042X</vt:lpstr>
      <vt:lpstr>A124812042X_Data</vt:lpstr>
      <vt:lpstr>A124812042X_Latest</vt:lpstr>
      <vt:lpstr>A124812046J</vt:lpstr>
      <vt:lpstr>A124812046J_Data</vt:lpstr>
      <vt:lpstr>A124812046J_Latest</vt:lpstr>
      <vt:lpstr>A124812050X</vt:lpstr>
      <vt:lpstr>A124812050X_Data</vt:lpstr>
      <vt:lpstr>A124812050X_Latest</vt:lpstr>
      <vt:lpstr>A124812054J</vt:lpstr>
      <vt:lpstr>A124812054J_Data</vt:lpstr>
      <vt:lpstr>A124812054J_Latest</vt:lpstr>
      <vt:lpstr>A124812058T</vt:lpstr>
      <vt:lpstr>A124812058T_Data</vt:lpstr>
      <vt:lpstr>A124812058T_Latest</vt:lpstr>
      <vt:lpstr>A124812062J</vt:lpstr>
      <vt:lpstr>A124812062J_Data</vt:lpstr>
      <vt:lpstr>A124812062J_Latest</vt:lpstr>
      <vt:lpstr>A124812066T</vt:lpstr>
      <vt:lpstr>A124812066T_Data</vt:lpstr>
      <vt:lpstr>A124812066T_Latest</vt:lpstr>
      <vt:lpstr>A124812070J</vt:lpstr>
      <vt:lpstr>A124812070J_Data</vt:lpstr>
      <vt:lpstr>A124812070J_Latest</vt:lpstr>
      <vt:lpstr>A124812074T</vt:lpstr>
      <vt:lpstr>A124812074T_Data</vt:lpstr>
      <vt:lpstr>A124812074T_Latest</vt:lpstr>
      <vt:lpstr>A124812078A</vt:lpstr>
      <vt:lpstr>A124812078A_Data</vt:lpstr>
      <vt:lpstr>A124812078A_Latest</vt:lpstr>
      <vt:lpstr>A124812082T</vt:lpstr>
      <vt:lpstr>A124812082T_Data</vt:lpstr>
      <vt:lpstr>A124812082T_Latest</vt:lpstr>
      <vt:lpstr>A124812086A</vt:lpstr>
      <vt:lpstr>A124812086A_Data</vt:lpstr>
      <vt:lpstr>A124812086A_Latest</vt:lpstr>
      <vt:lpstr>A124812090T</vt:lpstr>
      <vt:lpstr>A124812090T_Data</vt:lpstr>
      <vt:lpstr>A124812090T_Latest</vt:lpstr>
      <vt:lpstr>A124812094A</vt:lpstr>
      <vt:lpstr>A124812094A_Data</vt:lpstr>
      <vt:lpstr>A124812094A_Latest</vt:lpstr>
      <vt:lpstr>A124812098K</vt:lpstr>
      <vt:lpstr>A124812098K_Data</vt:lpstr>
      <vt:lpstr>A124812098K_Latest</vt:lpstr>
      <vt:lpstr>A124812102R</vt:lpstr>
      <vt:lpstr>A124812102R_Data</vt:lpstr>
      <vt:lpstr>A124812102R_Latest</vt:lpstr>
      <vt:lpstr>A124812106X</vt:lpstr>
      <vt:lpstr>A124812106X_Data</vt:lpstr>
      <vt:lpstr>A124812106X_Latest</vt:lpstr>
      <vt:lpstr>A124812110R</vt:lpstr>
      <vt:lpstr>A124812110R_Data</vt:lpstr>
      <vt:lpstr>A124812110R_Latest</vt:lpstr>
      <vt:lpstr>A124812114X</vt:lpstr>
      <vt:lpstr>A124812114X_Data</vt:lpstr>
      <vt:lpstr>A124812114X_Latest</vt:lpstr>
      <vt:lpstr>A124812118J</vt:lpstr>
      <vt:lpstr>A124812118J_Data</vt:lpstr>
      <vt:lpstr>A124812118J_Latest</vt:lpstr>
      <vt:lpstr>A124812122X</vt:lpstr>
      <vt:lpstr>A124812122X_Data</vt:lpstr>
      <vt:lpstr>A124812122X_Latest</vt:lpstr>
      <vt:lpstr>A124812126J</vt:lpstr>
      <vt:lpstr>A124812126J_Data</vt:lpstr>
      <vt:lpstr>A124812126J_Latest</vt:lpstr>
      <vt:lpstr>A124812130X</vt:lpstr>
      <vt:lpstr>A124812130X_Data</vt:lpstr>
      <vt:lpstr>A124812130X_Latest</vt:lpstr>
      <vt:lpstr>A124812134J</vt:lpstr>
      <vt:lpstr>A124812134J_Data</vt:lpstr>
      <vt:lpstr>A124812134J_Latest</vt:lpstr>
      <vt:lpstr>A124812138T</vt:lpstr>
      <vt:lpstr>A124812138T_Data</vt:lpstr>
      <vt:lpstr>A124812138T_Latest</vt:lpstr>
      <vt:lpstr>A124812142J</vt:lpstr>
      <vt:lpstr>A124812142J_Data</vt:lpstr>
      <vt:lpstr>A124812142J_Latest</vt:lpstr>
      <vt:lpstr>A124812146T</vt:lpstr>
      <vt:lpstr>A124812146T_Data</vt:lpstr>
      <vt:lpstr>A124812146T_Latest</vt:lpstr>
      <vt:lpstr>A124812150J</vt:lpstr>
      <vt:lpstr>A124812150J_Data</vt:lpstr>
      <vt:lpstr>A124812150J_Latest</vt:lpstr>
      <vt:lpstr>A124812154T</vt:lpstr>
      <vt:lpstr>A124812154T_Data</vt:lpstr>
      <vt:lpstr>A124812154T_Latest</vt:lpstr>
      <vt:lpstr>A124812158A</vt:lpstr>
      <vt:lpstr>A124812158A_Data</vt:lpstr>
      <vt:lpstr>A124812158A_Latest</vt:lpstr>
      <vt:lpstr>A124812162T</vt:lpstr>
      <vt:lpstr>A124812162T_Data</vt:lpstr>
      <vt:lpstr>A124812162T_Latest</vt:lpstr>
      <vt:lpstr>A124812166A</vt:lpstr>
      <vt:lpstr>A124812166A_Data</vt:lpstr>
      <vt:lpstr>A124812166A_Latest</vt:lpstr>
      <vt:lpstr>A124812170T</vt:lpstr>
      <vt:lpstr>A124812170T_Data</vt:lpstr>
      <vt:lpstr>A124812170T_Latest</vt:lpstr>
      <vt:lpstr>A124812174A</vt:lpstr>
      <vt:lpstr>A124812174A_Data</vt:lpstr>
      <vt:lpstr>A124812174A_Latest</vt:lpstr>
      <vt:lpstr>A124812178K</vt:lpstr>
      <vt:lpstr>A124812178K_Data</vt:lpstr>
      <vt:lpstr>A124812178K_Latest</vt:lpstr>
      <vt:lpstr>A124812182A</vt:lpstr>
      <vt:lpstr>A124812182A_Data</vt:lpstr>
      <vt:lpstr>A124812182A_Latest</vt:lpstr>
      <vt:lpstr>A124812186K</vt:lpstr>
      <vt:lpstr>A124812186K_Data</vt:lpstr>
      <vt:lpstr>A124812186K_Latest</vt:lpstr>
      <vt:lpstr>A124812190A</vt:lpstr>
      <vt:lpstr>A124812190A_Data</vt:lpstr>
      <vt:lpstr>A124812190A_Latest</vt:lpstr>
      <vt:lpstr>A124812194K</vt:lpstr>
      <vt:lpstr>A124812194K_Data</vt:lpstr>
      <vt:lpstr>A124812194K_Latest</vt:lpstr>
      <vt:lpstr>A124812198V</vt:lpstr>
      <vt:lpstr>A124812198V_Data</vt:lpstr>
      <vt:lpstr>A124812198V_Latest</vt:lpstr>
      <vt:lpstr>A124812202X</vt:lpstr>
      <vt:lpstr>A124812202X_Data</vt:lpstr>
      <vt:lpstr>A124812202X_Latest</vt:lpstr>
      <vt:lpstr>A124812206J</vt:lpstr>
      <vt:lpstr>A124812206J_Data</vt:lpstr>
      <vt:lpstr>A124812206J_Latest</vt:lpstr>
      <vt:lpstr>A124812210X</vt:lpstr>
      <vt:lpstr>A124812210X_Data</vt:lpstr>
      <vt:lpstr>A124812210X_Latest</vt:lpstr>
      <vt:lpstr>A124812214J</vt:lpstr>
      <vt:lpstr>A124812214J_Data</vt:lpstr>
      <vt:lpstr>A124812214J_Latest</vt:lpstr>
      <vt:lpstr>A124812218T</vt:lpstr>
      <vt:lpstr>A124812218T_Data</vt:lpstr>
      <vt:lpstr>A124812218T_Latest</vt:lpstr>
      <vt:lpstr>A124812222J</vt:lpstr>
      <vt:lpstr>A124812222J_Data</vt:lpstr>
      <vt:lpstr>A124812222J_Latest</vt:lpstr>
      <vt:lpstr>A124812226T</vt:lpstr>
      <vt:lpstr>A124812226T_Data</vt:lpstr>
      <vt:lpstr>A124812226T_Latest</vt:lpstr>
      <vt:lpstr>A124812230J</vt:lpstr>
      <vt:lpstr>A124812230J_Data</vt:lpstr>
      <vt:lpstr>A124812230J_Latest</vt:lpstr>
      <vt:lpstr>A124812234T</vt:lpstr>
      <vt:lpstr>A124812234T_Data</vt:lpstr>
      <vt:lpstr>A124812234T_Latest</vt:lpstr>
      <vt:lpstr>A124812238A</vt:lpstr>
      <vt:lpstr>A124812238A_Data</vt:lpstr>
      <vt:lpstr>A124812238A_Latest</vt:lpstr>
      <vt:lpstr>A124812242T</vt:lpstr>
      <vt:lpstr>A124812242T_Data</vt:lpstr>
      <vt:lpstr>A124812242T_Latest</vt:lpstr>
      <vt:lpstr>A124812246A</vt:lpstr>
      <vt:lpstr>A124812246A_Data</vt:lpstr>
      <vt:lpstr>A124812246A_Latest</vt:lpstr>
      <vt:lpstr>A124812250T</vt:lpstr>
      <vt:lpstr>A124812250T_Data</vt:lpstr>
      <vt:lpstr>A124812250T_Latest</vt:lpstr>
      <vt:lpstr>A124812254A</vt:lpstr>
      <vt:lpstr>A124812254A_Data</vt:lpstr>
      <vt:lpstr>A124812254A_Latest</vt:lpstr>
      <vt:lpstr>A124812258K</vt:lpstr>
      <vt:lpstr>A124812258K_Data</vt:lpstr>
      <vt:lpstr>A124812258K_Latest</vt:lpstr>
      <vt:lpstr>A124812262A</vt:lpstr>
      <vt:lpstr>A124812262A_Data</vt:lpstr>
      <vt:lpstr>A124812262A_Latest</vt:lpstr>
      <vt:lpstr>A124812266K</vt:lpstr>
      <vt:lpstr>A124812266K_Data</vt:lpstr>
      <vt:lpstr>A124812266K_Latest</vt:lpstr>
      <vt:lpstr>A124812270A</vt:lpstr>
      <vt:lpstr>A124812270A_Data</vt:lpstr>
      <vt:lpstr>A124812270A_Latest</vt:lpstr>
      <vt:lpstr>A124812274K</vt:lpstr>
      <vt:lpstr>A124812274K_Data</vt:lpstr>
      <vt:lpstr>A124812274K_Latest</vt:lpstr>
      <vt:lpstr>A124812278V</vt:lpstr>
      <vt:lpstr>A124812278V_Data</vt:lpstr>
      <vt:lpstr>A124812278V_Latest</vt:lpstr>
      <vt:lpstr>A124812282K</vt:lpstr>
      <vt:lpstr>A124812282K_Data</vt:lpstr>
      <vt:lpstr>A124812282K_Latest</vt:lpstr>
      <vt:lpstr>A124812286V</vt:lpstr>
      <vt:lpstr>A124812286V_Data</vt:lpstr>
      <vt:lpstr>A124812286V_Latest</vt:lpstr>
      <vt:lpstr>A124812290K</vt:lpstr>
      <vt:lpstr>A124812290K_Data</vt:lpstr>
      <vt:lpstr>A124812290K_Latest</vt:lpstr>
      <vt:lpstr>A124812294V</vt:lpstr>
      <vt:lpstr>A124812294V_Data</vt:lpstr>
      <vt:lpstr>A124812294V_Latest</vt:lpstr>
      <vt:lpstr>A124812298C</vt:lpstr>
      <vt:lpstr>A124812298C_Data</vt:lpstr>
      <vt:lpstr>A124812298C_Latest</vt:lpstr>
      <vt:lpstr>A124812302J</vt:lpstr>
      <vt:lpstr>A124812302J_Data</vt:lpstr>
      <vt:lpstr>A124812302J_Latest</vt:lpstr>
      <vt:lpstr>A124812306T</vt:lpstr>
      <vt:lpstr>A124812306T_Data</vt:lpstr>
      <vt:lpstr>A124812306T_Latest</vt:lpstr>
      <vt:lpstr>A124812310J</vt:lpstr>
      <vt:lpstr>A124812310J_Data</vt:lpstr>
      <vt:lpstr>A124812310J_Latest</vt:lpstr>
      <vt:lpstr>A124812314T</vt:lpstr>
      <vt:lpstr>A124812314T_Data</vt:lpstr>
      <vt:lpstr>A124812314T_Latest</vt:lpstr>
      <vt:lpstr>A124812318A</vt:lpstr>
      <vt:lpstr>A124812318A_Data</vt:lpstr>
      <vt:lpstr>A124812318A_Latest</vt:lpstr>
      <vt:lpstr>A124812322T</vt:lpstr>
      <vt:lpstr>A124812322T_Data</vt:lpstr>
      <vt:lpstr>A124812322T_Latest</vt:lpstr>
      <vt:lpstr>A124812326A</vt:lpstr>
      <vt:lpstr>A124812326A_Data</vt:lpstr>
      <vt:lpstr>A124812326A_Latest</vt:lpstr>
      <vt:lpstr>A124812330T</vt:lpstr>
      <vt:lpstr>A124812330T_Data</vt:lpstr>
      <vt:lpstr>A124812330T_Latest</vt:lpstr>
      <vt:lpstr>A124812334A</vt:lpstr>
      <vt:lpstr>A124812334A_Data</vt:lpstr>
      <vt:lpstr>A124812334A_Latest</vt:lpstr>
      <vt:lpstr>A124812338K</vt:lpstr>
      <vt:lpstr>A124812338K_Data</vt:lpstr>
      <vt:lpstr>A124812338K_Latest</vt:lpstr>
      <vt:lpstr>A124812342A</vt:lpstr>
      <vt:lpstr>A124812342A_Data</vt:lpstr>
      <vt:lpstr>A124812342A_Latest</vt:lpstr>
      <vt:lpstr>A124812346K</vt:lpstr>
      <vt:lpstr>A124812346K_Data</vt:lpstr>
      <vt:lpstr>A124812346K_Latest</vt:lpstr>
      <vt:lpstr>A124812350A</vt:lpstr>
      <vt:lpstr>A124812350A_Data</vt:lpstr>
      <vt:lpstr>A124812350A_Latest</vt:lpstr>
      <vt:lpstr>A124812354K</vt:lpstr>
      <vt:lpstr>A124812354K_Data</vt:lpstr>
      <vt:lpstr>A124812354K_Latest</vt:lpstr>
      <vt:lpstr>A124812358V</vt:lpstr>
      <vt:lpstr>A124812358V_Data</vt:lpstr>
      <vt:lpstr>A124812358V_Latest</vt:lpstr>
      <vt:lpstr>A124812362K</vt:lpstr>
      <vt:lpstr>A124812362K_Data</vt:lpstr>
      <vt:lpstr>A124812362K_Latest</vt:lpstr>
      <vt:lpstr>A124812366V</vt:lpstr>
      <vt:lpstr>A124812366V_Data</vt:lpstr>
      <vt:lpstr>A124812366V_Latest</vt:lpstr>
      <vt:lpstr>A124812370K</vt:lpstr>
      <vt:lpstr>A124812370K_Data</vt:lpstr>
      <vt:lpstr>A124812370K_Latest</vt:lpstr>
      <vt:lpstr>A124812374V</vt:lpstr>
      <vt:lpstr>A124812374V_Data</vt:lpstr>
      <vt:lpstr>A124812374V_Latest</vt:lpstr>
      <vt:lpstr>A124812378C</vt:lpstr>
      <vt:lpstr>A124812378C_Data</vt:lpstr>
      <vt:lpstr>A124812378C_Latest</vt:lpstr>
      <vt:lpstr>A124812382V</vt:lpstr>
      <vt:lpstr>A124812382V_Data</vt:lpstr>
      <vt:lpstr>A124812382V_Latest</vt:lpstr>
      <vt:lpstr>A124812386C</vt:lpstr>
      <vt:lpstr>A124812386C_Data</vt:lpstr>
      <vt:lpstr>A124812386C_Latest</vt:lpstr>
      <vt:lpstr>A124812390V</vt:lpstr>
      <vt:lpstr>A124812390V_Data</vt:lpstr>
      <vt:lpstr>A124812390V_Latest</vt:lpstr>
      <vt:lpstr>A124812394C</vt:lpstr>
      <vt:lpstr>A124812394C_Data</vt:lpstr>
      <vt:lpstr>A124812394C_Latest</vt:lpstr>
      <vt:lpstr>A124812398L</vt:lpstr>
      <vt:lpstr>A124812398L_Data</vt:lpstr>
      <vt:lpstr>A124812398L_Latest</vt:lpstr>
      <vt:lpstr>A124812402T</vt:lpstr>
      <vt:lpstr>A124812402T_Data</vt:lpstr>
      <vt:lpstr>A124812402T_Latest</vt:lpstr>
      <vt:lpstr>A124812406A</vt:lpstr>
      <vt:lpstr>A124812406A_Data</vt:lpstr>
      <vt:lpstr>A124812406A_Latest</vt:lpstr>
      <vt:lpstr>A124812410T</vt:lpstr>
      <vt:lpstr>A124812410T_Data</vt:lpstr>
      <vt:lpstr>A124812410T_Latest</vt:lpstr>
      <vt:lpstr>A124812414A</vt:lpstr>
      <vt:lpstr>A124812414A_Data</vt:lpstr>
      <vt:lpstr>A124812414A_Latest</vt:lpstr>
      <vt:lpstr>A124812418K</vt:lpstr>
      <vt:lpstr>A124812418K_Data</vt:lpstr>
      <vt:lpstr>A124812418K_Latest</vt:lpstr>
      <vt:lpstr>A124812422A</vt:lpstr>
      <vt:lpstr>A124812422A_Data</vt:lpstr>
      <vt:lpstr>A124812422A_Latest</vt:lpstr>
      <vt:lpstr>A124812426K</vt:lpstr>
      <vt:lpstr>A124812426K_Data</vt:lpstr>
      <vt:lpstr>A124812426K_Latest</vt:lpstr>
      <vt:lpstr>A124812430A</vt:lpstr>
      <vt:lpstr>A124812430A_Data</vt:lpstr>
      <vt:lpstr>A124812430A_Latest</vt:lpstr>
      <vt:lpstr>A124812434K</vt:lpstr>
      <vt:lpstr>A124812434K_Data</vt:lpstr>
      <vt:lpstr>A124812434K_Latest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Melissa Beeton</cp:lastModifiedBy>
  <dcterms:created xsi:type="dcterms:W3CDTF">2021-06-17T02:12:02Z</dcterms:created>
  <dcterms:modified xsi:type="dcterms:W3CDTF">2021-07-01T10:12:50Z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2021-07-01T09:55:06Z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41765b7b-f00e-4de5-8f44-8c1b1b4af2d3</vt:lpwstr>
  </property>
  <property fmtid="{D5CDD505-2E9C-101B-9397-08002B2CF9AE}" pid="8" name="MSIP_Label_c8e5a7ee-c283-40b0-98eb-fa437df4c031_ContentBits">
    <vt:lpwstr>0</vt:lpwstr>
  </property>
</Properties>
</file>