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FAB05239-9F5E-4245-879C-2FAF46A91A6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ents" sheetId="5" r:id="rId1"/>
    <sheet name="Table 13.1" sheetId="6" r:id="rId2"/>
    <sheet name="Table 13.2" sheetId="7" r:id="rId3"/>
    <sheet name="Index" sheetId="4" r:id="rId4"/>
    <sheet name="Data1" sheetId="1" r:id="rId5"/>
    <sheet name="Data2" sheetId="2" r:id="rId6"/>
  </sheets>
  <definedNames>
    <definedName name="A124829066F">Data1!$CD$1:$CD$10,Data1!$CD$11:$CD$17</definedName>
    <definedName name="A124829066F_Data">Data1!$CD$11:$CD$17</definedName>
    <definedName name="A124829066F_Latest">Data1!$CD$17</definedName>
    <definedName name="A124829070W">Data1!$DT$1:$DT$10,Data1!$DT$11:$DT$17</definedName>
    <definedName name="A124829070W_Data">Data1!$DT$11:$DT$17</definedName>
    <definedName name="A124829070W_Latest">Data1!$DT$17</definedName>
    <definedName name="A124829074F">Data1!$EL$1:$EL$10,Data1!$EL$11:$EL$17</definedName>
    <definedName name="A124829074F_Data">Data1!$EL$11:$EL$17</definedName>
    <definedName name="A124829074F_Latest">Data1!$EL$17</definedName>
    <definedName name="A124829078R">Data1!$FJ$1:$FJ$10,Data1!$FJ$11:$FJ$17</definedName>
    <definedName name="A124829078R_Data">Data1!$FJ$11:$FJ$17</definedName>
    <definedName name="A124829078R_Latest">Data1!$FJ$17</definedName>
    <definedName name="A124829082F">Data1!$GE$1:$GE$10,Data1!$GE$11:$GE$17</definedName>
    <definedName name="A124829082F_Data">Data1!$GE$11:$GE$17</definedName>
    <definedName name="A124829082F_Latest">Data1!$GE$17</definedName>
    <definedName name="A124829086R">Data2!$L$1:$L$10,Data2!$L$11:$L$17</definedName>
    <definedName name="A124829086R_Data">Data2!$L$11:$L$17</definedName>
    <definedName name="A124829086R_Latest">Data2!$L$17</definedName>
    <definedName name="A124829090F">Data2!$AV$1:$AV$10,Data2!$AV$11:$AV$17</definedName>
    <definedName name="A124829090F_Data">Data2!$AV$11:$AV$17</definedName>
    <definedName name="A124829090F_Latest">Data2!$AV$17</definedName>
    <definedName name="A124829094R">Data1!$D$1:$D$10,Data1!$D$11:$D$17</definedName>
    <definedName name="A124829094R_Data">Data1!$D$11:$D$17</definedName>
    <definedName name="A124829094R_Latest">Data1!$D$17</definedName>
    <definedName name="A124829098X">Data1!$CJ$1:$CJ$10,Data1!$CJ$11:$CJ$17</definedName>
    <definedName name="A124829098X_Data">Data1!$CJ$11:$CJ$17</definedName>
    <definedName name="A124829098X_Latest">Data1!$CJ$17</definedName>
    <definedName name="A124829102C">Data1!$CV$1:$CV$10,Data1!$CV$11:$CV$17</definedName>
    <definedName name="A124829102C_Data">Data1!$CV$11:$CV$17</definedName>
    <definedName name="A124829102C_Latest">Data1!$CV$17</definedName>
    <definedName name="A124829106L">Data1!$GN$1:$GN$10,Data1!$GN$11:$GN$17</definedName>
    <definedName name="A124829106L_Data">Data1!$GN$11:$GN$17</definedName>
    <definedName name="A124829106L_Latest">Data1!$GN$17</definedName>
    <definedName name="A124829110C">Data2!$X$1:$X$10,Data2!$X$11:$X$17</definedName>
    <definedName name="A124829110C_Data">Data2!$X$11:$X$17</definedName>
    <definedName name="A124829110C_Latest">Data2!$X$17</definedName>
    <definedName name="A124829114L">Data1!$FY$1:$FY$10,Data1!$FY$11:$FY$17</definedName>
    <definedName name="A124829114L_Data">Data1!$FY$11:$FY$17</definedName>
    <definedName name="A124829114L_Latest">Data1!$FY$17</definedName>
    <definedName name="A124829118W">Data1!$GZ$1:$GZ$10,Data1!$GZ$11:$GZ$17</definedName>
    <definedName name="A124829118W_Data">Data1!$GZ$11:$GZ$17</definedName>
    <definedName name="A124829118W_Latest">Data1!$GZ$17</definedName>
    <definedName name="A124829122L">Data1!$HX$1:$HX$10,Data1!$HX$11:$HX$17</definedName>
    <definedName name="A124829122L_Data">Data1!$HX$11:$HX$17</definedName>
    <definedName name="A124829122L_Latest">Data1!$HX$17</definedName>
    <definedName name="A124829126W">Data2!$AP$1:$AP$10,Data2!$AP$11:$AP$17</definedName>
    <definedName name="A124829126W_Data">Data2!$AP$11:$AP$17</definedName>
    <definedName name="A124829126W_Latest">Data2!$AP$17</definedName>
    <definedName name="A124829130L">Data1!$AZ$1:$AZ$10,Data1!$AZ$11:$AZ$17</definedName>
    <definedName name="A124829130L_Data">Data1!$AZ$11:$AZ$17</definedName>
    <definedName name="A124829130L_Latest">Data1!$AZ$17</definedName>
    <definedName name="A124829134W">Data1!$BX$1:$BX$10,Data1!$BX$11:$BX$17</definedName>
    <definedName name="A124829134W_Data">Data1!$BX$11:$BX$17</definedName>
    <definedName name="A124829134W_Latest">Data1!$BX$17</definedName>
    <definedName name="A124829138F">Data1!$ER$1:$ER$10,Data1!$ER$11:$ER$17</definedName>
    <definedName name="A124829138F_Data">Data1!$ER$11:$ER$17</definedName>
    <definedName name="A124829138F_Latest">Data1!$ER$17</definedName>
    <definedName name="A124829146F">Data1!$GT$1:$GT$10,Data1!$GT$11:$GT$17</definedName>
    <definedName name="A124829146F_Data">Data1!$GT$11:$GT$17</definedName>
    <definedName name="A124829146F_Latest">Data1!$GT$17</definedName>
    <definedName name="A124829150W">Data1!$HF$1:$HF$10,Data1!$HF$11:$HF$17</definedName>
    <definedName name="A124829150W_Data">Data1!$HF$11:$HF$17</definedName>
    <definedName name="A124829150W_Latest">Data1!$HF$17</definedName>
    <definedName name="A124829154F">Data1!$HR$1:$HR$10,Data1!$HR$11:$HR$17</definedName>
    <definedName name="A124829154F_Data">Data1!$HR$11:$HR$17</definedName>
    <definedName name="A124829154F_Latest">Data1!$HR$17</definedName>
    <definedName name="A124829158R">Data2!$R$1:$R$10,Data2!$R$11:$R$17</definedName>
    <definedName name="A124829158R_Data">Data2!$R$11:$R$17</definedName>
    <definedName name="A124829158R_Latest">Data2!$R$17</definedName>
    <definedName name="A124829162F">Data2!$BH$1:$BH$10,Data2!$BH$11:$BH$17</definedName>
    <definedName name="A124829162F_Data">Data2!$BH$11:$BH$17</definedName>
    <definedName name="A124829162F_Latest">Data2!$BH$17</definedName>
    <definedName name="A124829166R">Data1!$P$1:$P$10,Data1!$P$11:$P$17</definedName>
    <definedName name="A124829166R_Data">Data1!$P$11:$P$17</definedName>
    <definedName name="A124829166R_Latest">Data1!$P$17</definedName>
    <definedName name="A124829170F">Data1!$AH$1:$AH$10,Data1!$AH$11:$AH$17</definedName>
    <definedName name="A124829170F_Data">Data1!$AH$11:$AH$17</definedName>
    <definedName name="A124829170F_Latest">Data1!$AH$17</definedName>
    <definedName name="A124829174R">Data1!$AN$1:$AN$10,Data1!$AN$11:$AN$17</definedName>
    <definedName name="A124829174R_Data">Data1!$AN$11:$AN$17</definedName>
    <definedName name="A124829174R_Latest">Data1!$AN$17</definedName>
    <definedName name="A124829178X">Data1!$CP$1:$CP$10,Data1!$CP$11:$CP$17</definedName>
    <definedName name="A124829178X_Data">Data1!$CP$11:$CP$17</definedName>
    <definedName name="A124829178X_Latest">Data1!$CP$17</definedName>
    <definedName name="A124829182R">Data1!$DB$1:$DB$10,Data1!$DB$11:$DB$17</definedName>
    <definedName name="A124829182R_Data">Data1!$DB$11:$DB$17</definedName>
    <definedName name="A124829182R_Latest">Data1!$DB$17</definedName>
    <definedName name="A124829186X">Data1!$DH$1:$DH$10,Data1!$DH$11:$DH$17</definedName>
    <definedName name="A124829186X_Data">Data1!$DH$11:$DH$17</definedName>
    <definedName name="A124829186X_Latest">Data1!$DH$17</definedName>
    <definedName name="A124829190R">Data1!$EX$1:$EX$10,Data1!$EX$11:$EX$17</definedName>
    <definedName name="A124829190R_Data">Data1!$EX$11:$EX$17</definedName>
    <definedName name="A124829190R_Latest">Data1!$EX$17</definedName>
    <definedName name="A124829194X">Data1!$HL$1:$HL$10,Data1!$HL$11:$HL$17</definedName>
    <definedName name="A124829194X_Data">Data1!$HL$11:$HL$17</definedName>
    <definedName name="A124829194X_Latest">Data1!$HL$17</definedName>
    <definedName name="A124829198J">Data1!$IJ$1:$IJ$10,Data1!$IJ$11:$IJ$17</definedName>
    <definedName name="A124829198J_Data">Data1!$IJ$11:$IJ$17</definedName>
    <definedName name="A124829198J_Latest">Data1!$IJ$17</definedName>
    <definedName name="A124829202L">Data1!$IP$1:$IP$10,Data1!$IP$11:$IP$17</definedName>
    <definedName name="A124829202L_Data">Data1!$IP$11:$IP$17</definedName>
    <definedName name="A124829202L_Latest">Data1!$IP$17</definedName>
    <definedName name="A124829206W">Data2!$AD$1:$AD$10,Data2!$AD$11:$AD$17</definedName>
    <definedName name="A124829206W_Data">Data2!$AD$11:$AD$17</definedName>
    <definedName name="A124829206W_Latest">Data2!$AD$17</definedName>
    <definedName name="A124829210L">Data2!$AJ$1:$AJ$10,Data2!$AJ$11:$AJ$17</definedName>
    <definedName name="A124829210L_Data">Data2!$AJ$11:$AJ$17</definedName>
    <definedName name="A124829210L_Latest">Data2!$AJ$17</definedName>
    <definedName name="A124829214W">Data1!$AT$1:$AT$10,Data1!$AT$11:$AT$17</definedName>
    <definedName name="A124829214W_Data">Data1!$AT$11:$AT$17</definedName>
    <definedName name="A124829214W_Latest">Data1!$AT$17</definedName>
    <definedName name="A124829218F">Data1!$BL$1:$BL$10,Data1!$BL$11:$BL$17</definedName>
    <definedName name="A124829218F_Data">Data1!$BL$11:$BL$17</definedName>
    <definedName name="A124829218F_Latest">Data1!$BL$17</definedName>
    <definedName name="A124829222W">Data1!$FM$1:$FM$10,Data1!$FM$11:$FM$17</definedName>
    <definedName name="A124829222W_Data">Data1!$FM$11:$FM$17</definedName>
    <definedName name="A124829222W_Latest">Data1!$FM$17</definedName>
    <definedName name="A124829226F">Data1!$FS$1:$FS$10,Data1!$FS$11:$FS$17</definedName>
    <definedName name="A124829226F_Data">Data1!$FS$11:$FS$17</definedName>
    <definedName name="A124829226F_Latest">Data1!$FS$17</definedName>
    <definedName name="A124829230W">Data1!$ID$1:$ID$10,Data1!$ID$11:$ID$17</definedName>
    <definedName name="A124829230W_Data">Data1!$ID$11:$ID$17</definedName>
    <definedName name="A124829230W_Latest">Data1!$ID$17</definedName>
    <definedName name="A124829234F">Data2!$BN$1:$BN$10,Data2!$BN$11:$BN$17</definedName>
    <definedName name="A124829234F_Data">Data2!$BN$11:$BN$17</definedName>
    <definedName name="A124829234F_Latest">Data2!$BN$17</definedName>
    <definedName name="A124829238R">Data1!$J$1:$J$10,Data1!$J$11:$J$17</definedName>
    <definedName name="A124829238R_Data">Data1!$J$11:$J$17</definedName>
    <definedName name="A124829238R_Latest">Data1!$J$17</definedName>
    <definedName name="A124829242F">Data1!$V$1:$V$10,Data1!$V$11:$V$17</definedName>
    <definedName name="A124829242F_Data">Data1!$V$11:$V$17</definedName>
    <definedName name="A124829242F_Latest">Data1!$V$17</definedName>
    <definedName name="A124829246R">Data1!$AB$1:$AB$10,Data1!$AB$11:$AB$17</definedName>
    <definedName name="A124829246R_Data">Data1!$AB$11:$AB$17</definedName>
    <definedName name="A124829246R_Latest">Data1!$AB$17</definedName>
    <definedName name="A124829250F">Data1!$BF$1:$BF$10,Data1!$BF$11:$BF$17</definedName>
    <definedName name="A124829250F_Data">Data1!$BF$11:$BF$17</definedName>
    <definedName name="A124829250F_Latest">Data1!$BF$17</definedName>
    <definedName name="A124829254R">Data1!$DZ$1:$DZ$10,Data1!$DZ$11:$DZ$17</definedName>
    <definedName name="A124829254R_Data">Data1!$DZ$11:$DZ$17</definedName>
    <definedName name="A124829254R_Latest">Data1!$DZ$17</definedName>
    <definedName name="A124829258X">Data1!$EF$1:$EF$10,Data1!$EF$11:$EF$17</definedName>
    <definedName name="A124829258X_Data">Data1!$EF$11:$EF$17</definedName>
    <definedName name="A124829258X_Latest">Data1!$EF$17</definedName>
    <definedName name="A124829262R">Data1!$BR$1:$BR$10,Data1!$BR$11:$BR$17</definedName>
    <definedName name="A124829262R_Data">Data1!$BR$11:$BR$17</definedName>
    <definedName name="A124829262R_Latest">Data1!$BR$17</definedName>
    <definedName name="A124829266X">Data1!$DN$1:$DN$10,Data1!$DN$11:$DN$17</definedName>
    <definedName name="A124829266X_Data">Data1!$DN$11:$DN$17</definedName>
    <definedName name="A124829266X_Latest">Data1!$DN$17</definedName>
    <definedName name="A124829270R">Data1!$FD$1:$FD$10,Data1!$FD$11:$FD$17</definedName>
    <definedName name="A124829270R_Data">Data1!$FD$11:$FD$17</definedName>
    <definedName name="A124829270R_Latest">Data1!$FD$17</definedName>
    <definedName name="A124829274X">Data2!$F$1:$F$10,Data2!$F$11:$F$17</definedName>
    <definedName name="A124829274X_Data">Data2!$F$11:$F$17</definedName>
    <definedName name="A124829274X_Latest">Data2!$F$17</definedName>
    <definedName name="A124829278J">Data2!$BB$1:$BB$10,Data2!$BB$11:$BB$17</definedName>
    <definedName name="A124829278J_Data">Data2!$BB$11:$BB$17</definedName>
    <definedName name="A124829278J_Latest">Data2!$BB$17</definedName>
    <definedName name="A124829282X">Data2!$BT$1:$BT$10,Data2!$BT$11:$BT$17</definedName>
    <definedName name="A124829282X_Data">Data2!$BT$11:$BT$17</definedName>
    <definedName name="A124829282X_Latest">Data2!$BT$17</definedName>
    <definedName name="A124829286J">Data1!$CG$1:$CG$10,Data1!$CG$11:$CG$17</definedName>
    <definedName name="A124829286J_Data">Data1!$CG$11:$CG$17</definedName>
    <definedName name="A124829286J_Latest">Data1!$CG$17</definedName>
    <definedName name="A124829290X">Data1!$DW$1:$DW$10,Data1!$DW$11:$DW$17</definedName>
    <definedName name="A124829290X_Data">Data1!$DW$11:$DW$17</definedName>
    <definedName name="A124829290X_Latest">Data1!$DW$17</definedName>
    <definedName name="A124829294J">Data1!$EO$1:$EO$10,Data1!$EO$11:$EO$17</definedName>
    <definedName name="A124829294J_Data">Data1!$EO$11:$EO$17</definedName>
    <definedName name="A124829294J_Latest">Data1!$EO$17</definedName>
    <definedName name="A124829302W">Data1!$GH$1:$GH$10,Data1!$GH$11:$GH$17</definedName>
    <definedName name="A124829302W_Data">Data1!$GH$11:$GH$17</definedName>
    <definedName name="A124829302W_Latest">Data1!$GH$17</definedName>
    <definedName name="A124829306F">Data2!$O$1:$O$10,Data2!$O$11:$O$17</definedName>
    <definedName name="A124829306F_Data">Data2!$O$11:$O$17</definedName>
    <definedName name="A124829306F_Latest">Data2!$O$17</definedName>
    <definedName name="A124829310W">Data2!$AY$1:$AY$10,Data2!$AY$11:$AY$17</definedName>
    <definedName name="A124829310W_Data">Data2!$AY$11:$AY$17</definedName>
    <definedName name="A124829310W_Latest">Data2!$AY$17</definedName>
    <definedName name="A124829314F">Data1!$G$1:$G$10,Data1!$G$11:$G$17</definedName>
    <definedName name="A124829314F_Data">Data1!$G$11:$G$17</definedName>
    <definedName name="A124829314F_Latest">Data1!$G$17</definedName>
    <definedName name="A124829318R">Data1!$CM$1:$CM$10,Data1!$CM$11:$CM$17</definedName>
    <definedName name="A124829318R_Data">Data1!$CM$11:$CM$17</definedName>
    <definedName name="A124829318R_Latest">Data1!$CM$17</definedName>
    <definedName name="A124829322F">Data1!$CY$1:$CY$10,Data1!$CY$11:$CY$17</definedName>
    <definedName name="A124829322F_Data">Data1!$CY$11:$CY$17</definedName>
    <definedName name="A124829322F_Latest">Data1!$CY$17</definedName>
    <definedName name="A124829326R">Data1!$GQ$1:$GQ$10,Data1!$GQ$11:$GQ$17</definedName>
    <definedName name="A124829326R_Data">Data1!$GQ$11:$GQ$17</definedName>
    <definedName name="A124829326R_Latest">Data1!$GQ$17</definedName>
    <definedName name="A124829330F">Data2!$AA$1:$AA$10,Data2!$AA$11:$AA$17</definedName>
    <definedName name="A124829330F_Data">Data2!$AA$11:$AA$17</definedName>
    <definedName name="A124829330F_Latest">Data2!$AA$17</definedName>
    <definedName name="A124829334R">Data1!$GB$1:$GB$10,Data1!$GB$11:$GB$17</definedName>
    <definedName name="A124829334R_Data">Data1!$GB$11:$GB$17</definedName>
    <definedName name="A124829334R_Latest">Data1!$GB$17</definedName>
    <definedName name="A124829338X">Data1!$HC$1:$HC$10,Data1!$HC$11:$HC$17</definedName>
    <definedName name="A124829338X_Data">Data1!$HC$11:$HC$17</definedName>
    <definedName name="A124829338X_Latest">Data1!$HC$17</definedName>
    <definedName name="A124829342R">Data1!$IA$1:$IA$10,Data1!$IA$11:$IA$17</definedName>
    <definedName name="A124829342R_Data">Data1!$IA$11:$IA$17</definedName>
    <definedName name="A124829342R_Latest">Data1!$IA$17</definedName>
    <definedName name="A124829346X">Data2!$AS$1:$AS$10,Data2!$AS$11:$AS$17</definedName>
    <definedName name="A124829346X_Data">Data2!$AS$11:$AS$17</definedName>
    <definedName name="A124829346X_Latest">Data2!$AS$17</definedName>
    <definedName name="A124829350R">Data1!$BC$1:$BC$10,Data1!$BC$11:$BC$17</definedName>
    <definedName name="A124829350R_Data">Data1!$BC$11:$BC$17</definedName>
    <definedName name="A124829350R_Latest">Data1!$BC$17</definedName>
    <definedName name="A124829354X">Data1!$CA$1:$CA$10,Data1!$CA$11:$CA$17</definedName>
    <definedName name="A124829354X_Data">Data1!$CA$11:$CA$17</definedName>
    <definedName name="A124829354X_Latest">Data1!$CA$17</definedName>
    <definedName name="A124829358J">Data1!$EU$1:$EU$10,Data1!$EU$11:$EU$17</definedName>
    <definedName name="A124829358J_Data">Data1!$EU$11:$EU$17</definedName>
    <definedName name="A124829358J_Latest">Data1!$EU$17</definedName>
    <definedName name="A124829362X">Data1!$GK$1:$GK$10,Data1!$GK$11:$GK$17</definedName>
    <definedName name="A124829362X_Data">Data1!$GK$11:$GK$17</definedName>
    <definedName name="A124829362X_Latest">Data1!$GK$17</definedName>
    <definedName name="A124829366J">Data1!$GW$1:$GW$10,Data1!$GW$11:$GW$17</definedName>
    <definedName name="A124829366J_Data">Data1!$GW$11:$GW$17</definedName>
    <definedName name="A124829366J_Latest">Data1!$GW$17</definedName>
    <definedName name="A124829370X">Data1!$HI$1:$HI$10,Data1!$HI$11:$HI$17</definedName>
    <definedName name="A124829370X_Data">Data1!$HI$11:$HI$17</definedName>
    <definedName name="A124829370X_Latest">Data1!$HI$17</definedName>
    <definedName name="A124829374J">Data1!$HU$1:$HU$10,Data1!$HU$11:$HU$17</definedName>
    <definedName name="A124829374J_Data">Data1!$HU$11:$HU$17</definedName>
    <definedName name="A124829374J_Latest">Data1!$HU$17</definedName>
    <definedName name="A124829378T">Data2!$U$1:$U$10,Data2!$U$11:$U$17</definedName>
    <definedName name="A124829378T_Data">Data2!$U$11:$U$17</definedName>
    <definedName name="A124829378T_Latest">Data2!$U$17</definedName>
    <definedName name="A124829382J">Data2!$BK$1:$BK$10,Data2!$BK$11:$BK$17</definedName>
    <definedName name="A124829382J_Data">Data2!$BK$11:$BK$17</definedName>
    <definedName name="A124829382J_Latest">Data2!$BK$17</definedName>
    <definedName name="A124829386T">Data1!$S$1:$S$10,Data1!$S$11:$S$17</definedName>
    <definedName name="A124829386T_Data">Data1!$S$11:$S$17</definedName>
    <definedName name="A124829386T_Latest">Data1!$S$17</definedName>
    <definedName name="A124829390J">Data1!$AK$1:$AK$10,Data1!$AK$11:$AK$17</definedName>
    <definedName name="A124829390J_Data">Data1!$AK$11:$AK$17</definedName>
    <definedName name="A124829390J_Latest">Data1!$AK$17</definedName>
    <definedName name="A124829394T">Data1!$AQ$1:$AQ$10,Data1!$AQ$11:$AQ$17</definedName>
    <definedName name="A124829394T_Data">Data1!$AQ$11:$AQ$17</definedName>
    <definedName name="A124829394T_Latest">Data1!$AQ$17</definedName>
    <definedName name="A124829398A">Data1!$CS$1:$CS$10,Data1!$CS$11:$CS$17</definedName>
    <definedName name="A124829398A_Data">Data1!$CS$11:$CS$17</definedName>
    <definedName name="A124829398A_Latest">Data1!$CS$17</definedName>
    <definedName name="A124829402F">Data1!$DE$1:$DE$10,Data1!$DE$11:$DE$17</definedName>
    <definedName name="A124829402F_Data">Data1!$DE$11:$DE$17</definedName>
    <definedName name="A124829402F_Latest">Data1!$DE$17</definedName>
    <definedName name="A124829406R">Data1!$DK$1:$DK$10,Data1!$DK$11:$DK$17</definedName>
    <definedName name="A124829406R_Data">Data1!$DK$11:$DK$17</definedName>
    <definedName name="A124829406R_Latest">Data1!$DK$17</definedName>
    <definedName name="A124829410F">Data1!$FA$1:$FA$10,Data1!$FA$11:$FA$17</definedName>
    <definedName name="A124829410F_Data">Data1!$FA$11:$FA$17</definedName>
    <definedName name="A124829410F_Latest">Data1!$FA$17</definedName>
    <definedName name="A124829414R">Data1!$HO$1:$HO$10,Data1!$HO$11:$HO$17</definedName>
    <definedName name="A124829414R_Data">Data1!$HO$11:$HO$17</definedName>
    <definedName name="A124829414R_Latest">Data1!$HO$17</definedName>
    <definedName name="A124829418X">Data1!$IM$1:$IM$10,Data1!$IM$11:$IM$17</definedName>
    <definedName name="A124829418X_Data">Data1!$IM$11:$IM$17</definedName>
    <definedName name="A124829418X_Latest">Data1!$IM$17</definedName>
    <definedName name="A124829422R">Data2!$C$1:$C$10,Data2!$C$11:$C$17</definedName>
    <definedName name="A124829422R_Data">Data2!$C$11:$C$17</definedName>
    <definedName name="A124829422R_Latest">Data2!$C$17</definedName>
    <definedName name="A124829426X">Data2!$AG$1:$AG$10,Data2!$AG$11:$AG$17</definedName>
    <definedName name="A124829426X_Data">Data2!$AG$11:$AG$17</definedName>
    <definedName name="A124829426X_Latest">Data2!$AG$17</definedName>
    <definedName name="A124829430R">Data2!$AM$1:$AM$10,Data2!$AM$11:$AM$17</definedName>
    <definedName name="A124829430R_Data">Data2!$AM$11:$AM$17</definedName>
    <definedName name="A124829430R_Latest">Data2!$AM$17</definedName>
    <definedName name="A124829434X">Data1!$AW$1:$AW$10,Data1!$AW$11:$AW$17</definedName>
    <definedName name="A124829434X_Data">Data1!$AW$11:$AW$17</definedName>
    <definedName name="A124829434X_Latest">Data1!$AW$17</definedName>
    <definedName name="A124829438J">Data1!$BO$1:$BO$10,Data1!$BO$11:$BO$17</definedName>
    <definedName name="A124829438J_Data">Data1!$BO$11:$BO$17</definedName>
    <definedName name="A124829438J_Latest">Data1!$BO$17</definedName>
    <definedName name="A124829442X">Data1!$FP$1:$FP$10,Data1!$FP$11:$FP$17</definedName>
    <definedName name="A124829442X_Data">Data1!$FP$11:$FP$17</definedName>
    <definedName name="A124829442X_Latest">Data1!$FP$17</definedName>
    <definedName name="A124829446J">Data1!$FV$1:$FV$10,Data1!$FV$11:$FV$17</definedName>
    <definedName name="A124829446J_Data">Data1!$FV$11:$FV$17</definedName>
    <definedName name="A124829446J_Latest">Data1!$FV$17</definedName>
    <definedName name="A124829450X">Data1!$IG$1:$IG$10,Data1!$IG$11:$IG$17</definedName>
    <definedName name="A124829450X_Data">Data1!$IG$11:$IG$17</definedName>
    <definedName name="A124829450X_Latest">Data1!$IG$17</definedName>
    <definedName name="A124829454J">Data2!$BQ$1:$BQ$10,Data2!$BQ$11:$BQ$17</definedName>
    <definedName name="A124829454J_Data">Data2!$BQ$11:$BQ$17</definedName>
    <definedName name="A124829454J_Latest">Data2!$BQ$17</definedName>
    <definedName name="A124829458T">Data1!$M$1:$M$10,Data1!$M$11:$M$17</definedName>
    <definedName name="A124829458T_Data">Data1!$M$11:$M$17</definedName>
    <definedName name="A124829458T_Latest">Data1!$M$17</definedName>
    <definedName name="A124829462J">Data1!$Y$1:$Y$10,Data1!$Y$11:$Y$17</definedName>
    <definedName name="A124829462J_Data">Data1!$Y$11:$Y$17</definedName>
    <definedName name="A124829462J_Latest">Data1!$Y$17</definedName>
    <definedName name="A124829466T">Data1!$AE$1:$AE$10,Data1!$AE$11:$AE$17</definedName>
    <definedName name="A124829466T_Data">Data1!$AE$11:$AE$17</definedName>
    <definedName name="A124829466T_Latest">Data1!$AE$17</definedName>
    <definedName name="A124829470J">Data1!$BI$1:$BI$10,Data1!$BI$11:$BI$17</definedName>
    <definedName name="A124829470J_Data">Data1!$BI$11:$BI$17</definedName>
    <definedName name="A124829470J_Latest">Data1!$BI$17</definedName>
    <definedName name="A124829474T">Data1!$EC$1:$EC$10,Data1!$EC$11:$EC$17</definedName>
    <definedName name="A124829474T_Data">Data1!$EC$11:$EC$17</definedName>
    <definedName name="A124829474T_Latest">Data1!$EC$17</definedName>
    <definedName name="A124829478A">Data1!$EI$1:$EI$10,Data1!$EI$11:$EI$17</definedName>
    <definedName name="A124829478A_Data">Data1!$EI$11:$EI$17</definedName>
    <definedName name="A124829478A_Latest">Data1!$EI$17</definedName>
    <definedName name="A124829482T">Data1!$BU$1:$BU$10,Data1!$BU$11:$BU$17</definedName>
    <definedName name="A124829482T_Data">Data1!$BU$11:$BU$17</definedName>
    <definedName name="A124829482T_Latest">Data1!$BU$17</definedName>
    <definedName name="A124829486A">Data1!$DQ$1:$DQ$10,Data1!$DQ$11:$DQ$17</definedName>
    <definedName name="A124829486A_Data">Data1!$DQ$11:$DQ$17</definedName>
    <definedName name="A124829486A_Latest">Data1!$DQ$17</definedName>
    <definedName name="A124829490T">Data1!$FG$1:$FG$10,Data1!$FG$11:$FG$17</definedName>
    <definedName name="A124829490T_Data">Data1!$FG$11:$FG$17</definedName>
    <definedName name="A124829490T_Latest">Data1!$FG$17</definedName>
    <definedName name="A124829494A">Data2!$I$1:$I$10,Data2!$I$11:$I$17</definedName>
    <definedName name="A124829494A_Data">Data2!$I$11:$I$17</definedName>
    <definedName name="A124829494A_Latest">Data2!$I$17</definedName>
    <definedName name="A124829498K">Data2!$BE$1:$BE$10,Data2!$BE$11:$BE$17</definedName>
    <definedName name="A124829498K_Data">Data2!$BE$11:$BE$17</definedName>
    <definedName name="A124829498K_Latest">Data2!$BE$17</definedName>
    <definedName name="A124829502R">Data2!$BW$1:$BW$10,Data2!$BW$11:$BW$17</definedName>
    <definedName name="A124829502R_Data">Data2!$BW$11:$BW$17</definedName>
    <definedName name="A124829502R_Latest">Data2!$BW$17</definedName>
    <definedName name="A124829506X">Data1!$CE$1:$CE$10,Data1!$CE$11:$CE$17</definedName>
    <definedName name="A124829506X_Data">Data1!$CE$11:$CE$17</definedName>
    <definedName name="A124829506X_Latest">Data1!$CE$17</definedName>
    <definedName name="A124829510R">Data1!$DU$1:$DU$10,Data1!$DU$11:$DU$17</definedName>
    <definedName name="A124829510R_Data">Data1!$DU$11:$DU$17</definedName>
    <definedName name="A124829510R_Latest">Data1!$DU$17</definedName>
    <definedName name="A124829514X">Data1!$EM$1:$EM$10,Data1!$EM$11:$EM$17</definedName>
    <definedName name="A124829514X_Data">Data1!$EM$11:$EM$17</definedName>
    <definedName name="A124829514X_Latest">Data1!$EM$17</definedName>
    <definedName name="A124829522X">Data1!$GF$1:$GF$10,Data1!$GF$11:$GF$17</definedName>
    <definedName name="A124829522X_Data">Data1!$GF$11:$GF$17</definedName>
    <definedName name="A124829522X_Latest">Data1!$GF$17</definedName>
    <definedName name="A124829526J">Data2!$M$1:$M$10,Data2!$M$11:$M$17</definedName>
    <definedName name="A124829526J_Data">Data2!$M$11:$M$17</definedName>
    <definedName name="A124829526J_Latest">Data2!$M$17</definedName>
    <definedName name="A124829530X">Data2!$AW$1:$AW$10,Data2!$AW$11:$AW$17</definedName>
    <definedName name="A124829530X_Data">Data2!$AW$11:$AW$17</definedName>
    <definedName name="A124829530X_Latest">Data2!$AW$17</definedName>
    <definedName name="A124829534J">Data1!$E$1:$E$10,Data1!$E$11:$E$17</definedName>
    <definedName name="A124829534J_Data">Data1!$E$11:$E$17</definedName>
    <definedName name="A124829534J_Latest">Data1!$E$17</definedName>
    <definedName name="A124829538T">Data1!$CK$1:$CK$10,Data1!$CK$11:$CK$17</definedName>
    <definedName name="A124829538T_Data">Data1!$CK$11:$CK$17</definedName>
    <definedName name="A124829538T_Latest">Data1!$CK$17</definedName>
    <definedName name="A124829542J">Data1!$CW$1:$CW$10,Data1!$CW$11:$CW$17</definedName>
    <definedName name="A124829542J_Data">Data1!$CW$11:$CW$17</definedName>
    <definedName name="A124829542J_Latest">Data1!$CW$17</definedName>
    <definedName name="A124829546T">Data1!$GO$1:$GO$10,Data1!$GO$11:$GO$17</definedName>
    <definedName name="A124829546T_Data">Data1!$GO$11:$GO$17</definedName>
    <definedName name="A124829546T_Latest">Data1!$GO$17</definedName>
    <definedName name="A124829550J">Data2!$Y$1:$Y$10,Data2!$Y$11:$Y$17</definedName>
    <definedName name="A124829550J_Data">Data2!$Y$11:$Y$17</definedName>
    <definedName name="A124829550J_Latest">Data2!$Y$17</definedName>
    <definedName name="A124829554T">Data1!$FZ$1:$FZ$10,Data1!$FZ$11:$FZ$17</definedName>
    <definedName name="A124829554T_Data">Data1!$FZ$11:$FZ$17</definedName>
    <definedName name="A124829554T_Latest">Data1!$FZ$17</definedName>
    <definedName name="A124829558A">Data1!$HA$1:$HA$10,Data1!$HA$11:$HA$17</definedName>
    <definedName name="A124829558A_Data">Data1!$HA$11:$HA$17</definedName>
    <definedName name="A124829558A_Latest">Data1!$HA$17</definedName>
    <definedName name="A124829562T">Data1!$HY$1:$HY$10,Data1!$HY$11:$HY$17</definedName>
    <definedName name="A124829562T_Data">Data1!$HY$11:$HY$17</definedName>
    <definedName name="A124829562T_Latest">Data1!$HY$17</definedName>
    <definedName name="A124829566A">Data2!$AQ$1:$AQ$10,Data2!$AQ$11:$AQ$17</definedName>
    <definedName name="A124829566A_Data">Data2!$AQ$11:$AQ$17</definedName>
    <definedName name="A124829566A_Latest">Data2!$AQ$17</definedName>
    <definedName name="A124829570T">Data1!$BA$1:$BA$10,Data1!$BA$11:$BA$17</definedName>
    <definedName name="A124829570T_Data">Data1!$BA$11:$BA$17</definedName>
    <definedName name="A124829570T_Latest">Data1!$BA$17</definedName>
    <definedName name="A124829574A">Data1!$BY$1:$BY$10,Data1!$BY$11:$BY$17</definedName>
    <definedName name="A124829574A_Data">Data1!$BY$11:$BY$17</definedName>
    <definedName name="A124829574A_Latest">Data1!$BY$17</definedName>
    <definedName name="A124829578K">Data1!$ES$1:$ES$10,Data1!$ES$11:$ES$17</definedName>
    <definedName name="A124829578K_Data">Data1!$ES$11:$ES$17</definedName>
    <definedName name="A124829578K_Latest">Data1!$ES$17</definedName>
    <definedName name="A124829582A">Data1!$GI$1:$GI$10,Data1!$GI$11:$GI$17</definedName>
    <definedName name="A124829582A_Data">Data1!$GI$11:$GI$17</definedName>
    <definedName name="A124829582A_Latest">Data1!$GI$17</definedName>
    <definedName name="A124829586K">Data1!$GU$1:$GU$10,Data1!$GU$11:$GU$17</definedName>
    <definedName name="A124829586K_Data">Data1!$GU$11:$GU$17</definedName>
    <definedName name="A124829586K_Latest">Data1!$GU$17</definedName>
    <definedName name="A124829590A">Data1!$HG$1:$HG$10,Data1!$HG$11:$HG$17</definedName>
    <definedName name="A124829590A_Data">Data1!$HG$11:$HG$17</definedName>
    <definedName name="A124829590A_Latest">Data1!$HG$17</definedName>
    <definedName name="A124829594K">Data1!$HS$1:$HS$10,Data1!$HS$11:$HS$17</definedName>
    <definedName name="A124829594K_Data">Data1!$HS$11:$HS$17</definedName>
    <definedName name="A124829594K_Latest">Data1!$HS$17</definedName>
    <definedName name="A124829598V">Data2!$S$1:$S$10,Data2!$S$11:$S$17</definedName>
    <definedName name="A124829598V_Data">Data2!$S$11:$S$17</definedName>
    <definedName name="A124829598V_Latest">Data2!$S$17</definedName>
    <definedName name="A124829602X">Data2!$BI$1:$BI$10,Data2!$BI$11:$BI$17</definedName>
    <definedName name="A124829602X_Data">Data2!$BI$11:$BI$17</definedName>
    <definedName name="A124829602X_Latest">Data2!$BI$17</definedName>
    <definedName name="A124829606J">Data1!$Q$1:$Q$10,Data1!$Q$11:$Q$17</definedName>
    <definedName name="A124829606J_Data">Data1!$Q$11:$Q$17</definedName>
    <definedName name="A124829606J_Latest">Data1!$Q$17</definedName>
    <definedName name="A124829610X">Data1!$AI$1:$AI$10,Data1!$AI$11:$AI$17</definedName>
    <definedName name="A124829610X_Data">Data1!$AI$11:$AI$17</definedName>
    <definedName name="A124829610X_Latest">Data1!$AI$17</definedName>
    <definedName name="A124829614J">Data1!$AO$1:$AO$10,Data1!$AO$11:$AO$17</definedName>
    <definedName name="A124829614J_Data">Data1!$AO$11:$AO$17</definedName>
    <definedName name="A124829614J_Latest">Data1!$AO$17</definedName>
    <definedName name="A124829618T">Data1!$CQ$1:$CQ$10,Data1!$CQ$11:$CQ$17</definedName>
    <definedName name="A124829618T_Data">Data1!$CQ$11:$CQ$17</definedName>
    <definedName name="A124829618T_Latest">Data1!$CQ$17</definedName>
    <definedName name="A124829622J">Data1!$DC$1:$DC$10,Data1!$DC$11:$DC$17</definedName>
    <definedName name="A124829622J_Data">Data1!$DC$11:$DC$17</definedName>
    <definedName name="A124829622J_Latest">Data1!$DC$17</definedName>
    <definedName name="A124829626T">Data1!$DI$1:$DI$10,Data1!$DI$11:$DI$17</definedName>
    <definedName name="A124829626T_Data">Data1!$DI$11:$DI$17</definedName>
    <definedName name="A124829626T_Latest">Data1!$DI$17</definedName>
    <definedName name="A124829630J">Data1!$EY$1:$EY$10,Data1!$EY$11:$EY$17</definedName>
    <definedName name="A124829630J_Data">Data1!$EY$11:$EY$17</definedName>
    <definedName name="A124829630J_Latest">Data1!$EY$17</definedName>
    <definedName name="A124829634T">Data1!$HM$1:$HM$10,Data1!$HM$11:$HM$17</definedName>
    <definedName name="A124829634T_Data">Data1!$HM$11:$HM$17</definedName>
    <definedName name="A124829634T_Latest">Data1!$HM$17</definedName>
    <definedName name="A124829638A">Data1!$IK$1:$IK$10,Data1!$IK$11:$IK$17</definedName>
    <definedName name="A124829638A_Data">Data1!$IK$11:$IK$17</definedName>
    <definedName name="A124829638A_Latest">Data1!$IK$17</definedName>
    <definedName name="A124829642T">Data1!$IQ$1:$IQ$10,Data1!$IQ$11:$IQ$17</definedName>
    <definedName name="A124829642T_Data">Data1!$IQ$11:$IQ$17</definedName>
    <definedName name="A124829642T_Latest">Data1!$IQ$17</definedName>
    <definedName name="A124829646A">Data2!$AE$1:$AE$10,Data2!$AE$11:$AE$17</definedName>
    <definedName name="A124829646A_Data">Data2!$AE$11:$AE$17</definedName>
    <definedName name="A124829646A_Latest">Data2!$AE$17</definedName>
    <definedName name="A124829650T">Data2!$AK$1:$AK$10,Data2!$AK$11:$AK$17</definedName>
    <definedName name="A124829650T_Data">Data2!$AK$11:$AK$17</definedName>
    <definedName name="A124829650T_Latest">Data2!$AK$17</definedName>
    <definedName name="A124829654A">Data1!$AU$1:$AU$10,Data1!$AU$11:$AU$17</definedName>
    <definedName name="A124829654A_Data">Data1!$AU$11:$AU$17</definedName>
    <definedName name="A124829654A_Latest">Data1!$AU$17</definedName>
    <definedName name="A124829658K">Data1!$BM$1:$BM$10,Data1!$BM$11:$BM$17</definedName>
    <definedName name="A124829658K_Data">Data1!$BM$11:$BM$17</definedName>
    <definedName name="A124829658K_Latest">Data1!$BM$17</definedName>
    <definedName name="A124829662A">Data1!$FN$1:$FN$10,Data1!$FN$11:$FN$17</definedName>
    <definedName name="A124829662A_Data">Data1!$FN$11:$FN$17</definedName>
    <definedName name="A124829662A_Latest">Data1!$FN$17</definedName>
    <definedName name="A124829666K">Data1!$FT$1:$FT$10,Data1!$FT$11:$FT$17</definedName>
    <definedName name="A124829666K_Data">Data1!$FT$11:$FT$17</definedName>
    <definedName name="A124829666K_Latest">Data1!$FT$17</definedName>
    <definedName name="A124829670A">Data1!$IE$1:$IE$10,Data1!$IE$11:$IE$17</definedName>
    <definedName name="A124829670A_Data">Data1!$IE$11:$IE$17</definedName>
    <definedName name="A124829670A_Latest">Data1!$IE$17</definedName>
    <definedName name="A124829674K">Data2!$BO$1:$BO$10,Data2!$BO$11:$BO$17</definedName>
    <definedName name="A124829674K_Data">Data2!$BO$11:$BO$17</definedName>
    <definedName name="A124829674K_Latest">Data2!$BO$17</definedName>
    <definedName name="A124829678V">Data1!$K$1:$K$10,Data1!$K$11:$K$17</definedName>
    <definedName name="A124829678V_Data">Data1!$K$11:$K$17</definedName>
    <definedName name="A124829678V_Latest">Data1!$K$17</definedName>
    <definedName name="A124829682K">Data1!$W$1:$W$10,Data1!$W$11:$W$17</definedName>
    <definedName name="A124829682K_Data">Data1!$W$11:$W$17</definedName>
    <definedName name="A124829682K_Latest">Data1!$W$17</definedName>
    <definedName name="A124829686V">Data1!$AC$1:$AC$10,Data1!$AC$11:$AC$17</definedName>
    <definedName name="A124829686V_Data">Data1!$AC$11:$AC$17</definedName>
    <definedName name="A124829686V_Latest">Data1!$AC$17</definedName>
    <definedName name="A124829690K">Data1!$BG$1:$BG$10,Data1!$BG$11:$BG$17</definedName>
    <definedName name="A124829690K_Data">Data1!$BG$11:$BG$17</definedName>
    <definedName name="A124829690K_Latest">Data1!$BG$17</definedName>
    <definedName name="A124829694V">Data1!$EA$1:$EA$10,Data1!$EA$11:$EA$17</definedName>
    <definedName name="A124829694V_Data">Data1!$EA$11:$EA$17</definedName>
    <definedName name="A124829694V_Latest">Data1!$EA$17</definedName>
    <definedName name="A124829698C">Data1!$EG$1:$EG$10,Data1!$EG$11:$EG$17</definedName>
    <definedName name="A124829698C_Data">Data1!$EG$11:$EG$17</definedName>
    <definedName name="A124829698C_Latest">Data1!$EG$17</definedName>
    <definedName name="A124829702J">Data1!$BS$1:$BS$10,Data1!$BS$11:$BS$17</definedName>
    <definedName name="A124829702J_Data">Data1!$BS$11:$BS$17</definedName>
    <definedName name="A124829702J_Latest">Data1!$BS$17</definedName>
    <definedName name="A124829706T">Data1!$DO$1:$DO$10,Data1!$DO$11:$DO$17</definedName>
    <definedName name="A124829706T_Data">Data1!$DO$11:$DO$17</definedName>
    <definedName name="A124829706T_Latest">Data1!$DO$17</definedName>
    <definedName name="A124829710J">Data1!$FE$1:$FE$10,Data1!$FE$11:$FE$17</definedName>
    <definedName name="A124829710J_Data">Data1!$FE$11:$FE$17</definedName>
    <definedName name="A124829710J_Latest">Data1!$FE$17</definedName>
    <definedName name="A124829714T">Data2!$G$1:$G$10,Data2!$G$11:$G$17</definedName>
    <definedName name="A124829714T_Data">Data2!$G$11:$G$17</definedName>
    <definedName name="A124829714T_Latest">Data2!$G$17</definedName>
    <definedName name="A124829718A">Data2!$BC$1:$BC$10,Data2!$BC$11:$BC$17</definedName>
    <definedName name="A124829718A_Data">Data2!$BC$11:$BC$17</definedName>
    <definedName name="A124829718A_Latest">Data2!$BC$17</definedName>
    <definedName name="A124829722T">Data2!$BU$1:$BU$10,Data2!$BU$11:$BU$17</definedName>
    <definedName name="A124829722T_Data">Data2!$BU$11:$BU$17</definedName>
    <definedName name="A124829722T_Latest">Data2!$BU$17</definedName>
    <definedName name="A124829726A">Data1!$CC$1:$CC$10,Data1!$CC$11:$CC$17</definedName>
    <definedName name="A124829726A_Data">Data1!$CC$11:$CC$17</definedName>
    <definedName name="A124829726A_Latest">Data1!$CC$17</definedName>
    <definedName name="A124829730T">Data1!$DS$1:$DS$10,Data1!$DS$11:$DS$17</definedName>
    <definedName name="A124829730T_Data">Data1!$DS$11:$DS$17</definedName>
    <definedName name="A124829730T_Latest">Data1!$DS$17</definedName>
    <definedName name="A124829734A">Data1!$EK$1:$EK$10,Data1!$EK$11:$EK$17</definedName>
    <definedName name="A124829734A_Data">Data1!$EK$11:$EK$17</definedName>
    <definedName name="A124829734A_Latest">Data1!$EK$17</definedName>
    <definedName name="A124829738K">Data1!$FI$1:$FI$10,Data1!$FI$11:$FI$17</definedName>
    <definedName name="A124829738K_Data">Data1!$FI$11:$FI$17</definedName>
    <definedName name="A124829738K_Latest">Data1!$FI$17</definedName>
    <definedName name="A124829742A">Data1!$GD$1:$GD$10,Data1!$GD$11:$GD$17</definedName>
    <definedName name="A124829742A_Data">Data1!$GD$11:$GD$17</definedName>
    <definedName name="A124829742A_Latest">Data1!$GD$17</definedName>
    <definedName name="A124829746K">Data2!$K$1:$K$10,Data2!$K$11:$K$17</definedName>
    <definedName name="A124829746K_Data">Data2!$K$11:$K$17</definedName>
    <definedName name="A124829746K_Latest">Data2!$K$17</definedName>
    <definedName name="A124829750A">Data2!$AU$1:$AU$10,Data2!$AU$11:$AU$17</definedName>
    <definedName name="A124829750A_Data">Data2!$AU$11:$AU$17</definedName>
    <definedName name="A124829750A_Latest">Data2!$AU$17</definedName>
    <definedName name="A124829754K">Data1!$C$1:$C$10,Data1!$C$11:$C$17</definedName>
    <definedName name="A124829754K_Data">Data1!$C$11:$C$17</definedName>
    <definedName name="A124829754K_Latest">Data1!$C$17</definedName>
    <definedName name="A124829758V">Data1!$CI$1:$CI$10,Data1!$CI$11:$CI$17</definedName>
    <definedName name="A124829758V_Data">Data1!$CI$11:$CI$17</definedName>
    <definedName name="A124829758V_Latest">Data1!$CI$17</definedName>
    <definedName name="A124829762K">Data1!$CU$1:$CU$10,Data1!$CU$11:$CU$17</definedName>
    <definedName name="A124829762K_Data">Data1!$CU$11:$CU$17</definedName>
    <definedName name="A124829762K_Latest">Data1!$CU$17</definedName>
    <definedName name="A124829766V">Data1!$GM$1:$GM$10,Data1!$GM$11:$GM$17</definedName>
    <definedName name="A124829766V_Data">Data1!$GM$11:$GM$17</definedName>
    <definedName name="A124829766V_Latest">Data1!$GM$17</definedName>
    <definedName name="A124829770K">Data2!$W$1:$W$10,Data2!$W$11:$W$17</definedName>
    <definedName name="A124829770K_Data">Data2!$W$11:$W$17</definedName>
    <definedName name="A124829770K_Latest">Data2!$W$17</definedName>
    <definedName name="A124829774V">Data1!$FX$1:$FX$10,Data1!$FX$11:$FX$17</definedName>
    <definedName name="A124829774V_Data">Data1!$FX$11:$FX$17</definedName>
    <definedName name="A124829774V_Latest">Data1!$FX$17</definedName>
    <definedName name="A124829778C">Data1!$GY$1:$GY$10,Data1!$GY$11:$GY$17</definedName>
    <definedName name="A124829778C_Data">Data1!$GY$11:$GY$17</definedName>
    <definedName name="A124829778C_Latest">Data1!$GY$17</definedName>
    <definedName name="A124829782V">Data1!$HW$1:$HW$10,Data1!$HW$11:$HW$17</definedName>
    <definedName name="A124829782V_Data">Data1!$HW$11:$HW$17</definedName>
    <definedName name="A124829782V_Latest">Data1!$HW$17</definedName>
    <definedName name="A124829786C">Data2!$AO$1:$AO$10,Data2!$AO$11:$AO$17</definedName>
    <definedName name="A124829786C_Data">Data2!$AO$11:$AO$17</definedName>
    <definedName name="A124829786C_Latest">Data2!$AO$17</definedName>
    <definedName name="A124829790V">Data1!$AY$1:$AY$10,Data1!$AY$11:$AY$17</definedName>
    <definedName name="A124829790V_Data">Data1!$AY$11:$AY$17</definedName>
    <definedName name="A124829790V_Latest">Data1!$AY$17</definedName>
    <definedName name="A124829794C">Data1!$BW$1:$BW$10,Data1!$BW$11:$BW$17</definedName>
    <definedName name="A124829794C_Data">Data1!$BW$11:$BW$17</definedName>
    <definedName name="A124829794C_Latest">Data1!$BW$17</definedName>
    <definedName name="A124829798L">Data1!$EQ$1:$EQ$10,Data1!$EQ$11:$EQ$17</definedName>
    <definedName name="A124829798L_Data">Data1!$EQ$11:$EQ$17</definedName>
    <definedName name="A124829798L_Latest">Data1!$EQ$17</definedName>
    <definedName name="A124829806A">Data1!$GS$1:$GS$10,Data1!$GS$11:$GS$17</definedName>
    <definedName name="A124829806A_Data">Data1!$GS$11:$GS$17</definedName>
    <definedName name="A124829806A_Latest">Data1!$GS$17</definedName>
    <definedName name="A124829810T">Data1!$HE$1:$HE$10,Data1!$HE$11:$HE$17</definedName>
    <definedName name="A124829810T_Data">Data1!$HE$11:$HE$17</definedName>
    <definedName name="A124829810T_Latest">Data1!$HE$17</definedName>
    <definedName name="A124829814A">Data1!$HQ$1:$HQ$10,Data1!$HQ$11:$HQ$17</definedName>
    <definedName name="A124829814A_Data">Data1!$HQ$11:$HQ$17</definedName>
    <definedName name="A124829814A_Latest">Data1!$HQ$17</definedName>
    <definedName name="A124829818K">Data2!$Q$1:$Q$10,Data2!$Q$11:$Q$17</definedName>
    <definedName name="A124829818K_Data">Data2!$Q$11:$Q$17</definedName>
    <definedName name="A124829818K_Latest">Data2!$Q$17</definedName>
    <definedName name="A124829822A">Data2!$BG$1:$BG$10,Data2!$BG$11:$BG$17</definedName>
    <definedName name="A124829822A_Data">Data2!$BG$11:$BG$17</definedName>
    <definedName name="A124829822A_Latest">Data2!$BG$17</definedName>
    <definedName name="A124829826K">Data1!$O$1:$O$10,Data1!$O$11:$O$17</definedName>
    <definedName name="A124829826K_Data">Data1!$O$11:$O$17</definedName>
    <definedName name="A124829826K_Latest">Data1!$O$17</definedName>
    <definedName name="A124829830A">Data1!$AG$1:$AG$10,Data1!$AG$11:$AG$17</definedName>
    <definedName name="A124829830A_Data">Data1!$AG$11:$AG$17</definedName>
    <definedName name="A124829830A_Latest">Data1!$AG$17</definedName>
    <definedName name="A124829834K">Data1!$AM$1:$AM$10,Data1!$AM$11:$AM$17</definedName>
    <definedName name="A124829834K_Data">Data1!$AM$11:$AM$17</definedName>
    <definedName name="A124829834K_Latest">Data1!$AM$17</definedName>
    <definedName name="A124829838V">Data1!$CO$1:$CO$10,Data1!$CO$11:$CO$17</definedName>
    <definedName name="A124829838V_Data">Data1!$CO$11:$CO$17</definedName>
    <definedName name="A124829838V_Latest">Data1!$CO$17</definedName>
    <definedName name="A124829842K">Data1!$DA$1:$DA$10,Data1!$DA$11:$DA$17</definedName>
    <definedName name="A124829842K_Data">Data1!$DA$11:$DA$17</definedName>
    <definedName name="A124829842K_Latest">Data1!$DA$17</definedName>
    <definedName name="A124829846V">Data1!$DG$1:$DG$10,Data1!$DG$11:$DG$17</definedName>
    <definedName name="A124829846V_Data">Data1!$DG$11:$DG$17</definedName>
    <definedName name="A124829846V_Latest">Data1!$DG$17</definedName>
    <definedName name="A124829850K">Data1!$EW$1:$EW$10,Data1!$EW$11:$EW$17</definedName>
    <definedName name="A124829850K_Data">Data1!$EW$11:$EW$17</definedName>
    <definedName name="A124829850K_Latest">Data1!$EW$17</definedName>
    <definedName name="A124829854V">Data1!$HK$1:$HK$10,Data1!$HK$11:$HK$17</definedName>
    <definedName name="A124829854V_Data">Data1!$HK$11:$HK$17</definedName>
    <definedName name="A124829854V_Latest">Data1!$HK$17</definedName>
    <definedName name="A124829858C">Data1!$II$1:$II$10,Data1!$II$11:$II$17</definedName>
    <definedName name="A124829858C_Data">Data1!$II$11:$II$17</definedName>
    <definedName name="A124829858C_Latest">Data1!$II$17</definedName>
    <definedName name="A124829862V">Data1!$IO$1:$IO$10,Data1!$IO$11:$IO$17</definedName>
    <definedName name="A124829862V_Data">Data1!$IO$11:$IO$17</definedName>
    <definedName name="A124829862V_Latest">Data1!$IO$17</definedName>
    <definedName name="A124829866C">Data2!$AC$1:$AC$10,Data2!$AC$11:$AC$17</definedName>
    <definedName name="A124829866C_Data">Data2!$AC$11:$AC$17</definedName>
    <definedName name="A124829866C_Latest">Data2!$AC$17</definedName>
    <definedName name="A124829870V">Data2!$AI$1:$AI$10,Data2!$AI$11:$AI$17</definedName>
    <definedName name="A124829870V_Data">Data2!$AI$11:$AI$17</definedName>
    <definedName name="A124829870V_Latest">Data2!$AI$17</definedName>
    <definedName name="A124829874C">Data1!$AS$1:$AS$10,Data1!$AS$11:$AS$17</definedName>
    <definedName name="A124829874C_Data">Data1!$AS$11:$AS$17</definedName>
    <definedName name="A124829874C_Latest">Data1!$AS$17</definedName>
    <definedName name="A124829878L">Data1!$BK$1:$BK$10,Data1!$BK$11:$BK$17</definedName>
    <definedName name="A124829878L_Data">Data1!$BK$11:$BK$17</definedName>
    <definedName name="A124829878L_Latest">Data1!$BK$17</definedName>
    <definedName name="A124829882C">Data1!$FL$1:$FL$10,Data1!$FL$11:$FL$17</definedName>
    <definedName name="A124829882C_Data">Data1!$FL$11:$FL$17</definedName>
    <definedName name="A124829882C_Latest">Data1!$FL$17</definedName>
    <definedName name="A124829886L">Data1!$FR$1:$FR$10,Data1!$FR$11:$FR$17</definedName>
    <definedName name="A124829886L_Data">Data1!$FR$11:$FR$17</definedName>
    <definedName name="A124829886L_Latest">Data1!$FR$17</definedName>
    <definedName name="A124829890C">Data1!$IC$1:$IC$10,Data1!$IC$11:$IC$17</definedName>
    <definedName name="A124829890C_Data">Data1!$IC$11:$IC$17</definedName>
    <definedName name="A124829890C_Latest">Data1!$IC$17</definedName>
    <definedName name="A124829894L">Data2!$BM$1:$BM$10,Data2!$BM$11:$BM$17</definedName>
    <definedName name="A124829894L_Data">Data2!$BM$11:$BM$17</definedName>
    <definedName name="A124829894L_Latest">Data2!$BM$17</definedName>
    <definedName name="A124829898W">Data1!$I$1:$I$10,Data1!$I$11:$I$17</definedName>
    <definedName name="A124829898W_Data">Data1!$I$11:$I$17</definedName>
    <definedName name="A124829898W_Latest">Data1!$I$17</definedName>
    <definedName name="A124829902A">Data1!$U$1:$U$10,Data1!$U$11:$U$17</definedName>
    <definedName name="A124829902A_Data">Data1!$U$11:$U$17</definedName>
    <definedName name="A124829902A_Latest">Data1!$U$17</definedName>
    <definedName name="A124829906K">Data1!$AA$1:$AA$10,Data1!$AA$11:$AA$17</definedName>
    <definedName name="A124829906K_Data">Data1!$AA$11:$AA$17</definedName>
    <definedName name="A124829906K_Latest">Data1!$AA$17</definedName>
    <definedName name="A124829910A">Data1!$BE$1:$BE$10,Data1!$BE$11:$BE$17</definedName>
    <definedName name="A124829910A_Data">Data1!$BE$11:$BE$17</definedName>
    <definedName name="A124829910A_Latest">Data1!$BE$17</definedName>
    <definedName name="A124829914K">Data1!$DY$1:$DY$10,Data1!$DY$11:$DY$17</definedName>
    <definedName name="A124829914K_Data">Data1!$DY$11:$DY$17</definedName>
    <definedName name="A124829914K_Latest">Data1!$DY$17</definedName>
    <definedName name="A124829918V">Data1!$EE$1:$EE$10,Data1!$EE$11:$EE$17</definedName>
    <definedName name="A124829918V_Data">Data1!$EE$11:$EE$17</definedName>
    <definedName name="A124829918V_Latest">Data1!$EE$17</definedName>
    <definedName name="A124829922K">Data1!$BQ$1:$BQ$10,Data1!$BQ$11:$BQ$17</definedName>
    <definedName name="A124829922K_Data">Data1!$BQ$11:$BQ$17</definedName>
    <definedName name="A124829922K_Latest">Data1!$BQ$17</definedName>
    <definedName name="A124829926V">Data1!$DM$1:$DM$10,Data1!$DM$11:$DM$17</definedName>
    <definedName name="A124829926V_Data">Data1!$DM$11:$DM$17</definedName>
    <definedName name="A124829926V_Latest">Data1!$DM$17</definedName>
    <definedName name="A124829930K">Data1!$FC$1:$FC$10,Data1!$FC$11:$FC$17</definedName>
    <definedName name="A124829930K_Data">Data1!$FC$11:$FC$17</definedName>
    <definedName name="A124829930K_Latest">Data1!$FC$17</definedName>
    <definedName name="A124829934V">Data2!$E$1:$E$10,Data2!$E$11:$E$17</definedName>
    <definedName name="A124829934V_Data">Data2!$E$11:$E$17</definedName>
    <definedName name="A124829934V_Latest">Data2!$E$17</definedName>
    <definedName name="A124829938C">Data2!$BA$1:$BA$10,Data2!$BA$11:$BA$17</definedName>
    <definedName name="A124829938C_Data">Data2!$BA$11:$BA$17</definedName>
    <definedName name="A124829938C_Latest">Data2!$BA$17</definedName>
    <definedName name="A124829942V">Data2!$BS$1:$BS$10,Data2!$BS$11:$BS$17</definedName>
    <definedName name="A124829942V_Data">Data2!$BS$11:$BS$17</definedName>
    <definedName name="A124829942V_Latest">Data2!$BS$17</definedName>
    <definedName name="A124829946C">Data1!$CB$1:$CB$10,Data1!$CB$11:$CB$17</definedName>
    <definedName name="A124829946C_Data">Data1!$CB$11:$CB$17</definedName>
    <definedName name="A124829946C_Latest">Data1!$CB$17</definedName>
    <definedName name="A124829950V">Data1!$DR$1:$DR$10,Data1!$DR$11:$DR$17</definedName>
    <definedName name="A124829950V_Data">Data1!$DR$11:$DR$17</definedName>
    <definedName name="A124829950V_Latest">Data1!$DR$17</definedName>
    <definedName name="A124829954C">Data1!$EJ$1:$EJ$10,Data1!$EJ$11:$EJ$17</definedName>
    <definedName name="A124829954C_Data">Data1!$EJ$11:$EJ$17</definedName>
    <definedName name="A124829954C_Latest">Data1!$EJ$17</definedName>
    <definedName name="A124829958L">Data1!$FH$1:$FH$10,Data1!$FH$11:$FH$17</definedName>
    <definedName name="A124829958L_Data">Data1!$FH$11:$FH$17</definedName>
    <definedName name="A124829958L_Latest">Data1!$FH$17</definedName>
    <definedName name="A124829962C">Data1!$GC$1:$GC$10,Data1!$GC$11:$GC$17</definedName>
    <definedName name="A124829962C_Data">Data1!$GC$11:$GC$17</definedName>
    <definedName name="A124829962C_Latest">Data1!$GC$17</definedName>
    <definedName name="A124829966L">Data2!$J$1:$J$10,Data2!$J$11:$J$17</definedName>
    <definedName name="A124829966L_Data">Data2!$J$11:$J$17</definedName>
    <definedName name="A124829966L_Latest">Data2!$J$17</definedName>
    <definedName name="A124829970C">Data2!$AT$1:$AT$10,Data2!$AT$11:$AT$17</definedName>
    <definedName name="A124829970C_Data">Data2!$AT$11:$AT$17</definedName>
    <definedName name="A124829970C_Latest">Data2!$AT$17</definedName>
    <definedName name="A124829974L">Data1!$B$1:$B$10,Data1!$B$11:$B$17</definedName>
    <definedName name="A124829974L_Data">Data1!$B$11:$B$17</definedName>
    <definedName name="A124829974L_Latest">Data1!$B$17</definedName>
    <definedName name="A124829978W">Data1!$CH$1:$CH$10,Data1!$CH$11:$CH$17</definedName>
    <definedName name="A124829978W_Data">Data1!$CH$11:$CH$17</definedName>
    <definedName name="A124829978W_Latest">Data1!$CH$17</definedName>
    <definedName name="A124829982L">Data1!$CT$1:$CT$10,Data1!$CT$11:$CT$17</definedName>
    <definedName name="A124829982L_Data">Data1!$CT$11:$CT$17</definedName>
    <definedName name="A124829982L_Latest">Data1!$CT$17</definedName>
    <definedName name="A124829986W">Data1!$GL$1:$GL$10,Data1!$GL$11:$GL$17</definedName>
    <definedName name="A124829986W_Data">Data1!$GL$11:$GL$17</definedName>
    <definedName name="A124829986W_Latest">Data1!$GL$17</definedName>
    <definedName name="A124829990L">Data2!$V$1:$V$10,Data2!$V$11:$V$17</definedName>
    <definedName name="A124829990L_Data">Data2!$V$11:$V$17</definedName>
    <definedName name="A124829990L_Latest">Data2!$V$17</definedName>
    <definedName name="A124829994W">Data1!$FW$1:$FW$10,Data1!$FW$11:$FW$17</definedName>
    <definedName name="A124829994W_Data">Data1!$FW$11:$FW$17</definedName>
    <definedName name="A124829994W_Latest">Data1!$FW$17</definedName>
    <definedName name="A124829998F">Data1!$GX$1:$GX$10,Data1!$GX$11:$GX$17</definedName>
    <definedName name="A124829998F_Data">Data1!$GX$11:$GX$17</definedName>
    <definedName name="A124829998F_Latest">Data1!$GX$17</definedName>
    <definedName name="A124830002T">Data1!$HV$1:$HV$10,Data1!$HV$11:$HV$17</definedName>
    <definedName name="A124830002T_Data">Data1!$HV$11:$HV$17</definedName>
    <definedName name="A124830002T_Latest">Data1!$HV$17</definedName>
    <definedName name="A124830006A">Data2!$AN$1:$AN$10,Data2!$AN$11:$AN$17</definedName>
    <definedName name="A124830006A_Data">Data2!$AN$11:$AN$17</definedName>
    <definedName name="A124830006A_Latest">Data2!$AN$17</definedName>
    <definedName name="A124830010T">Data1!$AX$1:$AX$10,Data1!$AX$11:$AX$17</definedName>
    <definedName name="A124830010T_Data">Data1!$AX$11:$AX$17</definedName>
    <definedName name="A124830010T_Latest">Data1!$AX$17</definedName>
    <definedName name="A124830014A">Data1!$BV$1:$BV$10,Data1!$BV$11:$BV$17</definedName>
    <definedName name="A124830014A_Data">Data1!$BV$11:$BV$17</definedName>
    <definedName name="A124830014A_Latest">Data1!$BV$17</definedName>
    <definedName name="A124830018K">Data1!$EP$1:$EP$10,Data1!$EP$11:$EP$17</definedName>
    <definedName name="A124830018K_Data">Data1!$EP$11:$EP$17</definedName>
    <definedName name="A124830018K_Latest">Data1!$EP$17</definedName>
    <definedName name="A124830026K">Data1!$GR$1:$GR$10,Data1!$GR$11:$GR$17</definedName>
    <definedName name="A124830026K_Data">Data1!$GR$11:$GR$17</definedName>
    <definedName name="A124830026K_Latest">Data1!$GR$17</definedName>
    <definedName name="A124830030A">Data1!$HD$1:$HD$10,Data1!$HD$11:$HD$17</definedName>
    <definedName name="A124830030A_Data">Data1!$HD$11:$HD$17</definedName>
    <definedName name="A124830030A_Latest">Data1!$HD$17</definedName>
    <definedName name="A124830034K">Data1!$HP$1:$HP$10,Data1!$HP$11:$HP$17</definedName>
    <definedName name="A124830034K_Data">Data1!$HP$11:$HP$17</definedName>
    <definedName name="A124830034K_Latest">Data1!$HP$17</definedName>
    <definedName name="A124830038V">Data2!$P$1:$P$10,Data2!$P$11:$P$17</definedName>
    <definedName name="A124830038V_Data">Data2!$P$11:$P$17</definedName>
    <definedName name="A124830038V_Latest">Data2!$P$17</definedName>
    <definedName name="A124830042K">Data2!$BF$1:$BF$10,Data2!$BF$11:$BF$17</definedName>
    <definedName name="A124830042K_Data">Data2!$BF$11:$BF$17</definedName>
    <definedName name="A124830042K_Latest">Data2!$BF$17</definedName>
    <definedName name="A124830046V">Data1!$N$1:$N$10,Data1!$N$11:$N$17</definedName>
    <definedName name="A124830046V_Data">Data1!$N$11:$N$17</definedName>
    <definedName name="A124830046V_Latest">Data1!$N$17</definedName>
    <definedName name="A124830050K">Data1!$AF$1:$AF$10,Data1!$AF$11:$AF$17</definedName>
    <definedName name="A124830050K_Data">Data1!$AF$11:$AF$17</definedName>
    <definedName name="A124830050K_Latest">Data1!$AF$17</definedName>
    <definedName name="A124830054V">Data1!$AL$1:$AL$10,Data1!$AL$11:$AL$17</definedName>
    <definedName name="A124830054V_Data">Data1!$AL$11:$AL$17</definedName>
    <definedName name="A124830054V_Latest">Data1!$AL$17</definedName>
    <definedName name="A124830058C">Data1!$CN$1:$CN$10,Data1!$CN$11:$CN$17</definedName>
    <definedName name="A124830058C_Data">Data1!$CN$11:$CN$17</definedName>
    <definedName name="A124830058C_Latest">Data1!$CN$17</definedName>
    <definedName name="A124830062V">Data1!$CZ$1:$CZ$10,Data1!$CZ$11:$CZ$17</definedName>
    <definedName name="A124830062V_Data">Data1!$CZ$11:$CZ$17</definedName>
    <definedName name="A124830062V_Latest">Data1!$CZ$17</definedName>
    <definedName name="A124830066C">Data1!$DF$1:$DF$10,Data1!$DF$11:$DF$17</definedName>
    <definedName name="A124830066C_Data">Data1!$DF$11:$DF$17</definedName>
    <definedName name="A124830066C_Latest">Data1!$DF$17</definedName>
    <definedName name="A124830070V">Data1!$EV$1:$EV$10,Data1!$EV$11:$EV$17</definedName>
    <definedName name="A124830070V_Data">Data1!$EV$11:$EV$17</definedName>
    <definedName name="A124830070V_Latest">Data1!$EV$17</definedName>
    <definedName name="A124830074C">Data1!$HJ$1:$HJ$10,Data1!$HJ$11:$HJ$17</definedName>
    <definedName name="A124830074C_Data">Data1!$HJ$11:$HJ$17</definedName>
    <definedName name="A124830074C_Latest">Data1!$HJ$17</definedName>
    <definedName name="A124830078L">Data1!$IH$1:$IH$10,Data1!$IH$11:$IH$17</definedName>
    <definedName name="A124830078L_Data">Data1!$IH$11:$IH$17</definedName>
    <definedName name="A124830078L_Latest">Data1!$IH$17</definedName>
    <definedName name="A124830082C">Data1!$IN$1:$IN$10,Data1!$IN$11:$IN$17</definedName>
    <definedName name="A124830082C_Data">Data1!$IN$11:$IN$17</definedName>
    <definedName name="A124830082C_Latest">Data1!$IN$17</definedName>
    <definedName name="A124830086L">Data2!$AB$1:$AB$10,Data2!$AB$11:$AB$17</definedName>
    <definedName name="A124830086L_Data">Data2!$AB$11:$AB$17</definedName>
    <definedName name="A124830086L_Latest">Data2!$AB$17</definedName>
    <definedName name="A124830090C">Data2!$AH$1:$AH$10,Data2!$AH$11:$AH$17</definedName>
    <definedName name="A124830090C_Data">Data2!$AH$11:$AH$17</definedName>
    <definedName name="A124830090C_Latest">Data2!$AH$17</definedName>
    <definedName name="A124830094L">Data1!$AR$1:$AR$10,Data1!$AR$11:$AR$17</definedName>
    <definedName name="A124830094L_Data">Data1!$AR$11:$AR$17</definedName>
    <definedName name="A124830094L_Latest">Data1!$AR$17</definedName>
    <definedName name="A124830098W">Data1!$BJ$1:$BJ$10,Data1!$BJ$11:$BJ$17</definedName>
    <definedName name="A124830098W_Data">Data1!$BJ$11:$BJ$17</definedName>
    <definedName name="A124830098W_Latest">Data1!$BJ$17</definedName>
    <definedName name="A124830102A">Data1!$FK$1:$FK$10,Data1!$FK$11:$FK$17</definedName>
    <definedName name="A124830102A_Data">Data1!$FK$11:$FK$17</definedName>
    <definedName name="A124830102A_Latest">Data1!$FK$17</definedName>
    <definedName name="A124830106K">Data1!$FQ$1:$FQ$10,Data1!$FQ$11:$FQ$17</definedName>
    <definedName name="A124830106K_Data">Data1!$FQ$11:$FQ$17</definedName>
    <definedName name="A124830106K_Latest">Data1!$FQ$17</definedName>
    <definedName name="A124830110A">Data1!$IB$1:$IB$10,Data1!$IB$11:$IB$17</definedName>
    <definedName name="A124830110A_Data">Data1!$IB$11:$IB$17</definedName>
    <definedName name="A124830110A_Latest">Data1!$IB$17</definedName>
    <definedName name="A124830114K">Data2!$BL$1:$BL$10,Data2!$BL$11:$BL$17</definedName>
    <definedName name="A124830114K_Data">Data2!$BL$11:$BL$17</definedName>
    <definedName name="A124830114K_Latest">Data2!$BL$17</definedName>
    <definedName name="A124830118V">Data1!$H$1:$H$10,Data1!$H$11:$H$17</definedName>
    <definedName name="A124830118V_Data">Data1!$H$11:$H$17</definedName>
    <definedName name="A124830118V_Latest">Data1!$H$17</definedName>
    <definedName name="A124830122K">Data1!$T$1:$T$10,Data1!$T$11:$T$17</definedName>
    <definedName name="A124830122K_Data">Data1!$T$11:$T$17</definedName>
    <definedName name="A124830122K_Latest">Data1!$T$17</definedName>
    <definedName name="A124830126V">Data1!$Z$1:$Z$10,Data1!$Z$11:$Z$17</definedName>
    <definedName name="A124830126V_Data">Data1!$Z$11:$Z$17</definedName>
    <definedName name="A124830126V_Latest">Data1!$Z$17</definedName>
    <definedName name="A124830130K">Data1!$BD$1:$BD$10,Data1!$BD$11:$BD$17</definedName>
    <definedName name="A124830130K_Data">Data1!$BD$11:$BD$17</definedName>
    <definedName name="A124830130K_Latest">Data1!$BD$17</definedName>
    <definedName name="A124830134V">Data1!$DX$1:$DX$10,Data1!$DX$11:$DX$17</definedName>
    <definedName name="A124830134V_Data">Data1!$DX$11:$DX$17</definedName>
    <definedName name="A124830134V_Latest">Data1!$DX$17</definedName>
    <definedName name="A124830138C">Data1!$ED$1:$ED$10,Data1!$ED$11:$ED$17</definedName>
    <definedName name="A124830138C_Data">Data1!$ED$11:$ED$17</definedName>
    <definedName name="A124830138C_Latest">Data1!$ED$17</definedName>
    <definedName name="A124830142V">Data1!$BP$1:$BP$10,Data1!$BP$11:$BP$17</definedName>
    <definedName name="A124830142V_Data">Data1!$BP$11:$BP$17</definedName>
    <definedName name="A124830142V_Latest">Data1!$BP$17</definedName>
    <definedName name="A124830146C">Data1!$DL$1:$DL$10,Data1!$DL$11:$DL$17</definedName>
    <definedName name="A124830146C_Data">Data1!$DL$11:$DL$17</definedName>
    <definedName name="A124830146C_Latest">Data1!$DL$17</definedName>
    <definedName name="A124830150V">Data1!$FB$1:$FB$10,Data1!$FB$11:$FB$17</definedName>
    <definedName name="A124830150V_Data">Data1!$FB$11:$FB$17</definedName>
    <definedName name="A124830150V_Latest">Data1!$FB$17</definedName>
    <definedName name="A124830154C">Data2!$D$1:$D$10,Data2!$D$11:$D$17</definedName>
    <definedName name="A124830154C_Data">Data2!$D$11:$D$17</definedName>
    <definedName name="A124830154C_Latest">Data2!$D$17</definedName>
    <definedName name="A124830158L">Data2!$AZ$1:$AZ$10,Data2!$AZ$11:$AZ$17</definedName>
    <definedName name="A124830158L_Data">Data2!$AZ$11:$AZ$17</definedName>
    <definedName name="A124830158L_Latest">Data2!$AZ$17</definedName>
    <definedName name="A124830162C">Data2!$BR$1:$BR$10,Data2!$BR$11:$BR$17</definedName>
    <definedName name="A124830162C_Data">Data2!$BR$11:$BR$17</definedName>
    <definedName name="A124830162C_Latest">Data2!$BR$17</definedName>
    <definedName name="A124830166L">Data1!$CF$1:$CF$10,Data1!$CF$11:$CF$17</definedName>
    <definedName name="A124830166L_Data">Data1!$CF$11:$CF$17</definedName>
    <definedName name="A124830166L_Latest">Data1!$CF$17</definedName>
    <definedName name="A124830170C">Data1!$DV$1:$DV$10,Data1!$DV$11:$DV$17</definedName>
    <definedName name="A124830170C_Data">Data1!$DV$11:$DV$17</definedName>
    <definedName name="A124830170C_Latest">Data1!$DV$17</definedName>
    <definedName name="A124830174L">Data1!$EN$1:$EN$10,Data1!$EN$11:$EN$17</definedName>
    <definedName name="A124830174L_Data">Data1!$EN$11:$EN$17</definedName>
    <definedName name="A124830174L_Latest">Data1!$EN$17</definedName>
    <definedName name="A124830182L">Data1!$GG$1:$GG$10,Data1!$GG$11:$GG$17</definedName>
    <definedName name="A124830182L_Data">Data1!$GG$11:$GG$17</definedName>
    <definedName name="A124830182L_Latest">Data1!$GG$17</definedName>
    <definedName name="A124830186W">Data2!$N$1:$N$10,Data2!$N$11:$N$17</definedName>
    <definedName name="A124830186W_Data">Data2!$N$11:$N$17</definedName>
    <definedName name="A124830186W_Latest">Data2!$N$17</definedName>
    <definedName name="A124830190L">Data2!$AX$1:$AX$10,Data2!$AX$11:$AX$17</definedName>
    <definedName name="A124830190L_Data">Data2!$AX$11:$AX$17</definedName>
    <definedName name="A124830190L_Latest">Data2!$AX$17</definedName>
    <definedName name="A124830194W">Data1!$F$1:$F$10,Data1!$F$11:$F$17</definedName>
    <definedName name="A124830194W_Data">Data1!$F$11:$F$17</definedName>
    <definedName name="A124830194W_Latest">Data1!$F$17</definedName>
    <definedName name="A124830198F">Data1!$CL$1:$CL$10,Data1!$CL$11:$CL$17</definedName>
    <definedName name="A124830198F_Data">Data1!$CL$11:$CL$17</definedName>
    <definedName name="A124830198F_Latest">Data1!$CL$17</definedName>
    <definedName name="A124830202K">Data1!$CX$1:$CX$10,Data1!$CX$11:$CX$17</definedName>
    <definedName name="A124830202K_Data">Data1!$CX$11:$CX$17</definedName>
    <definedName name="A124830202K_Latest">Data1!$CX$17</definedName>
    <definedName name="A124830206V">Data1!$GP$1:$GP$10,Data1!$GP$11:$GP$17</definedName>
    <definedName name="A124830206V_Data">Data1!$GP$11:$GP$17</definedName>
    <definedName name="A124830206V_Latest">Data1!$GP$17</definedName>
    <definedName name="A124830210K">Data2!$Z$1:$Z$10,Data2!$Z$11:$Z$17</definedName>
    <definedName name="A124830210K_Data">Data2!$Z$11:$Z$17</definedName>
    <definedName name="A124830210K_Latest">Data2!$Z$17</definedName>
    <definedName name="A124830214V">Data1!$GA$1:$GA$10,Data1!$GA$11:$GA$17</definedName>
    <definedName name="A124830214V_Data">Data1!$GA$11:$GA$17</definedName>
    <definedName name="A124830214V_Latest">Data1!$GA$17</definedName>
    <definedName name="A124830218C">Data1!$HB$1:$HB$10,Data1!$HB$11:$HB$17</definedName>
    <definedName name="A124830218C_Data">Data1!$HB$11:$HB$17</definedName>
    <definedName name="A124830218C_Latest">Data1!$HB$17</definedName>
    <definedName name="A124830222V">Data1!$HZ$1:$HZ$10,Data1!$HZ$11:$HZ$17</definedName>
    <definedName name="A124830222V_Data">Data1!$HZ$11:$HZ$17</definedName>
    <definedName name="A124830222V_Latest">Data1!$HZ$17</definedName>
    <definedName name="A124830226C">Data2!$AR$1:$AR$10,Data2!$AR$11:$AR$17</definedName>
    <definedName name="A124830226C_Data">Data2!$AR$11:$AR$17</definedName>
    <definedName name="A124830226C_Latest">Data2!$AR$17</definedName>
    <definedName name="A124830230V">Data1!$BB$1:$BB$10,Data1!$BB$11:$BB$17</definedName>
    <definedName name="A124830230V_Data">Data1!$BB$11:$BB$17</definedName>
    <definedName name="A124830230V_Latest">Data1!$BB$17</definedName>
    <definedName name="A124830234C">Data1!$BZ$1:$BZ$10,Data1!$BZ$11:$BZ$17</definedName>
    <definedName name="A124830234C_Data">Data1!$BZ$11:$BZ$17</definedName>
    <definedName name="A124830234C_Latest">Data1!$BZ$17</definedName>
    <definedName name="A124830238L">Data1!$ET$1:$ET$10,Data1!$ET$11:$ET$17</definedName>
    <definedName name="A124830238L_Data">Data1!$ET$11:$ET$17</definedName>
    <definedName name="A124830238L_Latest">Data1!$ET$17</definedName>
    <definedName name="A124830242C">Data1!$GJ$1:$GJ$10,Data1!$GJ$11:$GJ$17</definedName>
    <definedName name="A124830242C_Data">Data1!$GJ$11:$GJ$17</definedName>
    <definedName name="A124830242C_Latest">Data1!$GJ$17</definedName>
    <definedName name="A124830246L">Data1!$GV$1:$GV$10,Data1!$GV$11:$GV$17</definedName>
    <definedName name="A124830246L_Data">Data1!$GV$11:$GV$17</definedName>
    <definedName name="A124830246L_Latest">Data1!$GV$17</definedName>
    <definedName name="A124830250C">Data1!$HH$1:$HH$10,Data1!$HH$11:$HH$17</definedName>
    <definedName name="A124830250C_Data">Data1!$HH$11:$HH$17</definedName>
    <definedName name="A124830250C_Latest">Data1!$HH$17</definedName>
    <definedName name="A124830254L">Data1!$HT$1:$HT$10,Data1!$HT$11:$HT$17</definedName>
    <definedName name="A124830254L_Data">Data1!$HT$11:$HT$17</definedName>
    <definedName name="A124830254L_Latest">Data1!$HT$17</definedName>
    <definedName name="A124830258W">Data2!$T$1:$T$10,Data2!$T$11:$T$17</definedName>
    <definedName name="A124830258W_Data">Data2!$T$11:$T$17</definedName>
    <definedName name="A124830258W_Latest">Data2!$T$17</definedName>
    <definedName name="A124830262L">Data2!$BJ$1:$BJ$10,Data2!$BJ$11:$BJ$17</definedName>
    <definedName name="A124830262L_Data">Data2!$BJ$11:$BJ$17</definedName>
    <definedName name="A124830262L_Latest">Data2!$BJ$17</definedName>
    <definedName name="A124830266W">Data1!$R$1:$R$10,Data1!$R$11:$R$17</definedName>
    <definedName name="A124830266W_Data">Data1!$R$11:$R$17</definedName>
    <definedName name="A124830266W_Latest">Data1!$R$17</definedName>
    <definedName name="A124830270L">Data1!$AJ$1:$AJ$10,Data1!$AJ$11:$AJ$17</definedName>
    <definedName name="A124830270L_Data">Data1!$AJ$11:$AJ$17</definedName>
    <definedName name="A124830270L_Latest">Data1!$AJ$17</definedName>
    <definedName name="A124830274W">Data1!$AP$1:$AP$10,Data1!$AP$11:$AP$17</definedName>
    <definedName name="A124830274W_Data">Data1!$AP$11:$AP$17</definedName>
    <definedName name="A124830274W_Latest">Data1!$AP$17</definedName>
    <definedName name="A124830278F">Data1!$CR$1:$CR$10,Data1!$CR$11:$CR$17</definedName>
    <definedName name="A124830278F_Data">Data1!$CR$11:$CR$17</definedName>
    <definedName name="A124830278F_Latest">Data1!$CR$17</definedName>
    <definedName name="A124830282W">Data1!$DD$1:$DD$10,Data1!$DD$11:$DD$17</definedName>
    <definedName name="A124830282W_Data">Data1!$DD$11:$DD$17</definedName>
    <definedName name="A124830282W_Latest">Data1!$DD$17</definedName>
    <definedName name="A124830286F">Data1!$DJ$1:$DJ$10,Data1!$DJ$11:$DJ$17</definedName>
    <definedName name="A124830286F_Data">Data1!$DJ$11:$DJ$17</definedName>
    <definedName name="A124830286F_Latest">Data1!$DJ$17</definedName>
    <definedName name="A124830290W">Data1!$EZ$1:$EZ$10,Data1!$EZ$11:$EZ$17</definedName>
    <definedName name="A124830290W_Data">Data1!$EZ$11:$EZ$17</definedName>
    <definedName name="A124830290W_Latest">Data1!$EZ$17</definedName>
    <definedName name="A124830294F">Data1!$HN$1:$HN$10,Data1!$HN$11:$HN$17</definedName>
    <definedName name="A124830294F_Data">Data1!$HN$11:$HN$17</definedName>
    <definedName name="A124830294F_Latest">Data1!$HN$17</definedName>
    <definedName name="A124830298R">Data1!$IL$1:$IL$10,Data1!$IL$11:$IL$17</definedName>
    <definedName name="A124830298R_Data">Data1!$IL$11:$IL$17</definedName>
    <definedName name="A124830298R_Latest">Data1!$IL$17</definedName>
    <definedName name="A124830302V">Data2!$B$1:$B$10,Data2!$B$11:$B$17</definedName>
    <definedName name="A124830302V_Data">Data2!$B$11:$B$17</definedName>
    <definedName name="A124830302V_Latest">Data2!$B$17</definedName>
    <definedName name="A124830306C">Data2!$AF$1:$AF$10,Data2!$AF$11:$AF$17</definedName>
    <definedName name="A124830306C_Data">Data2!$AF$11:$AF$17</definedName>
    <definedName name="A124830306C_Latest">Data2!$AF$17</definedName>
    <definedName name="A124830310V">Data2!$AL$1:$AL$10,Data2!$AL$11:$AL$17</definedName>
    <definedName name="A124830310V_Data">Data2!$AL$11:$AL$17</definedName>
    <definedName name="A124830310V_Latest">Data2!$AL$17</definedName>
    <definedName name="A124830314C">Data1!$AV$1:$AV$10,Data1!$AV$11:$AV$17</definedName>
    <definedName name="A124830314C_Data">Data1!$AV$11:$AV$17</definedName>
    <definedName name="A124830314C_Latest">Data1!$AV$17</definedName>
    <definedName name="A124830318L">Data1!$BN$1:$BN$10,Data1!$BN$11:$BN$17</definedName>
    <definedName name="A124830318L_Data">Data1!$BN$11:$BN$17</definedName>
    <definedName name="A124830318L_Latest">Data1!$BN$17</definedName>
    <definedName name="A124830322C">Data1!$FO$1:$FO$10,Data1!$FO$11:$FO$17</definedName>
    <definedName name="A124830322C_Data">Data1!$FO$11:$FO$17</definedName>
    <definedName name="A124830322C_Latest">Data1!$FO$17</definedName>
    <definedName name="A124830326L">Data1!$FU$1:$FU$10,Data1!$FU$11:$FU$17</definedName>
    <definedName name="A124830326L_Data">Data1!$FU$11:$FU$17</definedName>
    <definedName name="A124830326L_Latest">Data1!$FU$17</definedName>
    <definedName name="A124830330C">Data1!$IF$1:$IF$10,Data1!$IF$11:$IF$17</definedName>
    <definedName name="A124830330C_Data">Data1!$IF$11:$IF$17</definedName>
    <definedName name="A124830330C_Latest">Data1!$IF$17</definedName>
    <definedName name="A124830334L">Data2!$BP$1:$BP$10,Data2!$BP$11:$BP$17</definedName>
    <definedName name="A124830334L_Data">Data2!$BP$11:$BP$17</definedName>
    <definedName name="A124830334L_Latest">Data2!$BP$17</definedName>
    <definedName name="A124830338W">Data1!$L$1:$L$10,Data1!$L$11:$L$17</definedName>
    <definedName name="A124830338W_Data">Data1!$L$11:$L$17</definedName>
    <definedName name="A124830338W_Latest">Data1!$L$17</definedName>
    <definedName name="A124830342L">Data1!$X$1:$X$10,Data1!$X$11:$X$17</definedName>
    <definedName name="A124830342L_Data">Data1!$X$11:$X$17</definedName>
    <definedName name="A124830342L_Latest">Data1!$X$17</definedName>
    <definedName name="A124830346W">Data1!$AD$1:$AD$10,Data1!$AD$11:$AD$17</definedName>
    <definedName name="A124830346W_Data">Data1!$AD$11:$AD$17</definedName>
    <definedName name="A124830346W_Latest">Data1!$AD$17</definedName>
    <definedName name="A124830350L">Data1!$BH$1:$BH$10,Data1!$BH$11:$BH$17</definedName>
    <definedName name="A124830350L_Data">Data1!$BH$11:$BH$17</definedName>
    <definedName name="A124830350L_Latest">Data1!$BH$17</definedName>
    <definedName name="A124830354W">Data1!$EB$1:$EB$10,Data1!$EB$11:$EB$17</definedName>
    <definedName name="A124830354W_Data">Data1!$EB$11:$EB$17</definedName>
    <definedName name="A124830354W_Latest">Data1!$EB$17</definedName>
    <definedName name="A124830358F">Data1!$EH$1:$EH$10,Data1!$EH$11:$EH$17</definedName>
    <definedName name="A124830358F_Data">Data1!$EH$11:$EH$17</definedName>
    <definedName name="A124830358F_Latest">Data1!$EH$17</definedName>
    <definedName name="A124830362W">Data1!$BT$1:$BT$10,Data1!$BT$11:$BT$17</definedName>
    <definedName name="A124830362W_Data">Data1!$BT$11:$BT$17</definedName>
    <definedName name="A124830362W_Latest">Data1!$BT$17</definedName>
    <definedName name="A124830366F">Data1!$DP$1:$DP$10,Data1!$DP$11:$DP$17</definedName>
    <definedName name="A124830366F_Data">Data1!$DP$11:$DP$17</definedName>
    <definedName name="A124830366F_Latest">Data1!$DP$17</definedName>
    <definedName name="A124830370W">Data1!$FF$1:$FF$10,Data1!$FF$11:$FF$17</definedName>
    <definedName name="A124830370W_Data">Data1!$FF$11:$FF$17</definedName>
    <definedName name="A124830370W_Latest">Data1!$FF$17</definedName>
    <definedName name="A124830374F">Data2!$H$1:$H$10,Data2!$H$11:$H$17</definedName>
    <definedName name="A124830374F_Data">Data2!$H$11:$H$17</definedName>
    <definedName name="A124830374F_Latest">Data2!$H$17</definedName>
    <definedName name="A124830378R">Data2!$BD$1:$BD$10,Data2!$BD$11:$BD$17</definedName>
    <definedName name="A124830378R_Data">Data2!$BD$11:$BD$17</definedName>
    <definedName name="A124830378R_Latest">Data2!$BD$17</definedName>
    <definedName name="A124830382F">Data2!$BV$1:$BV$10,Data2!$BV$11:$BV$17</definedName>
    <definedName name="A124830382F_Data">Data2!$BV$11:$BV$17</definedName>
    <definedName name="A124830382F_Latest">Data2!$BV$17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6" l="1"/>
  <c r="A75" i="7" l="1"/>
  <c r="A8" i="7"/>
  <c r="B7" i="7"/>
  <c r="A75" i="6"/>
  <c r="H72" i="6"/>
  <c r="G72" i="6"/>
  <c r="F72" i="6"/>
  <c r="E72" i="6"/>
  <c r="D72" i="6"/>
  <c r="C72" i="6"/>
  <c r="H71" i="6"/>
  <c r="G71" i="6"/>
  <c r="F71" i="6"/>
  <c r="E71" i="6"/>
  <c r="D71" i="6"/>
  <c r="C71" i="6"/>
  <c r="H70" i="6"/>
  <c r="G70" i="6"/>
  <c r="F70" i="6"/>
  <c r="E70" i="6"/>
  <c r="D70" i="6"/>
  <c r="C70" i="6"/>
  <c r="H69" i="6"/>
  <c r="G69" i="6"/>
  <c r="F69" i="6"/>
  <c r="E69" i="6"/>
  <c r="C69" i="6"/>
  <c r="H68" i="6"/>
  <c r="G68" i="6"/>
  <c r="F68" i="6"/>
  <c r="E68" i="6"/>
  <c r="D68" i="6"/>
  <c r="C68" i="6"/>
  <c r="H67" i="6"/>
  <c r="G67" i="6"/>
  <c r="F67" i="6"/>
  <c r="E67" i="6"/>
  <c r="D67" i="6"/>
  <c r="C67" i="6"/>
  <c r="H66" i="6"/>
  <c r="G66" i="6"/>
  <c r="F66" i="6"/>
  <c r="E66" i="6"/>
  <c r="D66" i="6"/>
  <c r="C66" i="6"/>
  <c r="H65" i="6"/>
  <c r="G65" i="6"/>
  <c r="F65" i="6"/>
  <c r="E65" i="6"/>
  <c r="D65" i="6"/>
  <c r="C65" i="6"/>
  <c r="H64" i="6"/>
  <c r="G64" i="6"/>
  <c r="F64" i="6"/>
  <c r="E64" i="6"/>
  <c r="D64" i="6"/>
  <c r="C64" i="6"/>
  <c r="H63" i="6"/>
  <c r="G63" i="6"/>
  <c r="F63" i="6"/>
  <c r="E63" i="6"/>
  <c r="D63" i="6"/>
  <c r="C63" i="6"/>
  <c r="H62" i="6"/>
  <c r="G62" i="6"/>
  <c r="F62" i="6"/>
  <c r="E62" i="6"/>
  <c r="D62" i="6"/>
  <c r="C62" i="6"/>
  <c r="H60" i="6"/>
  <c r="G60" i="6"/>
  <c r="F60" i="6"/>
  <c r="E60" i="6"/>
  <c r="D60" i="6"/>
  <c r="C60" i="6"/>
  <c r="H59" i="6"/>
  <c r="G59" i="6"/>
  <c r="F59" i="6"/>
  <c r="E59" i="6"/>
  <c r="D59" i="6"/>
  <c r="C59" i="6"/>
  <c r="H58" i="6"/>
  <c r="G58" i="6"/>
  <c r="F58" i="6"/>
  <c r="E58" i="6"/>
  <c r="D58" i="6"/>
  <c r="C58" i="6"/>
  <c r="H57" i="6"/>
  <c r="G57" i="6"/>
  <c r="F57" i="6"/>
  <c r="E57" i="6"/>
  <c r="D57" i="6"/>
  <c r="C57" i="6"/>
  <c r="H56" i="6"/>
  <c r="G56" i="6"/>
  <c r="F56" i="6"/>
  <c r="E56" i="6"/>
  <c r="D56" i="6"/>
  <c r="C56" i="6"/>
  <c r="H55" i="6"/>
  <c r="G55" i="6"/>
  <c r="F55" i="6"/>
  <c r="E55" i="6"/>
  <c r="D55" i="6"/>
  <c r="C55" i="6"/>
  <c r="H54" i="6"/>
  <c r="G54" i="6"/>
  <c r="F54" i="6"/>
  <c r="E54" i="6"/>
  <c r="D54" i="6"/>
  <c r="C54" i="6"/>
  <c r="H53" i="6"/>
  <c r="G53" i="6"/>
  <c r="F53" i="6"/>
  <c r="E53" i="6"/>
  <c r="D53" i="6"/>
  <c r="C53" i="6"/>
  <c r="H52" i="6"/>
  <c r="G52" i="6"/>
  <c r="F52" i="6"/>
  <c r="E52" i="6"/>
  <c r="D52" i="6"/>
  <c r="C52" i="6"/>
  <c r="H51" i="6"/>
  <c r="G51" i="6"/>
  <c r="F51" i="6"/>
  <c r="E51" i="6"/>
  <c r="D51" i="6"/>
  <c r="C51" i="6"/>
  <c r="H50" i="6"/>
  <c r="G50" i="6"/>
  <c r="F50" i="6"/>
  <c r="E50" i="6"/>
  <c r="D50" i="6"/>
  <c r="C50" i="6"/>
  <c r="H49" i="6"/>
  <c r="G49" i="6"/>
  <c r="F49" i="6"/>
  <c r="E49" i="6"/>
  <c r="D49" i="6"/>
  <c r="C49" i="6"/>
  <c r="H48" i="6"/>
  <c r="G48" i="6"/>
  <c r="F48" i="6"/>
  <c r="H46" i="6"/>
  <c r="G46" i="6"/>
  <c r="F46" i="6"/>
  <c r="E46" i="6"/>
  <c r="D46" i="6"/>
  <c r="C46" i="6"/>
  <c r="H45" i="6"/>
  <c r="G45" i="6"/>
  <c r="F45" i="6"/>
  <c r="E45" i="6"/>
  <c r="D45" i="6"/>
  <c r="C45" i="6"/>
  <c r="H44" i="6"/>
  <c r="G44" i="6"/>
  <c r="F44" i="6"/>
  <c r="E44" i="6"/>
  <c r="D44" i="6"/>
  <c r="C44" i="6"/>
  <c r="H43" i="6"/>
  <c r="G43" i="6"/>
  <c r="F43" i="6"/>
  <c r="E43" i="6"/>
  <c r="D43" i="6"/>
  <c r="C43" i="6"/>
  <c r="E42" i="6"/>
  <c r="D42" i="6"/>
  <c r="C42" i="6"/>
  <c r="H40" i="6"/>
  <c r="G40" i="6"/>
  <c r="F40" i="6"/>
  <c r="E40" i="6"/>
  <c r="D40" i="6"/>
  <c r="C40" i="6"/>
  <c r="H39" i="6"/>
  <c r="G39" i="6"/>
  <c r="F39" i="6"/>
  <c r="E39" i="6"/>
  <c r="D39" i="6"/>
  <c r="C39" i="6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35" i="6"/>
  <c r="G35" i="6"/>
  <c r="F35" i="6"/>
  <c r="E35" i="6"/>
  <c r="D35" i="6"/>
  <c r="C35" i="6"/>
  <c r="H34" i="6"/>
  <c r="G34" i="6"/>
  <c r="F34" i="6"/>
  <c r="E34" i="6"/>
  <c r="D34" i="6"/>
  <c r="C34" i="6"/>
  <c r="H33" i="6"/>
  <c r="G33" i="6"/>
  <c r="F33" i="6"/>
  <c r="E33" i="6"/>
  <c r="D33" i="6"/>
  <c r="C33" i="6"/>
  <c r="H32" i="6"/>
  <c r="G32" i="6"/>
  <c r="F32" i="6"/>
  <c r="E32" i="6"/>
  <c r="D32" i="6"/>
  <c r="C32" i="6"/>
  <c r="H31" i="6"/>
  <c r="G31" i="6"/>
  <c r="F31" i="6"/>
  <c r="E31" i="6"/>
  <c r="D31" i="6"/>
  <c r="C31" i="6"/>
  <c r="H30" i="6"/>
  <c r="G30" i="6"/>
  <c r="F30" i="6"/>
  <c r="E30" i="6"/>
  <c r="D30" i="6"/>
  <c r="C30" i="6"/>
  <c r="H29" i="6"/>
  <c r="G29" i="6"/>
  <c r="F29" i="6"/>
  <c r="E29" i="6"/>
  <c r="D29" i="6"/>
  <c r="C29" i="6"/>
  <c r="G27" i="6"/>
  <c r="F27" i="6"/>
  <c r="E27" i="6"/>
  <c r="D27" i="6"/>
  <c r="C27" i="6"/>
  <c r="H26" i="6"/>
  <c r="G26" i="6"/>
  <c r="F26" i="6"/>
  <c r="E26" i="6"/>
  <c r="D26" i="6"/>
  <c r="C26" i="6"/>
  <c r="H25" i="6"/>
  <c r="G25" i="6"/>
  <c r="F25" i="6"/>
  <c r="E25" i="6"/>
  <c r="D25" i="6"/>
  <c r="C25" i="6"/>
  <c r="H24" i="6"/>
  <c r="G24" i="6"/>
  <c r="F24" i="6"/>
  <c r="E24" i="6"/>
  <c r="D24" i="6"/>
  <c r="C24" i="6"/>
  <c r="H23" i="6"/>
  <c r="G23" i="6"/>
  <c r="F23" i="6"/>
  <c r="E23" i="6"/>
  <c r="D23" i="6"/>
  <c r="C23" i="6"/>
  <c r="H22" i="6"/>
  <c r="G22" i="6"/>
  <c r="F22" i="6"/>
  <c r="E22" i="6"/>
  <c r="D22" i="6"/>
  <c r="C22" i="6"/>
  <c r="H20" i="6"/>
  <c r="G20" i="6"/>
  <c r="F20" i="6"/>
  <c r="E20" i="6"/>
  <c r="D20" i="6"/>
  <c r="C20" i="6"/>
  <c r="H19" i="6"/>
  <c r="G19" i="6"/>
  <c r="F19" i="6"/>
  <c r="E19" i="6"/>
  <c r="D19" i="6"/>
  <c r="C19" i="6"/>
  <c r="H18" i="6"/>
  <c r="G18" i="6"/>
  <c r="F18" i="6"/>
  <c r="E18" i="6"/>
  <c r="D18" i="6"/>
  <c r="C18" i="6"/>
  <c r="H17" i="6"/>
  <c r="G17" i="6"/>
  <c r="F17" i="6"/>
  <c r="E17" i="6"/>
  <c r="D17" i="6"/>
  <c r="C17" i="6"/>
  <c r="H16" i="6"/>
  <c r="G16" i="6"/>
  <c r="F16" i="6"/>
  <c r="E16" i="6"/>
  <c r="D16" i="6"/>
  <c r="C16" i="6"/>
  <c r="H15" i="6"/>
  <c r="G15" i="6"/>
  <c r="F15" i="6"/>
  <c r="E15" i="6"/>
  <c r="D15" i="6"/>
  <c r="C15" i="6"/>
  <c r="H14" i="6"/>
  <c r="G14" i="6"/>
  <c r="F14" i="6"/>
  <c r="E14" i="6"/>
  <c r="D14" i="6"/>
  <c r="C14" i="6"/>
  <c r="H13" i="6"/>
  <c r="G13" i="6"/>
  <c r="F13" i="6"/>
  <c r="E13" i="6"/>
  <c r="D13" i="6"/>
  <c r="C13" i="6"/>
  <c r="A8" i="6"/>
  <c r="B7" i="6"/>
  <c r="B26" i="5"/>
  <c r="B6" i="7"/>
  <c r="B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CI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2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2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2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W12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2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2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2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2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2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3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3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3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3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3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3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3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4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4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4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4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4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4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4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15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5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5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5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5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5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5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5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5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5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5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5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6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6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6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6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6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W16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6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6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6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6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6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7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7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7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7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7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7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7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7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7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7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7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7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7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7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K11" authorId="0" shapeId="0" xr:uid="{00000000-0006-0000-02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1" authorId="0" shapeId="0" xr:uid="{00000000-0006-0000-0200-00000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Q11" authorId="0" shapeId="0" xr:uid="{00000000-0006-0000-0200-00000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R11" authorId="0" shapeId="0" xr:uid="{00000000-0006-0000-0200-00000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S11" authorId="0" shapeId="0" xr:uid="{00000000-0006-0000-0200-00000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T11" authorId="0" shapeId="0" xr:uid="{00000000-0006-0000-0200-00000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U11" authorId="0" shapeId="0" xr:uid="{00000000-0006-0000-0200-00000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V11" authorId="0" shapeId="0" xr:uid="{00000000-0006-0000-0200-00000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1" authorId="0" shapeId="0" xr:uid="{00000000-0006-0000-0200-00000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1" authorId="0" shapeId="0" xr:uid="{00000000-0006-0000-0200-00000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1" authorId="0" shapeId="0" xr:uid="{00000000-0006-0000-0200-00000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1" authorId="0" shapeId="0" xr:uid="{00000000-0006-0000-0200-00000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1" authorId="0" shapeId="0" xr:uid="{00000000-0006-0000-0200-00000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1" authorId="0" shapeId="0" xr:uid="{00000000-0006-0000-0200-00000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1" authorId="0" shapeId="0" xr:uid="{00000000-0006-0000-0200-00001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1" authorId="0" shapeId="0" xr:uid="{00000000-0006-0000-0200-00001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1" authorId="0" shapeId="0" xr:uid="{00000000-0006-0000-0200-00001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1" authorId="0" shapeId="0" xr:uid="{00000000-0006-0000-0200-00001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1" authorId="0" shapeId="0" xr:uid="{00000000-0006-0000-0200-00001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1" authorId="0" shapeId="0" xr:uid="{00000000-0006-0000-0200-00001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1" authorId="0" shapeId="0" xr:uid="{00000000-0006-0000-0200-00001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1" authorId="0" shapeId="0" xr:uid="{00000000-0006-0000-0200-00001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1" authorId="0" shapeId="0" xr:uid="{00000000-0006-0000-0200-00001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1" authorId="0" shapeId="0" xr:uid="{00000000-0006-0000-0200-00001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1" authorId="0" shapeId="0" xr:uid="{00000000-0006-0000-0200-00001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1" authorId="0" shapeId="0" xr:uid="{00000000-0006-0000-0200-00001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1" authorId="0" shapeId="0" xr:uid="{00000000-0006-0000-0200-00001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1" authorId="0" shapeId="0" xr:uid="{00000000-0006-0000-0200-00001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1" authorId="0" shapeId="0" xr:uid="{00000000-0006-0000-0200-00001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1" authorId="0" shapeId="0" xr:uid="{00000000-0006-0000-0200-00001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1" authorId="0" shapeId="0" xr:uid="{00000000-0006-0000-0200-00002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1" authorId="0" shapeId="0" xr:uid="{00000000-0006-0000-0200-00002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1" authorId="0" shapeId="0" xr:uid="{00000000-0006-0000-0200-00002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1" authorId="0" shapeId="0" xr:uid="{00000000-0006-0000-0200-00002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1" authorId="0" shapeId="0" xr:uid="{00000000-0006-0000-0200-00002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1" authorId="0" shapeId="0" xr:uid="{00000000-0006-0000-0200-00002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1" authorId="0" shapeId="0" xr:uid="{00000000-0006-0000-0200-00002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1" authorId="0" shapeId="0" xr:uid="{00000000-0006-0000-0200-00002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1" authorId="0" shapeId="0" xr:uid="{00000000-0006-0000-0200-00002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1" authorId="0" shapeId="0" xr:uid="{00000000-0006-0000-0200-00002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1" authorId="0" shapeId="0" xr:uid="{00000000-0006-0000-0200-00002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1" authorId="0" shapeId="0" xr:uid="{00000000-0006-0000-0200-00002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1" authorId="0" shapeId="0" xr:uid="{00000000-0006-0000-0200-00002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1" authorId="0" shapeId="0" xr:uid="{00000000-0006-0000-0200-00002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1" authorId="0" shapeId="0" xr:uid="{00000000-0006-0000-0200-00002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1" authorId="0" shapeId="0" xr:uid="{00000000-0006-0000-0200-00002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1" authorId="0" shapeId="0" xr:uid="{00000000-0006-0000-0200-00003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1" authorId="0" shapeId="0" xr:uid="{00000000-0006-0000-0200-00003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1" authorId="0" shapeId="0" xr:uid="{00000000-0006-0000-0200-00003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1" authorId="0" shapeId="0" xr:uid="{00000000-0006-0000-0200-00003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1" authorId="0" shapeId="0" xr:uid="{00000000-0006-0000-0200-00003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1" authorId="0" shapeId="0" xr:uid="{00000000-0006-0000-0200-00003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1" authorId="0" shapeId="0" xr:uid="{00000000-0006-0000-0200-00003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1" authorId="0" shapeId="0" xr:uid="{00000000-0006-0000-0200-00003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1" authorId="0" shapeId="0" xr:uid="{00000000-0006-0000-0200-00003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1" authorId="0" shapeId="0" xr:uid="{00000000-0006-0000-0200-00003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1" authorId="0" shapeId="0" xr:uid="{00000000-0006-0000-0200-00003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1" authorId="0" shapeId="0" xr:uid="{00000000-0006-0000-0200-00003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1" authorId="0" shapeId="0" xr:uid="{00000000-0006-0000-0200-00003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1" authorId="0" shapeId="0" xr:uid="{00000000-0006-0000-0200-00003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1" authorId="0" shapeId="0" xr:uid="{00000000-0006-0000-0200-00003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K12" authorId="0" shapeId="0" xr:uid="{00000000-0006-0000-02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2" authorId="0" shapeId="0" xr:uid="{00000000-0006-0000-02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00000000-0006-0000-02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2" authorId="0" shapeId="0" xr:uid="{00000000-0006-0000-02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2" authorId="0" shapeId="0" xr:uid="{00000000-0006-0000-0200-00004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2" authorId="0" shapeId="0" xr:uid="{00000000-0006-0000-02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2" authorId="0" shapeId="0" xr:uid="{00000000-0006-0000-02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2" authorId="0" shapeId="0" xr:uid="{00000000-0006-0000-02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2" authorId="0" shapeId="0" xr:uid="{00000000-0006-0000-02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2" authorId="0" shapeId="0" xr:uid="{00000000-0006-0000-02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3" authorId="0" shapeId="0" xr:uid="{00000000-0006-0000-02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3" authorId="0" shapeId="0" xr:uid="{00000000-0006-0000-02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3" authorId="0" shapeId="0" xr:uid="{00000000-0006-0000-02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3" authorId="0" shapeId="0" xr:uid="{00000000-0006-0000-02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3" authorId="0" shapeId="0" xr:uid="{00000000-0006-0000-02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00000000-0006-0000-02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3" authorId="0" shapeId="0" xr:uid="{00000000-0006-0000-02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3" authorId="0" shapeId="0" xr:uid="{00000000-0006-0000-02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3" authorId="0" shapeId="0" xr:uid="{00000000-0006-0000-02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4" authorId="0" shapeId="0" xr:uid="{00000000-0006-0000-02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4" authorId="0" shapeId="0" xr:uid="{00000000-0006-0000-02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4" authorId="0" shapeId="0" xr:uid="{00000000-0006-0000-02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4" authorId="0" shapeId="0" xr:uid="{00000000-0006-0000-02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4" authorId="0" shapeId="0" xr:uid="{00000000-0006-0000-02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4" authorId="0" shapeId="0" xr:uid="{00000000-0006-0000-0200-00005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4" authorId="0" shapeId="0" xr:uid="{00000000-0006-0000-02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4" authorId="0" shapeId="0" xr:uid="{00000000-0006-0000-02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4" authorId="0" shapeId="0" xr:uid="{00000000-0006-0000-02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00000000-0006-0000-02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4" authorId="0" shapeId="0" xr:uid="{00000000-0006-0000-02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5" authorId="0" shapeId="0" xr:uid="{00000000-0006-0000-02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5" authorId="0" shapeId="0" xr:uid="{00000000-0006-0000-02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5" authorId="0" shapeId="0" xr:uid="{00000000-0006-0000-02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5" authorId="0" shapeId="0" xr:uid="{00000000-0006-0000-02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5" authorId="0" shapeId="0" xr:uid="{00000000-0006-0000-02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5" authorId="0" shapeId="0" xr:uid="{00000000-0006-0000-0200-00006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5" authorId="0" shapeId="0" xr:uid="{00000000-0006-0000-0200-00006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5" authorId="0" shapeId="0" xr:uid="{00000000-0006-0000-02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5" authorId="0" shapeId="0" xr:uid="{00000000-0006-0000-02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5" authorId="0" shapeId="0" xr:uid="{00000000-0006-0000-02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5" authorId="0" shapeId="0" xr:uid="{00000000-0006-0000-02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6" authorId="0" shapeId="0" xr:uid="{00000000-0006-0000-02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00000000-0006-0000-02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6" authorId="0" shapeId="0" xr:uid="{00000000-0006-0000-02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6" authorId="0" shapeId="0" xr:uid="{00000000-0006-0000-02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6" authorId="0" shapeId="0" xr:uid="{00000000-0006-0000-02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6" authorId="0" shapeId="0" xr:uid="{00000000-0006-0000-02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200-00006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6" authorId="0" shapeId="0" xr:uid="{00000000-0006-0000-02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2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6" authorId="0" shapeId="0" xr:uid="{00000000-0006-0000-02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7" authorId="0" shapeId="0" xr:uid="{00000000-0006-0000-02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7" authorId="0" shapeId="0" xr:uid="{00000000-0006-0000-0200-00007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7" authorId="0" shapeId="0" xr:uid="{00000000-0006-0000-02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7" authorId="0" shapeId="0" xr:uid="{00000000-0006-0000-02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7" authorId="0" shapeId="0" xr:uid="{00000000-0006-0000-02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7" authorId="0" shapeId="0" xr:uid="{00000000-0006-0000-02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7" authorId="0" shapeId="0" xr:uid="{00000000-0006-0000-02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7" authorId="0" shapeId="0" xr:uid="{00000000-0006-0000-02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7" authorId="0" shapeId="0" xr:uid="{00000000-0006-0000-02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<sst xmlns="http://schemas.openxmlformats.org/spreadsheetml/2006/main" count="4429" uniqueCount="752">
  <si>
    <t>Unemployed ;  Persons ;</t>
  </si>
  <si>
    <t>Unemployed ;  &gt; Males ;</t>
  </si>
  <si>
    <t>Unemployed ;  &gt; Females ;</t>
  </si>
  <si>
    <t>People who started current job in the last year ;  Persons ;</t>
  </si>
  <si>
    <t>People who started current job in the last year ;  &gt; Males ;</t>
  </si>
  <si>
    <t>People who started current job in the last year ;  &gt; Females ;</t>
  </si>
  <si>
    <t>New South Wales ;  Unemployed ;  Persons ;</t>
  </si>
  <si>
    <t>New South Wales ;  Unemployed ;  &gt; Males ;</t>
  </si>
  <si>
    <t>New South Wales ;  Unemployed ;  &gt; Females ;</t>
  </si>
  <si>
    <t>New South Wales ;  People who started current job in the last year ;  Persons ;</t>
  </si>
  <si>
    <t>New South Wales ;  People who started current job in the last year ;  &gt; Males ;</t>
  </si>
  <si>
    <t>New South Wales ;  People who started current job in the last year ;  &gt; Females ;</t>
  </si>
  <si>
    <t>Victoria ;  Unemployed ;  Persons ;</t>
  </si>
  <si>
    <t>Victoria ;  Unemployed ;  &gt; Males ;</t>
  </si>
  <si>
    <t>Victoria ;  Unemployed ;  &gt; Females ;</t>
  </si>
  <si>
    <t>Victoria ;  People who started current job in the last year ;  Persons ;</t>
  </si>
  <si>
    <t>Victoria ;  People who started current job in the last year ;  &gt; Males ;</t>
  </si>
  <si>
    <t>Victoria ;  People who started current job in the last year ;  &gt; Females ;</t>
  </si>
  <si>
    <t>Queensland ;  Unemployed ;  Persons ;</t>
  </si>
  <si>
    <t>Queensland ;  Unemployed ;  &gt; Males ;</t>
  </si>
  <si>
    <t>Queensland ;  Unemployed ;  &gt; Females ;</t>
  </si>
  <si>
    <t>Queensland ;  People who started current job in the last year ;  Persons ;</t>
  </si>
  <si>
    <t>Queensland ;  People who started current job in the last year ;  &gt; Males ;</t>
  </si>
  <si>
    <t>Queensland ;  People who started current job in the last year ;  &gt; Females ;</t>
  </si>
  <si>
    <t>South Australia ;  Unemployed ;  Persons ;</t>
  </si>
  <si>
    <t>South Australia ;  Unemployed ;  &gt; Males ;</t>
  </si>
  <si>
    <t>South Australia ;  Unemployed ;  &gt; Females ;</t>
  </si>
  <si>
    <t>South Australia ;  People who started current job in the last year ;  Persons ;</t>
  </si>
  <si>
    <t>South Australia ;  People who started current job in the last year ;  &gt; Males ;</t>
  </si>
  <si>
    <t>South Australia ;  People who started current job in the last year ;  &gt; Females ;</t>
  </si>
  <si>
    <t>Western Australia ;  Unemployed ;  Persons ;</t>
  </si>
  <si>
    <t>Western Australia ;  Unemployed ;  &gt; Males ;</t>
  </si>
  <si>
    <t>Western Australia ;  Unemployed ;  &gt; Females ;</t>
  </si>
  <si>
    <t>Western Australia ;  People who started current job in the last year ;  Persons ;</t>
  </si>
  <si>
    <t>Western Australia ;  People who started current job in the last year ;  &gt; Males ;</t>
  </si>
  <si>
    <t>Western Australia ;  People who started current job in the last year ;  &gt; Females ;</t>
  </si>
  <si>
    <t>Tasmania ;  Unemployed ;  Persons ;</t>
  </si>
  <si>
    <t>Tasmania ;  Unemployed ;  &gt; Males ;</t>
  </si>
  <si>
    <t>Tasmania ;  Unemployed ;  &gt; Females ;</t>
  </si>
  <si>
    <t>Tasmania ;  People who started current job in the last year ;  Persons ;</t>
  </si>
  <si>
    <t>Tasmania ;  People who started current job in the last year ;  &gt; Males ;</t>
  </si>
  <si>
    <t>Tasmania ;  People who started current job in the last year ;  &gt; Females ;</t>
  </si>
  <si>
    <t>Northern Territory ;  Unemployed ;  Persons ;</t>
  </si>
  <si>
    <t>Northern Territory ;  Unemployed ;  &gt; Males ;</t>
  </si>
  <si>
    <t>Northern Territory ;  Unemployed ;  &gt; Females ;</t>
  </si>
  <si>
    <t>Northern Territory ;  People who started current job in the last year ;  Persons ;</t>
  </si>
  <si>
    <t>Northern Territory ;  People who started current job in the last year ;  &gt; Males ;</t>
  </si>
  <si>
    <t>Northern Territory ;  People who started current job in the last year ;  &gt; Females ;</t>
  </si>
  <si>
    <t>Australian Capital Territory ;  Unemployed ;  Persons ;</t>
  </si>
  <si>
    <t>Australian Capital Territory ;  Unemployed ;  &gt; Males ;</t>
  </si>
  <si>
    <t>Australian Capital Territory ;  Unemployed ;  &gt; Females ;</t>
  </si>
  <si>
    <t>Australian Capital Territory ;  People who started current job in the last year ;  Persons ;</t>
  </si>
  <si>
    <t>Australian Capital Territory ;  People who started current job in the last year ;  &gt; Males ;</t>
  </si>
  <si>
    <t>Australian Capital Territory ;  People who started current job in the last year ;  &gt; Females ;</t>
  </si>
  <si>
    <t>Aged 15–24 years ;  Unemployed ;  Persons ;</t>
  </si>
  <si>
    <t>Aged 15–24 years ;  Unemployed ;  &gt; Males ;</t>
  </si>
  <si>
    <t>Aged 15–24 years ;  Unemployed ;  &gt; Females ;</t>
  </si>
  <si>
    <t>Aged 15–24 years ;  People who started current job in the last year ;  Persons ;</t>
  </si>
  <si>
    <t>Aged 15–24 years ;  People who started current job in the last year ;  &gt; Males ;</t>
  </si>
  <si>
    <t>Aged 15–24 years ;  People who started current job in the last year ;  &gt; Females ;</t>
  </si>
  <si>
    <t>Aged 25–34 years ;  Unemployed ;  Persons ;</t>
  </si>
  <si>
    <t>Aged 25–34 years ;  Unemployed ;  &gt; Males ;</t>
  </si>
  <si>
    <t>Aged 25–34 years ;  Unemployed ;  &gt; Females ;</t>
  </si>
  <si>
    <t>Aged 25–34 years ;  People who started current job in the last year ;  Persons ;</t>
  </si>
  <si>
    <t>Aged 25–34 years ;  People who started current job in the last year ;  &gt; Males ;</t>
  </si>
  <si>
    <t>Aged 25–34 years ;  People who started current job in the last year ;  &gt; Females ;</t>
  </si>
  <si>
    <t>Aged 35–44 years ;  Unemployed ;  Persons ;</t>
  </si>
  <si>
    <t>Aged 35–44 years ;  Unemployed ;  &gt; Males ;</t>
  </si>
  <si>
    <t>Aged 35–44 years ;  Unemployed ;  &gt; Females ;</t>
  </si>
  <si>
    <t>Aged 35–44 years ;  People who started current job in the last year ;  Persons ;</t>
  </si>
  <si>
    <t>Aged 35–44 years ;  People who started current job in the last year ;  &gt; Males ;</t>
  </si>
  <si>
    <t>Aged 35–44 years ;  People who started current job in the last year ;  &gt; Females ;</t>
  </si>
  <si>
    <t>Aged 45–54 years ;  Unemployed ;  Persons ;</t>
  </si>
  <si>
    <t>Aged 45–54 years ;  Unemployed ;  &gt; Males ;</t>
  </si>
  <si>
    <t>Aged 45–54 years ;  Unemployed ;  &gt; Females ;</t>
  </si>
  <si>
    <t>Aged 45–54 years ;  People who started current job in the last year ;  Persons ;</t>
  </si>
  <si>
    <t>Aged 45–54 years ;  People who started current job in the last year ;  &gt; Males ;</t>
  </si>
  <si>
    <t>Aged 45–54 years ;  People who started current job in the last year ;  &gt; Females ;</t>
  </si>
  <si>
    <t>Aged 55–64 years ;  Unemployed ;  Persons ;</t>
  </si>
  <si>
    <t>Aged 55–64 years ;  Unemployed ;  &gt; Males ;</t>
  </si>
  <si>
    <t>Aged 55–64 years ;  Unemployed ;  &gt; Females ;</t>
  </si>
  <si>
    <t>Aged 55–64 years ;  People who started current job in the last year ;  Persons ;</t>
  </si>
  <si>
    <t>Aged 55–64 years ;  People who started current job in the last year ;  &gt; Males ;</t>
  </si>
  <si>
    <t>Aged 55–64 years ;  People who started current job in the last year ;  &gt; Females ;</t>
  </si>
  <si>
    <t>Aged 65 years and over ;  Unemployed ;  Persons ;</t>
  </si>
  <si>
    <t>Aged 65 years and over ;  Unemployed ;  &gt; Males ;</t>
  </si>
  <si>
    <t>Aged 65 years and over ;  Unemployed ;  &gt; Females ;</t>
  </si>
  <si>
    <t>Aged 65 years and over ;  People who started current job in the last year ;  Persons ;</t>
  </si>
  <si>
    <t>Aged 65 years and over ;  People who started current job in the last year ;  &gt; Males ;</t>
  </si>
  <si>
    <t>Aged 65 years and over ;  People who started current job in the last year ;  &gt; Females ;</t>
  </si>
  <si>
    <t>Family member ;  Unemployed ;  Persons ;</t>
  </si>
  <si>
    <t>Family member ;  Unemployed ;  &gt; Males ;</t>
  </si>
  <si>
    <t>Family member ;  Unemployed ;  &gt; Females ;</t>
  </si>
  <si>
    <t>Family member ;  People who started current job in the last year ;  Persons ;</t>
  </si>
  <si>
    <t>Family member ;  People who started current job in the last year ;  &gt; Males ;</t>
  </si>
  <si>
    <t>Family member ;  People who started current job in the last year ;  &gt; Females ;</t>
  </si>
  <si>
    <t>&gt; Husband, wife or partner ;  Unemployed ;  Persons ;</t>
  </si>
  <si>
    <t>&gt; Husband, wife or partner ;  Unemployed ;  &gt; Males ;</t>
  </si>
  <si>
    <t>&gt; Husband, wife or partner ;  Unemployed ;  &gt; Females ;</t>
  </si>
  <si>
    <t>&gt; Husband, wife or partner ;  People who started current job in the last year ;  Persons ;</t>
  </si>
  <si>
    <t>&gt; Husband, wife or partner ;  People who started current job in the last year ;  &gt; Males ;</t>
  </si>
  <si>
    <t>&gt; Husband, wife or partner ;  People who started current job in the last year ;  &gt; Females ;</t>
  </si>
  <si>
    <t>&gt;&gt; Husband, wife or partner with dependants ;  Unemployed ;  Persons ;</t>
  </si>
  <si>
    <t>&gt;&gt; Husband, wife or partner with dependants ;  Unemployed ;  &gt; Males ;</t>
  </si>
  <si>
    <t>&gt;&gt; Husband, wife or partner with dependants ;  Unemployed ;  &gt; Females ;</t>
  </si>
  <si>
    <t>&gt;&gt; Husband, wife or partner with dependants ;  People who started current job in the last year ;  Persons ;</t>
  </si>
  <si>
    <t>&gt;&gt; Husband, wife or partner with dependants ;  People who started current job in the last year ;  &gt; Males ;</t>
  </si>
  <si>
    <t>&gt;&gt; Husband, wife or partner with dependants ;  People who started current job in the last year ;  &gt; Females ;</t>
  </si>
  <si>
    <t>&gt;&gt; Husband, wife or partner without dependants ;  Unemployed ;  Persons ;</t>
  </si>
  <si>
    <t>&gt;&gt; Husband, wife or partner without dependants ;  Unemployed ;  &gt; Males ;</t>
  </si>
  <si>
    <t>&gt;&gt; Husband, wife or partner without dependants ;  Unemployed ;  &gt; Females ;</t>
  </si>
  <si>
    <t>&gt;&gt; Husband, wife or partner without dependants ;  People who started current job in the last year ;  Persons ;</t>
  </si>
  <si>
    <t>&gt;&gt; Husband, wife or partner without dependants ;  People who started current job in the last year ;  &gt; Males ;</t>
  </si>
  <si>
    <t>&gt;&gt; Husband, wife or partner without dependants ;  People who started current job in the last year ;  &gt; Females ;</t>
  </si>
  <si>
    <t>&gt; Lone parent ;  Unemployed ;  Persons ;</t>
  </si>
  <si>
    <t>&gt; Lone parent ;  Unemployed ;  &gt; Males ;</t>
  </si>
  <si>
    <t>&gt; Lone parent ;  Unemployed ;  &gt; Females ;</t>
  </si>
  <si>
    <t>&gt; Lone parent ;  People who started current job in the last year ;  Persons ;</t>
  </si>
  <si>
    <t>&gt; Lone parent ;  People who started current job in the last year ;  &gt; Males ;</t>
  </si>
  <si>
    <t>&gt; Lone parent ;  People who started current job in the last year ;  &gt; Females ;</t>
  </si>
  <si>
    <t>&gt; Dependent student ;  Unemployed ;  Persons ;</t>
  </si>
  <si>
    <t>&gt; Dependent student ;  Unemployed ;  &gt; Males ;</t>
  </si>
  <si>
    <t>&gt; Dependent student ;  Unemployed ;  &gt; Females ;</t>
  </si>
  <si>
    <t>&gt; Dependent student ;  People who started current job in the last year ;  Persons ;</t>
  </si>
  <si>
    <t>&gt; Dependent student ;  People who started current job in the last year ;  &gt; Males ;</t>
  </si>
  <si>
    <t>&gt; Dependent student ;  People who started current job in the last year ;  &gt; Females ;</t>
  </si>
  <si>
    <t>&gt; Non-dependent child ;  Unemployed ;  Persons ;</t>
  </si>
  <si>
    <t>&gt; Non-dependent child ;  Unemployed ;  &gt; Males ;</t>
  </si>
  <si>
    <t>&gt; Non-dependent child ;  Unemployed ;  &gt; Females ;</t>
  </si>
  <si>
    <t>&gt; Non-dependent child ;  People who started current job in the last year ;  Persons ;</t>
  </si>
  <si>
    <t>&gt; Non-dependent child ;  People who started current job in the last year ;  &gt; Males ;</t>
  </si>
  <si>
    <t>&gt; Non-dependent child ;  People who started current job in the last year ;  &gt; Females ;</t>
  </si>
  <si>
    <t>&gt; Other relative ;  Unemployed ;  Persons ;</t>
  </si>
  <si>
    <t>&gt; Other relative ;  Unemployed ;  &gt; Males ;</t>
  </si>
  <si>
    <t>&gt; Other relative ;  Unemployed ;  &gt; Females ;</t>
  </si>
  <si>
    <t>&gt; Other relative ;  People who started current job in the last year ;  Persons ;</t>
  </si>
  <si>
    <t>&gt; Other relative ;  People who started current job in the last year ;  &gt; Males ;</t>
  </si>
  <si>
    <t>&gt; Other relative ;  People who started current job in the last year ;  &gt; Females ;</t>
  </si>
  <si>
    <t>Not in a family ;  Unemployed ;  Persons ;</t>
  </si>
  <si>
    <t>Not in a family ;  Unemployed ;  &gt; Males ;</t>
  </si>
  <si>
    <t>Not in a family ;  Unemployed ;  &gt; Females ;</t>
  </si>
  <si>
    <t>Not in a family ;  People who started current job in the last year ;  Persons ;</t>
  </si>
  <si>
    <t>Not in a family ;  People who started current job in the last year ;  &gt; Males ;</t>
  </si>
  <si>
    <t>Not in a family ;  People who started current job in the last year ;  &gt; Females ;</t>
  </si>
  <si>
    <t>&gt; Person living alone ;  Unemployed ;  Persons ;</t>
  </si>
  <si>
    <t>&gt; Person living alone ;  Unemployed ;  &gt; Males ;</t>
  </si>
  <si>
    <t>&gt; Person living alone ;  Unemployed ;  &gt; Females ;</t>
  </si>
  <si>
    <t>&gt; Person living alone ;  People who started current job in the last year ;  Persons ;</t>
  </si>
  <si>
    <t>&gt; Person living alone ;  People who started current job in the last year ;  &gt; Males ;</t>
  </si>
  <si>
    <t>&gt; Person living alone ;  People who started current job in the last year ;  &gt; Females ;</t>
  </si>
  <si>
    <t>&gt; Person living with non-relatives ;  Unemployed ;  Persons ;</t>
  </si>
  <si>
    <t>&gt; Person living with non-relatives ;  Unemployed ;  &gt; Males ;</t>
  </si>
  <si>
    <t>&gt; Person living with non-relatives ;  Unemployed ;  &gt; Females ;</t>
  </si>
  <si>
    <t>&gt; Person living with non-relatives ;  People who started current job in the last year ;  Persons ;</t>
  </si>
  <si>
    <t>&gt; Person living with non-relatives ;  People who started current job in the last year ;  &gt; Males ;</t>
  </si>
  <si>
    <t>&gt; Person living with non-relatives ;  People who started current job in the last year ;  &gt; Females ;</t>
  </si>
  <si>
    <t>Relationship not determined ;  Unemployed ;  Persons ;</t>
  </si>
  <si>
    <t>Relationship not determined ;  Unemployed ;  &gt; Males ;</t>
  </si>
  <si>
    <t>Relationship not determined ;  Unemployed ;  &gt; Females ;</t>
  </si>
  <si>
    <t>Relationship not determined ;  People who started current job in the last year ;  Persons ;</t>
  </si>
  <si>
    <t>Relationship not determined ;  People who started current job in the last year ;  &gt; Males ;</t>
  </si>
  <si>
    <t>Relationship not determined ;  People who started current job in the last year ;  &gt; Females ;</t>
  </si>
  <si>
    <t>No jobs in last 12 months ;  Unemployed ;  Persons ;</t>
  </si>
  <si>
    <t>No jobs in last 12 months ;  Unemployed ;  &gt; Males ;</t>
  </si>
  <si>
    <t>No jobs in last 12 months ;  Unemployed ;  &gt; Females ;</t>
  </si>
  <si>
    <t>One job in last 12 months ;  Unemployed ;  Persons ;</t>
  </si>
  <si>
    <t>One job in last 12 months ;  Unemployed ;  &gt; Males ;</t>
  </si>
  <si>
    <t>One job in last 12 months ;  Unemployed ;  &gt; Females ;</t>
  </si>
  <si>
    <t>One job in last 12 months ;  People who started current job in the last year ;  Persons ;</t>
  </si>
  <si>
    <t>One job in last 12 months ;  People who started current job in the last year ;  &gt; Males ;</t>
  </si>
  <si>
    <t>One job in last 12 months ;  People who started current job in the last year ;  &gt; Females ;</t>
  </si>
  <si>
    <t>Two jobs in last 12 months ;  Unemployed ;  Persons ;</t>
  </si>
  <si>
    <t>Two jobs in last 12 months ;  Unemployed ;  &gt; Males ;</t>
  </si>
  <si>
    <t>Two jobs in last 12 months ;  Unemployed ;  &gt; Females ;</t>
  </si>
  <si>
    <t>Two jobs in last 12 months ;  People who started current job in the last year ;  Persons ;</t>
  </si>
  <si>
    <t>Two jobs in last 12 months ;  People who started current job in the last year ;  &gt; Males ;</t>
  </si>
  <si>
    <t>Two jobs in last 12 months ;  People who started current job in the last year ;  &gt; Females ;</t>
  </si>
  <si>
    <t>Three jobs in last 12 months ;  Unemployed ;  Persons ;</t>
  </si>
  <si>
    <t>Three jobs in last 12 months ;  Unemployed ;  &gt; Males ;</t>
  </si>
  <si>
    <t>Three jobs in last 12 months ;  Unemployed ;  &gt; Females ;</t>
  </si>
  <si>
    <t>Three jobs in last 12 months ;  People who started current job in the last year ;  Persons ;</t>
  </si>
  <si>
    <t>Three jobs in last 12 months ;  People who started current job in the last year ;  &gt; Males ;</t>
  </si>
  <si>
    <t>Three jobs in last 12 months ;  People who started current job in the last year ;  &gt; Females ;</t>
  </si>
  <si>
    <t>Four or more jobs in last 12 months ;  Unemployed ;  Persons ;</t>
  </si>
  <si>
    <t>Four or more jobs in last 12 months ;  Unemployed ;  &gt; Males ;</t>
  </si>
  <si>
    <t>Four or more jobs in last 12 months ;  Unemployed ;  &gt; Females ;</t>
  </si>
  <si>
    <t>Four or more jobs in last 12 months ;  People who started current job in the last year ;  Persons ;</t>
  </si>
  <si>
    <t>Four or more jobs in last 12 months ;  People who started current job in the last year ;  &gt; Males ;</t>
  </si>
  <si>
    <t>Four or more jobs in last 12 months ;  People who started current job in the last year ;  &gt; Females ;</t>
  </si>
  <si>
    <t>Steps taken:  Asked current employer for more work ;  People who started current job in the last year ;  Persons ;</t>
  </si>
  <si>
    <t>Steps taken:  Asked current employer for more work ;  People who started current job in the last year ;  &gt; Males ;</t>
  </si>
  <si>
    <t>Steps taken:  Asked current employer for more work ;  People who started current job in the last year ;  &gt; Females ;</t>
  </si>
  <si>
    <t>Steps taken:  Wrote, phoned or applied in person to an employer ;  Unemployed ;  Persons ;</t>
  </si>
  <si>
    <t>Steps taken:  Wrote, phoned or applied in person to an employer ;  Unemployed ;  &gt; Males ;</t>
  </si>
  <si>
    <t>Steps taken:  Wrote, phoned or applied in person to an employer ;  Unemployed ;  &gt; Females ;</t>
  </si>
  <si>
    <t>Steps taken:  Wrote, phoned or applied in person to an employer ;  People who started current job in the last year ;  Persons ;</t>
  </si>
  <si>
    <t>Steps taken:  Wrote, phoned or applied in person to an employer ;  People who started current job in the last year ;  &gt; Males ;</t>
  </si>
  <si>
    <t>Steps taken:  Wrote, phoned or applied in person to an employer ;  People who started current job in the last year ;  &gt; Females ;</t>
  </si>
  <si>
    <t>Steps taken:  Answered an ad for a job on the Internet, newspaper, etc ;  Unemployed ;  Persons ;</t>
  </si>
  <si>
    <t>Steps taken:  Answered an ad for a job on the Internet, newspaper, etc ;  Unemployed ;  &gt; Males ;</t>
  </si>
  <si>
    <t>Steps taken:  Answered an ad for a job on the Internet, newspaper, etc ;  Unemployed ;  &gt; Females ;</t>
  </si>
  <si>
    <t>Steps taken:  Answered an ad for a job on the Internet, newspaper, etc ;  People who started current job in the last year ;  Persons ;</t>
  </si>
  <si>
    <t>Steps taken:  Answered an ad for a job on the Internet, newspaper, etc ;  People who started current job in the last year ;  &gt; Males ;</t>
  </si>
  <si>
    <t>Steps taken:  Answered an ad for a job on the Internet, newspaper, etc ;  People who started current job in the last year ;  &gt; Females ;</t>
  </si>
  <si>
    <t>Steps taken:  Had an interview with an employer ;  Unemployed ;  Persons ;</t>
  </si>
  <si>
    <t>Steps taken:  Had an interview with an employer ;  Unemployed ;  &gt; Males ;</t>
  </si>
  <si>
    <t>Steps taken:  Had an interview with an employer ;  Unemployed ;  &gt; Females ;</t>
  </si>
  <si>
    <t>Steps taken:  Had an interview with an employer ;  People who started current job in the last year ;  Persons ;</t>
  </si>
  <si>
    <t>Steps taken:  Had an interview with an employer ;  People who started current job in the last year ;  &gt; Males ;</t>
  </si>
  <si>
    <t>Steps taken:  Had an interview with an employer ;  People who started current job in the last year ;  &gt; Females ;</t>
  </si>
  <si>
    <t>Steps taken:  Contacted friends or relatives ;  Unemployed ;  Persons ;</t>
  </si>
  <si>
    <t>Steps taken:  Contacted friends or relatives ;  Unemployed ;  &gt; Males ;</t>
  </si>
  <si>
    <t>Steps taken:  Contacted friends or relatives ;  Unemployed ;  &gt; Females ;</t>
  </si>
  <si>
    <t>Steps taken:  Contacted friends or relatives ;  People who started current job in the last year ;  Persons ;</t>
  </si>
  <si>
    <t>Steps taken:  Contacted friends or relatives ;  People who started current job in the last year ;  &gt; Males ;</t>
  </si>
  <si>
    <t>Steps taken:  Contacted friends or relatives ;  People who started current job in the last year ;  &gt; Females ;</t>
  </si>
  <si>
    <t>Steps taken:  Took steps to purchase or start up own business ;  Unemployed ;  Persons ;</t>
  </si>
  <si>
    <t>Steps taken:  Took steps to purchase or start up own business ;  Unemployed ;  &gt; Males ;</t>
  </si>
  <si>
    <t>Steps taken:  Took steps to purchase or start up own business ;  Unemployed ;  &gt; Females ;</t>
  </si>
  <si>
    <t>Steps taken:  Took steps to purchase or start up own business ;  People who started current job in the last year ;  Persons ;</t>
  </si>
  <si>
    <t>Steps taken:  Took steps to purchase or start up own business ;  People who started current job in the last year ;  &gt; Males ;</t>
  </si>
  <si>
    <t>Steps taken:  Took steps to purchase or start up own business ;  People who started current job in the last year ;  &gt; Females ;</t>
  </si>
  <si>
    <t>Steps taken:  Advertised or tendered for work ;  Unemployed ;  Persons ;</t>
  </si>
  <si>
    <t>Steps taken:  Advertised or tendered for work ;  Unemployed ;  &gt; Males ;</t>
  </si>
  <si>
    <t>Steps taken:  Advertised or tendered for work ;  Unemployed ;  &gt; Females ;</t>
  </si>
  <si>
    <t>Steps taken:  Advertised or tendered for work ;  People who started current job in the last year ;  Persons ;</t>
  </si>
  <si>
    <t>Steps taken:  Advertised or tendered for work ;  People who started current job in the last year ;  &gt; Males ;</t>
  </si>
  <si>
    <t>Steps taken:  Advertised or tendered for work ;  People who started current job in the last year ;  &gt; Females ;</t>
  </si>
  <si>
    <t>Steps taken:  Checked or registered with a jobactive Australia provider ;  Unemployed ;  Persons ;</t>
  </si>
  <si>
    <t>Steps taken:  Checked or registered with a jobactive Australia provider ;  Unemployed ;  &gt; Males ;</t>
  </si>
  <si>
    <t>Steps taken:  Checked or registered with a jobactive Australia provider ;  Unemployed ;  &gt; Females ;</t>
  </si>
  <si>
    <t>Steps taken:  Checked or registered with a jobactive Australia provider ;  People who started current job in the last year ;  Persons ;</t>
  </si>
  <si>
    <t>Steps taken:  Checked or registered with a jobactive Australia provider ;  People who started current job in the last year ;  &gt; Males ;</t>
  </si>
  <si>
    <t>Steps taken:  Checked or registered with a jobactive Australia provider ;  People who started current job in the last year ;  &gt; Females ;</t>
  </si>
  <si>
    <t>Steps taken:  Checked or registered with other employment agency ;  Unemployed ;  Persons ;</t>
  </si>
  <si>
    <t>Steps taken:  Checked or registered with other employment agency ;  Unemployed ;  &gt; Males ;</t>
  </si>
  <si>
    <t>Steps taken:  Checked or registered with other employment agency ;  Unemployed ;  &gt; Females ;</t>
  </si>
  <si>
    <t>Steps taken:  Checked or registered with other employment agency ;  People who started current job in the last year ;  Persons ;</t>
  </si>
  <si>
    <t>Steps taken:  Checked or registered with other employment agency ;  People who started current job in the last year ;  &gt; Males ;</t>
  </si>
  <si>
    <t>Steps taken:  Checked or registered with other employment agency ;  People who started current job in the last year ;  &gt; Females ;</t>
  </si>
  <si>
    <t>Steps taken:  Looked at ads for jobs on the Internet, newspaper, etc ;  Unemployed ;  Persons ;</t>
  </si>
  <si>
    <t>Steps taken:  Looked at ads for jobs on the Internet, newspaper, etc ;  Unemployed ;  &gt; Males ;</t>
  </si>
  <si>
    <t>Steps taken:  Looked at ads for jobs on the Internet, newspaper, etc ;  Unemployed ;  &gt; Females ;</t>
  </si>
  <si>
    <t>Steps taken:  Looked at ads for jobs on the Internet, newspaper, etc ;  People who started current job in the last year ;  Persons ;</t>
  </si>
  <si>
    <t>Steps taken:  Looked at ads for jobs on the Internet, newspaper, etc ;  People who started current job in the last year ;  &gt; Males ;</t>
  </si>
  <si>
    <t>Steps taken:  Looked at ads for jobs on the Internet, newspaper, etc ;  People who started current job in the last year ;  &gt; Females ;</t>
  </si>
  <si>
    <t>Steps taken:  Registered with Centrelink as a job seeker ;  Unemployed ;  Persons ;</t>
  </si>
  <si>
    <t>Steps taken:  Registered with Centrelink as a job seeker ;  Unemployed ;  &gt; Males ;</t>
  </si>
  <si>
    <t>Steps taken:  Registered with Centrelink as a job seeker ;  Unemployed ;  &gt; Females ;</t>
  </si>
  <si>
    <t>Steps taken:  Registered with Centrelink as a job seeker ;  People who started current job in the last year ;  Persons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</si>
  <si>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</si>
  <si>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</si>
  <si>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</si>
  <si>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</si>
  <si>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</si>
  <si>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</si>
  <si>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</si>
  <si>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</si>
  <si>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</si>
  <si>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</si>
  <si>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</si>
  <si>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</si>
  <si>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A124829974L</t>
  </si>
  <si>
    <t>A124829754K</t>
  </si>
  <si>
    <t>A124829094R</t>
  </si>
  <si>
    <t>A124829534J</t>
  </si>
  <si>
    <t>A124830194W</t>
  </si>
  <si>
    <t>A124829314F</t>
  </si>
  <si>
    <t>A124830118V</t>
  </si>
  <si>
    <t>A124829898W</t>
  </si>
  <si>
    <t>A124829238R</t>
  </si>
  <si>
    <t>A124829678V</t>
  </si>
  <si>
    <t>A124830338W</t>
  </si>
  <si>
    <t>A124829458T</t>
  </si>
  <si>
    <t>A124830046V</t>
  </si>
  <si>
    <t>A124829826K</t>
  </si>
  <si>
    <t>A124829166R</t>
  </si>
  <si>
    <t>A124829606J</t>
  </si>
  <si>
    <t>A124830266W</t>
  </si>
  <si>
    <t>A124829386T</t>
  </si>
  <si>
    <t>A124830122K</t>
  </si>
  <si>
    <t>A124829902A</t>
  </si>
  <si>
    <t>A124829242F</t>
  </si>
  <si>
    <t>A124829682K</t>
  </si>
  <si>
    <t>A124830342L</t>
  </si>
  <si>
    <t>A124829462J</t>
  </si>
  <si>
    <t>A124830126V</t>
  </si>
  <si>
    <t>A124829906K</t>
  </si>
  <si>
    <t>A124829246R</t>
  </si>
  <si>
    <t>A124829686V</t>
  </si>
  <si>
    <t>A124830346W</t>
  </si>
  <si>
    <t>A124829466T</t>
  </si>
  <si>
    <t>A124830050K</t>
  </si>
  <si>
    <t>A124829830A</t>
  </si>
  <si>
    <t>A124829170F</t>
  </si>
  <si>
    <t>A124829610X</t>
  </si>
  <si>
    <t>A124830270L</t>
  </si>
  <si>
    <t>A124829390J</t>
  </si>
  <si>
    <t>A124830054V</t>
  </si>
  <si>
    <t>A124829834K</t>
  </si>
  <si>
    <t>A124829174R</t>
  </si>
  <si>
    <t>A124829614J</t>
  </si>
  <si>
    <t>A124830274W</t>
  </si>
  <si>
    <t>A124829394T</t>
  </si>
  <si>
    <t>A124830094L</t>
  </si>
  <si>
    <t>A124829874C</t>
  </si>
  <si>
    <t>A124829214W</t>
  </si>
  <si>
    <t>A124829654A</t>
  </si>
  <si>
    <t>A124830314C</t>
  </si>
  <si>
    <t>A124829434X</t>
  </si>
  <si>
    <t>A124830010T</t>
  </si>
  <si>
    <t>A124829790V</t>
  </si>
  <si>
    <t>A124829130L</t>
  </si>
  <si>
    <t>A124829570T</t>
  </si>
  <si>
    <t>A124830230V</t>
  </si>
  <si>
    <t>A124829350R</t>
  </si>
  <si>
    <t>A124830130K</t>
  </si>
  <si>
    <t>A124829910A</t>
  </si>
  <si>
    <t>A124829250F</t>
  </si>
  <si>
    <t>A124829690K</t>
  </si>
  <si>
    <t>A124830350L</t>
  </si>
  <si>
    <t>A124829470J</t>
  </si>
  <si>
    <t>A124830098W</t>
  </si>
  <si>
    <t>A124829878L</t>
  </si>
  <si>
    <t>A124829218F</t>
  </si>
  <si>
    <t>A124829658K</t>
  </si>
  <si>
    <t>A124830318L</t>
  </si>
  <si>
    <t>A124829438J</t>
  </si>
  <si>
    <t>A124830142V</t>
  </si>
  <si>
    <t>A124829922K</t>
  </si>
  <si>
    <t>A124829262R</t>
  </si>
  <si>
    <t>A124829702J</t>
  </si>
  <si>
    <t>A124830362W</t>
  </si>
  <si>
    <t>A124829482T</t>
  </si>
  <si>
    <t>A124830014A</t>
  </si>
  <si>
    <t>A124829794C</t>
  </si>
  <si>
    <t>A124829134W</t>
  </si>
  <si>
    <t>A124829574A</t>
  </si>
  <si>
    <t>A124830234C</t>
  </si>
  <si>
    <t>A124829354X</t>
  </si>
  <si>
    <t>A124829946C</t>
  </si>
  <si>
    <t>A124829726A</t>
  </si>
  <si>
    <t>A124829066F</t>
  </si>
  <si>
    <t>A124829506X</t>
  </si>
  <si>
    <t>A124830166L</t>
  </si>
  <si>
    <t>A124829286J</t>
  </si>
  <si>
    <t>A124829978W</t>
  </si>
  <si>
    <t>A124829758V</t>
  </si>
  <si>
    <t>A124829098X</t>
  </si>
  <si>
    <t>A124829538T</t>
  </si>
  <si>
    <t>A124830198F</t>
  </si>
  <si>
    <t>A124829318R</t>
  </si>
  <si>
    <t>A124830058C</t>
  </si>
  <si>
    <t>A124829838V</t>
  </si>
  <si>
    <t>A124829178X</t>
  </si>
  <si>
    <t>A124829618T</t>
  </si>
  <si>
    <t>A124830278F</t>
  </si>
  <si>
    <t>A124829398A</t>
  </si>
  <si>
    <t>A124829982L</t>
  </si>
  <si>
    <t>A124829762K</t>
  </si>
  <si>
    <t>A124829102C</t>
  </si>
  <si>
    <t>A124829542J</t>
  </si>
  <si>
    <t>A124830202K</t>
  </si>
  <si>
    <t>A124829322F</t>
  </si>
  <si>
    <t>A124830062V</t>
  </si>
  <si>
    <t>A124829842K</t>
  </si>
  <si>
    <t>A124829182R</t>
  </si>
  <si>
    <t>A124829622J</t>
  </si>
  <si>
    <t>A124830282W</t>
  </si>
  <si>
    <t>A124829402F</t>
  </si>
  <si>
    <t>A124830066C</t>
  </si>
  <si>
    <t>A124829846V</t>
  </si>
  <si>
    <t>A124829186X</t>
  </si>
  <si>
    <t>A124829626T</t>
  </si>
  <si>
    <t>A124830286F</t>
  </si>
  <si>
    <t>A124829406R</t>
  </si>
  <si>
    <t>A124830146C</t>
  </si>
  <si>
    <t>A124829926V</t>
  </si>
  <si>
    <t>A124829266X</t>
  </si>
  <si>
    <t>A124829706T</t>
  </si>
  <si>
    <t>A124830366F</t>
  </si>
  <si>
    <t>A124829486A</t>
  </si>
  <si>
    <t>A124829950V</t>
  </si>
  <si>
    <t>A124829730T</t>
  </si>
  <si>
    <t>A124829070W</t>
  </si>
  <si>
    <t>A124829510R</t>
  </si>
  <si>
    <t>A124830170C</t>
  </si>
  <si>
    <t>A124829290X</t>
  </si>
  <si>
    <t>A124830134V</t>
  </si>
  <si>
    <t>A124829914K</t>
  </si>
  <si>
    <t>A124829254R</t>
  </si>
  <si>
    <t>A124829694V</t>
  </si>
  <si>
    <t>A124830354W</t>
  </si>
  <si>
    <t>A124829474T</t>
  </si>
  <si>
    <t>A124830138C</t>
  </si>
  <si>
    <t>A124829918V</t>
  </si>
  <si>
    <t>A124829258X</t>
  </si>
  <si>
    <t>A124829698C</t>
  </si>
  <si>
    <t>A124830358F</t>
  </si>
  <si>
    <t>A124829478A</t>
  </si>
  <si>
    <t>A124829954C</t>
  </si>
  <si>
    <t>A124829734A</t>
  </si>
  <si>
    <t>A124829074F</t>
  </si>
  <si>
    <t>A124829514X</t>
  </si>
  <si>
    <t>A124830174L</t>
  </si>
  <si>
    <t>A124829294J</t>
  </si>
  <si>
    <t>A124830018K</t>
  </si>
  <si>
    <t>A124829798L</t>
  </si>
  <si>
    <t>A124829138F</t>
  </si>
  <si>
    <t>A124829578K</t>
  </si>
  <si>
    <t>A124830238L</t>
  </si>
  <si>
    <t>A124829358J</t>
  </si>
  <si>
    <t>A124830070V</t>
  </si>
  <si>
    <t>A124829850K</t>
  </si>
  <si>
    <t>A124829190R</t>
  </si>
  <si>
    <t>A124829630J</t>
  </si>
  <si>
    <t>A124830290W</t>
  </si>
  <si>
    <t>A124829410F</t>
  </si>
  <si>
    <t>A124830150V</t>
  </si>
  <si>
    <t>A124829930K</t>
  </si>
  <si>
    <t>A124829270R</t>
  </si>
  <si>
    <t>A124829710J</t>
  </si>
  <si>
    <t>A124830370W</t>
  </si>
  <si>
    <t>A124829490T</t>
  </si>
  <si>
    <t>A124829958L</t>
  </si>
  <si>
    <t>A124829738K</t>
  </si>
  <si>
    <t>A124829078R</t>
  </si>
  <si>
    <t>A124830102A</t>
  </si>
  <si>
    <t>A124829882C</t>
  </si>
  <si>
    <t>A124829222W</t>
  </si>
  <si>
    <t>A124829662A</t>
  </si>
  <si>
    <t>A124830322C</t>
  </si>
  <si>
    <t>A124829442X</t>
  </si>
  <si>
    <t>A124830106K</t>
  </si>
  <si>
    <t>A124829886L</t>
  </si>
  <si>
    <t>A124829226F</t>
  </si>
  <si>
    <t>A124829666K</t>
  </si>
  <si>
    <t>A124830326L</t>
  </si>
  <si>
    <t>A124829446J</t>
  </si>
  <si>
    <t>A124829994W</t>
  </si>
  <si>
    <t>A124829774V</t>
  </si>
  <si>
    <t>A124829114L</t>
  </si>
  <si>
    <t>A124829554T</t>
  </si>
  <si>
    <t>A124830214V</t>
  </si>
  <si>
    <t>A124829334R</t>
  </si>
  <si>
    <t>A124829962C</t>
  </si>
  <si>
    <t>A124829742A</t>
  </si>
  <si>
    <t>A124829082F</t>
  </si>
  <si>
    <t>A124829522X</t>
  </si>
  <si>
    <t>A124830182L</t>
  </si>
  <si>
    <t>A124829302W</t>
  </si>
  <si>
    <t>A124829582A</t>
  </si>
  <si>
    <t>A124830242C</t>
  </si>
  <si>
    <t>A124829362X</t>
  </si>
  <si>
    <t>A124829986W</t>
  </si>
  <si>
    <t>A124829766V</t>
  </si>
  <si>
    <t>A124829106L</t>
  </si>
  <si>
    <t>A124829546T</t>
  </si>
  <si>
    <t>A124830206V</t>
  </si>
  <si>
    <t>A124829326R</t>
  </si>
  <si>
    <t>A124830026K</t>
  </si>
  <si>
    <t>A124829806A</t>
  </si>
  <si>
    <t>A124829146F</t>
  </si>
  <si>
    <t>A124829586K</t>
  </si>
  <si>
    <t>A124830246L</t>
  </si>
  <si>
    <t>A124829366J</t>
  </si>
  <si>
    <t>A124829998F</t>
  </si>
  <si>
    <t>A124829778C</t>
  </si>
  <si>
    <t>A124829118W</t>
  </si>
  <si>
    <t>A124829558A</t>
  </si>
  <si>
    <t>A124830218C</t>
  </si>
  <si>
    <t>A124829338X</t>
  </si>
  <si>
    <t>A124830030A</t>
  </si>
  <si>
    <t>A124829810T</t>
  </si>
  <si>
    <t>A124829150W</t>
  </si>
  <si>
    <t>A124829590A</t>
  </si>
  <si>
    <t>A124830250C</t>
  </si>
  <si>
    <t>A124829370X</t>
  </si>
  <si>
    <t>A124830074C</t>
  </si>
  <si>
    <t>A124829854V</t>
  </si>
  <si>
    <t>A124829194X</t>
  </si>
  <si>
    <t>A124829634T</t>
  </si>
  <si>
    <t>A124830294F</t>
  </si>
  <si>
    <t>A124829414R</t>
  </si>
  <si>
    <t>A124830034K</t>
  </si>
  <si>
    <t>A124829814A</t>
  </si>
  <si>
    <t>A124829154F</t>
  </si>
  <si>
    <t>A124829594K</t>
  </si>
  <si>
    <t>A124830254L</t>
  </si>
  <si>
    <t>A124829374J</t>
  </si>
  <si>
    <t>A124830002T</t>
  </si>
  <si>
    <t>A124829782V</t>
  </si>
  <si>
    <t>A124829122L</t>
  </si>
  <si>
    <t>A124829562T</t>
  </si>
  <si>
    <t>A124830222V</t>
  </si>
  <si>
    <t>A124829342R</t>
  </si>
  <si>
    <t>A124830110A</t>
  </si>
  <si>
    <t>A124829890C</t>
  </si>
  <si>
    <t>A124829230W</t>
  </si>
  <si>
    <t>A124829670A</t>
  </si>
  <si>
    <t>A124830330C</t>
  </si>
  <si>
    <t>A124829450X</t>
  </si>
  <si>
    <t>A124830078L</t>
  </si>
  <si>
    <t>A124829858C</t>
  </si>
  <si>
    <t>A124829198J</t>
  </si>
  <si>
    <t>A124829638A</t>
  </si>
  <si>
    <t>A124830298R</t>
  </si>
  <si>
    <t>A124829418X</t>
  </si>
  <si>
    <t>A124830082C</t>
  </si>
  <si>
    <t>A124829862V</t>
  </si>
  <si>
    <t>A124829202L</t>
  </si>
  <si>
    <t>A124829642T</t>
  </si>
  <si>
    <t>Steps taken:  Registered with Centrelink as a job seeker ;  People who started current job in the last year ;  &gt; Males ;</t>
  </si>
  <si>
    <t>Steps taken:  Registered with Centrelink as a job seeker ;  People who started current job in the last year ;  &gt; Females ;</t>
  </si>
  <si>
    <t>Steps taken:  Other steps ;  Unemployed ;  Persons ;</t>
  </si>
  <si>
    <t>Steps taken:  Other steps ;  Unemployed ;  &gt; Males ;</t>
  </si>
  <si>
    <t>Steps taken:  Other steps ;  Unemployed ;  &gt; Females ;</t>
  </si>
  <si>
    <t>Steps taken:  Other steps ;  People who started current job in the last year ;  Persons ;</t>
  </si>
  <si>
    <t>Steps taken:  Other steps ;  People who started current job in the last year ;  &gt; Males ;</t>
  </si>
  <si>
    <t>Steps taken:  Other steps ;  People who started current job in the last year ;  &gt; Females ;</t>
  </si>
  <si>
    <t>Did not take steps to look for work or more hours ;  Unemployed ;  Persons ;</t>
  </si>
  <si>
    <t>Did not take steps to look for work or more hours ;  Unemployed ;  &gt; Males ;</t>
  </si>
  <si>
    <t>Did not take steps to look for work or more hours ;  Unemployed ;  &gt; Females ;</t>
  </si>
  <si>
    <t>Did not take steps to look for work or more hours ;  People who started current job in the last year ;  Persons ;</t>
  </si>
  <si>
    <t>Did not take steps to look for work or more hours ;  People who started current job in the last year ;  &gt; Males ;</t>
  </si>
  <si>
    <t>Did not take steps to look for work or more hours ;  People who started current job in the last year ;  &gt; Females ;</t>
  </si>
  <si>
    <t>With non-school qualification ;  Unemployed ;  Persons ;</t>
  </si>
  <si>
    <t>With non-school qualification ;  Unemployed ;  &gt; Males ;</t>
  </si>
  <si>
    <t>With non-school qualification ;  Unemployed ;  &gt; Females ;</t>
  </si>
  <si>
    <t>With non-school qualification ;  People who started current job in the last year ;  Persons ;</t>
  </si>
  <si>
    <t>With non-school qualification ;  People who started current job in the last year ;  &gt; Males ;</t>
  </si>
  <si>
    <t>With non-school qualification ;  People who started current job in the last year ;  &gt; Females ;</t>
  </si>
  <si>
    <t>&gt; Postgraduate Degree ;  Unemployed ;  Persons ;</t>
  </si>
  <si>
    <t>&gt; Postgraduate Degree ;  Unemployed ;  &gt; Males ;</t>
  </si>
  <si>
    <t>&gt; Postgraduate Degree ;  Unemployed ;  &gt; Females ;</t>
  </si>
  <si>
    <t>&gt; Postgraduate Degree ;  People who started current job in the last year ;  Persons ;</t>
  </si>
  <si>
    <t>&gt; Postgraduate Degree ;  People who started current job in the last year ;  &gt; Males ;</t>
  </si>
  <si>
    <t>&gt; Postgraduate Degree ;  People who started current job in the last year ;  &gt; Females ;</t>
  </si>
  <si>
    <t>&gt; Graduate Diploma or Certificate ;  Unemployed ;  Persons ;</t>
  </si>
  <si>
    <t>&gt; Graduate Diploma or Certificate ;  Unemployed ;  &gt; Males ;</t>
  </si>
  <si>
    <t>&gt; Graduate Diploma or Certificate ;  Unemployed ;  &gt; Females ;</t>
  </si>
  <si>
    <t>&gt; Graduate Diploma or Certificate ;  People who started current job in the last year ;  Persons ;</t>
  </si>
  <si>
    <t>&gt; Graduate Diploma or Certificate ;  People who started current job in the last year ;  &gt; Males ;</t>
  </si>
  <si>
    <t>&gt; Graduate Diploma or Certificate ;  People who started current job in the last year ;  &gt; Females ;</t>
  </si>
  <si>
    <t>&gt; Bachelor Degree ;  Unemployed ;  Persons ;</t>
  </si>
  <si>
    <t>&gt; Bachelor Degree ;  Unemployed ;  &gt; Males ;</t>
  </si>
  <si>
    <t>&gt; Bachelor Degree ;  Unemployed ;  &gt; Females ;</t>
  </si>
  <si>
    <t>&gt; Bachelor Degree ;  People who started current job in the last year ;  Persons ;</t>
  </si>
  <si>
    <t>&gt; Bachelor Degree ;  People who started current job in the last year ;  &gt; Males ;</t>
  </si>
  <si>
    <t>&gt; Bachelor Degree ;  People who started current job in the last year ;  &gt; Females ;</t>
  </si>
  <si>
    <t>&gt; Advanced Diploma or Diploma ;  Unemployed ;  Persons ;</t>
  </si>
  <si>
    <t>&gt; Advanced Diploma or Diploma ;  Unemployed ;  &gt; Males ;</t>
  </si>
  <si>
    <t>&gt; Advanced Diploma or Diploma ;  Unemployed ;  &gt; Females ;</t>
  </si>
  <si>
    <t>&gt; Advanced Diploma or Diploma ;  People who started current job in the last year ;  Persons ;</t>
  </si>
  <si>
    <t>&gt; Advanced Diploma or Diploma ;  People who started current job in the last year ;  &gt; Males ;</t>
  </si>
  <si>
    <t>&gt; Advanced Diploma or Diploma ;  People who started current job in the last year ;  &gt; Females ;</t>
  </si>
  <si>
    <t>&gt; Certificate III or IV ;  Unemployed ;  Persons ;</t>
  </si>
  <si>
    <t>&gt; Certificate III or IV ;  Unemployed ;  &gt; Males ;</t>
  </si>
  <si>
    <t>&gt; Certificate III or IV ;  Unemployed ;  &gt; Females ;</t>
  </si>
  <si>
    <t>&gt; Certificate III or IV ;  People who started current job in the last year ;  Persons ;</t>
  </si>
  <si>
    <t>&gt; Certificate III or IV ;  People who started current job in the last year ;  &gt; Males ;</t>
  </si>
  <si>
    <t>&gt; Certificate III or IV ;  People who started current job in the last year ;  &gt; Females ;</t>
  </si>
  <si>
    <t>&gt; Certificate I or II ;  Unemployed ;  Persons ;</t>
  </si>
  <si>
    <t>&gt; Certificate I or II ;  Unemployed ;  &gt; Males ;</t>
  </si>
  <si>
    <t>&gt; Certificate I or II ;  Unemployed ;  &gt; Females ;</t>
  </si>
  <si>
    <t>&gt; Certificate I or II ;  People who started current job in the last year ;  Persons ;</t>
  </si>
  <si>
    <t>&gt; Certificate I or II ;  People who started current job in the last year ;  &gt; Males ;</t>
  </si>
  <si>
    <t>&gt; Certificate I or II ;  People who started current job in the last year ;  &gt; Females ;</t>
  </si>
  <si>
    <t>&gt; Certificate nfd ;  Unemployed ;  Persons ;</t>
  </si>
  <si>
    <t>&gt; Certificate nfd ;  Unemployed ;  &gt; Males ;</t>
  </si>
  <si>
    <t>&gt; Certificate nfd ;  Unemployed ;  &gt; Females ;</t>
  </si>
  <si>
    <t>&gt; Certificate nfd ;  People who started current job in the last year ;  Persons ;</t>
  </si>
  <si>
    <t>&gt; Certificate nfd ;  People who started current job in the last year ;  &gt; Males ;</t>
  </si>
  <si>
    <t>&gt; Certificate nfd ;  People who started current job in the last year ;  &gt; Females ;</t>
  </si>
  <si>
    <t>&gt; Level not determined ;  Unemployed ;  Persons ;</t>
  </si>
  <si>
    <t>&gt; Level not determined ;  Unemployed ;  &gt; Males ;</t>
  </si>
  <si>
    <t>&gt; Level not determined ;  Unemployed ;  &gt; Females ;</t>
  </si>
  <si>
    <t>&gt; Level not determined ;  People who started current job in the last year ;  Persons ;</t>
  </si>
  <si>
    <t>&gt; Level not determined ;  People who started current job in the last year ;  &gt; Males ;</t>
  </si>
  <si>
    <t>&gt; Level not determined ;  People who started current job in the last year ;  &gt; Females ;</t>
  </si>
  <si>
    <t>Without non-school qualification ;  Unemployed ;  Persons ;</t>
  </si>
  <si>
    <t>Without non-school qualification ;  Unemployed ;  &gt; Males ;</t>
  </si>
  <si>
    <t>Without non-school qualification ;  Unemployed ;  &gt; Females ;</t>
  </si>
  <si>
    <t>Without non-school qualification ;  People who started current job in the last year ;  Persons ;</t>
  </si>
  <si>
    <t>Without non-school qualification ;  People who started current job in the last year ;  &gt; Males ;</t>
  </si>
  <si>
    <t>Without non-school qualification ;  People who started current job in the last year ;  &gt; Females ;</t>
  </si>
  <si>
    <t>A124830302V</t>
  </si>
  <si>
    <t>A124829422R</t>
  </si>
  <si>
    <t>A124830154C</t>
  </si>
  <si>
    <t>A124829934V</t>
  </si>
  <si>
    <t>A124829274X</t>
  </si>
  <si>
    <t>A124829714T</t>
  </si>
  <si>
    <t>A124830374F</t>
  </si>
  <si>
    <t>A124829494A</t>
  </si>
  <si>
    <t>A124829966L</t>
  </si>
  <si>
    <t>A124829746K</t>
  </si>
  <si>
    <t>A124829086R</t>
  </si>
  <si>
    <t>A124829526J</t>
  </si>
  <si>
    <t>A124830186W</t>
  </si>
  <si>
    <t>A124829306F</t>
  </si>
  <si>
    <t>A124830038V</t>
  </si>
  <si>
    <t>A124829818K</t>
  </si>
  <si>
    <t>A124829158R</t>
  </si>
  <si>
    <t>A124829598V</t>
  </si>
  <si>
    <t>A124830258W</t>
  </si>
  <si>
    <t>A124829378T</t>
  </si>
  <si>
    <t>A124829990L</t>
  </si>
  <si>
    <t>A124829770K</t>
  </si>
  <si>
    <t>A124829110C</t>
  </si>
  <si>
    <t>A124829550J</t>
  </si>
  <si>
    <t>A124830210K</t>
  </si>
  <si>
    <t>A124829330F</t>
  </si>
  <si>
    <t>A124830086L</t>
  </si>
  <si>
    <t>A124829866C</t>
  </si>
  <si>
    <t>A124829206W</t>
  </si>
  <si>
    <t>A124829646A</t>
  </si>
  <si>
    <t>A124830306C</t>
  </si>
  <si>
    <t>A124829426X</t>
  </si>
  <si>
    <t>A124830090C</t>
  </si>
  <si>
    <t>A124829870V</t>
  </si>
  <si>
    <t>A124829210L</t>
  </si>
  <si>
    <t>A124829650T</t>
  </si>
  <si>
    <t>A124830310V</t>
  </si>
  <si>
    <t>A124829430R</t>
  </si>
  <si>
    <t>A124830006A</t>
  </si>
  <si>
    <t>A124829786C</t>
  </si>
  <si>
    <t>A124829126W</t>
  </si>
  <si>
    <t>A124829566A</t>
  </si>
  <si>
    <t>A124830226C</t>
  </si>
  <si>
    <t>A124829346X</t>
  </si>
  <si>
    <t>A124829970C</t>
  </si>
  <si>
    <t>A124829750A</t>
  </si>
  <si>
    <t>A124829090F</t>
  </si>
  <si>
    <t>A124829530X</t>
  </si>
  <si>
    <t>A124830190L</t>
  </si>
  <si>
    <t>A124829310W</t>
  </si>
  <si>
    <t>A124830158L</t>
  </si>
  <si>
    <t>A124829938C</t>
  </si>
  <si>
    <t>A124829278J</t>
  </si>
  <si>
    <t>A124829718A</t>
  </si>
  <si>
    <t>A124830378R</t>
  </si>
  <si>
    <t>A124829498K</t>
  </si>
  <si>
    <t>A124830042K</t>
  </si>
  <si>
    <t>A124829822A</t>
  </si>
  <si>
    <t>A124829162F</t>
  </si>
  <si>
    <t>A124829602X</t>
  </si>
  <si>
    <t>A124830262L</t>
  </si>
  <si>
    <t>A124829382J</t>
  </si>
  <si>
    <t>A124830114K</t>
  </si>
  <si>
    <t>A124829894L</t>
  </si>
  <si>
    <t>A124829234F</t>
  </si>
  <si>
    <t>A124829674K</t>
  </si>
  <si>
    <t>A124830334L</t>
  </si>
  <si>
    <t>A124829454J</t>
  </si>
  <si>
    <t>A124830162C</t>
  </si>
  <si>
    <t>A124829942V</t>
  </si>
  <si>
    <t>A124829282X</t>
  </si>
  <si>
    <t>A124829722T</t>
  </si>
  <si>
    <t>A124830382F</t>
  </si>
  <si>
    <t>A124829502R</t>
  </si>
  <si>
    <t>Time Series Workbook</t>
  </si>
  <si>
    <t>6226.0 Participation, Job Search and Mobility, Australia</t>
  </si>
  <si>
    <t>Table 13. Characteristics of successful and unsuccessful job search experience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</si>
  <si>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</si>
  <si>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</si>
  <si>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</si>
  <si>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</si>
  <si>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</si>
  <si>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</si>
  <si>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</si>
  <si>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</si>
  <si>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</si>
  <si>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</si>
  <si>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13.1 - February 2021</t>
  </si>
  <si>
    <t>Table 13.2 -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</si>
  <si>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</si>
  <si>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</si>
  <si>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</si>
  <si>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</si>
  <si>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</si>
  <si>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</si>
  <si>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</si>
  <si>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</si>
  <si>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Unemployed</t>
  </si>
  <si>
    <t>People who started current job in the last year</t>
  </si>
  <si>
    <t>Persons</t>
  </si>
  <si>
    <t>Males</t>
  </si>
  <si>
    <t>Females</t>
  </si>
  <si>
    <t>'000</t>
  </si>
  <si>
    <t>State or territory of usual residence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</si>
  <si>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</si>
  <si>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</si>
  <si>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</si>
  <si>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</si>
  <si>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</si>
  <si>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</si>
  <si>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</si>
  <si>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</si>
  <si>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Age</t>
  </si>
  <si>
    <t>15–24 years</t>
  </si>
  <si>
    <t>25–34 years</t>
  </si>
  <si>
    <t>35–44 years</t>
  </si>
  <si>
    <t>45–54 years</t>
  </si>
  <si>
    <t>55–64 years</t>
  </si>
  <si>
    <t>65 years and over</t>
  </si>
  <si>
    <t>Relationship in household  </t>
  </si>
  <si>
    <t>Family member</t>
  </si>
  <si>
    <t>Husband, wife or partner</t>
  </si>
  <si>
    <t>With dependants</t>
  </si>
  <si>
    <t>Without dependants</t>
  </si>
  <si>
    <t>Lone parent</t>
  </si>
  <si>
    <t>Dependent student</t>
  </si>
  <si>
    <t>Non-dependent child</t>
  </si>
  <si>
    <t>Other relative</t>
  </si>
  <si>
    <t>Not in a family</t>
  </si>
  <si>
    <t>Person living alone</t>
  </si>
  <si>
    <t>Person living with non-relatives</t>
  </si>
  <si>
    <t>Relationship not determined</t>
  </si>
  <si>
    <t>Number of jobs in last 12 months</t>
  </si>
  <si>
    <t>No jobs</t>
  </si>
  <si>
    <t>. .</t>
  </si>
  <si>
    <t>One job</t>
  </si>
  <si>
    <t>Two jobs</t>
  </si>
  <si>
    <t>Three jobs</t>
  </si>
  <si>
    <t>Four or more jobs</t>
  </si>
  <si>
    <t>All steps taken to find work or more hours in the last 12 months</t>
  </si>
  <si>
    <t>Asked current employer for more work</t>
  </si>
  <si>
    <t>Wrote, phoned or applied in person to an employer</t>
  </si>
  <si>
    <t>Answered an ad for a job on the Internet, in a newspaper, etc</t>
  </si>
  <si>
    <t>Had an interview with an employer</t>
  </si>
  <si>
    <t>Contacted friends or relatives</t>
  </si>
  <si>
    <t>Took steps to purchase or start up own business</t>
  </si>
  <si>
    <t>Advertised or tendered for work</t>
  </si>
  <si>
    <t>Checked or registered with a jobactive Australia provider</t>
  </si>
  <si>
    <t>Checked or registered with other employment agency</t>
  </si>
  <si>
    <t>Looked at ads for jobs on the Internet, in a newspaper, etc</t>
  </si>
  <si>
    <t>Registered with Centrelink as a job seeker</t>
  </si>
  <si>
    <t>Other steps</t>
  </si>
  <si>
    <t>Did not take any steps to find work</t>
  </si>
  <si>
    <t>Level of highest non-school qualification</t>
  </si>
  <si>
    <t>With non-school qualification</t>
  </si>
  <si>
    <t>Postgraduate Degree</t>
  </si>
  <si>
    <t>Graduate Diploma or Certificate</t>
  </si>
  <si>
    <t>Bachelor Degree</t>
  </si>
  <si>
    <t>Advanced Diploma or Diploma</t>
  </si>
  <si>
    <t>Certificate III or IV</t>
  </si>
  <si>
    <t>Certificate I or II</t>
  </si>
  <si>
    <t>Certificate nfd</t>
  </si>
  <si>
    <t>Level not determined</t>
  </si>
  <si>
    <t>Without non-school qualification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</si>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</sst>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0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indexed="12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  <xf numFmtId="0" fontId="9" fillId="0" borderId="0"/>
  </cellStyleXfs>
  <cellXfs count="7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17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10" fillId="0" borderId="0" xfId="8" applyFont="1">
      <alignment horizontal="center"/>
    </xf>
    <xf numFmtId="0" fontId="27" fillId="0" borderId="0" xfId="7" applyFont="1" applyAlignment="1">
      <alignment horizontal="right"/>
    </xf>
    <xf numFmtId="0" fontId="10" fillId="0" borderId="0" xfId="7" applyFont="1"/>
    <xf numFmtId="17" fontId="27" fillId="0" borderId="0" xfId="9" quotePrefix="1" applyNumberFormat="1" applyFont="1" applyAlignment="1">
      <alignment horizontal="right" wrapText="1"/>
    </xf>
    <xf numFmtId="0" fontId="10" fillId="0" borderId="0" xfId="3" applyFont="1" applyAlignment="1">
      <alignment horizontal="right"/>
    </xf>
    <xf numFmtId="0" fontId="15" fillId="0" borderId="0" xfId="4" quotePrefix="1" applyFont="1" applyAlignment="1">
      <alignment horizontal="right"/>
    </xf>
    <xf numFmtId="166" fontId="27" fillId="0" borderId="0" xfId="11" applyNumberFormat="1" applyFont="1" applyAlignment="1">
      <alignment horizontal="left" vertical="center"/>
    </xf>
    <xf numFmtId="0" fontId="27" fillId="0" borderId="0" xfId="7" applyFont="1"/>
    <xf numFmtId="1" fontId="28" fillId="0" borderId="0" xfId="4" quotePrefix="1" applyNumberFormat="1" applyFont="1" applyAlignment="1">
      <alignment horizontal="center"/>
    </xf>
    <xf numFmtId="166" fontId="10" fillId="0" borderId="0" xfId="11" applyNumberFormat="1">
      <alignment horizontal="left" vertical="center" wrapText="1"/>
    </xf>
    <xf numFmtId="166" fontId="18" fillId="0" borderId="0" xfId="7" applyNumberFormat="1" applyFont="1" applyAlignment="1">
      <alignment horizontal="right"/>
    </xf>
    <xf numFmtId="0" fontId="27" fillId="0" borderId="0" xfId="11" applyFont="1" applyAlignment="1">
      <alignment vertical="center"/>
    </xf>
    <xf numFmtId="167" fontId="10" fillId="0" borderId="0" xfId="7" applyNumberFormat="1" applyFont="1"/>
    <xf numFmtId="0" fontId="29" fillId="0" borderId="0" xfId="7" applyFont="1"/>
    <xf numFmtId="1" fontId="28" fillId="0" borderId="0" xfId="12" applyNumberFormat="1" applyFont="1" applyAlignment="1">
      <alignment horizontal="center"/>
    </xf>
    <xf numFmtId="166" fontId="10" fillId="0" borderId="0" xfId="7" applyNumberFormat="1" applyFont="1"/>
    <xf numFmtId="166" fontId="10" fillId="0" borderId="0" xfId="11" applyNumberFormat="1" applyAlignment="1">
      <alignment horizontal="left" vertical="center" wrapText="1" indent="1"/>
    </xf>
    <xf numFmtId="166" fontId="10" fillId="0" borderId="0" xfId="11" applyNumberFormat="1" applyAlignment="1">
      <alignment horizontal="left" vertical="center" wrapText="1" indent="2"/>
    </xf>
    <xf numFmtId="166" fontId="2" fillId="0" borderId="0" xfId="10" applyNumberFormat="1" applyFont="1" applyAlignment="1">
      <alignment horizontal="left"/>
    </xf>
    <xf numFmtId="1" fontId="28" fillId="0" borderId="0" xfId="13" applyNumberFormat="1" applyFont="1" applyAlignment="1">
      <alignment horizontal="center"/>
    </xf>
    <xf numFmtId="0" fontId="3" fillId="0" borderId="0" xfId="10" applyFont="1" applyAlignment="1">
      <alignment horizontal="left"/>
    </xf>
    <xf numFmtId="0" fontId="2" fillId="0" borderId="0" xfId="10" applyFont="1" applyAlignment="1">
      <alignment horizontal="left"/>
    </xf>
    <xf numFmtId="1" fontId="28" fillId="0" borderId="0" xfId="7" applyNumberFormat="1" applyFont="1" applyAlignment="1">
      <alignment horizontal="center"/>
    </xf>
    <xf numFmtId="0" fontId="27" fillId="0" borderId="0" xfId="0" applyFont="1"/>
    <xf numFmtId="166" fontId="10" fillId="0" borderId="0" xfId="0" applyNumberFormat="1" applyFont="1"/>
    <xf numFmtId="0" fontId="3" fillId="0" borderId="0" xfId="14" applyFont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14" applyFont="1" applyAlignment="1">
      <alignment horizontal="left"/>
    </xf>
    <xf numFmtId="0" fontId="2" fillId="0" borderId="0" xfId="14" applyFont="1" applyAlignment="1">
      <alignment horizontal="left" indent="1"/>
    </xf>
    <xf numFmtId="0" fontId="27" fillId="0" borderId="0" xfId="10" applyFont="1" applyAlignment="1">
      <alignment horizontal="left"/>
    </xf>
    <xf numFmtId="166" fontId="15" fillId="0" borderId="0" xfId="7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22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17" fontId="27" fillId="0" borderId="3" xfId="9" quotePrefix="1" applyNumberFormat="1" applyFont="1" applyBorder="1" applyAlignment="1">
      <alignment horizontal="center" wrapText="1"/>
    </xf>
    <xf numFmtId="1" fontId="27" fillId="0" borderId="3" xfId="10" applyNumberFormat="1" applyFont="1" applyBorder="1" applyAlignment="1">
      <alignment horizontal="center"/>
    </xf>
  </cellXfs>
  <cellStyles count="15">
    <cellStyle name="Hyperlink" xfId="1" builtinId="8"/>
    <cellStyle name="Hyperlink 2" xfId="5" xr:uid="{A65C2ED6-238B-422A-8AA0-A66FD6C7397C}"/>
    <cellStyle name="Normal" xfId="0" builtinId="0"/>
    <cellStyle name="Normal 10" xfId="3" xr:uid="{937FFA51-09BB-4134-9654-C829BA439C8E}"/>
    <cellStyle name="Normal 2" xfId="7" xr:uid="{2C7B1128-2BF8-4AEC-A89E-19D95B079539}"/>
    <cellStyle name="Normal 2 2" xfId="10" xr:uid="{46A68CB8-AED6-456F-A0E0-6569699B8019}"/>
    <cellStyle name="Normal 2 2 2" xfId="14" xr:uid="{9C357194-4569-4F68-A577-7F8D2F8E1B03}"/>
    <cellStyle name="Normal 2 4" xfId="4" xr:uid="{722154E5-123B-45F2-87E1-20B5F4FF68C3}"/>
    <cellStyle name="Normal 3 5 4" xfId="2" xr:uid="{0A91ECCA-F3B0-4FBA-A841-7F6A3517EEA6}"/>
    <cellStyle name="Normal 30" xfId="12" xr:uid="{40D11318-45FD-43E2-B510-E90BF0531E53}"/>
    <cellStyle name="Style1" xfId="6" xr:uid="{75E795C4-DE99-4B5C-9C52-BF42D9AC4082}"/>
    <cellStyle name="Style4" xfId="8" xr:uid="{BAB10609-5BD1-4028-AC19-DC8940EC53F6}"/>
    <cellStyle name="Style5" xfId="9" xr:uid="{D4D308C4-F661-4517-9670-8525C04E3BA8}"/>
    <cellStyle name="Style8 2" xfId="13" xr:uid="{758C75A6-EE7F-4FCB-B3E5-05EB95B7180A}"/>
    <cellStyle name="Style9" xfId="11" xr:uid="{D34CCDB3-E387-47EC-83D1-B7AB07801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E97E33-56A5-481F-AFE2-77DA9E4F6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6F97C3-9E5E-4168-8B2A-299F17A97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A21B7-A3D4-43E5-A9BE-F18698BD5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4098" name="Picture 1">
          <a:extLst>
            <a:ext uri="{FF2B5EF4-FFF2-40B4-BE49-F238E27FC236}">
              <a16:creationId xmlns:a16="http://schemas.microsoft.com/office/drawing/2014/main" id="{92C6CAE9-58E3-44D2-BE1C-0B7563109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BDB2-7B66-4D7F-A8EF-6264A9C47298}">
  <dimension ref="A1:E26"/>
  <sheetViews>
    <sheetView showGridLines="0" tabSelected="1" workbookViewId="0">
      <pane ySplit="7" topLeftCell="A8" activePane="bottomLeft" state="frozen"/>
      <selection activeCell="J71" sqref="J7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13" t="s">
        <v>660</v>
      </c>
      <c r="C2" s="12"/>
      <c r="D2" s="12"/>
      <c r="E2" s="12"/>
    </row>
    <row r="3" spans="1:5" ht="12" customHeight="1">
      <c r="A3" s="21"/>
      <c r="B3" s="12"/>
      <c r="C3" s="12"/>
      <c r="D3" s="12"/>
      <c r="E3" s="12"/>
    </row>
    <row r="4" spans="1:5">
      <c r="A4" s="21"/>
      <c r="B4" s="12"/>
      <c r="C4" s="12"/>
      <c r="D4" s="12"/>
      <c r="E4" s="12"/>
    </row>
    <row r="5" spans="1:5" ht="15.75">
      <c r="A5" s="21"/>
      <c r="B5" s="14" t="s">
        <v>661</v>
      </c>
      <c r="C5" s="21"/>
      <c r="D5" s="21"/>
      <c r="E5" s="21"/>
    </row>
    <row r="6" spans="1:5" ht="15.75" customHeight="1">
      <c r="A6" s="21"/>
      <c r="B6" s="71" t="s">
        <v>662</v>
      </c>
      <c r="C6" s="71"/>
      <c r="D6" s="71"/>
      <c r="E6" s="71"/>
    </row>
    <row r="7" spans="1:5" ht="15.75" customHeight="1">
      <c r="A7" s="21"/>
      <c r="B7" s="22" t="s">
        <v>670</v>
      </c>
      <c r="C7" s="21"/>
      <c r="D7" s="21"/>
      <c r="E7" s="21"/>
    </row>
    <row r="8" spans="1:5">
      <c r="A8" s="23"/>
      <c r="B8" s="23"/>
      <c r="C8" s="23"/>
      <c r="D8" s="21"/>
      <c r="E8" s="21"/>
    </row>
    <row r="9" spans="1:5" ht="15.75">
      <c r="A9" s="24"/>
      <c r="B9" s="25" t="s">
        <v>671</v>
      </c>
      <c r="C9" s="24"/>
      <c r="D9" s="21"/>
      <c r="E9" s="21"/>
    </row>
    <row r="10" spans="1:5">
      <c r="A10" s="24"/>
      <c r="B10" s="26" t="s">
        <v>672</v>
      </c>
      <c r="C10" s="24"/>
      <c r="D10" s="21"/>
      <c r="E10" s="21"/>
    </row>
    <row r="11" spans="1:5">
      <c r="A11" s="24"/>
      <c r="B11" s="27">
        <v>13.1</v>
      </c>
      <c r="C11" s="28" t="s">
        <v>673</v>
      </c>
      <c r="D11" s="21"/>
      <c r="E11" s="21"/>
    </row>
    <row r="12" spans="1:5">
      <c r="A12" s="24"/>
      <c r="B12" s="27">
        <v>13.2</v>
      </c>
      <c r="C12" s="28" t="s">
        <v>674</v>
      </c>
      <c r="D12" s="21"/>
      <c r="E12" s="21"/>
    </row>
    <row r="13" spans="1:5">
      <c r="A13" s="24"/>
      <c r="B13" s="27" t="s">
        <v>675</v>
      </c>
      <c r="C13" s="28" t="s">
        <v>676</v>
      </c>
      <c r="D13" s="21"/>
      <c r="E13" s="21"/>
    </row>
    <row r="14" spans="1:5">
      <c r="A14" s="23"/>
      <c r="B14" s="23"/>
      <c r="C14" s="23"/>
      <c r="D14" s="21"/>
      <c r="E14" s="21"/>
    </row>
    <row r="15" spans="1:5" ht="15.75">
      <c r="A15" s="24"/>
      <c r="B15" s="72"/>
      <c r="C15" s="72"/>
      <c r="D15" s="21"/>
      <c r="E15" s="21"/>
    </row>
    <row r="16" spans="1:5" ht="15.75">
      <c r="A16" s="24"/>
      <c r="B16" s="73" t="s">
        <v>677</v>
      </c>
      <c r="C16" s="73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678</v>
      </c>
      <c r="C18" s="24"/>
      <c r="D18" s="21"/>
      <c r="E18" s="21"/>
    </row>
    <row r="19" spans="1:5">
      <c r="A19" s="24"/>
      <c r="B19" s="74" t="s">
        <v>679</v>
      </c>
      <c r="C19" s="74"/>
      <c r="D19" s="21"/>
      <c r="E19" s="21"/>
    </row>
    <row r="20" spans="1:5">
      <c r="A20" s="24"/>
      <c r="B20" s="74" t="s">
        <v>680</v>
      </c>
      <c r="C20" s="74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663</v>
      </c>
      <c r="C22" s="21"/>
      <c r="D22" s="21"/>
      <c r="E22" s="21"/>
    </row>
    <row r="23" spans="1:5">
      <c r="A23" s="23"/>
      <c r="B23" s="70" t="s">
        <v>681</v>
      </c>
      <c r="C23" s="70"/>
      <c r="D23" s="70"/>
      <c r="E23" s="70"/>
    </row>
    <row r="24" spans="1:5">
      <c r="A24" s="23"/>
      <c r="B24" s="70" t="s">
        <v>682</v>
      </c>
      <c r="C24" s="70"/>
      <c r="D24" s="70"/>
      <c r="E24" s="70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E6"/>
    <mergeCell ref="B15:C15"/>
    <mergeCell ref="B16:C16"/>
    <mergeCell ref="B19:C19"/>
    <mergeCell ref="B20:C20"/>
    <mergeCell ref="B23:E23"/>
  </mergeCells>
  <hyperlinks>
    <hyperlink ref="B16" r:id="rId1" xr:uid="{F4E82EF0-EDEB-41DF-9386-D4CBD0F446F0}"/>
    <hyperlink ref="B13" location="Index!A12" display="Index" xr:uid="{3B6C4477-52CB-4454-A868-93B4297D53A7}"/>
    <hyperlink ref="B26" r:id="rId2" display="© Commonwealth of Australia 2015" xr:uid="{D3AC4752-F828-4E0D-A239-F78BCAC49E4C}"/>
    <hyperlink ref="B20" r:id="rId3" display="Explanatory Notes" xr:uid="{055FE9B4-222F-4BF3-A884-D87C3E4333F7}"/>
    <hyperlink ref="B19" r:id="rId4" xr:uid="{72570012-D98D-447B-B737-1D36DC5CF64C}"/>
    <hyperlink ref="B19:C19" r:id="rId5" display="Summary - link to be updated for 2021" xr:uid="{06FD452B-E14E-4B50-BD6E-A960158CBAF0}"/>
    <hyperlink ref="B20:C20" r:id="rId6" display="Methodology" xr:uid="{78007AE1-13D2-49FB-92E8-62E503AF1DAE}"/>
    <hyperlink ref="B11" location="'Table 13.1'!A1" display="'Table 13.1'!A1" xr:uid="{C72A2440-09A9-4D6B-9CCA-E0FC8F115CE8}"/>
    <hyperlink ref="B12" location="'Table 13.2'!A1" display="'Table 13.2'!A1" xr:uid="{8FFEE480-574D-4509-98B0-C9C40F540159}"/>
    <hyperlink ref="B24" r:id="rId7" display="or the Labour Surveys Branch at labour.statistics@abs.gov.au." xr:uid="{26F81D61-ECC8-49EC-A139-346061E48478}"/>
    <hyperlink ref="B23:E23" r:id="rId8" display="For further information about these and related statistics visit www.abs.gov.au/about/contact-us" xr:uid="{1EBB7573-CB72-4E86-ACBD-3776445861A8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9444-0DAC-4C4E-B6E8-0EF967A17BFF}">
  <sheetPr>
    <pageSetUpPr fitToPage="1"/>
  </sheetPr>
  <dimension ref="A1:M75"/>
  <sheetViews>
    <sheetView zoomScaleNormal="100" workbookViewId="0">
      <pane ySplit="11" topLeftCell="A12" activePane="bottomLeft" state="frozen"/>
      <selection activeCell="J71" sqref="J71"/>
      <selection pane="bottomLeft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3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5.95" customHeight="1">
      <c r="A2" s="21"/>
      <c r="B2" s="32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5.95" customHeight="1">
      <c r="A5" s="31"/>
      <c r="B5" s="33" t="s">
        <v>661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ht="15.95" customHeight="1">
      <c r="A6" s="31"/>
      <c r="B6" s="75" t="str">
        <f>Contents!B6</f>
        <v>Table 13. Characteristics of successful and unsuccessful job search experience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3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3" ht="15.75" customHeight="1">
      <c r="A8" s="76" t="str">
        <f>Contents!C11</f>
        <v>Table 13.1 - February 2021</v>
      </c>
      <c r="B8" s="76"/>
      <c r="C8" s="76"/>
      <c r="D8" s="76"/>
      <c r="E8" s="76"/>
      <c r="F8" s="76"/>
      <c r="G8" s="76"/>
      <c r="H8" s="76"/>
      <c r="I8" s="35"/>
      <c r="J8" s="36"/>
      <c r="K8" s="37"/>
      <c r="L8" s="37"/>
    </row>
    <row r="9" spans="1:13">
      <c r="A9" s="38"/>
      <c r="B9" s="38"/>
      <c r="C9" s="77" t="s">
        <v>683</v>
      </c>
      <c r="D9" s="77"/>
      <c r="E9" s="77"/>
      <c r="F9" s="78" t="s">
        <v>684</v>
      </c>
      <c r="G9" s="78"/>
      <c r="H9" s="78"/>
      <c r="I9" s="39"/>
      <c r="J9" s="40"/>
      <c r="K9" s="40"/>
      <c r="L9" s="40"/>
    </row>
    <row r="10" spans="1:13">
      <c r="A10" s="38"/>
      <c r="B10" s="38"/>
      <c r="C10" s="41" t="s">
        <v>685</v>
      </c>
      <c r="D10" s="41" t="s">
        <v>686</v>
      </c>
      <c r="E10" s="41" t="s">
        <v>687</v>
      </c>
      <c r="F10" s="41" t="s">
        <v>685</v>
      </c>
      <c r="G10" s="41" t="s">
        <v>686</v>
      </c>
      <c r="H10" s="41" t="s">
        <v>687</v>
      </c>
      <c r="I10" s="39"/>
      <c r="J10" s="40"/>
      <c r="K10" s="40"/>
      <c r="L10" s="40"/>
      <c r="M10" t="s">
        <v>751</v>
      </c>
    </row>
    <row r="11" spans="1:13">
      <c r="A11" s="38"/>
      <c r="B11" s="38"/>
      <c r="C11" s="42" t="s">
        <v>688</v>
      </c>
      <c r="D11" s="42" t="s">
        <v>688</v>
      </c>
      <c r="E11" s="42" t="s">
        <v>688</v>
      </c>
      <c r="F11" s="42" t="s">
        <v>688</v>
      </c>
      <c r="G11" s="42" t="s">
        <v>688</v>
      </c>
      <c r="H11" s="42" t="s">
        <v>688</v>
      </c>
      <c r="I11" s="43"/>
      <c r="J11" s="40"/>
      <c r="K11" s="40"/>
      <c r="L11" s="40"/>
    </row>
    <row r="12" spans="1:13">
      <c r="A12" s="44" t="s">
        <v>689</v>
      </c>
      <c r="B12" s="45"/>
      <c r="C12" s="42"/>
      <c r="D12" s="42"/>
      <c r="E12" s="42"/>
      <c r="F12" s="46"/>
      <c r="G12" s="43"/>
      <c r="H12" s="43"/>
      <c r="I12" s="43"/>
      <c r="J12" s="40"/>
      <c r="K12" s="40"/>
      <c r="L12" s="40"/>
    </row>
    <row r="13" spans="1:13">
      <c r="A13" s="40"/>
      <c r="B13" s="47" t="s">
        <v>690</v>
      </c>
      <c r="C13" s="48">
        <f>A124830118V_Latest</f>
        <v>246.18100000000001</v>
      </c>
      <c r="D13" s="48">
        <f>A124829898W_Latest</f>
        <v>138.88</v>
      </c>
      <c r="E13" s="48">
        <f>A124829238R_Latest</f>
        <v>107.301</v>
      </c>
      <c r="F13" s="48">
        <f>A124829678V_Latest</f>
        <v>708.22400000000005</v>
      </c>
      <c r="G13" s="48">
        <f>A124830338W_Latest</f>
        <v>364.75</v>
      </c>
      <c r="H13" s="48">
        <f>A124829458T_Latest</f>
        <v>343.47399999999999</v>
      </c>
      <c r="I13" s="49"/>
      <c r="J13" s="45"/>
      <c r="K13" s="45"/>
      <c r="L13" s="45"/>
    </row>
    <row r="14" spans="1:13">
      <c r="A14" s="40"/>
      <c r="B14" s="47" t="s">
        <v>691</v>
      </c>
      <c r="C14" s="48">
        <f>A124830046V_Latest</f>
        <v>209.38200000000001</v>
      </c>
      <c r="D14" s="48">
        <f>A124829826K_Latest</f>
        <v>107.874</v>
      </c>
      <c r="E14" s="48">
        <f>A124829166R_Latest</f>
        <v>101.508</v>
      </c>
      <c r="F14" s="48">
        <f>A124829606J_Latest</f>
        <v>573.31399999999996</v>
      </c>
      <c r="G14" s="48">
        <f>A124830266W_Latest</f>
        <v>281.06200000000001</v>
      </c>
      <c r="H14" s="48">
        <f>A124829386T_Latest</f>
        <v>292.25200000000001</v>
      </c>
      <c r="I14" s="45"/>
      <c r="J14" s="45"/>
      <c r="K14" s="45"/>
      <c r="L14" s="45"/>
    </row>
    <row r="15" spans="1:13">
      <c r="A15" s="40"/>
      <c r="B15" s="47" t="s">
        <v>692</v>
      </c>
      <c r="C15" s="48">
        <f>A124830122K_Latest</f>
        <v>170.39099999999999</v>
      </c>
      <c r="D15" s="48">
        <f>A124829902A_Latest</f>
        <v>94.747</v>
      </c>
      <c r="E15" s="48">
        <f>A124829242F_Latest</f>
        <v>75.644000000000005</v>
      </c>
      <c r="F15" s="48">
        <f>A124829682K_Latest</f>
        <v>491.08199999999999</v>
      </c>
      <c r="G15" s="48">
        <f>A124830342L_Latest</f>
        <v>242.215</v>
      </c>
      <c r="H15" s="48">
        <f>A124829462J_Latest</f>
        <v>248.86699999999999</v>
      </c>
      <c r="I15" s="50"/>
      <c r="J15" s="51"/>
      <c r="K15" s="51"/>
      <c r="L15" s="51"/>
    </row>
    <row r="16" spans="1:13">
      <c r="A16" s="40"/>
      <c r="B16" s="47" t="s">
        <v>693</v>
      </c>
      <c r="C16" s="48">
        <f>A124830126V_Latest</f>
        <v>61.23</v>
      </c>
      <c r="D16" s="48">
        <f>A124829906K_Latest</f>
        <v>32.76</v>
      </c>
      <c r="E16" s="48">
        <f>A124829246R_Latest</f>
        <v>28.47</v>
      </c>
      <c r="F16" s="48">
        <f>A124829686V_Latest</f>
        <v>125.967</v>
      </c>
      <c r="G16" s="48">
        <f>A124830346W_Latest</f>
        <v>65.813999999999993</v>
      </c>
      <c r="H16" s="48">
        <f>A124829466T_Latest</f>
        <v>60.152999999999999</v>
      </c>
      <c r="I16" s="50"/>
      <c r="J16" s="40"/>
      <c r="K16" s="40"/>
      <c r="L16" s="40"/>
    </row>
    <row r="17" spans="1:12">
      <c r="A17" s="40"/>
      <c r="B17" s="47" t="s">
        <v>694</v>
      </c>
      <c r="C17" s="48">
        <f>A124830050K_Latest</f>
        <v>88.813999999999993</v>
      </c>
      <c r="D17" s="48">
        <f>A124829830A_Latest</f>
        <v>52.134999999999998</v>
      </c>
      <c r="E17" s="48">
        <f>A124829170F_Latest</f>
        <v>36.679000000000002</v>
      </c>
      <c r="F17" s="48">
        <f>A124829610X_Latest</f>
        <v>266.64</v>
      </c>
      <c r="G17" s="48">
        <f>A124830270L_Latest</f>
        <v>136.756</v>
      </c>
      <c r="H17" s="48">
        <f>A124829390J_Latest</f>
        <v>129.88499999999999</v>
      </c>
      <c r="I17" s="50"/>
      <c r="J17" s="40"/>
      <c r="K17" s="40"/>
      <c r="L17" s="40"/>
    </row>
    <row r="18" spans="1:12">
      <c r="A18" s="40"/>
      <c r="B18" s="47" t="s">
        <v>695</v>
      </c>
      <c r="C18" s="48">
        <f>A124830054V_Latest</f>
        <v>15.917999999999999</v>
      </c>
      <c r="D18" s="48">
        <f>A124829834K_Latest</f>
        <v>9.2159999999999993</v>
      </c>
      <c r="E18" s="48">
        <f>A124829174R_Latest</f>
        <v>6.702</v>
      </c>
      <c r="F18" s="48">
        <f>A124829614J_Latest</f>
        <v>47.594000000000001</v>
      </c>
      <c r="G18" s="48">
        <f>A124830274W_Latest</f>
        <v>24.446000000000002</v>
      </c>
      <c r="H18" s="48">
        <f>A124829394T_Latest</f>
        <v>23.148</v>
      </c>
      <c r="I18" s="50"/>
      <c r="J18" s="40"/>
      <c r="K18" s="40"/>
      <c r="L18" s="40"/>
    </row>
    <row r="19" spans="1:12">
      <c r="A19" s="40"/>
      <c r="B19" s="47" t="s">
        <v>696</v>
      </c>
      <c r="C19" s="48">
        <f>A124830094L_Latest</f>
        <v>5.5030000000000001</v>
      </c>
      <c r="D19" s="48">
        <f>A124829874C_Latest</f>
        <v>1.8120000000000001</v>
      </c>
      <c r="E19" s="48">
        <f>A124829214W_Latest</f>
        <v>3.6909999999999998</v>
      </c>
      <c r="F19" s="48">
        <f>A124829654A_Latest</f>
        <v>21.802</v>
      </c>
      <c r="G19" s="48">
        <f>A124830314C_Latest</f>
        <v>11.605</v>
      </c>
      <c r="H19" s="48">
        <f>A124829434X_Latest</f>
        <v>10.198</v>
      </c>
      <c r="I19" s="50"/>
      <c r="J19" s="40"/>
      <c r="K19" s="40"/>
      <c r="L19" s="40"/>
    </row>
    <row r="20" spans="1:12">
      <c r="A20" s="40"/>
      <c r="B20" s="47" t="s">
        <v>697</v>
      </c>
      <c r="C20" s="48">
        <f>A124830010T_Latest</f>
        <v>10.223000000000001</v>
      </c>
      <c r="D20" s="48">
        <f>A124829790V_Latest</f>
        <v>5.0309999999999997</v>
      </c>
      <c r="E20" s="48">
        <f>A124829130L_Latest</f>
        <v>5.1909999999999998</v>
      </c>
      <c r="F20" s="48">
        <f>A124829570T_Latest</f>
        <v>46.274999999999999</v>
      </c>
      <c r="G20" s="48">
        <f>A124830230V_Latest</f>
        <v>20.814</v>
      </c>
      <c r="H20" s="48">
        <f>A124829350R_Latest</f>
        <v>25.462</v>
      </c>
      <c r="I20" s="50"/>
      <c r="J20" s="40"/>
      <c r="K20" s="40"/>
      <c r="L20" s="40"/>
    </row>
    <row r="21" spans="1:12">
      <c r="A21" s="44" t="s">
        <v>698</v>
      </c>
      <c r="B21" s="40"/>
      <c r="C21" s="48"/>
      <c r="D21" s="48"/>
      <c r="E21" s="48"/>
      <c r="F21" s="48"/>
      <c r="G21" s="48"/>
      <c r="H21" s="48"/>
      <c r="I21" s="50"/>
      <c r="J21" s="40"/>
      <c r="K21" s="40"/>
      <c r="L21" s="40"/>
    </row>
    <row r="22" spans="1:12">
      <c r="A22" s="40"/>
      <c r="B22" s="47" t="s">
        <v>699</v>
      </c>
      <c r="C22" s="48">
        <f>A124830130K_Latest</f>
        <v>280.61099999999999</v>
      </c>
      <c r="D22" s="48">
        <f>A124829910A_Latest</f>
        <v>159.90199999999999</v>
      </c>
      <c r="E22" s="48">
        <f>A124829250F_Latest</f>
        <v>120.71</v>
      </c>
      <c r="F22" s="48">
        <f>A124829690K_Latest</f>
        <v>743.71100000000001</v>
      </c>
      <c r="G22" s="48">
        <f>A124830350L_Latest</f>
        <v>364.983</v>
      </c>
      <c r="H22" s="48">
        <f>A124829470J_Latest</f>
        <v>378.72800000000001</v>
      </c>
      <c r="I22" s="50"/>
      <c r="J22" s="40"/>
      <c r="K22" s="40"/>
      <c r="L22" s="40"/>
    </row>
    <row r="23" spans="1:12">
      <c r="A23" s="40"/>
      <c r="B23" s="47" t="s">
        <v>700</v>
      </c>
      <c r="C23" s="48">
        <f>A124830098W_Latest</f>
        <v>174.68100000000001</v>
      </c>
      <c r="D23" s="48">
        <f>A124829878L_Latest</f>
        <v>100.999</v>
      </c>
      <c r="E23" s="48">
        <f>A124829218F_Latest</f>
        <v>73.682000000000002</v>
      </c>
      <c r="F23" s="48">
        <f>A124829658K_Latest</f>
        <v>651.72</v>
      </c>
      <c r="G23" s="48">
        <f>A124830318L_Latest</f>
        <v>340.69299999999998</v>
      </c>
      <c r="H23" s="48">
        <f>A124829438J_Latest</f>
        <v>311.02699999999999</v>
      </c>
      <c r="I23" s="50"/>
      <c r="J23" s="40"/>
      <c r="K23" s="40"/>
      <c r="L23" s="40"/>
    </row>
    <row r="24" spans="1:12">
      <c r="A24" s="40"/>
      <c r="B24" s="47" t="s">
        <v>701</v>
      </c>
      <c r="C24" s="48">
        <f>A124830142V_Latest</f>
        <v>120.66800000000001</v>
      </c>
      <c r="D24" s="48">
        <f>A124829922K_Latest</f>
        <v>57.401000000000003</v>
      </c>
      <c r="E24" s="48">
        <f>A124829262R_Latest</f>
        <v>63.267000000000003</v>
      </c>
      <c r="F24" s="48">
        <f>A124829702J_Latest</f>
        <v>409.02600000000001</v>
      </c>
      <c r="G24" s="48">
        <f>A124830362W_Latest</f>
        <v>196.34700000000001</v>
      </c>
      <c r="H24" s="48">
        <f>A124829482T_Latest</f>
        <v>212.679</v>
      </c>
      <c r="I24" s="50"/>
      <c r="J24" s="40"/>
      <c r="K24" s="40"/>
      <c r="L24" s="40"/>
    </row>
    <row r="25" spans="1:12">
      <c r="A25" s="40"/>
      <c r="B25" s="47" t="s">
        <v>702</v>
      </c>
      <c r="C25" s="48">
        <f>A124830014A_Latest</f>
        <v>117.58</v>
      </c>
      <c r="D25" s="48">
        <f>A124829794C_Latest</f>
        <v>59.734000000000002</v>
      </c>
      <c r="E25" s="48">
        <f>A124829134W_Latest</f>
        <v>57.845999999999997</v>
      </c>
      <c r="F25" s="48">
        <f>A124829574A_Latest</f>
        <v>297.56700000000001</v>
      </c>
      <c r="G25" s="48">
        <f>A124830234C_Latest</f>
        <v>137.655</v>
      </c>
      <c r="H25" s="48">
        <f>A124829354X_Latest</f>
        <v>159.91200000000001</v>
      </c>
      <c r="I25" s="50"/>
      <c r="J25" s="40"/>
      <c r="K25" s="40"/>
      <c r="L25" s="40"/>
    </row>
    <row r="26" spans="1:12">
      <c r="A26" s="40"/>
      <c r="B26" s="47" t="s">
        <v>703</v>
      </c>
      <c r="C26" s="48">
        <f>A124829946C_Latest</f>
        <v>100.074</v>
      </c>
      <c r="D26" s="48">
        <f>A124829726A_Latest</f>
        <v>56.698999999999998</v>
      </c>
      <c r="E26" s="48">
        <f>A124829066F_Latest</f>
        <v>43.375</v>
      </c>
      <c r="F26" s="48">
        <f>A124829506X_Latest</f>
        <v>157.16499999999999</v>
      </c>
      <c r="G26" s="48">
        <f>A124830166L_Latest</f>
        <v>94.045000000000002</v>
      </c>
      <c r="H26" s="48">
        <f>A124829286J_Latest</f>
        <v>63.121000000000002</v>
      </c>
      <c r="I26" s="52"/>
      <c r="J26" s="50"/>
      <c r="K26" s="50"/>
      <c r="L26" s="50"/>
    </row>
    <row r="27" spans="1:12">
      <c r="A27" s="40"/>
      <c r="B27" s="47" t="s">
        <v>704</v>
      </c>
      <c r="C27" s="48">
        <f>A124829978W_Latest</f>
        <v>14.028</v>
      </c>
      <c r="D27" s="48">
        <f>A124829758V_Latest</f>
        <v>7.7220000000000004</v>
      </c>
      <c r="E27" s="48">
        <f>A124829098X_Latest</f>
        <v>6.306</v>
      </c>
      <c r="F27" s="48">
        <f>A124829538T_Latest</f>
        <v>21.71</v>
      </c>
      <c r="G27" s="48">
        <f>A124830198F_Latest</f>
        <v>13.738</v>
      </c>
      <c r="H27" s="48">
        <f>A124829318R_Latest</f>
        <v>7.9720000000000004</v>
      </c>
      <c r="I27" s="52"/>
      <c r="J27" s="50"/>
      <c r="K27" s="50"/>
      <c r="L27" s="50"/>
    </row>
    <row r="28" spans="1:12">
      <c r="A28" s="44" t="s">
        <v>705</v>
      </c>
      <c r="B28" s="40"/>
      <c r="C28" s="48"/>
      <c r="D28" s="48"/>
      <c r="E28" s="48"/>
      <c r="F28" s="48"/>
      <c r="G28" s="48"/>
      <c r="H28" s="48"/>
      <c r="I28" s="52"/>
      <c r="J28" s="50"/>
      <c r="K28" s="50"/>
      <c r="L28" s="50"/>
    </row>
    <row r="29" spans="1:12">
      <c r="A29" s="53"/>
      <c r="B29" s="47" t="s">
        <v>706</v>
      </c>
      <c r="C29" s="48">
        <f>A124830058C_Latest</f>
        <v>659.19600000000003</v>
      </c>
      <c r="D29" s="48">
        <f>A124829838V_Latest</f>
        <v>351.79700000000003</v>
      </c>
      <c r="E29" s="48">
        <f>A124829178X_Latest</f>
        <v>307.399</v>
      </c>
      <c r="F29" s="48">
        <f>A124829618T_Latest</f>
        <v>1911.0719999999999</v>
      </c>
      <c r="G29" s="48">
        <f>A124830278F_Latest</f>
        <v>967.89700000000005</v>
      </c>
      <c r="H29" s="48">
        <f>A124829398A_Latest</f>
        <v>943.17499999999995</v>
      </c>
      <c r="I29" s="52"/>
      <c r="J29" s="50"/>
      <c r="K29" s="50"/>
      <c r="L29" s="50"/>
    </row>
    <row r="30" spans="1:12">
      <c r="A30" s="53"/>
      <c r="B30" s="54" t="s">
        <v>707</v>
      </c>
      <c r="C30" s="48">
        <f>A124829982L_Latest</f>
        <v>279.50799999999998</v>
      </c>
      <c r="D30" s="48">
        <f>A124829762K_Latest</f>
        <v>131.17699999999999</v>
      </c>
      <c r="E30" s="48">
        <f>A124829102C_Latest</f>
        <v>148.33199999999999</v>
      </c>
      <c r="F30" s="48">
        <f>A124829542J_Latest</f>
        <v>1073.623</v>
      </c>
      <c r="G30" s="48">
        <f>A124830202K_Latest</f>
        <v>562.59199999999998</v>
      </c>
      <c r="H30" s="48">
        <f>A124829322F_Latest</f>
        <v>511.03100000000001</v>
      </c>
      <c r="I30" s="52"/>
      <c r="J30" s="50"/>
      <c r="K30" s="50"/>
      <c r="L30" s="50"/>
    </row>
    <row r="31" spans="1:12">
      <c r="A31" s="53"/>
      <c r="B31" s="55" t="s">
        <v>708</v>
      </c>
      <c r="C31" s="48">
        <f>A124830062V_Latest</f>
        <v>148.87799999999999</v>
      </c>
      <c r="D31" s="48">
        <f>A124829842K_Latest</f>
        <v>64.481999999999999</v>
      </c>
      <c r="E31" s="48">
        <f>A124829182R_Latest</f>
        <v>84.394999999999996</v>
      </c>
      <c r="F31" s="48">
        <f>A124829622J_Latest</f>
        <v>551.947</v>
      </c>
      <c r="G31" s="48">
        <f>A124830282W_Latest</f>
        <v>294.70299999999997</v>
      </c>
      <c r="H31" s="48">
        <f>A124829402F_Latest</f>
        <v>257.24400000000003</v>
      </c>
      <c r="I31" s="52"/>
      <c r="J31" s="50"/>
      <c r="K31" s="50"/>
      <c r="L31" s="50"/>
    </row>
    <row r="32" spans="1:12">
      <c r="A32" s="53"/>
      <c r="B32" s="55" t="s">
        <v>709</v>
      </c>
      <c r="C32" s="48">
        <f>A124830066C_Latest</f>
        <v>130.63</v>
      </c>
      <c r="D32" s="48">
        <f>A124829846V_Latest</f>
        <v>66.694000000000003</v>
      </c>
      <c r="E32" s="48">
        <f>A124829186X_Latest</f>
        <v>63.936</v>
      </c>
      <c r="F32" s="48">
        <f>A124829626T_Latest</f>
        <v>521.67499999999995</v>
      </c>
      <c r="G32" s="48">
        <f>A124830286F_Latest</f>
        <v>267.88900000000001</v>
      </c>
      <c r="H32" s="48">
        <f>A124829406R_Latest</f>
        <v>253.78700000000001</v>
      </c>
      <c r="I32" s="52"/>
      <c r="J32" s="50"/>
      <c r="K32" s="50"/>
      <c r="L32" s="50"/>
    </row>
    <row r="33" spans="1:12">
      <c r="A33" s="53"/>
      <c r="B33" s="54" t="s">
        <v>710</v>
      </c>
      <c r="C33" s="48">
        <f>A124830146C_Latest</f>
        <v>47.942</v>
      </c>
      <c r="D33" s="48">
        <f>A124829926V_Latest</f>
        <v>10.247</v>
      </c>
      <c r="E33" s="48">
        <f>A124829266X_Latest</f>
        <v>37.695</v>
      </c>
      <c r="F33" s="48">
        <f>A124829706T_Latest</f>
        <v>94.89</v>
      </c>
      <c r="G33" s="48">
        <f>A124830366F_Latest</f>
        <v>12.488</v>
      </c>
      <c r="H33" s="48">
        <f>A124829486A_Latest</f>
        <v>82.403000000000006</v>
      </c>
      <c r="I33" s="52"/>
      <c r="J33" s="50"/>
      <c r="K33" s="50"/>
      <c r="L33" s="50"/>
    </row>
    <row r="34" spans="1:12">
      <c r="A34" s="53"/>
      <c r="B34" s="54" t="s">
        <v>711</v>
      </c>
      <c r="C34" s="48">
        <f>A124829950V_Latest</f>
        <v>112.254</v>
      </c>
      <c r="D34" s="48">
        <f>A124829730T_Latest</f>
        <v>61.363999999999997</v>
      </c>
      <c r="E34" s="48">
        <f>A124829070W_Latest</f>
        <v>50.89</v>
      </c>
      <c r="F34" s="48">
        <f>A124829510R_Latest</f>
        <v>300.24400000000003</v>
      </c>
      <c r="G34" s="48">
        <f>A124830170C_Latest</f>
        <v>136.09299999999999</v>
      </c>
      <c r="H34" s="48">
        <f>A124829290X_Latest</f>
        <v>164.15100000000001</v>
      </c>
      <c r="I34" s="52"/>
      <c r="J34" s="50"/>
      <c r="K34" s="50"/>
      <c r="L34" s="50"/>
    </row>
    <row r="35" spans="1:12">
      <c r="A35" s="56"/>
      <c r="B35" s="54" t="s">
        <v>712</v>
      </c>
      <c r="C35" s="48">
        <f>A124830134V_Latest</f>
        <v>188.958</v>
      </c>
      <c r="D35" s="48">
        <f>A124829914K_Latest</f>
        <v>129.77600000000001</v>
      </c>
      <c r="E35" s="48">
        <f>A124829254R_Latest</f>
        <v>59.182000000000002</v>
      </c>
      <c r="F35" s="48">
        <f>A124829694V_Latest</f>
        <v>355.88799999999998</v>
      </c>
      <c r="G35" s="48">
        <f>A124830354W_Latest</f>
        <v>207.614</v>
      </c>
      <c r="H35" s="48">
        <f>A124829474T_Latest</f>
        <v>148.274</v>
      </c>
      <c r="I35" s="52"/>
      <c r="J35" s="50"/>
      <c r="K35" s="50"/>
      <c r="L35" s="50"/>
    </row>
    <row r="36" spans="1:12">
      <c r="A36" s="53"/>
      <c r="B36" s="54" t="s">
        <v>713</v>
      </c>
      <c r="C36" s="48">
        <f>A124830138C_Latest</f>
        <v>30.535</v>
      </c>
      <c r="D36" s="48">
        <f>A124829918V_Latest</f>
        <v>19.234000000000002</v>
      </c>
      <c r="E36" s="48">
        <f>A124829258X_Latest</f>
        <v>11.301</v>
      </c>
      <c r="F36" s="48">
        <f>A124829698C_Latest</f>
        <v>86.427000000000007</v>
      </c>
      <c r="G36" s="48">
        <f>A124830358F_Latest</f>
        <v>49.11</v>
      </c>
      <c r="H36" s="48">
        <f>A124829478A_Latest</f>
        <v>37.317</v>
      </c>
      <c r="I36" s="52"/>
      <c r="J36" s="40"/>
      <c r="K36" s="40"/>
      <c r="L36" s="40"/>
    </row>
    <row r="37" spans="1:12">
      <c r="A37" s="53"/>
      <c r="B37" s="47" t="s">
        <v>714</v>
      </c>
      <c r="C37" s="48">
        <f>A124829954C_Latest</f>
        <v>138.679</v>
      </c>
      <c r="D37" s="48">
        <f>A124829734A_Latest</f>
        <v>85.328999999999994</v>
      </c>
      <c r="E37" s="48">
        <f>A124829074F_Latest</f>
        <v>53.35</v>
      </c>
      <c r="F37" s="48">
        <f>A124829514X_Latest</f>
        <v>348.315</v>
      </c>
      <c r="G37" s="48">
        <f>A124830174L_Latest</f>
        <v>168.482</v>
      </c>
      <c r="H37" s="48">
        <f>A124829294J_Latest</f>
        <v>179.833</v>
      </c>
      <c r="I37" s="57"/>
      <c r="J37" s="40"/>
      <c r="K37" s="40"/>
      <c r="L37" s="40"/>
    </row>
    <row r="38" spans="1:12">
      <c r="A38" s="53"/>
      <c r="B38" s="54" t="s">
        <v>715</v>
      </c>
      <c r="C38" s="48">
        <f>A124830018K_Latest</f>
        <v>84.403999999999996</v>
      </c>
      <c r="D38" s="48">
        <f>A124829798L_Latest</f>
        <v>56.978999999999999</v>
      </c>
      <c r="E38" s="48">
        <f>A124829138F_Latest</f>
        <v>27.425000000000001</v>
      </c>
      <c r="F38" s="48">
        <f>A124829578K_Latest</f>
        <v>184.32599999999999</v>
      </c>
      <c r="G38" s="48">
        <f>A124830238L_Latest</f>
        <v>88.741</v>
      </c>
      <c r="H38" s="48">
        <f>A124829358J_Latest</f>
        <v>95.584999999999994</v>
      </c>
      <c r="I38" s="57"/>
      <c r="J38" s="40"/>
      <c r="K38" s="40"/>
      <c r="L38" s="40"/>
    </row>
    <row r="39" spans="1:12">
      <c r="A39" s="53"/>
      <c r="B39" s="54" t="s">
        <v>716</v>
      </c>
      <c r="C39" s="48">
        <f>A124830070V_Latest</f>
        <v>54.276000000000003</v>
      </c>
      <c r="D39" s="48">
        <f>A124829850K_Latest</f>
        <v>28.35</v>
      </c>
      <c r="E39" s="48">
        <f>A124829190R_Latest</f>
        <v>25.925000000000001</v>
      </c>
      <c r="F39" s="48">
        <f>A124829630J_Latest</f>
        <v>163.989</v>
      </c>
      <c r="G39" s="48">
        <f>A124830290W_Latest</f>
        <v>79.741</v>
      </c>
      <c r="H39" s="48">
        <f>A124829410F_Latest</f>
        <v>84.248999999999995</v>
      </c>
      <c r="I39" s="57"/>
      <c r="J39" s="40"/>
      <c r="K39" s="40"/>
      <c r="L39" s="40"/>
    </row>
    <row r="40" spans="1:12">
      <c r="A40" s="53"/>
      <c r="B40" s="47" t="s">
        <v>717</v>
      </c>
      <c r="C40" s="48">
        <f>A124830150V_Latest</f>
        <v>9.7669999999999995</v>
      </c>
      <c r="D40" s="48">
        <f>A124829930K_Latest</f>
        <v>5.33</v>
      </c>
      <c r="E40" s="48">
        <f>A124829270R_Latest</f>
        <v>4.4370000000000003</v>
      </c>
      <c r="F40" s="48">
        <f>A124829710J_Latest</f>
        <v>21.512</v>
      </c>
      <c r="G40" s="48">
        <f>A124830370W_Latest</f>
        <v>11.082000000000001</v>
      </c>
      <c r="H40" s="48">
        <f>A124829490T_Latest</f>
        <v>10.43</v>
      </c>
      <c r="I40" s="57"/>
      <c r="J40" s="40"/>
      <c r="K40" s="40"/>
      <c r="L40" s="40"/>
    </row>
    <row r="41" spans="1:12">
      <c r="A41" s="58" t="s">
        <v>718</v>
      </c>
      <c r="B41" s="40"/>
      <c r="C41" s="48"/>
      <c r="D41" s="48"/>
      <c r="E41" s="48"/>
      <c r="F41" s="48"/>
      <c r="G41" s="48"/>
      <c r="H41" s="48"/>
      <c r="I41" s="57"/>
      <c r="J41" s="40"/>
      <c r="K41" s="40"/>
      <c r="L41" s="40"/>
    </row>
    <row r="42" spans="1:12">
      <c r="A42" s="40"/>
      <c r="B42" s="59" t="s">
        <v>719</v>
      </c>
      <c r="C42" s="48">
        <f>A124829958L_Latest</f>
        <v>513.14200000000005</v>
      </c>
      <c r="D42" s="48">
        <f>A124829738K_Latest</f>
        <v>277.20499999999998</v>
      </c>
      <c r="E42" s="48">
        <f>A124829078R_Latest</f>
        <v>235.93700000000001</v>
      </c>
      <c r="F42" s="48" t="s">
        <v>720</v>
      </c>
      <c r="G42" s="48" t="s">
        <v>720</v>
      </c>
      <c r="H42" s="48" t="s">
        <v>720</v>
      </c>
      <c r="I42" s="57"/>
      <c r="J42" s="40"/>
      <c r="K42" s="40"/>
      <c r="L42" s="40"/>
    </row>
    <row r="43" spans="1:12">
      <c r="A43" s="40"/>
      <c r="B43" s="59" t="s">
        <v>721</v>
      </c>
      <c r="C43" s="48">
        <f>A124830102A_Latest</f>
        <v>235.5</v>
      </c>
      <c r="D43" s="48">
        <f>A124829882C_Latest</f>
        <v>132.375</v>
      </c>
      <c r="E43" s="48">
        <f>A124829222W_Latest</f>
        <v>103.124</v>
      </c>
      <c r="F43" s="48">
        <f>A124829662A_Latest</f>
        <v>1131.893</v>
      </c>
      <c r="G43" s="48">
        <f>A124830322C_Latest</f>
        <v>564.72199999999998</v>
      </c>
      <c r="H43" s="48">
        <f>A124829442X_Latest</f>
        <v>567.17100000000005</v>
      </c>
      <c r="I43" s="57"/>
      <c r="J43" s="40"/>
      <c r="K43" s="40"/>
      <c r="L43" s="40"/>
    </row>
    <row r="44" spans="1:12">
      <c r="A44" s="40"/>
      <c r="B44" s="59" t="s">
        <v>722</v>
      </c>
      <c r="C44" s="48">
        <f>A124830106K_Latest</f>
        <v>45.39</v>
      </c>
      <c r="D44" s="48">
        <f>A124829886L_Latest</f>
        <v>26.401</v>
      </c>
      <c r="E44" s="48">
        <f>A124829226F_Latest</f>
        <v>18.989000000000001</v>
      </c>
      <c r="F44" s="48">
        <f>A124829666K_Latest</f>
        <v>922.93799999999999</v>
      </c>
      <c r="G44" s="48">
        <f>A124830326L_Latest</f>
        <v>467.56200000000001</v>
      </c>
      <c r="H44" s="48">
        <f>A124829446J_Latest</f>
        <v>455.37599999999998</v>
      </c>
      <c r="I44" s="57"/>
      <c r="J44" s="40"/>
      <c r="K44" s="40"/>
      <c r="L44" s="40"/>
    </row>
    <row r="45" spans="1:12">
      <c r="A45" s="40"/>
      <c r="B45" s="59" t="s">
        <v>723</v>
      </c>
      <c r="C45" s="48">
        <f>A124829994W_Latest</f>
        <v>10.151999999999999</v>
      </c>
      <c r="D45" s="48">
        <f>A124829774V_Latest</f>
        <v>5.0629999999999997</v>
      </c>
      <c r="E45" s="48">
        <f>A124829114L_Latest</f>
        <v>5.0890000000000004</v>
      </c>
      <c r="F45" s="48">
        <f>A124829554T_Latest</f>
        <v>168.13499999999999</v>
      </c>
      <c r="G45" s="48">
        <f>A124830214V_Latest</f>
        <v>87.483000000000004</v>
      </c>
      <c r="H45" s="48">
        <f>A124829334R_Latest</f>
        <v>80.652000000000001</v>
      </c>
      <c r="I45" s="60"/>
      <c r="J45" s="40"/>
      <c r="K45" s="40"/>
      <c r="L45" s="40"/>
    </row>
    <row r="46" spans="1:12">
      <c r="A46" s="40"/>
      <c r="B46" s="59" t="s">
        <v>724</v>
      </c>
      <c r="C46" s="48">
        <f>A124829962C_Latest</f>
        <v>3.4580000000000002</v>
      </c>
      <c r="D46" s="48">
        <f>A124829742A_Latest</f>
        <v>1.411</v>
      </c>
      <c r="E46" s="48">
        <f>A124829082F_Latest</f>
        <v>2.0470000000000002</v>
      </c>
      <c r="F46" s="48">
        <f>A124829522X_Latest</f>
        <v>57.933999999999997</v>
      </c>
      <c r="G46" s="48">
        <f>A124830182L_Latest</f>
        <v>27.693999999999999</v>
      </c>
      <c r="H46" s="48">
        <f>A124829302W_Latest</f>
        <v>30.239000000000001</v>
      </c>
      <c r="I46" s="60"/>
      <c r="J46" s="40"/>
      <c r="K46" s="40"/>
      <c r="L46" s="40"/>
    </row>
    <row r="47" spans="1:12">
      <c r="A47" s="44" t="s">
        <v>725</v>
      </c>
      <c r="B47" s="61"/>
      <c r="C47" s="48"/>
      <c r="D47" s="48"/>
      <c r="E47" s="48"/>
      <c r="F47" s="48"/>
      <c r="G47" s="48"/>
      <c r="H47" s="48"/>
      <c r="I47" s="60"/>
      <c r="J47" s="40"/>
      <c r="K47" s="40"/>
      <c r="L47" s="40"/>
    </row>
    <row r="48" spans="1:12">
      <c r="A48" s="62"/>
      <c r="B48" s="47" t="s">
        <v>726</v>
      </c>
      <c r="C48" s="48" t="s">
        <v>720</v>
      </c>
      <c r="D48" s="48" t="s">
        <v>720</v>
      </c>
      <c r="E48" s="48" t="s">
        <v>720</v>
      </c>
      <c r="F48" s="48">
        <f>A124829582A_Latest</f>
        <v>121.742</v>
      </c>
      <c r="G48" s="48">
        <f>A124830242C_Latest</f>
        <v>56.917000000000002</v>
      </c>
      <c r="H48" s="48">
        <f>A124829362X_Latest</f>
        <v>64.825000000000003</v>
      </c>
      <c r="I48" s="60"/>
      <c r="J48" s="40"/>
      <c r="K48" s="40"/>
      <c r="L48" s="40"/>
    </row>
    <row r="49" spans="1:12">
      <c r="A49" s="62"/>
      <c r="B49" s="47" t="s">
        <v>727</v>
      </c>
      <c r="C49" s="48">
        <f>A124829986W_Latest</f>
        <v>730.31200000000001</v>
      </c>
      <c r="D49" s="48">
        <f>A124829766V_Latest</f>
        <v>401.73500000000001</v>
      </c>
      <c r="E49" s="48">
        <f>A124829106L_Latest</f>
        <v>328.577</v>
      </c>
      <c r="F49" s="48">
        <f>A124829546T_Latest</f>
        <v>327.28199999999998</v>
      </c>
      <c r="G49" s="48">
        <f>A124830206V_Latest</f>
        <v>153.702</v>
      </c>
      <c r="H49" s="48">
        <f>A124829326R_Latest</f>
        <v>173.58</v>
      </c>
      <c r="I49" s="60"/>
      <c r="J49" s="40"/>
      <c r="K49" s="40"/>
      <c r="L49" s="40"/>
    </row>
    <row r="50" spans="1:12">
      <c r="A50" s="62"/>
      <c r="B50" s="47" t="s">
        <v>728</v>
      </c>
      <c r="C50" s="48">
        <f>A124830026K_Latest</f>
        <v>601.91399999999999</v>
      </c>
      <c r="D50" s="48">
        <f>A124829806A_Latest</f>
        <v>331.74599999999998</v>
      </c>
      <c r="E50" s="48">
        <f>A124829146F_Latest</f>
        <v>270.16800000000001</v>
      </c>
      <c r="F50" s="48">
        <f>A124829586K_Latest</f>
        <v>288.50599999999997</v>
      </c>
      <c r="G50" s="48">
        <f>A124830246L_Latest</f>
        <v>129.66900000000001</v>
      </c>
      <c r="H50" s="48">
        <f>A124829366J_Latest</f>
        <v>158.83699999999999</v>
      </c>
      <c r="I50" s="60"/>
      <c r="J50" s="40"/>
      <c r="K50" s="40"/>
      <c r="L50" s="40"/>
    </row>
    <row r="51" spans="1:12">
      <c r="A51" s="62"/>
      <c r="B51" s="47" t="s">
        <v>729</v>
      </c>
      <c r="C51" s="48">
        <f>A124829998F_Latest</f>
        <v>334.55599999999998</v>
      </c>
      <c r="D51" s="48">
        <f>A124829778C_Latest</f>
        <v>183.99299999999999</v>
      </c>
      <c r="E51" s="48">
        <f>A124829118W_Latest</f>
        <v>150.56299999999999</v>
      </c>
      <c r="F51" s="48">
        <f>A124829558A_Latest</f>
        <v>223.60599999999999</v>
      </c>
      <c r="G51" s="48">
        <f>A124830218C_Latest</f>
        <v>99.384</v>
      </c>
      <c r="H51" s="48">
        <f>A124829338X_Latest</f>
        <v>124.22199999999999</v>
      </c>
      <c r="I51" s="60"/>
      <c r="J51" s="40"/>
      <c r="K51" s="40"/>
      <c r="L51" s="40"/>
    </row>
    <row r="52" spans="1:12">
      <c r="A52" s="62"/>
      <c r="B52" s="47" t="s">
        <v>730</v>
      </c>
      <c r="C52" s="48">
        <f>A124830030A_Latest</f>
        <v>444.67599999999999</v>
      </c>
      <c r="D52" s="48">
        <f>A124829810T_Latest</f>
        <v>247.45500000000001</v>
      </c>
      <c r="E52" s="48">
        <f>A124829150W_Latest</f>
        <v>197.221</v>
      </c>
      <c r="F52" s="48">
        <f>A124829590A_Latest</f>
        <v>211.40799999999999</v>
      </c>
      <c r="G52" s="48">
        <f>A124830250C_Latest</f>
        <v>98.554000000000002</v>
      </c>
      <c r="H52" s="48">
        <f>A124829370X_Latest</f>
        <v>112.854</v>
      </c>
      <c r="I52" s="60"/>
      <c r="J52" s="40"/>
      <c r="K52" s="40"/>
      <c r="L52" s="40"/>
    </row>
    <row r="53" spans="1:12">
      <c r="A53" s="62"/>
      <c r="B53" s="47" t="s">
        <v>731</v>
      </c>
      <c r="C53" s="48">
        <f>A124830074C_Latest</f>
        <v>53.636000000000003</v>
      </c>
      <c r="D53" s="48">
        <f>A124829854V_Latest</f>
        <v>32.710999999999999</v>
      </c>
      <c r="E53" s="48">
        <f>A124829194X_Latest</f>
        <v>20.925000000000001</v>
      </c>
      <c r="F53" s="48">
        <f>A124829634T_Latest</f>
        <v>59.731999999999999</v>
      </c>
      <c r="G53" s="48">
        <f>A124830294F_Latest</f>
        <v>30.248999999999999</v>
      </c>
      <c r="H53" s="48">
        <f>A124829414R_Latest</f>
        <v>29.483000000000001</v>
      </c>
      <c r="I53" s="60"/>
      <c r="J53" s="40"/>
      <c r="K53" s="40"/>
      <c r="L53" s="40"/>
    </row>
    <row r="54" spans="1:12">
      <c r="A54" s="62"/>
      <c r="B54" s="47" t="s">
        <v>732</v>
      </c>
      <c r="C54" s="48">
        <f>A124830034K_Latest</f>
        <v>89.798000000000002</v>
      </c>
      <c r="D54" s="48">
        <f>A124829814A_Latest</f>
        <v>50.101999999999997</v>
      </c>
      <c r="E54" s="48">
        <f>A124829154F_Latest</f>
        <v>39.695999999999998</v>
      </c>
      <c r="F54" s="48">
        <f>A124829594K_Latest</f>
        <v>56.521999999999998</v>
      </c>
      <c r="G54" s="48">
        <f>A124830254L_Latest</f>
        <v>27.088999999999999</v>
      </c>
      <c r="H54" s="48">
        <f>A124829374J_Latest</f>
        <v>29.433</v>
      </c>
      <c r="I54" s="60"/>
      <c r="J54" s="40"/>
      <c r="K54" s="40"/>
      <c r="L54" s="40"/>
    </row>
    <row r="55" spans="1:12">
      <c r="A55" s="62"/>
      <c r="B55" s="47" t="s">
        <v>733</v>
      </c>
      <c r="C55" s="48">
        <f>A124830002T_Latest</f>
        <v>344.27100000000002</v>
      </c>
      <c r="D55" s="48">
        <f>A124829782V_Latest</f>
        <v>199.48599999999999</v>
      </c>
      <c r="E55" s="48">
        <f>A124829122L_Latest</f>
        <v>144.785</v>
      </c>
      <c r="F55" s="48">
        <f>A124829562T_Latest</f>
        <v>102.789</v>
      </c>
      <c r="G55" s="48">
        <f>A124830222V_Latest</f>
        <v>50.262</v>
      </c>
      <c r="H55" s="48">
        <f>A124829342R_Latest</f>
        <v>52.527000000000001</v>
      </c>
      <c r="I55" s="60"/>
      <c r="J55" s="40"/>
      <c r="K55" s="40"/>
      <c r="L55" s="40"/>
    </row>
    <row r="56" spans="1:12">
      <c r="A56" s="56"/>
      <c r="B56" s="47" t="s">
        <v>734</v>
      </c>
      <c r="C56" s="48">
        <f>A124830110A_Latest</f>
        <v>198.78700000000001</v>
      </c>
      <c r="D56" s="48">
        <f>A124829890C_Latest</f>
        <v>126.05200000000001</v>
      </c>
      <c r="E56" s="48">
        <f>A124829230W_Latest</f>
        <v>72.734999999999999</v>
      </c>
      <c r="F56" s="48">
        <f>A124829670A_Latest</f>
        <v>92.65</v>
      </c>
      <c r="G56" s="48">
        <f>A124830330C_Latest</f>
        <v>47.557000000000002</v>
      </c>
      <c r="H56" s="48">
        <f>A124829450X_Latest</f>
        <v>45.093000000000004</v>
      </c>
      <c r="I56" s="60"/>
      <c r="J56" s="40"/>
      <c r="K56" s="40"/>
      <c r="L56" s="40"/>
    </row>
    <row r="57" spans="1:12">
      <c r="A57" s="62"/>
      <c r="B57" s="47" t="s">
        <v>735</v>
      </c>
      <c r="C57" s="48">
        <f>A124830078L_Latest</f>
        <v>695.19600000000003</v>
      </c>
      <c r="D57" s="48">
        <f>A124829858C_Latest</f>
        <v>383.83499999999998</v>
      </c>
      <c r="E57" s="48">
        <f>A124829198J_Latest</f>
        <v>311.36099999999999</v>
      </c>
      <c r="F57" s="48">
        <f>A124829638A_Latest</f>
        <v>358</v>
      </c>
      <c r="G57" s="48">
        <f>A124830298R_Latest</f>
        <v>164.989</v>
      </c>
      <c r="H57" s="48">
        <f>A124829418X_Latest</f>
        <v>193.011</v>
      </c>
      <c r="I57" s="60"/>
      <c r="J57" s="40"/>
      <c r="K57" s="40"/>
      <c r="L57" s="40"/>
    </row>
    <row r="58" spans="1:12">
      <c r="A58" s="62"/>
      <c r="B58" s="47" t="s">
        <v>736</v>
      </c>
      <c r="C58" s="48">
        <f>A124830082C_Latest</f>
        <v>405.36799999999999</v>
      </c>
      <c r="D58" s="48">
        <f>A124829862V_Latest</f>
        <v>236.48699999999999</v>
      </c>
      <c r="E58" s="48">
        <f>A124829202L_Latest</f>
        <v>168.881</v>
      </c>
      <c r="F58" s="48">
        <f>A124829642T_Latest</f>
        <v>122.155</v>
      </c>
      <c r="G58" s="48">
        <f>A124830302V_Latest</f>
        <v>62.228000000000002</v>
      </c>
      <c r="H58" s="48">
        <f>A124829422R_Latest</f>
        <v>59.927</v>
      </c>
      <c r="I58" s="60"/>
      <c r="J58" s="40"/>
      <c r="K58" s="40"/>
      <c r="L58" s="40"/>
    </row>
    <row r="59" spans="1:12">
      <c r="A59" s="62"/>
      <c r="B59" s="47" t="s">
        <v>737</v>
      </c>
      <c r="C59" s="48">
        <f>A124830154C_Latest</f>
        <v>174.45500000000001</v>
      </c>
      <c r="D59" s="48">
        <f>A124829934V_Latest</f>
        <v>91.253</v>
      </c>
      <c r="E59" s="48">
        <f>A124829274X_Latest</f>
        <v>83.201999999999998</v>
      </c>
      <c r="F59" s="48">
        <f>A124829714T_Latest</f>
        <v>110.247</v>
      </c>
      <c r="G59" s="48">
        <f>A124830374F_Latest</f>
        <v>56.509</v>
      </c>
      <c r="H59" s="48">
        <f>A124829494A_Latest</f>
        <v>53.738</v>
      </c>
      <c r="I59" s="60"/>
      <c r="J59" s="40"/>
      <c r="K59" s="40"/>
      <c r="L59" s="40"/>
    </row>
    <row r="60" spans="1:12">
      <c r="A60" s="62"/>
      <c r="B60" s="47" t="s">
        <v>738</v>
      </c>
      <c r="C60" s="48">
        <f>A124829966L_Latest</f>
        <v>18.573</v>
      </c>
      <c r="D60" s="48">
        <f>A124829746K_Latest</f>
        <v>9.3949999999999996</v>
      </c>
      <c r="E60" s="48">
        <f>A124829086R_Latest</f>
        <v>9.1780000000000008</v>
      </c>
      <c r="F60" s="48">
        <f>A124829526J_Latest</f>
        <v>1842.741</v>
      </c>
      <c r="G60" s="48">
        <f>A124830186W_Latest</f>
        <v>939.05899999999997</v>
      </c>
      <c r="H60" s="48">
        <f>A124829306F_Latest</f>
        <v>903.68200000000002</v>
      </c>
      <c r="I60" s="60"/>
      <c r="J60" s="40"/>
      <c r="K60" s="40"/>
      <c r="L60" s="40"/>
    </row>
    <row r="61" spans="1:12">
      <c r="A61" s="63" t="s">
        <v>739</v>
      </c>
      <c r="B61" s="64"/>
      <c r="C61" s="48"/>
      <c r="D61" s="48"/>
      <c r="E61" s="48"/>
      <c r="F61" s="48"/>
      <c r="G61" s="48"/>
      <c r="H61" s="48"/>
      <c r="I61" s="60"/>
      <c r="J61" s="40"/>
      <c r="K61" s="40"/>
      <c r="L61" s="40"/>
    </row>
    <row r="62" spans="1:12">
      <c r="A62" s="65"/>
      <c r="B62" s="66" t="s">
        <v>740</v>
      </c>
      <c r="C62" s="48">
        <f>A124830038V_Latest</f>
        <v>430.32100000000003</v>
      </c>
      <c r="D62" s="48">
        <f>A124829818K_Latest</f>
        <v>221.54499999999999</v>
      </c>
      <c r="E62" s="48">
        <f>A124829158R_Latest</f>
        <v>208.77699999999999</v>
      </c>
      <c r="F62" s="48">
        <f>A124829598V_Latest</f>
        <v>1444.085</v>
      </c>
      <c r="G62" s="48">
        <f>A124830258W_Latest</f>
        <v>708.005</v>
      </c>
      <c r="H62" s="48">
        <f>A124829378T_Latest</f>
        <v>736.08</v>
      </c>
      <c r="I62" s="60"/>
      <c r="J62" s="40"/>
      <c r="K62" s="40"/>
      <c r="L62" s="40"/>
    </row>
    <row r="63" spans="1:12">
      <c r="A63" s="65"/>
      <c r="B63" s="67" t="s">
        <v>741</v>
      </c>
      <c r="C63" s="48">
        <f>A124829990L_Latest</f>
        <v>57.515000000000001</v>
      </c>
      <c r="D63" s="48">
        <f>A124829770K_Latest</f>
        <v>31.088000000000001</v>
      </c>
      <c r="E63" s="48">
        <f>A124829110C_Latest</f>
        <v>26.425999999999998</v>
      </c>
      <c r="F63" s="48">
        <f>A124829550J_Latest</f>
        <v>187.571</v>
      </c>
      <c r="G63" s="48">
        <f>A124830210K_Latest</f>
        <v>92.028000000000006</v>
      </c>
      <c r="H63" s="48">
        <f>A124829330F_Latest</f>
        <v>95.543000000000006</v>
      </c>
      <c r="I63" s="60"/>
      <c r="J63" s="40"/>
      <c r="K63" s="40"/>
      <c r="L63" s="40"/>
    </row>
    <row r="64" spans="1:12">
      <c r="A64" s="65"/>
      <c r="B64" s="67" t="s">
        <v>742</v>
      </c>
      <c r="C64" s="48">
        <f>A124830086L_Latest</f>
        <v>23.780999999999999</v>
      </c>
      <c r="D64" s="48">
        <f>A124829866C_Latest</f>
        <v>11.621</v>
      </c>
      <c r="E64" s="48">
        <f>A124829206W_Latest</f>
        <v>12.161</v>
      </c>
      <c r="F64" s="48">
        <f>A124829646A_Latest</f>
        <v>63.264000000000003</v>
      </c>
      <c r="G64" s="48">
        <f>A124830306C_Latest</f>
        <v>24.248999999999999</v>
      </c>
      <c r="H64" s="48">
        <f>A124829426X_Latest</f>
        <v>39.014000000000003</v>
      </c>
      <c r="I64" s="60"/>
      <c r="J64" s="40"/>
      <c r="K64" s="40"/>
      <c r="L64" s="40"/>
    </row>
    <row r="65" spans="1:12">
      <c r="A65" s="65"/>
      <c r="B65" s="67" t="s">
        <v>743</v>
      </c>
      <c r="C65" s="48">
        <f>A124830090C_Latest</f>
        <v>126.607</v>
      </c>
      <c r="D65" s="48">
        <f>A124829870V_Latest</f>
        <v>58.369</v>
      </c>
      <c r="E65" s="48">
        <f>A124829210L_Latest</f>
        <v>68.238</v>
      </c>
      <c r="F65" s="48">
        <f>A124829650T_Latest</f>
        <v>504.08</v>
      </c>
      <c r="G65" s="48">
        <f>A124830310V_Latest</f>
        <v>225.12700000000001</v>
      </c>
      <c r="H65" s="48">
        <f>A124829430R_Latest</f>
        <v>278.95299999999997</v>
      </c>
      <c r="I65" s="60"/>
      <c r="J65" s="40"/>
      <c r="K65" s="40"/>
      <c r="L65" s="40"/>
    </row>
    <row r="66" spans="1:12">
      <c r="A66" s="65"/>
      <c r="B66" s="67" t="s">
        <v>744</v>
      </c>
      <c r="C66" s="48">
        <f>A124830006A_Latest</f>
        <v>63.962000000000003</v>
      </c>
      <c r="D66" s="48">
        <f>A124829786C_Latest</f>
        <v>29.896999999999998</v>
      </c>
      <c r="E66" s="48">
        <f>A124829126W_Latest</f>
        <v>34.064999999999998</v>
      </c>
      <c r="F66" s="48">
        <f>A124829566A_Latest</f>
        <v>212.619</v>
      </c>
      <c r="G66" s="48">
        <f>A124830226C_Latest</f>
        <v>85.218999999999994</v>
      </c>
      <c r="H66" s="48">
        <f>A124829346X_Latest</f>
        <v>127.401</v>
      </c>
      <c r="I66" s="60"/>
      <c r="J66" s="40"/>
      <c r="K66" s="40"/>
      <c r="L66" s="40"/>
    </row>
    <row r="67" spans="1:12">
      <c r="A67" s="65"/>
      <c r="B67" s="67" t="s">
        <v>745</v>
      </c>
      <c r="C67" s="48">
        <f>A124829970C_Latest</f>
        <v>113.89700000000001</v>
      </c>
      <c r="D67" s="48">
        <f>A124829750A_Latest</f>
        <v>66.816999999999993</v>
      </c>
      <c r="E67" s="48">
        <f>A124829090F_Latest</f>
        <v>47.079000000000001</v>
      </c>
      <c r="F67" s="48">
        <f>A124829530X_Latest</f>
        <v>397.41399999999999</v>
      </c>
      <c r="G67" s="48">
        <f>A124830190L_Latest</f>
        <v>237.66200000000001</v>
      </c>
      <c r="H67" s="48">
        <f>A124829310W_Latest</f>
        <v>159.75200000000001</v>
      </c>
      <c r="I67" s="60"/>
      <c r="J67" s="40"/>
      <c r="K67" s="40"/>
      <c r="L67" s="40"/>
    </row>
    <row r="68" spans="1:12">
      <c r="A68" s="65"/>
      <c r="B68" s="67" t="s">
        <v>746</v>
      </c>
      <c r="C68" s="48">
        <f>A124830158L_Latest</f>
        <v>30.893000000000001</v>
      </c>
      <c r="D68" s="48">
        <f>A124829938C_Latest</f>
        <v>16.100000000000001</v>
      </c>
      <c r="E68" s="48">
        <f>A124829278J_Latest</f>
        <v>14.792999999999999</v>
      </c>
      <c r="F68" s="48">
        <f>A124829718A_Latest</f>
        <v>46.094000000000001</v>
      </c>
      <c r="G68" s="48">
        <f>A124830378R_Latest</f>
        <v>21.289000000000001</v>
      </c>
      <c r="H68" s="48">
        <f>A124829498K_Latest</f>
        <v>24.805</v>
      </c>
      <c r="I68" s="60"/>
      <c r="J68" s="40"/>
      <c r="K68" s="40"/>
      <c r="L68" s="40"/>
    </row>
    <row r="69" spans="1:12">
      <c r="A69" s="65"/>
      <c r="B69" s="67" t="s">
        <v>747</v>
      </c>
      <c r="C69" s="48">
        <f>A124830042K_Latest</f>
        <v>5.1529999999999996</v>
      </c>
      <c r="D69" s="9">
        <v>1.5589999999999999</v>
      </c>
      <c r="E69" s="48">
        <f>A124829162F_Latest</f>
        <v>3.5939999999999999</v>
      </c>
      <c r="F69" s="48">
        <f>A124829602X_Latest</f>
        <v>14.443</v>
      </c>
      <c r="G69" s="48">
        <f>A124830262L_Latest</f>
        <v>9.0739999999999998</v>
      </c>
      <c r="H69" s="48">
        <f>A124829382J_Latest</f>
        <v>5.3689999999999998</v>
      </c>
      <c r="I69" s="60"/>
      <c r="J69" s="40"/>
      <c r="K69" s="40"/>
      <c r="L69" s="40"/>
    </row>
    <row r="70" spans="1:12">
      <c r="A70" s="65"/>
      <c r="B70" s="67" t="s">
        <v>748</v>
      </c>
      <c r="C70" s="48">
        <f>A124830114K_Latest</f>
        <v>8.5129999999999999</v>
      </c>
      <c r="D70" s="48">
        <f>A124829894L_Latest</f>
        <v>6.093</v>
      </c>
      <c r="E70" s="48">
        <f>A124829234F_Latest</f>
        <v>2.42</v>
      </c>
      <c r="F70" s="48">
        <f>A124829674K_Latest</f>
        <v>18.599</v>
      </c>
      <c r="G70" s="48">
        <f>A124830334L_Latest</f>
        <v>13.356999999999999</v>
      </c>
      <c r="H70" s="48">
        <f>A124829454J_Latest</f>
        <v>5.2430000000000003</v>
      </c>
      <c r="I70" s="60"/>
      <c r="J70" s="40"/>
      <c r="K70" s="40"/>
      <c r="L70" s="40"/>
    </row>
    <row r="71" spans="1:12">
      <c r="A71" s="65"/>
      <c r="B71" s="66" t="s">
        <v>749</v>
      </c>
      <c r="C71" s="48">
        <f>A124830162C_Latest</f>
        <v>377.32100000000003</v>
      </c>
      <c r="D71" s="48">
        <f>A124829942V_Latest</f>
        <v>220.911</v>
      </c>
      <c r="E71" s="48">
        <f>A124829282X_Latest</f>
        <v>156.41</v>
      </c>
      <c r="F71" s="48">
        <f>A124829722T_Latest</f>
        <v>836.81500000000005</v>
      </c>
      <c r="G71" s="48">
        <f>A124830382F_Latest</f>
        <v>439.45600000000002</v>
      </c>
      <c r="H71" s="48">
        <f>A124829502R_Latest</f>
        <v>397.35899999999998</v>
      </c>
      <c r="I71" s="60"/>
      <c r="J71" s="40"/>
      <c r="K71" s="40"/>
      <c r="L71" s="40"/>
    </row>
    <row r="72" spans="1:12">
      <c r="A72" s="68" t="s">
        <v>750</v>
      </c>
      <c r="B72" s="40"/>
      <c r="C72" s="69">
        <f>A124829974L_Latest</f>
        <v>807.64200000000005</v>
      </c>
      <c r="D72" s="69">
        <f>A124829754K_Latest</f>
        <v>442.45600000000002</v>
      </c>
      <c r="E72" s="69">
        <f>A124829094R_Latest</f>
        <v>365.18700000000001</v>
      </c>
      <c r="F72" s="69">
        <f>A124829534J_Latest</f>
        <v>2280.9</v>
      </c>
      <c r="G72" s="69">
        <f>A124830194W_Latest</f>
        <v>1147.461</v>
      </c>
      <c r="H72" s="69">
        <f>A124829314F_Latest</f>
        <v>1133.4390000000001</v>
      </c>
      <c r="I72" s="60"/>
      <c r="J72" s="40"/>
      <c r="K72" s="40"/>
      <c r="L72" s="40"/>
    </row>
    <row r="73" spans="1:12">
      <c r="A73" s="40"/>
      <c r="B73" s="40"/>
      <c r="C73" s="40"/>
      <c r="D73" s="40"/>
      <c r="E73" s="40"/>
      <c r="F73" s="40"/>
      <c r="G73" s="40"/>
      <c r="H73" s="40"/>
      <c r="I73" s="60"/>
      <c r="J73" s="40"/>
      <c r="K73" s="40"/>
      <c r="L73" s="40"/>
    </row>
    <row r="74" spans="1:12">
      <c r="A74" s="40"/>
      <c r="B74" s="40"/>
      <c r="C74" s="40"/>
      <c r="D74" s="40"/>
      <c r="E74" s="40"/>
      <c r="F74" s="40"/>
      <c r="G74" s="40"/>
      <c r="H74" s="40"/>
      <c r="I74" s="60"/>
      <c r="J74" s="40"/>
      <c r="K74" s="40"/>
      <c r="L74" s="40"/>
    </row>
    <row r="75" spans="1:12">
      <c r="A75" s="30" t="str">
        <f ca="1">"© Commonwealth of Australia "&amp;YEAR(TODAY())</f>
        <v>© Commonwealth of Australia 2021</v>
      </c>
      <c r="B75" s="40"/>
      <c r="C75" s="40"/>
      <c r="D75" s="40"/>
      <c r="E75" s="40"/>
      <c r="F75" s="40"/>
      <c r="G75" s="40"/>
      <c r="H75" s="40"/>
      <c r="I75" s="60"/>
      <c r="J75" s="40"/>
      <c r="K75" s="40"/>
      <c r="L75" s="40"/>
    </row>
  </sheetData>
  <mergeCells count="4">
    <mergeCell ref="B6:L6"/>
    <mergeCell ref="A8:H8"/>
    <mergeCell ref="C9:E9"/>
    <mergeCell ref="F9:H9"/>
  </mergeCells>
  <hyperlinks>
    <hyperlink ref="A75" r:id="rId1" display="© Commonwealth of Australia 2015" xr:uid="{FC8A4718-D663-401B-B965-FA793621D0BB}"/>
  </hyperlinks>
  <pageMargins left="0.74803149606299213" right="0.74803149606299213" top="0.98425196850393704" bottom="0.98425196850393704" header="0.51181102362204722" footer="0.51181102362204722"/>
  <pageSetup paperSize="8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F383-B6D7-48EA-93F0-15BC8E213643}">
  <sheetPr>
    <pageSetUpPr fitToPage="1"/>
  </sheetPr>
  <dimension ref="A1:L75"/>
  <sheetViews>
    <sheetView zoomScaleNormal="100" workbookViewId="0">
      <pane ySplit="11" topLeftCell="A12" activePane="bottomLeft" state="frozen"/>
      <selection activeCell="J71" sqref="J71"/>
      <selection pane="bottomLeft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661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5" t="str">
        <f>Contents!B6</f>
        <v>Table 13. Characteristics of successful and unsuccessful job search experience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6" t="str">
        <f>Contents!C12</f>
        <v>Table 13.2 - Time Series IDs</v>
      </c>
      <c r="B8" s="76"/>
      <c r="C8" s="76"/>
      <c r="D8" s="76"/>
      <c r="E8" s="76"/>
      <c r="F8" s="76"/>
      <c r="G8" s="76"/>
      <c r="H8" s="76"/>
      <c r="I8" s="35"/>
      <c r="J8" s="36"/>
      <c r="K8" s="37"/>
      <c r="L8" s="37"/>
    </row>
    <row r="9" spans="1:12">
      <c r="A9" s="38"/>
      <c r="B9" s="38"/>
      <c r="C9" s="77" t="s">
        <v>683</v>
      </c>
      <c r="D9" s="77"/>
      <c r="E9" s="77"/>
      <c r="F9" s="78" t="s">
        <v>684</v>
      </c>
      <c r="G9" s="78"/>
      <c r="H9" s="78"/>
      <c r="I9" s="39"/>
      <c r="J9" s="40"/>
      <c r="K9" s="40"/>
      <c r="L9" s="40"/>
    </row>
    <row r="10" spans="1:12">
      <c r="A10" s="38"/>
      <c r="B10" s="38"/>
      <c r="C10" s="41" t="s">
        <v>685</v>
      </c>
      <c r="D10" s="41" t="s">
        <v>686</v>
      </c>
      <c r="E10" s="41" t="s">
        <v>687</v>
      </c>
      <c r="F10" s="41" t="s">
        <v>685</v>
      </c>
      <c r="G10" s="41" t="s">
        <v>686</v>
      </c>
      <c r="H10" s="41" t="s">
        <v>687</v>
      </c>
      <c r="I10" s="39"/>
      <c r="J10" s="40"/>
      <c r="K10" s="40"/>
      <c r="L10" s="40"/>
    </row>
    <row r="11" spans="1:12">
      <c r="A11" s="38"/>
      <c r="B11" s="38"/>
      <c r="C11" s="42" t="s">
        <v>688</v>
      </c>
      <c r="D11" s="42" t="s">
        <v>688</v>
      </c>
      <c r="E11" s="42" t="s">
        <v>688</v>
      </c>
      <c r="F11" s="42" t="s">
        <v>688</v>
      </c>
      <c r="G11" s="42" t="s">
        <v>688</v>
      </c>
      <c r="H11" s="42" t="s">
        <v>688</v>
      </c>
      <c r="I11" s="43"/>
      <c r="J11" s="40"/>
      <c r="K11" s="40"/>
      <c r="L11" s="40"/>
    </row>
    <row r="12" spans="1:12">
      <c r="A12" s="44" t="s">
        <v>689</v>
      </c>
      <c r="B12" s="45"/>
      <c r="C12" s="42"/>
      <c r="D12" s="42"/>
      <c r="E12" s="42"/>
      <c r="F12" s="46"/>
      <c r="G12" s="43"/>
      <c r="H12" s="43"/>
      <c r="I12" s="43"/>
      <c r="J12" s="40"/>
      <c r="K12" s="40"/>
      <c r="L12" s="40"/>
    </row>
    <row r="13" spans="1:12">
      <c r="A13" s="40"/>
      <c r="B13" s="47" t="s">
        <v>690</v>
      </c>
      <c r="C13" s="19" t="s">
        <v>268</v>
      </c>
      <c r="D13" s="19" t="s">
        <v>269</v>
      </c>
      <c r="E13" s="19" t="s">
        <v>270</v>
      </c>
      <c r="F13" s="19" t="s">
        <v>271</v>
      </c>
      <c r="G13" s="19" t="s">
        <v>272</v>
      </c>
      <c r="H13" s="19" t="s">
        <v>273</v>
      </c>
      <c r="I13" s="45"/>
      <c r="J13" s="45"/>
      <c r="K13" s="45"/>
      <c r="L13" s="45"/>
    </row>
    <row r="14" spans="1:12">
      <c r="A14" s="40"/>
      <c r="B14" s="47" t="s">
        <v>691</v>
      </c>
      <c r="C14" s="19" t="s">
        <v>274</v>
      </c>
      <c r="D14" s="19" t="s">
        <v>275</v>
      </c>
      <c r="E14" s="19" t="s">
        <v>276</v>
      </c>
      <c r="F14" s="19" t="s">
        <v>277</v>
      </c>
      <c r="G14" s="19" t="s">
        <v>278</v>
      </c>
      <c r="H14" s="19" t="s">
        <v>279</v>
      </c>
      <c r="I14" s="45"/>
      <c r="J14" s="45"/>
      <c r="K14" s="45"/>
      <c r="L14" s="45"/>
    </row>
    <row r="15" spans="1:12">
      <c r="A15" s="40"/>
      <c r="B15" s="47" t="s">
        <v>692</v>
      </c>
      <c r="C15" s="19" t="s">
        <v>280</v>
      </c>
      <c r="D15" s="19" t="s">
        <v>281</v>
      </c>
      <c r="E15" s="19" t="s">
        <v>282</v>
      </c>
      <c r="F15" s="19" t="s">
        <v>283</v>
      </c>
      <c r="G15" s="19" t="s">
        <v>284</v>
      </c>
      <c r="H15" s="19" t="s">
        <v>285</v>
      </c>
      <c r="I15" s="45"/>
      <c r="J15" s="45"/>
      <c r="K15" s="45"/>
      <c r="L15" s="45"/>
    </row>
    <row r="16" spans="1:12">
      <c r="A16" s="40"/>
      <c r="B16" s="47" t="s">
        <v>693</v>
      </c>
      <c r="C16" s="19" t="s">
        <v>286</v>
      </c>
      <c r="D16" s="19" t="s">
        <v>287</v>
      </c>
      <c r="E16" s="19" t="s">
        <v>288</v>
      </c>
      <c r="F16" s="19" t="s">
        <v>289</v>
      </c>
      <c r="G16" s="19" t="s">
        <v>290</v>
      </c>
      <c r="H16" s="19" t="s">
        <v>291</v>
      </c>
      <c r="I16" s="45"/>
      <c r="J16" s="45"/>
      <c r="K16" s="45"/>
      <c r="L16" s="45"/>
    </row>
    <row r="17" spans="1:12">
      <c r="A17" s="40"/>
      <c r="B17" s="47" t="s">
        <v>694</v>
      </c>
      <c r="C17" s="19" t="s">
        <v>292</v>
      </c>
      <c r="D17" s="19" t="s">
        <v>293</v>
      </c>
      <c r="E17" s="19" t="s">
        <v>294</v>
      </c>
      <c r="F17" s="19" t="s">
        <v>295</v>
      </c>
      <c r="G17" s="19" t="s">
        <v>296</v>
      </c>
      <c r="H17" s="19" t="s">
        <v>297</v>
      </c>
      <c r="I17" s="45"/>
      <c r="J17" s="45"/>
      <c r="K17" s="45"/>
      <c r="L17" s="45"/>
    </row>
    <row r="18" spans="1:12">
      <c r="A18" s="40"/>
      <c r="B18" s="47" t="s">
        <v>695</v>
      </c>
      <c r="C18" s="19" t="s">
        <v>298</v>
      </c>
      <c r="D18" s="19" t="s">
        <v>299</v>
      </c>
      <c r="E18" s="19" t="s">
        <v>300</v>
      </c>
      <c r="F18" s="19" t="s">
        <v>301</v>
      </c>
      <c r="G18" s="19" t="s">
        <v>302</v>
      </c>
      <c r="H18" s="19" t="s">
        <v>303</v>
      </c>
      <c r="I18" s="45"/>
      <c r="J18" s="45"/>
      <c r="K18" s="45"/>
      <c r="L18" s="45"/>
    </row>
    <row r="19" spans="1:12">
      <c r="A19" s="40"/>
      <c r="B19" s="47" t="s">
        <v>696</v>
      </c>
      <c r="C19" s="19" t="s">
        <v>304</v>
      </c>
      <c r="D19" s="19" t="s">
        <v>305</v>
      </c>
      <c r="E19" s="19" t="s">
        <v>306</v>
      </c>
      <c r="F19" s="19" t="s">
        <v>307</v>
      </c>
      <c r="G19" s="19" t="s">
        <v>308</v>
      </c>
      <c r="H19" s="19" t="s">
        <v>309</v>
      </c>
      <c r="I19" s="45"/>
      <c r="J19" s="45"/>
      <c r="K19" s="45"/>
      <c r="L19" s="45"/>
    </row>
    <row r="20" spans="1:12">
      <c r="A20" s="40"/>
      <c r="B20" s="47" t="s">
        <v>697</v>
      </c>
      <c r="C20" s="19" t="s">
        <v>310</v>
      </c>
      <c r="D20" s="19" t="s">
        <v>311</v>
      </c>
      <c r="E20" s="19" t="s">
        <v>312</v>
      </c>
      <c r="F20" s="19" t="s">
        <v>313</v>
      </c>
      <c r="G20" s="19" t="s">
        <v>314</v>
      </c>
      <c r="H20" s="19" t="s">
        <v>315</v>
      </c>
      <c r="I20" s="45"/>
      <c r="J20" s="45"/>
      <c r="K20" s="45"/>
      <c r="L20" s="45"/>
    </row>
    <row r="21" spans="1:12">
      <c r="A21" s="44" t="s">
        <v>698</v>
      </c>
      <c r="B21" s="40"/>
      <c r="C21" s="19"/>
      <c r="D21" s="19"/>
      <c r="E21" s="19"/>
      <c r="F21" s="19"/>
      <c r="G21" s="19"/>
      <c r="H21" s="19"/>
      <c r="I21" s="45"/>
      <c r="J21" s="45"/>
      <c r="K21" s="45"/>
      <c r="L21" s="45"/>
    </row>
    <row r="22" spans="1:12">
      <c r="A22" s="40"/>
      <c r="B22" s="47" t="s">
        <v>699</v>
      </c>
      <c r="C22" s="19" t="s">
        <v>316</v>
      </c>
      <c r="D22" s="19" t="s">
        <v>317</v>
      </c>
      <c r="E22" s="19" t="s">
        <v>318</v>
      </c>
      <c r="F22" s="19" t="s">
        <v>319</v>
      </c>
      <c r="G22" s="19" t="s">
        <v>320</v>
      </c>
      <c r="H22" s="19" t="s">
        <v>321</v>
      </c>
      <c r="I22" s="45"/>
      <c r="J22" s="45"/>
      <c r="K22" s="45"/>
      <c r="L22" s="45"/>
    </row>
    <row r="23" spans="1:12">
      <c r="A23" s="40"/>
      <c r="B23" s="47" t="s">
        <v>700</v>
      </c>
      <c r="C23" s="19" t="s">
        <v>322</v>
      </c>
      <c r="D23" s="19" t="s">
        <v>323</v>
      </c>
      <c r="E23" s="19" t="s">
        <v>324</v>
      </c>
      <c r="F23" s="19" t="s">
        <v>325</v>
      </c>
      <c r="G23" s="19" t="s">
        <v>326</v>
      </c>
      <c r="H23" s="19" t="s">
        <v>327</v>
      </c>
      <c r="I23" s="45"/>
      <c r="J23" s="45"/>
      <c r="K23" s="45"/>
      <c r="L23" s="45"/>
    </row>
    <row r="24" spans="1:12">
      <c r="A24" s="40"/>
      <c r="B24" s="47" t="s">
        <v>701</v>
      </c>
      <c r="C24" s="19" t="s">
        <v>328</v>
      </c>
      <c r="D24" s="19" t="s">
        <v>329</v>
      </c>
      <c r="E24" s="19" t="s">
        <v>330</v>
      </c>
      <c r="F24" s="19" t="s">
        <v>331</v>
      </c>
      <c r="G24" s="19" t="s">
        <v>332</v>
      </c>
      <c r="H24" s="19" t="s">
        <v>333</v>
      </c>
      <c r="I24" s="45"/>
      <c r="J24" s="45"/>
      <c r="K24" s="45"/>
      <c r="L24" s="45"/>
    </row>
    <row r="25" spans="1:12">
      <c r="A25" s="40"/>
      <c r="B25" s="47" t="s">
        <v>702</v>
      </c>
      <c r="C25" s="19" t="s">
        <v>334</v>
      </c>
      <c r="D25" s="19" t="s">
        <v>335</v>
      </c>
      <c r="E25" s="19" t="s">
        <v>336</v>
      </c>
      <c r="F25" s="19" t="s">
        <v>337</v>
      </c>
      <c r="G25" s="19" t="s">
        <v>338</v>
      </c>
      <c r="H25" s="19" t="s">
        <v>339</v>
      </c>
      <c r="I25" s="45"/>
      <c r="J25" s="45"/>
      <c r="K25" s="45"/>
      <c r="L25" s="45"/>
    </row>
    <row r="26" spans="1:12">
      <c r="A26" s="40"/>
      <c r="B26" s="47" t="s">
        <v>703</v>
      </c>
      <c r="C26" s="19" t="s">
        <v>340</v>
      </c>
      <c r="D26" s="19" t="s">
        <v>341</v>
      </c>
      <c r="E26" s="19" t="s">
        <v>342</v>
      </c>
      <c r="F26" s="19" t="s">
        <v>343</v>
      </c>
      <c r="G26" s="19" t="s">
        <v>344</v>
      </c>
      <c r="H26" s="19" t="s">
        <v>345</v>
      </c>
      <c r="I26" s="45"/>
      <c r="J26" s="45"/>
      <c r="K26" s="45"/>
      <c r="L26" s="45"/>
    </row>
    <row r="27" spans="1:12">
      <c r="A27" s="40"/>
      <c r="B27" s="47" t="s">
        <v>704</v>
      </c>
      <c r="C27" s="19" t="s">
        <v>346</v>
      </c>
      <c r="D27" s="19" t="s">
        <v>347</v>
      </c>
      <c r="E27" s="19" t="s">
        <v>348</v>
      </c>
      <c r="F27" s="19" t="s">
        <v>349</v>
      </c>
      <c r="G27" s="19" t="s">
        <v>350</v>
      </c>
      <c r="H27" s="19" t="s">
        <v>351</v>
      </c>
      <c r="I27" s="45"/>
      <c r="J27" s="45"/>
      <c r="K27" s="45"/>
      <c r="L27" s="45"/>
    </row>
    <row r="28" spans="1:12">
      <c r="A28" s="44" t="s">
        <v>705</v>
      </c>
      <c r="B28" s="40"/>
      <c r="C28" s="19"/>
      <c r="D28" s="19"/>
      <c r="E28" s="19"/>
      <c r="F28" s="19"/>
      <c r="G28" s="19"/>
      <c r="H28" s="19"/>
      <c r="I28" s="45"/>
      <c r="J28" s="45"/>
      <c r="K28" s="45"/>
      <c r="L28" s="45"/>
    </row>
    <row r="29" spans="1:12">
      <c r="A29" s="53"/>
      <c r="B29" s="47" t="s">
        <v>706</v>
      </c>
      <c r="C29" s="19" t="s">
        <v>352</v>
      </c>
      <c r="D29" s="19" t="s">
        <v>353</v>
      </c>
      <c r="E29" s="19" t="s">
        <v>354</v>
      </c>
      <c r="F29" s="19" t="s">
        <v>355</v>
      </c>
      <c r="G29" s="19" t="s">
        <v>356</v>
      </c>
      <c r="H29" s="19" t="s">
        <v>357</v>
      </c>
      <c r="I29" s="45"/>
      <c r="J29" s="45"/>
      <c r="K29" s="45"/>
      <c r="L29" s="45"/>
    </row>
    <row r="30" spans="1:12">
      <c r="A30" s="53"/>
      <c r="B30" s="54" t="s">
        <v>707</v>
      </c>
      <c r="C30" s="19" t="s">
        <v>358</v>
      </c>
      <c r="D30" s="19" t="s">
        <v>359</v>
      </c>
      <c r="E30" s="19" t="s">
        <v>360</v>
      </c>
      <c r="F30" s="19" t="s">
        <v>361</v>
      </c>
      <c r="G30" s="19" t="s">
        <v>362</v>
      </c>
      <c r="H30" s="19" t="s">
        <v>363</v>
      </c>
      <c r="I30" s="45"/>
      <c r="J30" s="45"/>
      <c r="K30" s="45"/>
      <c r="L30" s="45"/>
    </row>
    <row r="31" spans="1:12">
      <c r="A31" s="53"/>
      <c r="B31" s="55" t="s">
        <v>708</v>
      </c>
      <c r="C31" s="19" t="s">
        <v>364</v>
      </c>
      <c r="D31" s="19" t="s">
        <v>365</v>
      </c>
      <c r="E31" s="19" t="s">
        <v>366</v>
      </c>
      <c r="F31" s="19" t="s">
        <v>367</v>
      </c>
      <c r="G31" s="19" t="s">
        <v>368</v>
      </c>
      <c r="H31" s="19" t="s">
        <v>369</v>
      </c>
      <c r="I31" s="45"/>
      <c r="J31" s="45"/>
      <c r="K31" s="45"/>
      <c r="L31" s="45"/>
    </row>
    <row r="32" spans="1:12">
      <c r="A32" s="53"/>
      <c r="B32" s="55" t="s">
        <v>709</v>
      </c>
      <c r="C32" s="19" t="s">
        <v>370</v>
      </c>
      <c r="D32" s="19" t="s">
        <v>371</v>
      </c>
      <c r="E32" s="19" t="s">
        <v>372</v>
      </c>
      <c r="F32" s="19" t="s">
        <v>373</v>
      </c>
      <c r="G32" s="19" t="s">
        <v>374</v>
      </c>
      <c r="H32" s="19" t="s">
        <v>375</v>
      </c>
      <c r="I32" s="45"/>
      <c r="J32" s="45"/>
      <c r="K32" s="45"/>
      <c r="L32" s="45"/>
    </row>
    <row r="33" spans="1:12">
      <c r="A33" s="53"/>
      <c r="B33" s="54" t="s">
        <v>710</v>
      </c>
      <c r="C33" s="19" t="s">
        <v>376</v>
      </c>
      <c r="D33" s="19" t="s">
        <v>377</v>
      </c>
      <c r="E33" s="19" t="s">
        <v>378</v>
      </c>
      <c r="F33" s="19" t="s">
        <v>379</v>
      </c>
      <c r="G33" s="19" t="s">
        <v>380</v>
      </c>
      <c r="H33" s="19" t="s">
        <v>381</v>
      </c>
      <c r="I33" s="45"/>
      <c r="J33" s="45"/>
      <c r="K33" s="45"/>
      <c r="L33" s="45"/>
    </row>
    <row r="34" spans="1:12">
      <c r="A34" s="53"/>
      <c r="B34" s="54" t="s">
        <v>711</v>
      </c>
      <c r="C34" s="19" t="s">
        <v>382</v>
      </c>
      <c r="D34" s="19" t="s">
        <v>383</v>
      </c>
      <c r="E34" s="19" t="s">
        <v>384</v>
      </c>
      <c r="F34" s="19" t="s">
        <v>385</v>
      </c>
      <c r="G34" s="19" t="s">
        <v>386</v>
      </c>
      <c r="H34" s="19" t="s">
        <v>387</v>
      </c>
      <c r="I34" s="45"/>
      <c r="J34" s="45"/>
      <c r="K34" s="45"/>
      <c r="L34" s="45"/>
    </row>
    <row r="35" spans="1:12">
      <c r="A35" s="56"/>
      <c r="B35" s="54" t="s">
        <v>712</v>
      </c>
      <c r="C35" s="19" t="s">
        <v>388</v>
      </c>
      <c r="D35" s="19" t="s">
        <v>389</v>
      </c>
      <c r="E35" s="19" t="s">
        <v>390</v>
      </c>
      <c r="F35" s="19" t="s">
        <v>391</v>
      </c>
      <c r="G35" s="19" t="s">
        <v>392</v>
      </c>
      <c r="H35" s="19" t="s">
        <v>393</v>
      </c>
      <c r="I35" s="45"/>
      <c r="J35" s="45"/>
      <c r="K35" s="45"/>
      <c r="L35" s="45"/>
    </row>
    <row r="36" spans="1:12">
      <c r="A36" s="53"/>
      <c r="B36" s="54" t="s">
        <v>713</v>
      </c>
      <c r="C36" s="19" t="s">
        <v>394</v>
      </c>
      <c r="D36" s="19" t="s">
        <v>395</v>
      </c>
      <c r="E36" s="19" t="s">
        <v>396</v>
      </c>
      <c r="F36" s="19" t="s">
        <v>397</v>
      </c>
      <c r="G36" s="19" t="s">
        <v>398</v>
      </c>
      <c r="H36" s="19" t="s">
        <v>399</v>
      </c>
      <c r="I36" s="45"/>
      <c r="J36" s="45"/>
      <c r="K36" s="45"/>
      <c r="L36" s="45"/>
    </row>
    <row r="37" spans="1:12">
      <c r="A37" s="53"/>
      <c r="B37" s="47" t="s">
        <v>714</v>
      </c>
      <c r="C37" s="19" t="s">
        <v>400</v>
      </c>
      <c r="D37" s="19" t="s">
        <v>401</v>
      </c>
      <c r="E37" s="19" t="s">
        <v>402</v>
      </c>
      <c r="F37" s="19" t="s">
        <v>403</v>
      </c>
      <c r="G37" s="19" t="s">
        <v>404</v>
      </c>
      <c r="H37" s="19" t="s">
        <v>405</v>
      </c>
      <c r="I37" s="45"/>
      <c r="J37" s="45"/>
      <c r="K37" s="45"/>
      <c r="L37" s="45"/>
    </row>
    <row r="38" spans="1:12">
      <c r="A38" s="53"/>
      <c r="B38" s="54" t="s">
        <v>715</v>
      </c>
      <c r="C38" s="19" t="s">
        <v>406</v>
      </c>
      <c r="D38" s="19" t="s">
        <v>407</v>
      </c>
      <c r="E38" s="19" t="s">
        <v>408</v>
      </c>
      <c r="F38" s="19" t="s">
        <v>409</v>
      </c>
      <c r="G38" s="19" t="s">
        <v>410</v>
      </c>
      <c r="H38" s="19" t="s">
        <v>411</v>
      </c>
      <c r="I38" s="45"/>
      <c r="J38" s="45"/>
      <c r="K38" s="45"/>
      <c r="L38" s="45"/>
    </row>
    <row r="39" spans="1:12">
      <c r="A39" s="53"/>
      <c r="B39" s="54" t="s">
        <v>716</v>
      </c>
      <c r="C39" s="19" t="s">
        <v>412</v>
      </c>
      <c r="D39" s="19" t="s">
        <v>413</v>
      </c>
      <c r="E39" s="19" t="s">
        <v>414</v>
      </c>
      <c r="F39" s="19" t="s">
        <v>415</v>
      </c>
      <c r="G39" s="19" t="s">
        <v>416</v>
      </c>
      <c r="H39" s="19" t="s">
        <v>417</v>
      </c>
      <c r="I39" s="45"/>
      <c r="J39" s="45"/>
      <c r="K39" s="45"/>
      <c r="L39" s="45"/>
    </row>
    <row r="40" spans="1:12">
      <c r="A40" s="53"/>
      <c r="B40" s="47" t="s">
        <v>717</v>
      </c>
      <c r="C40" s="19" t="s">
        <v>418</v>
      </c>
      <c r="D40" s="19" t="s">
        <v>419</v>
      </c>
      <c r="E40" s="19" t="s">
        <v>420</v>
      </c>
      <c r="F40" s="19" t="s">
        <v>421</v>
      </c>
      <c r="G40" s="19" t="s">
        <v>422</v>
      </c>
      <c r="H40" s="19" t="s">
        <v>423</v>
      </c>
      <c r="I40" s="45"/>
      <c r="J40" s="45"/>
      <c r="K40" s="45"/>
      <c r="L40" s="45"/>
    </row>
    <row r="41" spans="1:12">
      <c r="A41" s="58" t="s">
        <v>718</v>
      </c>
      <c r="B41" s="40"/>
      <c r="C41" s="19"/>
      <c r="D41" s="19"/>
      <c r="E41" s="19"/>
      <c r="F41" s="19"/>
      <c r="G41" s="19"/>
      <c r="H41" s="19"/>
      <c r="I41" s="45"/>
      <c r="J41" s="45"/>
      <c r="K41" s="45"/>
      <c r="L41" s="45"/>
    </row>
    <row r="42" spans="1:12">
      <c r="A42" s="40"/>
      <c r="B42" s="59" t="s">
        <v>719</v>
      </c>
      <c r="C42" s="19" t="s">
        <v>424</v>
      </c>
      <c r="D42" s="19" t="s">
        <v>425</v>
      </c>
      <c r="E42" s="19" t="s">
        <v>426</v>
      </c>
      <c r="F42" s="48" t="s">
        <v>720</v>
      </c>
      <c r="G42" s="48" t="s">
        <v>720</v>
      </c>
      <c r="H42" s="48" t="s">
        <v>720</v>
      </c>
      <c r="I42" s="45"/>
      <c r="J42" s="45"/>
      <c r="K42" s="45"/>
      <c r="L42" s="45"/>
    </row>
    <row r="43" spans="1:12">
      <c r="A43" s="40"/>
      <c r="B43" s="59" t="s">
        <v>721</v>
      </c>
      <c r="C43" s="19" t="s">
        <v>427</v>
      </c>
      <c r="D43" s="19" t="s">
        <v>428</v>
      </c>
      <c r="E43" s="19" t="s">
        <v>429</v>
      </c>
      <c r="F43" s="19" t="s">
        <v>430</v>
      </c>
      <c r="G43" s="19" t="s">
        <v>431</v>
      </c>
      <c r="H43" s="19" t="s">
        <v>432</v>
      </c>
      <c r="I43" s="45"/>
      <c r="J43" s="45"/>
      <c r="K43" s="45"/>
      <c r="L43" s="45"/>
    </row>
    <row r="44" spans="1:12">
      <c r="A44" s="40"/>
      <c r="B44" s="59" t="s">
        <v>722</v>
      </c>
      <c r="C44" s="19" t="s">
        <v>433</v>
      </c>
      <c r="D44" s="19" t="s">
        <v>434</v>
      </c>
      <c r="E44" s="19" t="s">
        <v>435</v>
      </c>
      <c r="F44" s="19" t="s">
        <v>436</v>
      </c>
      <c r="G44" s="19" t="s">
        <v>437</v>
      </c>
      <c r="H44" s="19" t="s">
        <v>438</v>
      </c>
      <c r="I44" s="45"/>
      <c r="J44" s="45"/>
      <c r="K44" s="45"/>
      <c r="L44" s="45"/>
    </row>
    <row r="45" spans="1:12">
      <c r="A45" s="40"/>
      <c r="B45" s="59" t="s">
        <v>723</v>
      </c>
      <c r="C45" s="19" t="s">
        <v>439</v>
      </c>
      <c r="D45" s="19" t="s">
        <v>440</v>
      </c>
      <c r="E45" s="19" t="s">
        <v>441</v>
      </c>
      <c r="F45" s="19" t="s">
        <v>442</v>
      </c>
      <c r="G45" s="19" t="s">
        <v>443</v>
      </c>
      <c r="H45" s="19" t="s">
        <v>444</v>
      </c>
      <c r="I45" s="45"/>
      <c r="J45" s="45"/>
      <c r="K45" s="45"/>
      <c r="L45" s="45"/>
    </row>
    <row r="46" spans="1:12">
      <c r="A46" s="40"/>
      <c r="B46" s="59" t="s">
        <v>724</v>
      </c>
      <c r="C46" s="19" t="s">
        <v>445</v>
      </c>
      <c r="D46" s="19" t="s">
        <v>446</v>
      </c>
      <c r="E46" s="19" t="s">
        <v>447</v>
      </c>
      <c r="F46" s="19" t="s">
        <v>448</v>
      </c>
      <c r="G46" s="19" t="s">
        <v>449</v>
      </c>
      <c r="H46" s="19" t="s">
        <v>450</v>
      </c>
      <c r="I46" s="45"/>
      <c r="J46" s="45"/>
      <c r="K46" s="45"/>
      <c r="L46" s="45"/>
    </row>
    <row r="47" spans="1:12">
      <c r="A47" s="44" t="s">
        <v>725</v>
      </c>
      <c r="B47" s="61"/>
      <c r="C47" s="19"/>
      <c r="D47" s="19"/>
      <c r="E47" s="19"/>
      <c r="F47" s="19"/>
      <c r="G47" s="19"/>
      <c r="H47" s="19"/>
      <c r="I47" s="45"/>
      <c r="J47" s="45"/>
      <c r="K47" s="45"/>
      <c r="L47" s="45"/>
    </row>
    <row r="48" spans="1:12">
      <c r="A48" s="62"/>
      <c r="B48" s="47" t="s">
        <v>726</v>
      </c>
      <c r="C48" s="48" t="s">
        <v>720</v>
      </c>
      <c r="D48" s="48" t="s">
        <v>720</v>
      </c>
      <c r="E48" s="48" t="s">
        <v>720</v>
      </c>
      <c r="F48" s="19" t="s">
        <v>451</v>
      </c>
      <c r="G48" s="19" t="s">
        <v>452</v>
      </c>
      <c r="H48" s="19" t="s">
        <v>453</v>
      </c>
      <c r="I48" s="45"/>
      <c r="J48" s="45"/>
      <c r="K48" s="45"/>
      <c r="L48" s="45"/>
    </row>
    <row r="49" spans="1:12">
      <c r="A49" s="62"/>
      <c r="B49" s="47" t="s">
        <v>727</v>
      </c>
      <c r="C49" s="19" t="s">
        <v>454</v>
      </c>
      <c r="D49" s="19" t="s">
        <v>455</v>
      </c>
      <c r="E49" s="19" t="s">
        <v>456</v>
      </c>
      <c r="F49" s="19" t="s">
        <v>457</v>
      </c>
      <c r="G49" s="19" t="s">
        <v>458</v>
      </c>
      <c r="H49" s="19" t="s">
        <v>459</v>
      </c>
      <c r="I49" s="45"/>
      <c r="J49" s="45"/>
      <c r="K49" s="45"/>
      <c r="L49" s="45"/>
    </row>
    <row r="50" spans="1:12">
      <c r="A50" s="62"/>
      <c r="B50" s="47" t="s">
        <v>728</v>
      </c>
      <c r="C50" s="19" t="s">
        <v>460</v>
      </c>
      <c r="D50" s="19" t="s">
        <v>461</v>
      </c>
      <c r="E50" s="19" t="s">
        <v>462</v>
      </c>
      <c r="F50" s="19" t="s">
        <v>463</v>
      </c>
      <c r="G50" s="19" t="s">
        <v>464</v>
      </c>
      <c r="H50" s="19" t="s">
        <v>465</v>
      </c>
      <c r="I50" s="45"/>
      <c r="J50" s="45"/>
      <c r="K50" s="45"/>
      <c r="L50" s="45"/>
    </row>
    <row r="51" spans="1:12">
      <c r="A51" s="62"/>
      <c r="B51" s="47" t="s">
        <v>729</v>
      </c>
      <c r="C51" s="19" t="s">
        <v>466</v>
      </c>
      <c r="D51" s="19" t="s">
        <v>467</v>
      </c>
      <c r="E51" s="19" t="s">
        <v>468</v>
      </c>
      <c r="F51" s="19" t="s">
        <v>469</v>
      </c>
      <c r="G51" s="19" t="s">
        <v>470</v>
      </c>
      <c r="H51" s="19" t="s">
        <v>471</v>
      </c>
      <c r="I51" s="45"/>
      <c r="J51" s="45"/>
      <c r="K51" s="45"/>
      <c r="L51" s="45"/>
    </row>
    <row r="52" spans="1:12">
      <c r="A52" s="62"/>
      <c r="B52" s="47" t="s">
        <v>730</v>
      </c>
      <c r="C52" s="19" t="s">
        <v>472</v>
      </c>
      <c r="D52" s="19" t="s">
        <v>473</v>
      </c>
      <c r="E52" s="19" t="s">
        <v>474</v>
      </c>
      <c r="F52" s="19" t="s">
        <v>475</v>
      </c>
      <c r="G52" s="19" t="s">
        <v>476</v>
      </c>
      <c r="H52" s="19" t="s">
        <v>477</v>
      </c>
      <c r="I52" s="45"/>
      <c r="J52" s="45"/>
      <c r="K52" s="45"/>
      <c r="L52" s="45"/>
    </row>
    <row r="53" spans="1:12">
      <c r="A53" s="62"/>
      <c r="B53" s="47" t="s">
        <v>731</v>
      </c>
      <c r="C53" s="19" t="s">
        <v>478</v>
      </c>
      <c r="D53" s="19" t="s">
        <v>479</v>
      </c>
      <c r="E53" s="19" t="s">
        <v>480</v>
      </c>
      <c r="F53" s="19" t="s">
        <v>481</v>
      </c>
      <c r="G53" s="19" t="s">
        <v>482</v>
      </c>
      <c r="H53" s="19" t="s">
        <v>483</v>
      </c>
      <c r="I53" s="45"/>
      <c r="J53" s="45"/>
      <c r="K53" s="45"/>
      <c r="L53" s="45"/>
    </row>
    <row r="54" spans="1:12">
      <c r="A54" s="62"/>
      <c r="B54" s="47" t="s">
        <v>732</v>
      </c>
      <c r="C54" s="19" t="s">
        <v>484</v>
      </c>
      <c r="D54" s="19" t="s">
        <v>485</v>
      </c>
      <c r="E54" s="19" t="s">
        <v>486</v>
      </c>
      <c r="F54" s="19" t="s">
        <v>487</v>
      </c>
      <c r="G54" s="19" t="s">
        <v>488</v>
      </c>
      <c r="H54" s="19" t="s">
        <v>489</v>
      </c>
      <c r="I54" s="45"/>
      <c r="J54" s="45"/>
      <c r="K54" s="45"/>
      <c r="L54" s="45"/>
    </row>
    <row r="55" spans="1:12">
      <c r="A55" s="62"/>
      <c r="B55" s="47" t="s">
        <v>733</v>
      </c>
      <c r="C55" s="19" t="s">
        <v>490</v>
      </c>
      <c r="D55" s="19" t="s">
        <v>491</v>
      </c>
      <c r="E55" s="19" t="s">
        <v>492</v>
      </c>
      <c r="F55" s="19" t="s">
        <v>493</v>
      </c>
      <c r="G55" s="19" t="s">
        <v>494</v>
      </c>
      <c r="H55" s="19" t="s">
        <v>495</v>
      </c>
      <c r="I55" s="45"/>
      <c r="J55" s="45"/>
      <c r="K55" s="45"/>
      <c r="L55" s="45"/>
    </row>
    <row r="56" spans="1:12">
      <c r="A56" s="56"/>
      <c r="B56" s="47" t="s">
        <v>734</v>
      </c>
      <c r="C56" s="19" t="s">
        <v>496</v>
      </c>
      <c r="D56" s="19" t="s">
        <v>497</v>
      </c>
      <c r="E56" s="19" t="s">
        <v>498</v>
      </c>
      <c r="F56" s="19" t="s">
        <v>499</v>
      </c>
      <c r="G56" s="19" t="s">
        <v>500</v>
      </c>
      <c r="H56" s="19" t="s">
        <v>501</v>
      </c>
      <c r="I56" s="45"/>
      <c r="J56" s="45"/>
      <c r="K56" s="45"/>
      <c r="L56" s="45"/>
    </row>
    <row r="57" spans="1:12">
      <c r="A57" s="62"/>
      <c r="B57" s="47" t="s">
        <v>735</v>
      </c>
      <c r="C57" s="19" t="s">
        <v>502</v>
      </c>
      <c r="D57" s="19" t="s">
        <v>503</v>
      </c>
      <c r="E57" s="19" t="s">
        <v>504</v>
      </c>
      <c r="F57" s="19" t="s">
        <v>505</v>
      </c>
      <c r="G57" s="19" t="s">
        <v>506</v>
      </c>
      <c r="H57" s="19" t="s">
        <v>507</v>
      </c>
      <c r="I57" s="45"/>
      <c r="J57" s="45"/>
      <c r="K57" s="45"/>
      <c r="L57" s="45"/>
    </row>
    <row r="58" spans="1:12">
      <c r="A58" s="62"/>
      <c r="B58" s="47" t="s">
        <v>736</v>
      </c>
      <c r="C58" s="19" t="s">
        <v>508</v>
      </c>
      <c r="D58" s="19" t="s">
        <v>509</v>
      </c>
      <c r="E58" s="19" t="s">
        <v>510</v>
      </c>
      <c r="F58" s="19" t="s">
        <v>511</v>
      </c>
      <c r="G58" s="19" t="s">
        <v>586</v>
      </c>
      <c r="H58" s="19" t="s">
        <v>587</v>
      </c>
      <c r="I58" s="45"/>
      <c r="J58" s="45"/>
      <c r="K58" s="45"/>
      <c r="L58" s="45"/>
    </row>
    <row r="59" spans="1:12">
      <c r="A59" s="62"/>
      <c r="B59" s="47" t="s">
        <v>737</v>
      </c>
      <c r="C59" s="19" t="s">
        <v>588</v>
      </c>
      <c r="D59" s="19" t="s">
        <v>589</v>
      </c>
      <c r="E59" s="19" t="s">
        <v>590</v>
      </c>
      <c r="F59" s="19" t="s">
        <v>591</v>
      </c>
      <c r="G59" s="19" t="s">
        <v>592</v>
      </c>
      <c r="H59" s="19" t="s">
        <v>593</v>
      </c>
      <c r="I59" s="45"/>
      <c r="J59" s="45"/>
      <c r="K59" s="45"/>
      <c r="L59" s="45"/>
    </row>
    <row r="60" spans="1:12">
      <c r="A60" s="62"/>
      <c r="B60" s="47" t="s">
        <v>738</v>
      </c>
      <c r="C60" s="19" t="s">
        <v>594</v>
      </c>
      <c r="D60" s="19" t="s">
        <v>595</v>
      </c>
      <c r="E60" s="19" t="s">
        <v>596</v>
      </c>
      <c r="F60" s="19" t="s">
        <v>597</v>
      </c>
      <c r="G60" s="19" t="s">
        <v>598</v>
      </c>
      <c r="H60" s="19" t="s">
        <v>599</v>
      </c>
      <c r="I60" s="45"/>
      <c r="J60" s="45"/>
      <c r="K60" s="45"/>
      <c r="L60" s="45"/>
    </row>
    <row r="61" spans="1:12">
      <c r="A61" s="63" t="s">
        <v>739</v>
      </c>
      <c r="B61" s="64"/>
      <c r="C61" s="19"/>
      <c r="D61" s="19"/>
      <c r="E61" s="19"/>
      <c r="F61" s="19"/>
      <c r="G61" s="19"/>
      <c r="H61" s="19"/>
      <c r="I61" s="45"/>
      <c r="J61" s="45"/>
      <c r="K61" s="45"/>
      <c r="L61" s="45"/>
    </row>
    <row r="62" spans="1:12">
      <c r="A62" s="65"/>
      <c r="B62" s="66" t="s">
        <v>740</v>
      </c>
      <c r="C62" s="19" t="s">
        <v>600</v>
      </c>
      <c r="D62" s="19" t="s">
        <v>601</v>
      </c>
      <c r="E62" s="19" t="s">
        <v>602</v>
      </c>
      <c r="F62" s="19" t="s">
        <v>603</v>
      </c>
      <c r="G62" s="19" t="s">
        <v>604</v>
      </c>
      <c r="H62" s="19" t="s">
        <v>605</v>
      </c>
      <c r="I62" s="45"/>
      <c r="J62" s="45"/>
      <c r="K62" s="45"/>
      <c r="L62" s="45"/>
    </row>
    <row r="63" spans="1:12">
      <c r="A63" s="65"/>
      <c r="B63" s="67" t="s">
        <v>741</v>
      </c>
      <c r="C63" s="19" t="s">
        <v>606</v>
      </c>
      <c r="D63" s="19" t="s">
        <v>607</v>
      </c>
      <c r="E63" s="19" t="s">
        <v>608</v>
      </c>
      <c r="F63" s="19" t="s">
        <v>609</v>
      </c>
      <c r="G63" s="19" t="s">
        <v>610</v>
      </c>
      <c r="H63" s="19" t="s">
        <v>611</v>
      </c>
      <c r="I63" s="45"/>
      <c r="J63" s="45"/>
      <c r="K63" s="45"/>
      <c r="L63" s="45"/>
    </row>
    <row r="64" spans="1:12">
      <c r="A64" s="65"/>
      <c r="B64" s="67" t="s">
        <v>742</v>
      </c>
      <c r="C64" s="19" t="s">
        <v>612</v>
      </c>
      <c r="D64" s="19" t="s">
        <v>613</v>
      </c>
      <c r="E64" s="19" t="s">
        <v>614</v>
      </c>
      <c r="F64" s="19" t="s">
        <v>615</v>
      </c>
      <c r="G64" s="19" t="s">
        <v>616</v>
      </c>
      <c r="H64" s="19" t="s">
        <v>617</v>
      </c>
      <c r="I64" s="45"/>
      <c r="J64" s="45"/>
      <c r="K64" s="45"/>
      <c r="L64" s="45"/>
    </row>
    <row r="65" spans="1:12">
      <c r="A65" s="65"/>
      <c r="B65" s="67" t="s">
        <v>743</v>
      </c>
      <c r="C65" s="19" t="s">
        <v>618</v>
      </c>
      <c r="D65" s="19" t="s">
        <v>619</v>
      </c>
      <c r="E65" s="19" t="s">
        <v>620</v>
      </c>
      <c r="F65" s="19" t="s">
        <v>621</v>
      </c>
      <c r="G65" s="19" t="s">
        <v>622</v>
      </c>
      <c r="H65" s="19" t="s">
        <v>623</v>
      </c>
      <c r="I65" s="45"/>
      <c r="J65" s="45"/>
      <c r="K65" s="45"/>
      <c r="L65" s="45"/>
    </row>
    <row r="66" spans="1:12">
      <c r="A66" s="65"/>
      <c r="B66" s="67" t="s">
        <v>744</v>
      </c>
      <c r="C66" s="19" t="s">
        <v>624</v>
      </c>
      <c r="D66" s="19" t="s">
        <v>625</v>
      </c>
      <c r="E66" s="19" t="s">
        <v>626</v>
      </c>
      <c r="F66" s="19" t="s">
        <v>627</v>
      </c>
      <c r="G66" s="19" t="s">
        <v>628</v>
      </c>
      <c r="H66" s="19" t="s">
        <v>629</v>
      </c>
      <c r="I66" s="45"/>
      <c r="J66" s="45"/>
      <c r="K66" s="45"/>
      <c r="L66" s="45"/>
    </row>
    <row r="67" spans="1:12">
      <c r="A67" s="65"/>
      <c r="B67" s="67" t="s">
        <v>745</v>
      </c>
      <c r="C67" s="19" t="s">
        <v>630</v>
      </c>
      <c r="D67" s="19" t="s">
        <v>631</v>
      </c>
      <c r="E67" s="19" t="s">
        <v>632</v>
      </c>
      <c r="F67" s="19" t="s">
        <v>633</v>
      </c>
      <c r="G67" s="19" t="s">
        <v>634</v>
      </c>
      <c r="H67" s="19" t="s">
        <v>635</v>
      </c>
      <c r="I67" s="45"/>
      <c r="J67" s="45"/>
      <c r="K67" s="45"/>
      <c r="L67" s="45"/>
    </row>
    <row r="68" spans="1:12">
      <c r="A68" s="65"/>
      <c r="B68" s="67" t="s">
        <v>746</v>
      </c>
      <c r="C68" s="19" t="s">
        <v>636</v>
      </c>
      <c r="D68" s="19" t="s">
        <v>637</v>
      </c>
      <c r="E68" s="19" t="s">
        <v>638</v>
      </c>
      <c r="F68" s="19" t="s">
        <v>639</v>
      </c>
      <c r="G68" s="19" t="s">
        <v>640</v>
      </c>
      <c r="H68" s="19" t="s">
        <v>641</v>
      </c>
      <c r="I68" s="45"/>
      <c r="J68" s="45"/>
      <c r="K68" s="45"/>
      <c r="L68" s="45"/>
    </row>
    <row r="69" spans="1:12">
      <c r="A69" s="65"/>
      <c r="B69" s="67" t="s">
        <v>747</v>
      </c>
      <c r="C69" s="19" t="s">
        <v>642</v>
      </c>
      <c r="D69" s="19" t="s">
        <v>643</v>
      </c>
      <c r="E69" s="19" t="s">
        <v>644</v>
      </c>
      <c r="F69" s="19" t="s">
        <v>645</v>
      </c>
      <c r="G69" s="19" t="s">
        <v>646</v>
      </c>
      <c r="H69" s="19" t="s">
        <v>647</v>
      </c>
      <c r="I69" s="45"/>
      <c r="J69" s="45"/>
      <c r="K69" s="45"/>
      <c r="L69" s="45"/>
    </row>
    <row r="70" spans="1:12">
      <c r="A70" s="65"/>
      <c r="B70" s="67" t="s">
        <v>748</v>
      </c>
      <c r="C70" s="19" t="s">
        <v>648</v>
      </c>
      <c r="D70" s="19" t="s">
        <v>649</v>
      </c>
      <c r="E70" s="19" t="s">
        <v>650</v>
      </c>
      <c r="F70" s="19" t="s">
        <v>651</v>
      </c>
      <c r="G70" s="19" t="s">
        <v>652</v>
      </c>
      <c r="H70" s="19" t="s">
        <v>653</v>
      </c>
      <c r="I70" s="45"/>
      <c r="J70" s="45"/>
      <c r="K70" s="45"/>
      <c r="L70" s="45"/>
    </row>
    <row r="71" spans="1:12">
      <c r="A71" s="65"/>
      <c r="B71" s="66" t="s">
        <v>749</v>
      </c>
      <c r="C71" s="19" t="s">
        <v>654</v>
      </c>
      <c r="D71" s="19" t="s">
        <v>655</v>
      </c>
      <c r="E71" s="19" t="s">
        <v>656</v>
      </c>
      <c r="F71" s="19" t="s">
        <v>657</v>
      </c>
      <c r="G71" s="19" t="s">
        <v>658</v>
      </c>
      <c r="H71" s="19" t="s">
        <v>659</v>
      </c>
      <c r="I71" s="45"/>
      <c r="J71" s="45"/>
      <c r="K71" s="45"/>
      <c r="L71" s="45"/>
    </row>
    <row r="72" spans="1:12">
      <c r="A72" s="68" t="s">
        <v>750</v>
      </c>
      <c r="B72" s="40"/>
      <c r="C72" s="19" t="s">
        <v>262</v>
      </c>
      <c r="D72" s="19" t="s">
        <v>263</v>
      </c>
      <c r="E72" s="19" t="s">
        <v>264</v>
      </c>
      <c r="F72" s="19" t="s">
        <v>265</v>
      </c>
      <c r="G72" s="19" t="s">
        <v>266</v>
      </c>
      <c r="H72" s="19" t="s">
        <v>267</v>
      </c>
      <c r="I72" s="45"/>
      <c r="J72" s="45"/>
      <c r="K72" s="45"/>
      <c r="L72" s="45"/>
    </row>
    <row r="73" spans="1:12">
      <c r="A73" s="40"/>
      <c r="B73" s="40"/>
      <c r="C73" s="40"/>
      <c r="D73" s="40"/>
      <c r="E73" s="40"/>
      <c r="F73" s="40"/>
      <c r="G73" s="40"/>
      <c r="H73" s="40"/>
      <c r="I73" s="60"/>
      <c r="J73" s="40"/>
      <c r="K73" s="40"/>
      <c r="L73" s="40"/>
    </row>
    <row r="74" spans="1:12">
      <c r="A74" s="40"/>
      <c r="B74" s="40"/>
      <c r="C74" s="40"/>
      <c r="D74" s="40"/>
      <c r="E74" s="40"/>
      <c r="F74" s="40"/>
      <c r="G74" s="40"/>
      <c r="H74" s="40"/>
      <c r="I74" s="60"/>
      <c r="J74" s="40"/>
      <c r="K74" s="40"/>
      <c r="L74" s="40"/>
    </row>
    <row r="75" spans="1:12">
      <c r="A75" s="30" t="str">
        <f ca="1">"© Commonwealth of Australia "&amp;YEAR(TODAY())</f>
        <v>© Commonwealth of Australia 2021</v>
      </c>
      <c r="B75" s="40"/>
      <c r="C75" s="40"/>
      <c r="D75" s="40"/>
      <c r="E75" s="40"/>
      <c r="F75" s="40"/>
      <c r="G75" s="40"/>
      <c r="H75" s="40"/>
      <c r="I75" s="60"/>
      <c r="J75" s="40"/>
      <c r="K75" s="40"/>
      <c r="L75" s="40"/>
    </row>
  </sheetData>
  <mergeCells count="4">
    <mergeCell ref="B6:L6"/>
    <mergeCell ref="A8:H8"/>
    <mergeCell ref="C9:E9"/>
    <mergeCell ref="F9:H9"/>
  </mergeCells>
  <hyperlinks>
    <hyperlink ref="A75" r:id="rId1" display="© Commonwealth of Australia 2015" xr:uid="{71CDAEAD-9603-4D2B-BC18-37A235937E2A}"/>
    <hyperlink ref="C72" location="A124829974L" display="A124829974L" xr:uid="{576911EF-9E66-4E37-B170-D2065BE720AB}"/>
    <hyperlink ref="D72" location="A124829754K" display="A124829754K" xr:uid="{83514E2A-E345-42C1-8447-F2DE8FB26D63}"/>
    <hyperlink ref="E72" location="A124829094R" display="A124829094R" xr:uid="{4ED99553-EBF1-44D5-85B7-F17920566828}"/>
    <hyperlink ref="F72" location="A124829534J" display="A124829534J" xr:uid="{3D50AEF9-8C18-4881-8C82-11EA6609FDBB}"/>
    <hyperlink ref="G72" location="A124830194W" display="A124830194W" xr:uid="{D1F5B2FF-0D3E-4F56-B1D6-3C70F2CCCDF1}"/>
    <hyperlink ref="H72" location="A124829314F" display="A124829314F" xr:uid="{35910F4C-C6FB-40F4-A467-59FDFDBFE2B0}"/>
    <hyperlink ref="C13" location="A124830118V" display="A124830118V" xr:uid="{C3247E59-71B8-46AB-BBF0-B6AB23C9FC5D}"/>
    <hyperlink ref="D13" location="A124829898W" display="A124829898W" xr:uid="{2DC5E0A3-0FDF-4867-9165-41D4402F899B}"/>
    <hyperlink ref="E13" location="A124829238R" display="A124829238R" xr:uid="{31E9728F-CA16-4B9D-9091-57E78ECFC6B6}"/>
    <hyperlink ref="F13" location="A124829678V" display="A124829678V" xr:uid="{C7416458-2133-4C2D-B128-A8140EDB1867}"/>
    <hyperlink ref="G13" location="A124830338W" display="A124830338W" xr:uid="{9A2FBD7B-037A-4266-9C4A-48C67733DA57}"/>
    <hyperlink ref="H13" location="A124829458T" display="A124829458T" xr:uid="{E120A8F9-C952-4D82-9FA0-B8362293A58B}"/>
    <hyperlink ref="C14" location="A124830046V" display="A124830046V" xr:uid="{6D53F5D5-1C0A-4306-94BB-D8E7044DBD19}"/>
    <hyperlink ref="D14" location="A124829826K" display="A124829826K" xr:uid="{3520F969-1CD8-4745-8046-C7984551521E}"/>
    <hyperlink ref="E14" location="A124829166R" display="A124829166R" xr:uid="{32ACE938-ABD7-4FBC-AE05-4CE2468DD4A8}"/>
    <hyperlink ref="F14" location="A124829606J" display="A124829606J" xr:uid="{C570E9EE-B78D-4137-91AF-CE9FC0CFB735}"/>
    <hyperlink ref="G14" location="A124830266W" display="A124830266W" xr:uid="{FC2B5254-E0FC-4081-AA6E-CA9687C5419F}"/>
    <hyperlink ref="H14" location="A124829386T" display="A124829386T" xr:uid="{A520F0BD-E1EC-4340-B034-66F3D6698977}"/>
    <hyperlink ref="C15" location="A124830122K" display="A124830122K" xr:uid="{337FD9A4-143A-4D30-964A-BF295C8B2196}"/>
    <hyperlink ref="D15" location="A124829902A" display="A124829902A" xr:uid="{189C4E38-C122-459F-A523-FDA9DAF744B5}"/>
    <hyperlink ref="E15" location="A124829242F" display="A124829242F" xr:uid="{F899EB15-130B-4A4F-9D42-57346FF9227C}"/>
    <hyperlink ref="F15" location="A124829682K" display="A124829682K" xr:uid="{AB143BB9-A27B-49DD-99D3-ACBA1530FA52}"/>
    <hyperlink ref="G15" location="A124830342L" display="A124830342L" xr:uid="{916CF315-ECD2-4761-B233-A7AA837CFBAD}"/>
    <hyperlink ref="H15" location="A124829462J" display="A124829462J" xr:uid="{ECE40753-D431-49A9-AC5E-EC07B9DE981A}"/>
    <hyperlink ref="C16" location="A124830126V" display="A124830126V" xr:uid="{A8C76195-BCD6-4F52-9D7B-9DEF6A5AC3ED}"/>
    <hyperlink ref="D16" location="A124829906K" display="A124829906K" xr:uid="{417BC9DD-F86C-4D71-BE41-FCC38C4FCF9A}"/>
    <hyperlink ref="E16" location="A124829246R" display="A124829246R" xr:uid="{F314F99A-BF4D-4FF4-943E-814E042F6658}"/>
    <hyperlink ref="F16" location="A124829686V" display="A124829686V" xr:uid="{C7D3B38B-43CF-4B14-B462-042AE4FC244D}"/>
    <hyperlink ref="G16" location="A124830346W" display="A124830346W" xr:uid="{8C593D7E-A422-4F4B-9D4A-BFB28DC901F2}"/>
    <hyperlink ref="H16" location="A124829466T" display="A124829466T" xr:uid="{C2560D8C-D6CB-4C8F-AC3E-B662DB329879}"/>
    <hyperlink ref="C17" location="A124830050K" display="A124830050K" xr:uid="{E5A99984-E53E-4C83-9FC4-34097A6963DA}"/>
    <hyperlink ref="D17" location="A124829830A" display="A124829830A" xr:uid="{31E8B0AD-9CB8-4269-8001-7BA2AD496D35}"/>
    <hyperlink ref="E17" location="A124829170F" display="A124829170F" xr:uid="{F2475D00-EA1E-4662-80E3-5EA26EEABCAA}"/>
    <hyperlink ref="F17" location="A124829610X" display="A124829610X" xr:uid="{AC23FA7A-B227-4922-A550-C732ECAF873F}"/>
    <hyperlink ref="G17" location="A124830270L" display="A124830270L" xr:uid="{136EAE35-1152-44FF-98FE-9ADE285429E1}"/>
    <hyperlink ref="H17" location="A124829390J" display="A124829390J" xr:uid="{BBDF7192-07D7-4062-9FA8-CFF74279A98F}"/>
    <hyperlink ref="C18" location="A124830054V" display="A124830054V" xr:uid="{E39C337F-4729-4BAA-8320-24C22A7E9285}"/>
    <hyperlink ref="D18" location="A124829834K" display="A124829834K" xr:uid="{6F33B13D-5281-4D11-B7D3-32475288AAEA}"/>
    <hyperlink ref="E18" location="A124829174R" display="A124829174R" xr:uid="{7E791190-F257-42CA-A0D0-7F08020F7725}"/>
    <hyperlink ref="F18" location="A124829614J" display="A124829614J" xr:uid="{51B64F57-E8D7-465F-A949-81BE6903EFAF}"/>
    <hyperlink ref="G18" location="A124830274W" display="A124830274W" xr:uid="{18DA364E-990A-43CB-A305-4E292684AD91}"/>
    <hyperlink ref="H18" location="A124829394T" display="A124829394T" xr:uid="{53826B3E-4717-49A7-A463-B11820D18E38}"/>
    <hyperlink ref="C19" location="A124830094L" display="A124830094L" xr:uid="{6FF1EF88-D8F6-4FBF-AB7A-DE0D39897283}"/>
    <hyperlink ref="D19" location="A124829874C" display="A124829874C" xr:uid="{B3D018CD-D892-4DE5-86BC-4DCB8C871726}"/>
    <hyperlink ref="E19" location="A124829214W" display="A124829214W" xr:uid="{85AC6F28-04E1-488F-B265-BC02452FFC06}"/>
    <hyperlink ref="F19" location="A124829654A" display="A124829654A" xr:uid="{290C9547-2C10-4F0E-8C41-797600423FA8}"/>
    <hyperlink ref="G19" location="A124830314C" display="A124830314C" xr:uid="{406BE0D5-9B14-4994-B535-9E3BA1F999CC}"/>
    <hyperlink ref="H19" location="A124829434X" display="A124829434X" xr:uid="{3FE3DDA3-F3E8-499D-BF5E-1A353AFFEEA5}"/>
    <hyperlink ref="C20" location="A124830010T" display="A124830010T" xr:uid="{CBAB98F0-B825-4C8A-BB95-6F327FB38598}"/>
    <hyperlink ref="D20" location="A124829790V" display="A124829790V" xr:uid="{84131099-EF93-4E46-A9D6-01C5DCBD8FF5}"/>
    <hyperlink ref="E20" location="A124829130L" display="A124829130L" xr:uid="{CF48895E-B287-4443-B852-FB723858C06F}"/>
    <hyperlink ref="F20" location="A124829570T" display="A124829570T" xr:uid="{F4584996-0395-4B0D-B40F-56DCC9D26351}"/>
    <hyperlink ref="G20" location="A124830230V" display="A124830230V" xr:uid="{DF5D99FF-BA93-4AC1-85D6-30B4F414D75D}"/>
    <hyperlink ref="H20" location="A124829350R" display="A124829350R" xr:uid="{5453745C-8C81-4ADE-B8EE-5A43FDFEC007}"/>
    <hyperlink ref="C22" location="A124830130K" display="A124830130K" xr:uid="{FDDFB860-07BF-42E7-80CB-67F62A1AC6BB}"/>
    <hyperlink ref="D22" location="A124829910A" display="A124829910A" xr:uid="{D787FF88-8185-40C6-A694-F8E64B46828D}"/>
    <hyperlink ref="E22" location="A124829250F" display="A124829250F" xr:uid="{9B355C16-2D30-4EDA-BECD-D6471FABAC82}"/>
    <hyperlink ref="F22" location="A124829690K" display="A124829690K" xr:uid="{A9850135-0EED-499F-8F42-2ABE32A6D528}"/>
    <hyperlink ref="G22" location="A124830350L" display="A124830350L" xr:uid="{584E26DE-6DE7-4DEF-824D-34F2D6E12294}"/>
    <hyperlink ref="H22" location="A124829470J" display="A124829470J" xr:uid="{4F10029A-ECF4-4E65-B349-2A243CD0E29A}"/>
    <hyperlink ref="C23" location="A124830098W" display="A124830098W" xr:uid="{C0C4FD75-A2AA-4A14-896F-46FE11B529A4}"/>
    <hyperlink ref="D23" location="A124829878L" display="A124829878L" xr:uid="{9C120FC4-2EA5-49AB-8520-42BDF877FEA7}"/>
    <hyperlink ref="E23" location="A124829218F" display="A124829218F" xr:uid="{3BC2350B-986B-4A54-9B06-0363B5B2E974}"/>
    <hyperlink ref="F23" location="A124829658K" display="A124829658K" xr:uid="{B508B86C-F67F-455D-8EA7-5421E6F69CD2}"/>
    <hyperlink ref="G23" location="A124830318L" display="A124830318L" xr:uid="{B27F0CDA-F1F4-41B8-A3E9-9FB74D26E2D0}"/>
    <hyperlink ref="H23" location="A124829438J" display="A124829438J" xr:uid="{5FEA0B3C-1E75-4A88-8FDA-F526AB447FC5}"/>
    <hyperlink ref="C24" location="A124830142V" display="A124830142V" xr:uid="{1AE85E9D-3EB0-42B6-85B4-53521A6F1612}"/>
    <hyperlink ref="D24" location="A124829922K" display="A124829922K" xr:uid="{08EE2994-1D78-4286-A495-68A5F6DE2517}"/>
    <hyperlink ref="E24" location="A124829262R" display="A124829262R" xr:uid="{C9C13327-7C3F-4E12-856D-10C657172F4E}"/>
    <hyperlink ref="F24" location="A124829702J" display="A124829702J" xr:uid="{BBC59DF3-3956-4282-98F1-B8A92A18137E}"/>
    <hyperlink ref="G24" location="A124830362W" display="A124830362W" xr:uid="{39CFFF29-D733-4D01-8BB1-85DEEAE56DEC}"/>
    <hyperlink ref="H24" location="A124829482T" display="A124829482T" xr:uid="{F02CB2C6-39BA-4D65-99AE-3AE24C2FC02D}"/>
    <hyperlink ref="C25" location="A124830014A" display="A124830014A" xr:uid="{C63B4ECD-5F51-47CE-A6C4-EB259111D879}"/>
    <hyperlink ref="D25" location="A124829794C" display="A124829794C" xr:uid="{6F3D0A15-7F95-41F3-AFEC-6E89DFA8A63E}"/>
    <hyperlink ref="E25" location="A124829134W" display="A124829134W" xr:uid="{DFCE230B-D3A1-4FDB-978A-335660C7A70B}"/>
    <hyperlink ref="F25" location="A124829574A" display="A124829574A" xr:uid="{702097B0-AF7B-4DCA-8617-A145DEA87A79}"/>
    <hyperlink ref="G25" location="A124830234C" display="A124830234C" xr:uid="{FDEB3543-2C7C-4A2F-9B65-24255465E1A9}"/>
    <hyperlink ref="H25" location="A124829354X" display="A124829354X" xr:uid="{344E1D4D-C1E8-47F3-ABA4-A1100004D6AB}"/>
    <hyperlink ref="C26" location="A124829946C" display="A124829946C" xr:uid="{2B4D2AD0-3009-4866-B14E-F85340A530DD}"/>
    <hyperlink ref="D26" location="A124829726A" display="A124829726A" xr:uid="{51411A7E-6FA1-4AB6-BD49-57388BD1B387}"/>
    <hyperlink ref="E26" location="A124829066F" display="A124829066F" xr:uid="{0B0E65C6-287D-4EE4-9020-9B6601CB0E20}"/>
    <hyperlink ref="F26" location="A124829506X" display="A124829506X" xr:uid="{840C4AEB-C453-4052-AD6B-592CD457E290}"/>
    <hyperlink ref="G26" location="A124830166L" display="A124830166L" xr:uid="{23171588-D090-4AF6-AD70-A5499B60B20F}"/>
    <hyperlink ref="H26" location="A124829286J" display="A124829286J" xr:uid="{51776525-9867-4278-8FED-B86A4F263BFD}"/>
    <hyperlink ref="C27" location="A124829978W" display="A124829978W" xr:uid="{932ABE01-EADD-42ED-A4DC-34AB0F727008}"/>
    <hyperlink ref="D27" location="A124829758V" display="A124829758V" xr:uid="{80D2A184-0524-4DEB-BD23-7532F8B0F669}"/>
    <hyperlink ref="E27" location="A124829098X" display="A124829098X" xr:uid="{E34FB143-DCB5-46A1-91FD-01AF506D95D3}"/>
    <hyperlink ref="F27" location="A124829538T" display="A124829538T" xr:uid="{9E2547B3-297F-4C6D-9C89-84F30FC62B91}"/>
    <hyperlink ref="G27" location="A124830198F" display="A124830198F" xr:uid="{9A6DE1BC-AEF0-4B2C-A59B-8538B6DA23AF}"/>
    <hyperlink ref="H27" location="A124829318R" display="A124829318R" xr:uid="{59DB4DB5-ADC9-48C6-B254-010971E4DE9B}"/>
    <hyperlink ref="C29" location="A124830058C" display="A124830058C" xr:uid="{8D50EEB6-6BA4-48FD-AF04-054745334266}"/>
    <hyperlink ref="D29" location="A124829838V" display="A124829838V" xr:uid="{8B127BDE-987E-4E37-BA4D-B4C12ACE730D}"/>
    <hyperlink ref="E29" location="A124829178X" display="A124829178X" xr:uid="{0CCEDD9A-63B5-4309-A2F1-4A8AEDBB1295}"/>
    <hyperlink ref="F29" location="A124829618T" display="A124829618T" xr:uid="{0D295C9A-3835-47AD-B677-3B505A18CFA6}"/>
    <hyperlink ref="G29" location="A124830278F" display="A124830278F" xr:uid="{F4E58FFE-7D55-4DF8-8FEA-0025F359E940}"/>
    <hyperlink ref="H29" location="A124829398A" display="A124829398A" xr:uid="{A97F0048-8853-47D9-926A-0542507C80A6}"/>
    <hyperlink ref="C30" location="A124829982L" display="A124829982L" xr:uid="{6A4DF951-7C02-4036-BB1C-1575B51506BF}"/>
    <hyperlink ref="D30" location="A124829762K" display="A124829762K" xr:uid="{C0F2A4D9-B5DB-4F55-816B-D7E3BBA3B052}"/>
    <hyperlink ref="E30" location="A124829102C" display="A124829102C" xr:uid="{6C086EE3-B390-4123-A952-CD9FA4E9958F}"/>
    <hyperlink ref="F30" location="A124829542J" display="A124829542J" xr:uid="{5C4BDB13-E955-475E-B7A4-341EFAE84A62}"/>
    <hyperlink ref="G30" location="A124830202K" display="A124830202K" xr:uid="{FD43DA2D-1730-4904-AD72-3469E4ADF769}"/>
    <hyperlink ref="H30" location="A124829322F" display="A124829322F" xr:uid="{FB09988E-D3FE-487F-A3F8-5A38D895326C}"/>
    <hyperlink ref="C31" location="A124830062V" display="A124830062V" xr:uid="{59CC3528-F7D9-4AFE-B119-CB49383F505E}"/>
    <hyperlink ref="D31" location="A124829842K" display="A124829842K" xr:uid="{CD42A507-FB8E-4008-9107-32C417385C81}"/>
    <hyperlink ref="E31" location="A124829182R" display="A124829182R" xr:uid="{A317E716-6DAC-4A09-A706-24942C368457}"/>
    <hyperlink ref="F31" location="A124829622J" display="A124829622J" xr:uid="{30050A61-6FF2-4F9C-B6FB-45A3E0C0E30D}"/>
    <hyperlink ref="G31" location="A124830282W" display="A124830282W" xr:uid="{D431A2BD-0968-43B1-A98E-5C7606080EC4}"/>
    <hyperlink ref="H31" location="A124829402F" display="A124829402F" xr:uid="{6B7237FD-2D41-472E-BBBE-B0D4C2C23014}"/>
    <hyperlink ref="C32" location="A124830066C" display="A124830066C" xr:uid="{B2DA5CF9-05A5-41E2-8401-7E305C6E217B}"/>
    <hyperlink ref="D32" location="A124829846V" display="A124829846V" xr:uid="{B1BA623A-E4BF-4415-8CB2-F2D573C33D61}"/>
    <hyperlink ref="E32" location="A124829186X" display="A124829186X" xr:uid="{5556AC85-3099-4DF3-8D41-6F8274865071}"/>
    <hyperlink ref="F32" location="A124829626T" display="A124829626T" xr:uid="{AAEAEE20-9D3C-40CE-96B7-45ECF73F4977}"/>
    <hyperlink ref="G32" location="A124830286F" display="A124830286F" xr:uid="{73FF90A8-C2A4-4CCA-B1EF-01BFE09FE429}"/>
    <hyperlink ref="H32" location="A124829406R" display="A124829406R" xr:uid="{044B2087-4655-4398-841F-A0CEA8612317}"/>
    <hyperlink ref="C33" location="A124830146C" display="A124830146C" xr:uid="{2D81A5DE-EA68-428C-AB34-5034991719C2}"/>
    <hyperlink ref="D33" location="A124829926V" display="A124829926V" xr:uid="{AA024D01-CF72-4515-9385-7C81DF1AB0E1}"/>
    <hyperlink ref="E33" location="A124829266X" display="A124829266X" xr:uid="{B3F3C387-184A-437A-97A8-B466CB1D9F26}"/>
    <hyperlink ref="F33" location="A124829706T" display="A124829706T" xr:uid="{59D8B2D2-D48B-4EE7-96CE-A1751FCB034C}"/>
    <hyperlink ref="G33" location="A124830366F" display="A124830366F" xr:uid="{2703839D-7D0F-4791-998C-1E9304D3213E}"/>
    <hyperlink ref="H33" location="A124829486A" display="A124829486A" xr:uid="{E2797279-BE3C-44CF-8B5C-AC45B473F301}"/>
    <hyperlink ref="C34" location="A124829950V" display="A124829950V" xr:uid="{68D99DF4-1C7A-48C7-8F80-1620264EAF21}"/>
    <hyperlink ref="D34" location="A124829730T" display="A124829730T" xr:uid="{C64F74DC-B16D-46A3-8166-FD6522F82CFB}"/>
    <hyperlink ref="E34" location="A124829070W" display="A124829070W" xr:uid="{C07F2CFE-12E0-46E1-A8C0-8E85AEAD4B29}"/>
    <hyperlink ref="F34" location="A124829510R" display="A124829510R" xr:uid="{37BDB19B-F858-4A75-A033-F09F2D6B7F94}"/>
    <hyperlink ref="G34" location="A124830170C" display="A124830170C" xr:uid="{01B2746B-83B9-47E4-A12E-4F540BE623A0}"/>
    <hyperlink ref="H34" location="A124829290X" display="A124829290X" xr:uid="{D434D424-98F3-498E-8153-28852F8AC6EB}"/>
    <hyperlink ref="C35" location="A124830134V" display="A124830134V" xr:uid="{2BB9296D-53AE-433F-86D4-7B3B4CDF1912}"/>
    <hyperlink ref="D35" location="A124829914K" display="A124829914K" xr:uid="{EF916FE5-C968-4DA0-8440-334E37AD9462}"/>
    <hyperlink ref="E35" location="A124829254R" display="A124829254R" xr:uid="{6E14C7BD-34FD-40F4-ADFB-3274B951CC47}"/>
    <hyperlink ref="F35" location="A124829694V" display="A124829694V" xr:uid="{751DD512-43AE-4112-8597-9487BD5AF5A7}"/>
    <hyperlink ref="G35" location="A124830354W" display="A124830354W" xr:uid="{C4ECF013-061E-442A-BEB7-B8B321C4869C}"/>
    <hyperlink ref="H35" location="A124829474T" display="A124829474T" xr:uid="{FD3017FB-D642-4BE3-A7B5-FAD1540F3C3B}"/>
    <hyperlink ref="C36" location="A124830138C" display="A124830138C" xr:uid="{9E70A203-9826-4C0F-BC2B-8B1F135C11CD}"/>
    <hyperlink ref="D36" location="A124829918V" display="A124829918V" xr:uid="{CE50A62C-457B-4F2A-8BA0-E59CDA54BD8F}"/>
    <hyperlink ref="E36" location="A124829258X" display="A124829258X" xr:uid="{1FB68B51-6419-4D38-980D-5916B8380FB8}"/>
    <hyperlink ref="F36" location="A124829698C" display="A124829698C" xr:uid="{1508D474-01AA-4B68-A06D-179347AAA2DB}"/>
    <hyperlink ref="G36" location="A124830358F" display="A124830358F" xr:uid="{82A2B6DE-F1DF-46E4-9D8B-E4EC61FC1A78}"/>
    <hyperlink ref="H36" location="A124829478A" display="A124829478A" xr:uid="{6C4A5B18-1E0A-43B2-A51B-B9210FF1EA18}"/>
    <hyperlink ref="C37" location="A124829954C" display="A124829954C" xr:uid="{D8434AF6-E2D9-458E-B4CB-1C452DD81986}"/>
    <hyperlink ref="D37" location="A124829734A" display="A124829734A" xr:uid="{265655AE-852E-4E70-A8D0-92300F98D3BB}"/>
    <hyperlink ref="E37" location="A124829074F" display="A124829074F" xr:uid="{B20649DC-78F9-49E8-87C7-113DA3B5A750}"/>
    <hyperlink ref="F37" location="A124829514X" display="A124829514X" xr:uid="{FB199B59-E32F-407A-B385-1E447F673ABA}"/>
    <hyperlink ref="G37" location="A124830174L" display="A124830174L" xr:uid="{885BBDB0-04DF-484B-8DEC-948A2EB23D93}"/>
    <hyperlink ref="H37" location="A124829294J" display="A124829294J" xr:uid="{D1314D49-AD3F-4C3F-9F35-17B84D0A9607}"/>
    <hyperlink ref="C38" location="A124830018K" display="A124830018K" xr:uid="{B7302407-05E1-4413-891D-6862DFD8F022}"/>
    <hyperlink ref="D38" location="A124829798L" display="A124829798L" xr:uid="{0DF3DBFA-6CB4-47AA-B66E-F9D0450BD2CB}"/>
    <hyperlink ref="E38" location="A124829138F" display="A124829138F" xr:uid="{D7BDBA17-A9CA-4463-A9AC-04CB794F7526}"/>
    <hyperlink ref="F38" location="A124829578K" display="A124829578K" xr:uid="{2C43FD97-7584-49E5-96A6-18538992CE19}"/>
    <hyperlink ref="G38" location="A124830238L" display="A124830238L" xr:uid="{168C3350-49EF-4204-A4E9-F38BD10AD34C}"/>
    <hyperlink ref="H38" location="A124829358J" display="A124829358J" xr:uid="{CE1C36D0-9E42-4096-9C52-B35958C0A873}"/>
    <hyperlink ref="C39" location="A124830070V" display="A124830070V" xr:uid="{43D5EC90-C070-4AE5-A15D-3FB6E94C9B94}"/>
    <hyperlink ref="D39" location="A124829850K" display="A124829850K" xr:uid="{299DB5C6-A6A7-427D-AD6B-BF117581A0E7}"/>
    <hyperlink ref="E39" location="A124829190R" display="A124829190R" xr:uid="{2FE67B50-D70D-4CDA-AE29-3EBE2C7F74C6}"/>
    <hyperlink ref="F39" location="A124829630J" display="A124829630J" xr:uid="{091EB73E-0409-486A-84FA-A205E91BA015}"/>
    <hyperlink ref="G39" location="A124830290W" display="A124830290W" xr:uid="{172CA4C7-BD76-4376-951B-EE549FF9A55D}"/>
    <hyperlink ref="H39" location="A124829410F" display="A124829410F" xr:uid="{305A6CBA-CA13-4811-B0B1-7FCAB9D08194}"/>
    <hyperlink ref="C40" location="A124830150V" display="A124830150V" xr:uid="{ADA1E36C-F50F-41B9-A0A4-1922B4F8A32E}"/>
    <hyperlink ref="D40" location="A124829930K" display="A124829930K" xr:uid="{BD6BEAE3-9810-4EF2-8EED-89CABA994D02}"/>
    <hyperlink ref="E40" location="A124829270R" display="A124829270R" xr:uid="{27037727-E7B8-4B44-9877-CE1D86D73B7D}"/>
    <hyperlink ref="F40" location="A124829710J" display="A124829710J" xr:uid="{DFC60AFB-F8B5-44A1-B19D-226E7E888E73}"/>
    <hyperlink ref="G40" location="A124830370W" display="A124830370W" xr:uid="{BAF90C3D-41FE-46DB-8729-BD52D5C39AE0}"/>
    <hyperlink ref="H40" location="A124829490T" display="A124829490T" xr:uid="{5CBDA142-5467-412E-ABBB-B4E3A4D736B2}"/>
    <hyperlink ref="C42" location="A124829958L" display="A124829958L" xr:uid="{78BCF761-EEE7-4E03-8D48-418D1B471BE9}"/>
    <hyperlink ref="D42" location="A124829738K" display="A124829738K" xr:uid="{9F3B6536-F238-4162-8F3C-2841DEE56C6F}"/>
    <hyperlink ref="E42" location="A124829078R" display="A124829078R" xr:uid="{C9E93CB9-B31C-43EA-882E-F4659B13E7C7}"/>
    <hyperlink ref="C43" location="A124830102A" display="A124830102A" xr:uid="{F953AAA9-BAE2-48EA-BCAA-07BBFD162EFD}"/>
    <hyperlink ref="D43" location="A124829882C" display="A124829882C" xr:uid="{6974A022-A820-4E15-BA1C-3BBD434E887E}"/>
    <hyperlink ref="E43" location="A124829222W" display="A124829222W" xr:uid="{37B7EFEB-9B49-45D3-A18D-2A32FCBF891F}"/>
    <hyperlink ref="F43" location="A124829662A" display="A124829662A" xr:uid="{8FD26547-36E8-41C4-ACCB-6389E87BCA4D}"/>
    <hyperlink ref="G43" location="A124830322C" display="A124830322C" xr:uid="{72E01BDD-0B63-45D9-864B-B8F6E121D965}"/>
    <hyperlink ref="H43" location="A124829442X" display="A124829442X" xr:uid="{E47EB298-6258-4EA9-9FA5-D27CC7EAF2C7}"/>
    <hyperlink ref="C44" location="A124830106K" display="A124830106K" xr:uid="{6CAAC35E-33C7-4CF2-9D78-10E3385B2276}"/>
    <hyperlink ref="D44" location="A124829886L" display="A124829886L" xr:uid="{621DE526-5DDA-4381-BC10-4B9B95B3A4DA}"/>
    <hyperlink ref="E44" location="A124829226F" display="A124829226F" xr:uid="{BCEC48DB-899E-43EA-8A2C-868C521C062C}"/>
    <hyperlink ref="F44" location="A124829666K" display="A124829666K" xr:uid="{3E538052-F29A-46D9-A3F5-F0CD4E554755}"/>
    <hyperlink ref="G44" location="A124830326L" display="A124830326L" xr:uid="{1F7642B4-3014-4730-8885-904514606663}"/>
    <hyperlink ref="H44" location="A124829446J" display="A124829446J" xr:uid="{F2C926BD-8CCA-4FA4-8C45-666F2B82788A}"/>
    <hyperlink ref="C45" location="A124829994W" display="A124829994W" xr:uid="{BB66F334-5B3C-4B99-925B-2A04CA32A803}"/>
    <hyperlink ref="D45" location="A124829774V" display="A124829774V" xr:uid="{B6A4F34C-0312-4790-AB17-A394A127E71E}"/>
    <hyperlink ref="E45" location="A124829114L" display="A124829114L" xr:uid="{7478D2EC-896C-4D05-BCC3-347E7F134EFD}"/>
    <hyperlink ref="F45" location="A124829554T" display="A124829554T" xr:uid="{45FC544D-4B58-42D0-BA1F-556661DF73A6}"/>
    <hyperlink ref="G45" location="A124830214V" display="A124830214V" xr:uid="{53519786-4DCE-4CA0-BF95-3ED1937B2475}"/>
    <hyperlink ref="H45" location="A124829334R" display="A124829334R" xr:uid="{D4BB1496-5C53-46F2-9EE8-A3D3D8E29FD8}"/>
    <hyperlink ref="C46" location="A124829962C" display="A124829962C" xr:uid="{03010C14-8079-402E-B582-B5698825C1B8}"/>
    <hyperlink ref="D46" location="A124829742A" display="A124829742A" xr:uid="{A6265573-8CF1-4D73-AC11-9808291F1F34}"/>
    <hyperlink ref="E46" location="A124829082F" display="A124829082F" xr:uid="{7DD7ED60-0F52-4CE3-BB6E-497B9DA1A386}"/>
    <hyperlink ref="F46" location="A124829522X" display="A124829522X" xr:uid="{DDA676DE-9B03-473E-81CE-79CBED75C9F7}"/>
    <hyperlink ref="G46" location="A124830182L" display="A124830182L" xr:uid="{05472F3F-4985-4C48-9988-493007353054}"/>
    <hyperlink ref="H46" location="A124829302W" display="A124829302W" xr:uid="{77434D2B-453B-4001-AAD5-FE7C52EF7586}"/>
    <hyperlink ref="F48" location="A124829582A" display="A124829582A" xr:uid="{23A2BEFC-7E10-44D3-86EA-A54E2B78610E}"/>
    <hyperlink ref="G48" location="A124830242C" display="A124830242C" xr:uid="{AB417D7C-38D7-4695-ACA6-3B12DD320C0B}"/>
    <hyperlink ref="H48" location="A124829362X" display="A124829362X" xr:uid="{074BCFE1-2B5B-43B2-AD7C-C1957423B702}"/>
    <hyperlink ref="C49" location="A124829986W" display="A124829986W" xr:uid="{279CEA92-B8B2-4623-B7B8-E8D76C9B831B}"/>
    <hyperlink ref="D49" location="A124829766V" display="A124829766V" xr:uid="{E76FC3E2-A783-476D-AD36-75EA580B75A9}"/>
    <hyperlink ref="E49" location="A124829106L" display="A124829106L" xr:uid="{632B676B-1B0E-4925-9D57-8F1FDDB83597}"/>
    <hyperlink ref="F49" location="A124829546T" display="A124829546T" xr:uid="{802F0522-F5EE-429D-92F4-71C166CE3F17}"/>
    <hyperlink ref="G49" location="A124830206V" display="A124830206V" xr:uid="{F5ED0141-F03A-404B-9A41-023BC1F297F5}"/>
    <hyperlink ref="H49" location="A124829326R" display="A124829326R" xr:uid="{A17CCA67-FD48-4FC7-8E1F-17722CDC39EA}"/>
    <hyperlink ref="C50" location="A124830026K" display="A124830026K" xr:uid="{1DE5C18A-66EB-4494-A7EA-34650389D8A5}"/>
    <hyperlink ref="D50" location="A124829806A" display="A124829806A" xr:uid="{BF9852C8-ED6F-49F1-BBB1-EA0C50486714}"/>
    <hyperlink ref="E50" location="A124829146F" display="A124829146F" xr:uid="{B8A7B909-920F-419A-8C29-CED0AAE12D90}"/>
    <hyperlink ref="F50" location="A124829586K" display="A124829586K" xr:uid="{21EBB074-F5D3-46B3-8360-A1CCD015D808}"/>
    <hyperlink ref="G50" location="A124830246L" display="A124830246L" xr:uid="{86C88767-A563-45EB-9AEA-6831D6716EB9}"/>
    <hyperlink ref="H50" location="A124829366J" display="A124829366J" xr:uid="{57C705E2-EB7B-4778-863A-59194495D2AB}"/>
    <hyperlink ref="C51" location="A124829998F" display="A124829998F" xr:uid="{DC55D5F7-A22D-491F-AB83-94CF798CE0CD}"/>
    <hyperlink ref="D51" location="A124829778C" display="A124829778C" xr:uid="{8295BDD8-5994-46DF-ACDB-2144E8FF17E7}"/>
    <hyperlink ref="E51" location="A124829118W" display="A124829118W" xr:uid="{EA52B754-7ECB-4AC2-B413-BE869A78B765}"/>
    <hyperlink ref="F51" location="A124829558A" display="A124829558A" xr:uid="{D6CD755A-FD45-4177-9086-448DA97BAD2A}"/>
    <hyperlink ref="G51" location="A124830218C" display="A124830218C" xr:uid="{2A9E1A95-1C22-47CF-8B53-98B54E464357}"/>
    <hyperlink ref="H51" location="A124829338X" display="A124829338X" xr:uid="{13D9FB87-57AB-4787-9954-010064D579CE}"/>
    <hyperlink ref="C52" location="A124830030A" display="A124830030A" xr:uid="{176EE7A3-351A-4928-8537-772EF7E48BAF}"/>
    <hyperlink ref="D52" location="A124829810T" display="A124829810T" xr:uid="{FC135A15-04F0-4AC2-A40F-2FF4D793C054}"/>
    <hyperlink ref="E52" location="A124829150W" display="A124829150W" xr:uid="{042E7728-1EAF-422E-A87C-6CF2852055F0}"/>
    <hyperlink ref="F52" location="A124829590A" display="A124829590A" xr:uid="{4A242EAD-EDEB-437F-AD31-045BA5E8C2DD}"/>
    <hyperlink ref="G52" location="A124830250C" display="A124830250C" xr:uid="{1587BAE4-0CC8-4BE5-907D-F432608248E3}"/>
    <hyperlink ref="H52" location="A124829370X" display="A124829370X" xr:uid="{74695F00-228A-4B48-BB36-BB83B35E968C}"/>
    <hyperlink ref="C53" location="A124830074C" display="A124830074C" xr:uid="{DE72EDB7-421A-49A7-AE9C-B3E3F8FB5BF2}"/>
    <hyperlink ref="D53" location="A124829854V" display="A124829854V" xr:uid="{3C286C96-07E5-4C00-A63F-3CE81CF02344}"/>
    <hyperlink ref="E53" location="A124829194X" display="A124829194X" xr:uid="{1B08FFC6-ED8A-44EE-89F1-00361EB6742D}"/>
    <hyperlink ref="F53" location="A124829634T" display="A124829634T" xr:uid="{8E961C86-1D81-4F53-8678-0279DE273906}"/>
    <hyperlink ref="G53" location="A124830294F" display="A124830294F" xr:uid="{528F8878-C35B-4B20-884A-9C3346F23CEB}"/>
    <hyperlink ref="H53" location="A124829414R" display="A124829414R" xr:uid="{A98E0B55-BF93-4DAE-8B1B-57BC5EAF745B}"/>
    <hyperlink ref="C54" location="A124830034K" display="A124830034K" xr:uid="{AEA8DA94-3CE8-4DA6-9DDE-6642E7D0D3AD}"/>
    <hyperlink ref="D54" location="A124829814A" display="A124829814A" xr:uid="{8D5A905C-E2B5-493E-A249-6A43906E1133}"/>
    <hyperlink ref="E54" location="A124829154F" display="A124829154F" xr:uid="{DE82BDC3-BB84-4DE2-9495-F35822E909F3}"/>
    <hyperlink ref="F54" location="A124829594K" display="A124829594K" xr:uid="{9EEA1913-E1C3-4C91-B0B6-106DFB8CEA20}"/>
    <hyperlink ref="G54" location="A124830254L" display="A124830254L" xr:uid="{7C8C0CA9-785B-4993-8DF2-992CE625B671}"/>
    <hyperlink ref="H54" location="A124829374J" display="A124829374J" xr:uid="{64004B8E-F9EC-42CC-B24E-7568AE310C2E}"/>
    <hyperlink ref="C55" location="A124830002T" display="A124830002T" xr:uid="{4D20B898-6AA0-4AE8-B2C4-94B4DE7E6544}"/>
    <hyperlink ref="D55" location="A124829782V" display="A124829782V" xr:uid="{596FDE2F-28A6-402B-8C9C-53FCE244EA06}"/>
    <hyperlink ref="E55" location="A124829122L" display="A124829122L" xr:uid="{754B981D-33D3-4B6D-8ED9-8D9CA4850295}"/>
    <hyperlink ref="F55" location="A124829562T" display="A124829562T" xr:uid="{25AF0B5F-D4B0-4C52-BC2D-C1BCBBB83447}"/>
    <hyperlink ref="G55" location="A124830222V" display="A124830222V" xr:uid="{6FDC3836-7C7F-476A-A8F0-5D296B9F7733}"/>
    <hyperlink ref="H55" location="A124829342R" display="A124829342R" xr:uid="{8F66F8B7-1EAE-40C7-92A5-77AD194F569D}"/>
    <hyperlink ref="C56" location="A124830110A" display="A124830110A" xr:uid="{42CA2A06-67CD-4035-8B8B-3F0BC96E1269}"/>
    <hyperlink ref="D56" location="A124829890C" display="A124829890C" xr:uid="{E1BC62E5-5732-4877-8D06-6B998F23F12B}"/>
    <hyperlink ref="E56" location="A124829230W" display="A124829230W" xr:uid="{A7FFAC6E-2FB9-42DE-A0CE-D78F4BF60172}"/>
    <hyperlink ref="F56" location="A124829670A" display="A124829670A" xr:uid="{32BDC224-442A-4CB6-BBB2-658F041A8ACA}"/>
    <hyperlink ref="G56" location="A124830330C" display="A124830330C" xr:uid="{CB1E6BFA-9AAD-462C-95B2-67E640177BC1}"/>
    <hyperlink ref="H56" location="A124829450X" display="A124829450X" xr:uid="{A9D18C50-AEF2-4E2A-A25C-0F2DA2137320}"/>
    <hyperlink ref="C57" location="A124830078L" display="A124830078L" xr:uid="{C4A4732A-4420-482E-9820-F77ACE491B39}"/>
    <hyperlink ref="D57" location="A124829858C" display="A124829858C" xr:uid="{6BE9C2A1-17C8-4F3F-BDE0-7EE45AC6E072}"/>
    <hyperlink ref="E57" location="A124829198J" display="A124829198J" xr:uid="{BABB231E-5007-4B1E-8355-F3F11DF579CD}"/>
    <hyperlink ref="F57" location="A124829638A" display="A124829638A" xr:uid="{DEC5D780-B6A0-409B-BA4C-5AEC3AB09716}"/>
    <hyperlink ref="G57" location="A124830298R" display="A124830298R" xr:uid="{6F54EAD9-5F1C-47C9-B58D-E4009E38FCF3}"/>
    <hyperlink ref="H57" location="A124829418X" display="A124829418X" xr:uid="{6B3CA6FC-E35D-4475-BF2A-00AD4007840A}"/>
    <hyperlink ref="C58" location="A124830082C" display="A124830082C" xr:uid="{6CBD69CA-E570-420D-BBFB-11A05BD21D47}"/>
    <hyperlink ref="D58" location="A124829862V" display="A124829862V" xr:uid="{B2F35518-9BF2-4C0C-BF7B-78EB3D0A8ACD}"/>
    <hyperlink ref="E58" location="A124829202L" display="A124829202L" xr:uid="{D5F4E0CD-D358-4A75-BE7E-D694B6841D2C}"/>
    <hyperlink ref="F58" location="A124829642T" display="A124829642T" xr:uid="{83B55124-DE1B-4856-9169-0FEDE104D904}"/>
    <hyperlink ref="G58" location="A124830302V" display="A124830302V" xr:uid="{F2D134B9-B9B1-4189-B54A-5A9D52B23C37}"/>
    <hyperlink ref="H58" location="A124829422R" display="A124829422R" xr:uid="{D6140286-562C-438B-B133-C73A681D5B25}"/>
    <hyperlink ref="C59" location="A124830154C" display="A124830154C" xr:uid="{3242B409-D87F-4C7F-BFB6-C3F9412F5098}"/>
    <hyperlink ref="D59" location="A124829934V" display="A124829934V" xr:uid="{F65C1A22-8441-4D0B-8A94-7646D05147F0}"/>
    <hyperlink ref="E59" location="A124829274X" display="A124829274X" xr:uid="{63C64D3F-65FB-42E8-8A41-ADCF570A52B8}"/>
    <hyperlink ref="F59" location="A124829714T" display="A124829714T" xr:uid="{0D40C5CF-F1B4-45FA-974A-A5967585C25A}"/>
    <hyperlink ref="G59" location="A124830374F" display="A124830374F" xr:uid="{5525896A-C9E6-4B58-B4FA-9C0E740F5491}"/>
    <hyperlink ref="H59" location="A124829494A" display="A124829494A" xr:uid="{23C040AA-2F55-446B-8694-1D22BBA8223D}"/>
    <hyperlink ref="C60" location="A124829966L" display="A124829966L" xr:uid="{9B0713C9-A905-4AED-B1C5-D82ED3A1DF7A}"/>
    <hyperlink ref="D60" location="A124829746K" display="A124829746K" xr:uid="{3D787862-E4B7-444A-991E-59AE3A51619C}"/>
    <hyperlink ref="E60" location="A124829086R" display="A124829086R" xr:uid="{B9DCE40E-4880-4B1A-8E2A-8E74F2D45925}"/>
    <hyperlink ref="F60" location="A124829526J" display="A124829526J" xr:uid="{BD6E8818-E6C7-4BEF-91F4-BDEA398FC407}"/>
    <hyperlink ref="G60" location="A124830186W" display="A124830186W" xr:uid="{F5A3BD06-0818-48DA-93DE-84BD37E40E90}"/>
    <hyperlink ref="H60" location="A124829306F" display="A124829306F" xr:uid="{DA6B8EBE-AE21-49A7-A0FE-0ADA3888AB02}"/>
    <hyperlink ref="C62" location="A124830038V" display="A124830038V" xr:uid="{3C386AA0-405B-482B-AFA2-D0E29BD7BF94}"/>
    <hyperlink ref="D62" location="A124829818K" display="A124829818K" xr:uid="{C993D437-7233-4DF0-80C0-E78E6EBD14A1}"/>
    <hyperlink ref="E62" location="A124829158R" display="A124829158R" xr:uid="{DFAB7038-D8FD-4492-BDE3-E2A1C9068F96}"/>
    <hyperlink ref="F62" location="A124829598V" display="A124829598V" xr:uid="{0F44153B-C45F-4137-B8E2-282665E5B728}"/>
    <hyperlink ref="G62" location="A124830258W" display="A124830258W" xr:uid="{9794B597-6A44-4F2E-B1A4-23958DEC42B0}"/>
    <hyperlink ref="H62" location="A124829378T" display="A124829378T" xr:uid="{6CD9017F-719E-4D52-A6CB-EA568B045C0B}"/>
    <hyperlink ref="C63" location="A124829990L" display="A124829990L" xr:uid="{31A564E4-E5E4-4957-B062-71661699CBE0}"/>
    <hyperlink ref="D63" location="A124829770K" display="A124829770K" xr:uid="{0E527CDF-C1C0-4D6F-9B95-E85DC5B7D0E5}"/>
    <hyperlink ref="E63" location="A124829110C" display="A124829110C" xr:uid="{B1BF43BB-C2B0-4D27-AD99-1FE9F8BD7E21}"/>
    <hyperlink ref="F63" location="A124829550J" display="A124829550J" xr:uid="{74B038C3-A293-4AB8-BF0A-EB33DE1CA9E6}"/>
    <hyperlink ref="G63" location="A124830210K" display="A124830210K" xr:uid="{5A4C94BD-FCEA-4417-9F43-419862EB0A33}"/>
    <hyperlink ref="H63" location="A124829330F" display="A124829330F" xr:uid="{FC9C81EB-CA2D-48A9-90AC-F0BCCE58DA78}"/>
    <hyperlink ref="C64" location="A124830086L" display="A124830086L" xr:uid="{BFFF17C6-61C1-42BF-A92E-5DB5DB353742}"/>
    <hyperlink ref="D64" location="A124829866C" display="A124829866C" xr:uid="{18D5376C-F628-4781-9338-660D4D8AC416}"/>
    <hyperlink ref="E64" location="A124829206W" display="A124829206W" xr:uid="{3E40D899-9949-4F49-B74D-26F4E4837321}"/>
    <hyperlink ref="F64" location="A124829646A" display="A124829646A" xr:uid="{CCA1242F-1A3B-4B50-A919-EE55FEAC4525}"/>
    <hyperlink ref="G64" location="A124830306C" display="A124830306C" xr:uid="{04E9187A-EDDD-40AD-9820-4264B2E43A29}"/>
    <hyperlink ref="H64" location="A124829426X" display="A124829426X" xr:uid="{F0BEDE14-B7EB-423A-81A6-E4122C4AED33}"/>
    <hyperlink ref="C65" location="A124830090C" display="A124830090C" xr:uid="{2034232A-D8BF-4AAA-A902-04EB68848882}"/>
    <hyperlink ref="D65" location="A124829870V" display="A124829870V" xr:uid="{FC269831-44E2-4458-B405-DAF8E393B4BB}"/>
    <hyperlink ref="E65" location="A124829210L" display="A124829210L" xr:uid="{4DF4203B-8B7F-4A66-B6AC-B52019FB558D}"/>
    <hyperlink ref="F65" location="A124829650T" display="A124829650T" xr:uid="{67268504-1221-4DDF-BD52-A6BCCDB00109}"/>
    <hyperlink ref="G65" location="A124830310V" display="A124830310V" xr:uid="{4A3EED37-A08B-4C77-A4BC-FE70102765A7}"/>
    <hyperlink ref="H65" location="A124829430R" display="A124829430R" xr:uid="{B7C907FB-B784-4998-AFF4-B9F29AA3514B}"/>
    <hyperlink ref="C66" location="A124830006A" display="A124830006A" xr:uid="{36399509-A253-4AD0-91DD-117CB1F5FDF0}"/>
    <hyperlink ref="D66" location="A124829786C" display="A124829786C" xr:uid="{10A8C8E0-9290-4C38-9CAA-B37E3CF78B0A}"/>
    <hyperlink ref="E66" location="A124829126W" display="A124829126W" xr:uid="{55F04FF7-2075-47E9-A7DC-CD6024DC8C2B}"/>
    <hyperlink ref="F66" location="A124829566A" display="A124829566A" xr:uid="{11EF4544-0376-4728-A76B-AB97D6C79BCB}"/>
    <hyperlink ref="G66" location="A124830226C" display="A124830226C" xr:uid="{7BE5CEB9-2401-4AA9-925B-13FE94AF82B1}"/>
    <hyperlink ref="H66" location="A124829346X" display="A124829346X" xr:uid="{6258F3D1-81E9-4258-8F39-0D7F4068B053}"/>
    <hyperlink ref="C67" location="A124829970C" display="A124829970C" xr:uid="{20EF6810-BF61-4771-B0EB-E8086780B52B}"/>
    <hyperlink ref="D67" location="A124829750A" display="A124829750A" xr:uid="{B73646E1-28DF-4E0C-B23B-4DDFBB5C655C}"/>
    <hyperlink ref="E67" location="A124829090F" display="A124829090F" xr:uid="{5F8338CF-6459-4D0A-879A-F1B80F3EF999}"/>
    <hyperlink ref="F67" location="A124829530X" display="A124829530X" xr:uid="{1C441AFE-64CD-41A2-B133-041C6C673B67}"/>
    <hyperlink ref="G67" location="A124830190L" display="A124830190L" xr:uid="{019B5A34-8F60-43D1-9D43-EA60DAF21E7C}"/>
    <hyperlink ref="H67" location="A124829310W" display="A124829310W" xr:uid="{960AA393-FE98-4361-84DB-1B8507FB74F9}"/>
    <hyperlink ref="C68" location="A124830158L" display="A124830158L" xr:uid="{6CC42453-E354-49AF-B417-5861393BBF34}"/>
    <hyperlink ref="D68" location="A124829938C" display="A124829938C" xr:uid="{CA5F3EEB-BC8E-44D1-8807-C9BFACEF4D5A}"/>
    <hyperlink ref="E68" location="A124829278J" display="A124829278J" xr:uid="{26C01211-287B-421F-BE3E-2F5F1866BC85}"/>
    <hyperlink ref="F68" location="A124829718A" display="A124829718A" xr:uid="{C5220795-4B01-49CB-8EC0-6866518B3857}"/>
    <hyperlink ref="G68" location="A124830378R" display="A124830378R" xr:uid="{E28C2B7F-8694-4B9E-8430-25A020D40CD5}"/>
    <hyperlink ref="H68" location="A124829498K" display="A124829498K" xr:uid="{93614975-42A2-423B-A199-3920BD387614}"/>
    <hyperlink ref="C69" location="A124830042K" display="A124830042K" xr:uid="{ACCF2219-7A37-439C-9B37-DFE185DD5D52}"/>
    <hyperlink ref="D69" location="A124829822A" display="A124829822A" xr:uid="{D99E3169-3CA6-4D54-B6F2-839B767421EB}"/>
    <hyperlink ref="E69" location="A124829162F" display="A124829162F" xr:uid="{48FC440E-EB0A-451E-824F-AB6D14458969}"/>
    <hyperlink ref="F69" location="A124829602X" display="A124829602X" xr:uid="{5EB568A4-33C9-4A17-9124-9D2454FD87EE}"/>
    <hyperlink ref="G69" location="A124830262L" display="A124830262L" xr:uid="{0749EFB5-0D10-4216-9D18-09DF2F6DED8F}"/>
    <hyperlink ref="H69" location="A124829382J" display="A124829382J" xr:uid="{1ED9B4D8-BB63-4EC0-8136-DDF2C1BA563A}"/>
    <hyperlink ref="C70" location="A124830114K" display="A124830114K" xr:uid="{94A9F472-3319-4643-8262-649688E45312}"/>
    <hyperlink ref="D70" location="A124829894L" display="A124829894L" xr:uid="{1B0FA999-C3D4-418E-A317-0BEFB1C35DD5}"/>
    <hyperlink ref="E70" location="A124829234F" display="A124829234F" xr:uid="{5DF09B1B-7DB7-48CB-8D01-45394BAA04B5}"/>
    <hyperlink ref="F70" location="A124829674K" display="A124829674K" xr:uid="{26C40A72-3B86-4056-B2C9-0336F233C6BD}"/>
    <hyperlink ref="G70" location="A124830334L" display="A124830334L" xr:uid="{99390CFF-3566-4D1F-984E-9D6290AE46A6}"/>
    <hyperlink ref="H70" location="A124829454J" display="A124829454J" xr:uid="{54D83E04-B780-42CC-B3BF-140BCD0E402E}"/>
    <hyperlink ref="C71" location="A124830162C" display="A124830162C" xr:uid="{873770F7-576B-42A9-B037-11901FCB331D}"/>
    <hyperlink ref="D71" location="A124829942V" display="A124829942V" xr:uid="{70E7C559-E45C-4741-90D5-5941CCA3B653}"/>
    <hyperlink ref="E71" location="A124829282X" display="A124829282X" xr:uid="{464BD8DD-5C6F-42EC-9B78-4231DEC3FFC9}"/>
    <hyperlink ref="F71" location="A124829722T" display="A124829722T" xr:uid="{B1CD4655-17D4-4555-BD69-A6085F702610}"/>
    <hyperlink ref="G71" location="A124830382F" display="A124830382F" xr:uid="{AE0D78C2-28AD-42E1-B868-70190406B179}"/>
    <hyperlink ref="H71" location="A124829502R" display="A124829502R" xr:uid="{CF42C361-EA13-4834-8F7E-4BAE84652152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7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661</v>
      </c>
    </row>
    <row r="6" spans="1:13" ht="15.75" customHeight="1">
      <c r="B6" s="71" t="s">
        <v>662</v>
      </c>
      <c r="C6" s="71"/>
      <c r="D6" s="71"/>
      <c r="E6" s="71"/>
      <c r="F6" s="71"/>
      <c r="G6" s="71"/>
      <c r="H6" s="71"/>
      <c r="I6" s="71"/>
      <c r="J6" s="71"/>
      <c r="K6" s="71"/>
      <c r="L6" s="71"/>
    </row>
    <row r="8" spans="1:13" ht="15">
      <c r="D8" s="16" t="s">
        <v>664</v>
      </c>
    </row>
    <row r="9" spans="1:13" s="17" customFormat="1"/>
    <row r="10" spans="1:13" ht="22.5" customHeight="1">
      <c r="A10" s="18" t="s">
        <v>665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666</v>
      </c>
      <c r="I10" s="18" t="s">
        <v>250</v>
      </c>
      <c r="J10" s="18" t="s">
        <v>252</v>
      </c>
      <c r="K10" s="18" t="s">
        <v>667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42036</v>
      </c>
      <c r="G12" s="10">
        <v>44228</v>
      </c>
      <c r="H12" s="11">
        <v>7</v>
      </c>
      <c r="I12" s="20" t="s">
        <v>259</v>
      </c>
      <c r="J12" s="11" t="s">
        <v>261</v>
      </c>
      <c r="K12" s="11" t="s">
        <v>669</v>
      </c>
      <c r="L12" s="11">
        <v>2</v>
      </c>
    </row>
    <row r="13" spans="1:13">
      <c r="A13" s="11" t="s">
        <v>1</v>
      </c>
      <c r="D13" s="11" t="s">
        <v>260</v>
      </c>
      <c r="E13" s="19" t="s">
        <v>263</v>
      </c>
      <c r="F13" s="10">
        <v>42036</v>
      </c>
      <c r="G13" s="10">
        <v>44228</v>
      </c>
      <c r="H13" s="11">
        <v>7</v>
      </c>
      <c r="I13" s="20" t="s">
        <v>259</v>
      </c>
      <c r="J13" s="11" t="s">
        <v>261</v>
      </c>
      <c r="K13" s="11" t="s">
        <v>669</v>
      </c>
      <c r="L13" s="11">
        <v>2</v>
      </c>
    </row>
    <row r="14" spans="1:13">
      <c r="A14" s="11" t="s">
        <v>2</v>
      </c>
      <c r="D14" s="11" t="s">
        <v>260</v>
      </c>
      <c r="E14" s="19" t="s">
        <v>264</v>
      </c>
      <c r="F14" s="10">
        <v>42036</v>
      </c>
      <c r="G14" s="10">
        <v>44228</v>
      </c>
      <c r="H14" s="11">
        <v>7</v>
      </c>
      <c r="I14" s="20" t="s">
        <v>259</v>
      </c>
      <c r="J14" s="11" t="s">
        <v>261</v>
      </c>
      <c r="K14" s="11" t="s">
        <v>669</v>
      </c>
      <c r="L14" s="11">
        <v>2</v>
      </c>
    </row>
    <row r="15" spans="1:13">
      <c r="A15" s="11" t="s">
        <v>3</v>
      </c>
      <c r="D15" s="11" t="s">
        <v>260</v>
      </c>
      <c r="E15" s="19" t="s">
        <v>265</v>
      </c>
      <c r="F15" s="10">
        <v>42036</v>
      </c>
      <c r="G15" s="10">
        <v>44228</v>
      </c>
      <c r="H15" s="11">
        <v>7</v>
      </c>
      <c r="I15" s="20" t="s">
        <v>259</v>
      </c>
      <c r="J15" s="11" t="s">
        <v>261</v>
      </c>
      <c r="K15" s="11" t="s">
        <v>669</v>
      </c>
      <c r="L15" s="11">
        <v>2</v>
      </c>
    </row>
    <row r="16" spans="1:13">
      <c r="A16" s="11" t="s">
        <v>4</v>
      </c>
      <c r="D16" s="11" t="s">
        <v>260</v>
      </c>
      <c r="E16" s="19" t="s">
        <v>266</v>
      </c>
      <c r="F16" s="10">
        <v>42036</v>
      </c>
      <c r="G16" s="10">
        <v>44228</v>
      </c>
      <c r="H16" s="11">
        <v>7</v>
      </c>
      <c r="I16" s="20" t="s">
        <v>259</v>
      </c>
      <c r="J16" s="11" t="s">
        <v>261</v>
      </c>
      <c r="K16" s="11" t="s">
        <v>669</v>
      </c>
      <c r="L16" s="11">
        <v>2</v>
      </c>
    </row>
    <row r="17" spans="1:12">
      <c r="A17" s="11" t="s">
        <v>5</v>
      </c>
      <c r="D17" s="11" t="s">
        <v>260</v>
      </c>
      <c r="E17" s="19" t="s">
        <v>267</v>
      </c>
      <c r="F17" s="10">
        <v>42036</v>
      </c>
      <c r="G17" s="10">
        <v>44228</v>
      </c>
      <c r="H17" s="11">
        <v>7</v>
      </c>
      <c r="I17" s="20" t="s">
        <v>259</v>
      </c>
      <c r="J17" s="11" t="s">
        <v>261</v>
      </c>
      <c r="K17" s="11" t="s">
        <v>669</v>
      </c>
      <c r="L17" s="11">
        <v>2</v>
      </c>
    </row>
    <row r="18" spans="1:12">
      <c r="A18" s="11" t="s">
        <v>6</v>
      </c>
      <c r="D18" s="11" t="s">
        <v>260</v>
      </c>
      <c r="E18" s="19" t="s">
        <v>268</v>
      </c>
      <c r="F18" s="10">
        <v>42036</v>
      </c>
      <c r="G18" s="10">
        <v>44228</v>
      </c>
      <c r="H18" s="11">
        <v>7</v>
      </c>
      <c r="I18" s="20" t="s">
        <v>259</v>
      </c>
      <c r="J18" s="11" t="s">
        <v>261</v>
      </c>
      <c r="K18" s="11" t="s">
        <v>669</v>
      </c>
      <c r="L18" s="11">
        <v>2</v>
      </c>
    </row>
    <row r="19" spans="1:12">
      <c r="A19" s="11" t="s">
        <v>7</v>
      </c>
      <c r="D19" s="11" t="s">
        <v>260</v>
      </c>
      <c r="E19" s="19" t="s">
        <v>269</v>
      </c>
      <c r="F19" s="10">
        <v>42036</v>
      </c>
      <c r="G19" s="10">
        <v>44228</v>
      </c>
      <c r="H19" s="11">
        <v>7</v>
      </c>
      <c r="I19" s="20" t="s">
        <v>259</v>
      </c>
      <c r="J19" s="11" t="s">
        <v>261</v>
      </c>
      <c r="K19" s="11" t="s">
        <v>669</v>
      </c>
      <c r="L19" s="11">
        <v>2</v>
      </c>
    </row>
    <row r="20" spans="1:12">
      <c r="A20" s="11" t="s">
        <v>8</v>
      </c>
      <c r="D20" s="11" t="s">
        <v>260</v>
      </c>
      <c r="E20" s="19" t="s">
        <v>270</v>
      </c>
      <c r="F20" s="10">
        <v>42036</v>
      </c>
      <c r="G20" s="10">
        <v>44228</v>
      </c>
      <c r="H20" s="11">
        <v>7</v>
      </c>
      <c r="I20" s="20" t="s">
        <v>259</v>
      </c>
      <c r="J20" s="11" t="s">
        <v>261</v>
      </c>
      <c r="K20" s="11" t="s">
        <v>669</v>
      </c>
      <c r="L20" s="11">
        <v>2</v>
      </c>
    </row>
    <row r="21" spans="1:12">
      <c r="A21" s="11" t="s">
        <v>9</v>
      </c>
      <c r="D21" s="11" t="s">
        <v>260</v>
      </c>
      <c r="E21" s="19" t="s">
        <v>271</v>
      </c>
      <c r="F21" s="10">
        <v>42036</v>
      </c>
      <c r="G21" s="10">
        <v>44228</v>
      </c>
      <c r="H21" s="11">
        <v>7</v>
      </c>
      <c r="I21" s="20" t="s">
        <v>259</v>
      </c>
      <c r="J21" s="11" t="s">
        <v>261</v>
      </c>
      <c r="K21" s="11" t="s">
        <v>669</v>
      </c>
      <c r="L21" s="11">
        <v>2</v>
      </c>
    </row>
    <row r="22" spans="1:12">
      <c r="A22" s="11" t="s">
        <v>10</v>
      </c>
      <c r="D22" s="11" t="s">
        <v>260</v>
      </c>
      <c r="E22" s="19" t="s">
        <v>272</v>
      </c>
      <c r="F22" s="10">
        <v>42036</v>
      </c>
      <c r="G22" s="10">
        <v>44228</v>
      </c>
      <c r="H22" s="11">
        <v>7</v>
      </c>
      <c r="I22" s="20" t="s">
        <v>259</v>
      </c>
      <c r="J22" s="11" t="s">
        <v>261</v>
      </c>
      <c r="K22" s="11" t="s">
        <v>669</v>
      </c>
      <c r="L22" s="11">
        <v>2</v>
      </c>
    </row>
    <row r="23" spans="1:12">
      <c r="A23" s="11" t="s">
        <v>11</v>
      </c>
      <c r="D23" s="11" t="s">
        <v>260</v>
      </c>
      <c r="E23" s="19" t="s">
        <v>273</v>
      </c>
      <c r="F23" s="10">
        <v>42036</v>
      </c>
      <c r="G23" s="10">
        <v>44228</v>
      </c>
      <c r="H23" s="11">
        <v>7</v>
      </c>
      <c r="I23" s="20" t="s">
        <v>259</v>
      </c>
      <c r="J23" s="11" t="s">
        <v>261</v>
      </c>
      <c r="K23" s="11" t="s">
        <v>669</v>
      </c>
      <c r="L23" s="11">
        <v>2</v>
      </c>
    </row>
    <row r="24" spans="1:12">
      <c r="A24" s="11" t="s">
        <v>12</v>
      </c>
      <c r="D24" s="11" t="s">
        <v>260</v>
      </c>
      <c r="E24" s="19" t="s">
        <v>274</v>
      </c>
      <c r="F24" s="10">
        <v>42036</v>
      </c>
      <c r="G24" s="10">
        <v>44228</v>
      </c>
      <c r="H24" s="11">
        <v>7</v>
      </c>
      <c r="I24" s="20" t="s">
        <v>259</v>
      </c>
      <c r="J24" s="11" t="s">
        <v>261</v>
      </c>
      <c r="K24" s="11" t="s">
        <v>669</v>
      </c>
      <c r="L24" s="11">
        <v>2</v>
      </c>
    </row>
    <row r="25" spans="1:12">
      <c r="A25" s="11" t="s">
        <v>13</v>
      </c>
      <c r="D25" s="11" t="s">
        <v>260</v>
      </c>
      <c r="E25" s="19" t="s">
        <v>275</v>
      </c>
      <c r="F25" s="10">
        <v>42036</v>
      </c>
      <c r="G25" s="10">
        <v>44228</v>
      </c>
      <c r="H25" s="11">
        <v>7</v>
      </c>
      <c r="I25" s="20" t="s">
        <v>259</v>
      </c>
      <c r="J25" s="11" t="s">
        <v>261</v>
      </c>
      <c r="K25" s="11" t="s">
        <v>669</v>
      </c>
      <c r="L25" s="11">
        <v>2</v>
      </c>
    </row>
    <row r="26" spans="1:12">
      <c r="A26" s="11" t="s">
        <v>14</v>
      </c>
      <c r="D26" s="11" t="s">
        <v>260</v>
      </c>
      <c r="E26" s="19" t="s">
        <v>276</v>
      </c>
      <c r="F26" s="10">
        <v>42036</v>
      </c>
      <c r="G26" s="10">
        <v>44228</v>
      </c>
      <c r="H26" s="11">
        <v>7</v>
      </c>
      <c r="I26" s="20" t="s">
        <v>259</v>
      </c>
      <c r="J26" s="11" t="s">
        <v>261</v>
      </c>
      <c r="K26" s="11" t="s">
        <v>669</v>
      </c>
      <c r="L26" s="11">
        <v>2</v>
      </c>
    </row>
    <row r="27" spans="1:12">
      <c r="A27" s="11" t="s">
        <v>15</v>
      </c>
      <c r="D27" s="11" t="s">
        <v>260</v>
      </c>
      <c r="E27" s="19" t="s">
        <v>277</v>
      </c>
      <c r="F27" s="10">
        <v>42036</v>
      </c>
      <c r="G27" s="10">
        <v>44228</v>
      </c>
      <c r="H27" s="11">
        <v>7</v>
      </c>
      <c r="I27" s="20" t="s">
        <v>259</v>
      </c>
      <c r="J27" s="11" t="s">
        <v>261</v>
      </c>
      <c r="K27" s="11" t="s">
        <v>669</v>
      </c>
      <c r="L27" s="11">
        <v>2</v>
      </c>
    </row>
    <row r="28" spans="1:12">
      <c r="A28" s="11" t="s">
        <v>16</v>
      </c>
      <c r="D28" s="11" t="s">
        <v>260</v>
      </c>
      <c r="E28" s="19" t="s">
        <v>278</v>
      </c>
      <c r="F28" s="10">
        <v>42036</v>
      </c>
      <c r="G28" s="10">
        <v>44228</v>
      </c>
      <c r="H28" s="11">
        <v>7</v>
      </c>
      <c r="I28" s="20" t="s">
        <v>259</v>
      </c>
      <c r="J28" s="11" t="s">
        <v>261</v>
      </c>
      <c r="K28" s="11" t="s">
        <v>669</v>
      </c>
      <c r="L28" s="11">
        <v>2</v>
      </c>
    </row>
    <row r="29" spans="1:12">
      <c r="A29" s="11" t="s">
        <v>17</v>
      </c>
      <c r="D29" s="11" t="s">
        <v>260</v>
      </c>
      <c r="E29" s="19" t="s">
        <v>279</v>
      </c>
      <c r="F29" s="10">
        <v>42036</v>
      </c>
      <c r="G29" s="10">
        <v>44228</v>
      </c>
      <c r="H29" s="11">
        <v>7</v>
      </c>
      <c r="I29" s="20" t="s">
        <v>259</v>
      </c>
      <c r="J29" s="11" t="s">
        <v>261</v>
      </c>
      <c r="K29" s="11" t="s">
        <v>669</v>
      </c>
      <c r="L29" s="11">
        <v>2</v>
      </c>
    </row>
    <row r="30" spans="1:12">
      <c r="A30" s="11" t="s">
        <v>18</v>
      </c>
      <c r="D30" s="11" t="s">
        <v>260</v>
      </c>
      <c r="E30" s="19" t="s">
        <v>280</v>
      </c>
      <c r="F30" s="10">
        <v>42036</v>
      </c>
      <c r="G30" s="10">
        <v>44228</v>
      </c>
      <c r="H30" s="11">
        <v>7</v>
      </c>
      <c r="I30" s="20" t="s">
        <v>259</v>
      </c>
      <c r="J30" s="11" t="s">
        <v>261</v>
      </c>
      <c r="K30" s="11" t="s">
        <v>669</v>
      </c>
      <c r="L30" s="11">
        <v>2</v>
      </c>
    </row>
    <row r="31" spans="1:12">
      <c r="A31" s="11" t="s">
        <v>19</v>
      </c>
      <c r="D31" s="11" t="s">
        <v>260</v>
      </c>
      <c r="E31" s="19" t="s">
        <v>281</v>
      </c>
      <c r="F31" s="10">
        <v>42036</v>
      </c>
      <c r="G31" s="10">
        <v>44228</v>
      </c>
      <c r="H31" s="11">
        <v>7</v>
      </c>
      <c r="I31" s="20" t="s">
        <v>259</v>
      </c>
      <c r="J31" s="11" t="s">
        <v>261</v>
      </c>
      <c r="K31" s="11" t="s">
        <v>669</v>
      </c>
      <c r="L31" s="11">
        <v>2</v>
      </c>
    </row>
    <row r="32" spans="1:12">
      <c r="A32" s="11" t="s">
        <v>20</v>
      </c>
      <c r="D32" s="11" t="s">
        <v>260</v>
      </c>
      <c r="E32" s="19" t="s">
        <v>282</v>
      </c>
      <c r="F32" s="10">
        <v>42036</v>
      </c>
      <c r="G32" s="10">
        <v>44228</v>
      </c>
      <c r="H32" s="11">
        <v>7</v>
      </c>
      <c r="I32" s="20" t="s">
        <v>259</v>
      </c>
      <c r="J32" s="11" t="s">
        <v>261</v>
      </c>
      <c r="K32" s="11" t="s">
        <v>669</v>
      </c>
      <c r="L32" s="11">
        <v>2</v>
      </c>
    </row>
    <row r="33" spans="1:12">
      <c r="A33" s="11" t="s">
        <v>21</v>
      </c>
      <c r="D33" s="11" t="s">
        <v>260</v>
      </c>
      <c r="E33" s="19" t="s">
        <v>283</v>
      </c>
      <c r="F33" s="10">
        <v>42036</v>
      </c>
      <c r="G33" s="10">
        <v>44228</v>
      </c>
      <c r="H33" s="11">
        <v>7</v>
      </c>
      <c r="I33" s="20" t="s">
        <v>259</v>
      </c>
      <c r="J33" s="11" t="s">
        <v>261</v>
      </c>
      <c r="K33" s="11" t="s">
        <v>669</v>
      </c>
      <c r="L33" s="11">
        <v>2</v>
      </c>
    </row>
    <row r="34" spans="1:12">
      <c r="A34" s="11" t="s">
        <v>22</v>
      </c>
      <c r="D34" s="11" t="s">
        <v>260</v>
      </c>
      <c r="E34" s="19" t="s">
        <v>284</v>
      </c>
      <c r="F34" s="10">
        <v>42036</v>
      </c>
      <c r="G34" s="10">
        <v>44228</v>
      </c>
      <c r="H34" s="11">
        <v>7</v>
      </c>
      <c r="I34" s="20" t="s">
        <v>259</v>
      </c>
      <c r="J34" s="11" t="s">
        <v>261</v>
      </c>
      <c r="K34" s="11" t="s">
        <v>669</v>
      </c>
      <c r="L34" s="11">
        <v>2</v>
      </c>
    </row>
    <row r="35" spans="1:12">
      <c r="A35" s="11" t="s">
        <v>23</v>
      </c>
      <c r="D35" s="11" t="s">
        <v>260</v>
      </c>
      <c r="E35" s="19" t="s">
        <v>285</v>
      </c>
      <c r="F35" s="10">
        <v>42036</v>
      </c>
      <c r="G35" s="10">
        <v>44228</v>
      </c>
      <c r="H35" s="11">
        <v>7</v>
      </c>
      <c r="I35" s="20" t="s">
        <v>259</v>
      </c>
      <c r="J35" s="11" t="s">
        <v>261</v>
      </c>
      <c r="K35" s="11" t="s">
        <v>669</v>
      </c>
      <c r="L35" s="11">
        <v>2</v>
      </c>
    </row>
    <row r="36" spans="1:12">
      <c r="A36" s="11" t="s">
        <v>24</v>
      </c>
      <c r="D36" s="11" t="s">
        <v>260</v>
      </c>
      <c r="E36" s="19" t="s">
        <v>286</v>
      </c>
      <c r="F36" s="10">
        <v>42036</v>
      </c>
      <c r="G36" s="10">
        <v>44228</v>
      </c>
      <c r="H36" s="11">
        <v>7</v>
      </c>
      <c r="I36" s="20" t="s">
        <v>259</v>
      </c>
      <c r="J36" s="11" t="s">
        <v>261</v>
      </c>
      <c r="K36" s="11" t="s">
        <v>669</v>
      </c>
      <c r="L36" s="11">
        <v>2</v>
      </c>
    </row>
    <row r="37" spans="1:12">
      <c r="A37" s="11" t="s">
        <v>25</v>
      </c>
      <c r="D37" s="11" t="s">
        <v>260</v>
      </c>
      <c r="E37" s="19" t="s">
        <v>287</v>
      </c>
      <c r="F37" s="10">
        <v>42036</v>
      </c>
      <c r="G37" s="10">
        <v>44228</v>
      </c>
      <c r="H37" s="11">
        <v>7</v>
      </c>
      <c r="I37" s="20" t="s">
        <v>259</v>
      </c>
      <c r="J37" s="11" t="s">
        <v>261</v>
      </c>
      <c r="K37" s="11" t="s">
        <v>669</v>
      </c>
      <c r="L37" s="11">
        <v>2</v>
      </c>
    </row>
    <row r="38" spans="1:12">
      <c r="A38" s="11" t="s">
        <v>26</v>
      </c>
      <c r="D38" s="11" t="s">
        <v>260</v>
      </c>
      <c r="E38" s="19" t="s">
        <v>288</v>
      </c>
      <c r="F38" s="10">
        <v>42036</v>
      </c>
      <c r="G38" s="10">
        <v>44228</v>
      </c>
      <c r="H38" s="11">
        <v>7</v>
      </c>
      <c r="I38" s="20" t="s">
        <v>259</v>
      </c>
      <c r="J38" s="11" t="s">
        <v>261</v>
      </c>
      <c r="K38" s="11" t="s">
        <v>669</v>
      </c>
      <c r="L38" s="11">
        <v>2</v>
      </c>
    </row>
    <row r="39" spans="1:12">
      <c r="A39" s="11" t="s">
        <v>27</v>
      </c>
      <c r="D39" s="11" t="s">
        <v>260</v>
      </c>
      <c r="E39" s="19" t="s">
        <v>289</v>
      </c>
      <c r="F39" s="10">
        <v>42036</v>
      </c>
      <c r="G39" s="10">
        <v>44228</v>
      </c>
      <c r="H39" s="11">
        <v>7</v>
      </c>
      <c r="I39" s="20" t="s">
        <v>259</v>
      </c>
      <c r="J39" s="11" t="s">
        <v>261</v>
      </c>
      <c r="K39" s="11" t="s">
        <v>669</v>
      </c>
      <c r="L39" s="11">
        <v>2</v>
      </c>
    </row>
    <row r="40" spans="1:12">
      <c r="A40" s="11" t="s">
        <v>28</v>
      </c>
      <c r="D40" s="11" t="s">
        <v>260</v>
      </c>
      <c r="E40" s="19" t="s">
        <v>290</v>
      </c>
      <c r="F40" s="10">
        <v>42036</v>
      </c>
      <c r="G40" s="10">
        <v>44228</v>
      </c>
      <c r="H40" s="11">
        <v>7</v>
      </c>
      <c r="I40" s="20" t="s">
        <v>259</v>
      </c>
      <c r="J40" s="11" t="s">
        <v>261</v>
      </c>
      <c r="K40" s="11" t="s">
        <v>669</v>
      </c>
      <c r="L40" s="11">
        <v>2</v>
      </c>
    </row>
    <row r="41" spans="1:12">
      <c r="A41" s="11" t="s">
        <v>29</v>
      </c>
      <c r="D41" s="11" t="s">
        <v>260</v>
      </c>
      <c r="E41" s="19" t="s">
        <v>291</v>
      </c>
      <c r="F41" s="10">
        <v>42036</v>
      </c>
      <c r="G41" s="10">
        <v>44228</v>
      </c>
      <c r="H41" s="11">
        <v>7</v>
      </c>
      <c r="I41" s="20" t="s">
        <v>259</v>
      </c>
      <c r="J41" s="11" t="s">
        <v>261</v>
      </c>
      <c r="K41" s="11" t="s">
        <v>669</v>
      </c>
      <c r="L41" s="11">
        <v>2</v>
      </c>
    </row>
    <row r="42" spans="1:12">
      <c r="A42" s="11" t="s">
        <v>30</v>
      </c>
      <c r="D42" s="11" t="s">
        <v>260</v>
      </c>
      <c r="E42" s="19" t="s">
        <v>292</v>
      </c>
      <c r="F42" s="10">
        <v>42036</v>
      </c>
      <c r="G42" s="10">
        <v>44228</v>
      </c>
      <c r="H42" s="11">
        <v>7</v>
      </c>
      <c r="I42" s="20" t="s">
        <v>259</v>
      </c>
      <c r="J42" s="11" t="s">
        <v>261</v>
      </c>
      <c r="K42" s="11" t="s">
        <v>669</v>
      </c>
      <c r="L42" s="11">
        <v>2</v>
      </c>
    </row>
    <row r="43" spans="1:12">
      <c r="A43" s="11" t="s">
        <v>31</v>
      </c>
      <c r="D43" s="11" t="s">
        <v>260</v>
      </c>
      <c r="E43" s="19" t="s">
        <v>293</v>
      </c>
      <c r="F43" s="10">
        <v>42036</v>
      </c>
      <c r="G43" s="10">
        <v>44228</v>
      </c>
      <c r="H43" s="11">
        <v>7</v>
      </c>
      <c r="I43" s="20" t="s">
        <v>259</v>
      </c>
      <c r="J43" s="11" t="s">
        <v>261</v>
      </c>
      <c r="K43" s="11" t="s">
        <v>669</v>
      </c>
      <c r="L43" s="11">
        <v>2</v>
      </c>
    </row>
    <row r="44" spans="1:12">
      <c r="A44" s="11" t="s">
        <v>32</v>
      </c>
      <c r="D44" s="11" t="s">
        <v>260</v>
      </c>
      <c r="E44" s="19" t="s">
        <v>294</v>
      </c>
      <c r="F44" s="10">
        <v>42036</v>
      </c>
      <c r="G44" s="10">
        <v>44228</v>
      </c>
      <c r="H44" s="11">
        <v>7</v>
      </c>
      <c r="I44" s="20" t="s">
        <v>259</v>
      </c>
      <c r="J44" s="11" t="s">
        <v>261</v>
      </c>
      <c r="K44" s="11" t="s">
        <v>669</v>
      </c>
      <c r="L44" s="11">
        <v>2</v>
      </c>
    </row>
    <row r="45" spans="1:12">
      <c r="A45" s="11" t="s">
        <v>33</v>
      </c>
      <c r="D45" s="11" t="s">
        <v>260</v>
      </c>
      <c r="E45" s="19" t="s">
        <v>295</v>
      </c>
      <c r="F45" s="10">
        <v>42036</v>
      </c>
      <c r="G45" s="10">
        <v>44228</v>
      </c>
      <c r="H45" s="11">
        <v>7</v>
      </c>
      <c r="I45" s="20" t="s">
        <v>259</v>
      </c>
      <c r="J45" s="11" t="s">
        <v>261</v>
      </c>
      <c r="K45" s="11" t="s">
        <v>669</v>
      </c>
      <c r="L45" s="11">
        <v>2</v>
      </c>
    </row>
    <row r="46" spans="1:12">
      <c r="A46" s="11" t="s">
        <v>34</v>
      </c>
      <c r="D46" s="11" t="s">
        <v>260</v>
      </c>
      <c r="E46" s="19" t="s">
        <v>296</v>
      </c>
      <c r="F46" s="10">
        <v>42036</v>
      </c>
      <c r="G46" s="10">
        <v>44228</v>
      </c>
      <c r="H46" s="11">
        <v>7</v>
      </c>
      <c r="I46" s="20" t="s">
        <v>259</v>
      </c>
      <c r="J46" s="11" t="s">
        <v>261</v>
      </c>
      <c r="K46" s="11" t="s">
        <v>669</v>
      </c>
      <c r="L46" s="11">
        <v>2</v>
      </c>
    </row>
    <row r="47" spans="1:12">
      <c r="A47" s="11" t="s">
        <v>35</v>
      </c>
      <c r="D47" s="11" t="s">
        <v>260</v>
      </c>
      <c r="E47" s="19" t="s">
        <v>297</v>
      </c>
      <c r="F47" s="10">
        <v>42036</v>
      </c>
      <c r="G47" s="10">
        <v>44228</v>
      </c>
      <c r="H47" s="11">
        <v>7</v>
      </c>
      <c r="I47" s="20" t="s">
        <v>259</v>
      </c>
      <c r="J47" s="11" t="s">
        <v>261</v>
      </c>
      <c r="K47" s="11" t="s">
        <v>669</v>
      </c>
      <c r="L47" s="11">
        <v>2</v>
      </c>
    </row>
    <row r="48" spans="1:12">
      <c r="A48" s="11" t="s">
        <v>36</v>
      </c>
      <c r="D48" s="11" t="s">
        <v>260</v>
      </c>
      <c r="E48" s="19" t="s">
        <v>298</v>
      </c>
      <c r="F48" s="10">
        <v>42036</v>
      </c>
      <c r="G48" s="10">
        <v>44228</v>
      </c>
      <c r="H48" s="11">
        <v>7</v>
      </c>
      <c r="I48" s="20" t="s">
        <v>259</v>
      </c>
      <c r="J48" s="11" t="s">
        <v>261</v>
      </c>
      <c r="K48" s="11" t="s">
        <v>669</v>
      </c>
      <c r="L48" s="11">
        <v>2</v>
      </c>
    </row>
    <row r="49" spans="1:12">
      <c r="A49" s="11" t="s">
        <v>37</v>
      </c>
      <c r="D49" s="11" t="s">
        <v>260</v>
      </c>
      <c r="E49" s="19" t="s">
        <v>299</v>
      </c>
      <c r="F49" s="10">
        <v>42036</v>
      </c>
      <c r="G49" s="10">
        <v>44228</v>
      </c>
      <c r="H49" s="11">
        <v>7</v>
      </c>
      <c r="I49" s="20" t="s">
        <v>259</v>
      </c>
      <c r="J49" s="11" t="s">
        <v>261</v>
      </c>
      <c r="K49" s="11" t="s">
        <v>669</v>
      </c>
      <c r="L49" s="11">
        <v>2</v>
      </c>
    </row>
    <row r="50" spans="1:12">
      <c r="A50" s="11" t="s">
        <v>38</v>
      </c>
      <c r="D50" s="11" t="s">
        <v>260</v>
      </c>
      <c r="E50" s="19" t="s">
        <v>300</v>
      </c>
      <c r="F50" s="10">
        <v>42036</v>
      </c>
      <c r="G50" s="10">
        <v>44228</v>
      </c>
      <c r="H50" s="11">
        <v>7</v>
      </c>
      <c r="I50" s="20" t="s">
        <v>259</v>
      </c>
      <c r="J50" s="11" t="s">
        <v>261</v>
      </c>
      <c r="K50" s="11" t="s">
        <v>669</v>
      </c>
      <c r="L50" s="11">
        <v>2</v>
      </c>
    </row>
    <row r="51" spans="1:12">
      <c r="A51" s="11" t="s">
        <v>39</v>
      </c>
      <c r="D51" s="11" t="s">
        <v>260</v>
      </c>
      <c r="E51" s="19" t="s">
        <v>301</v>
      </c>
      <c r="F51" s="10">
        <v>42036</v>
      </c>
      <c r="G51" s="10">
        <v>44228</v>
      </c>
      <c r="H51" s="11">
        <v>7</v>
      </c>
      <c r="I51" s="20" t="s">
        <v>259</v>
      </c>
      <c r="J51" s="11" t="s">
        <v>261</v>
      </c>
      <c r="K51" s="11" t="s">
        <v>669</v>
      </c>
      <c r="L51" s="11">
        <v>2</v>
      </c>
    </row>
    <row r="52" spans="1:12">
      <c r="A52" s="11" t="s">
        <v>40</v>
      </c>
      <c r="D52" s="11" t="s">
        <v>260</v>
      </c>
      <c r="E52" s="19" t="s">
        <v>302</v>
      </c>
      <c r="F52" s="10">
        <v>42036</v>
      </c>
      <c r="G52" s="10">
        <v>44228</v>
      </c>
      <c r="H52" s="11">
        <v>7</v>
      </c>
      <c r="I52" s="20" t="s">
        <v>259</v>
      </c>
      <c r="J52" s="11" t="s">
        <v>261</v>
      </c>
      <c r="K52" s="11" t="s">
        <v>669</v>
      </c>
      <c r="L52" s="11">
        <v>2</v>
      </c>
    </row>
    <row r="53" spans="1:12">
      <c r="A53" s="11" t="s">
        <v>41</v>
      </c>
      <c r="D53" s="11" t="s">
        <v>260</v>
      </c>
      <c r="E53" s="19" t="s">
        <v>303</v>
      </c>
      <c r="F53" s="10">
        <v>42036</v>
      </c>
      <c r="G53" s="10">
        <v>44228</v>
      </c>
      <c r="H53" s="11">
        <v>7</v>
      </c>
      <c r="I53" s="20" t="s">
        <v>259</v>
      </c>
      <c r="J53" s="11" t="s">
        <v>261</v>
      </c>
      <c r="K53" s="11" t="s">
        <v>669</v>
      </c>
      <c r="L53" s="11">
        <v>2</v>
      </c>
    </row>
    <row r="54" spans="1:12">
      <c r="A54" s="11" t="s">
        <v>42</v>
      </c>
      <c r="D54" s="11" t="s">
        <v>260</v>
      </c>
      <c r="E54" s="19" t="s">
        <v>304</v>
      </c>
      <c r="F54" s="10">
        <v>42036</v>
      </c>
      <c r="G54" s="10">
        <v>44228</v>
      </c>
      <c r="H54" s="11">
        <v>7</v>
      </c>
      <c r="I54" s="20" t="s">
        <v>259</v>
      </c>
      <c r="J54" s="11" t="s">
        <v>261</v>
      </c>
      <c r="K54" s="11" t="s">
        <v>669</v>
      </c>
      <c r="L54" s="11">
        <v>2</v>
      </c>
    </row>
    <row r="55" spans="1:12">
      <c r="A55" s="11" t="s">
        <v>43</v>
      </c>
      <c r="D55" s="11" t="s">
        <v>260</v>
      </c>
      <c r="E55" s="19" t="s">
        <v>305</v>
      </c>
      <c r="F55" s="10">
        <v>42036</v>
      </c>
      <c r="G55" s="10">
        <v>44228</v>
      </c>
      <c r="H55" s="11">
        <v>7</v>
      </c>
      <c r="I55" s="20" t="s">
        <v>259</v>
      </c>
      <c r="J55" s="11" t="s">
        <v>261</v>
      </c>
      <c r="K55" s="11" t="s">
        <v>669</v>
      </c>
      <c r="L55" s="11">
        <v>2</v>
      </c>
    </row>
    <row r="56" spans="1:12">
      <c r="A56" s="11" t="s">
        <v>44</v>
      </c>
      <c r="D56" s="11" t="s">
        <v>260</v>
      </c>
      <c r="E56" s="19" t="s">
        <v>306</v>
      </c>
      <c r="F56" s="10">
        <v>42036</v>
      </c>
      <c r="G56" s="10">
        <v>44228</v>
      </c>
      <c r="H56" s="11">
        <v>7</v>
      </c>
      <c r="I56" s="20" t="s">
        <v>259</v>
      </c>
      <c r="J56" s="11" t="s">
        <v>261</v>
      </c>
      <c r="K56" s="11" t="s">
        <v>669</v>
      </c>
      <c r="L56" s="11">
        <v>2</v>
      </c>
    </row>
    <row r="57" spans="1:12">
      <c r="A57" s="11" t="s">
        <v>45</v>
      </c>
      <c r="D57" s="11" t="s">
        <v>260</v>
      </c>
      <c r="E57" s="19" t="s">
        <v>307</v>
      </c>
      <c r="F57" s="10">
        <v>42036</v>
      </c>
      <c r="G57" s="10">
        <v>44228</v>
      </c>
      <c r="H57" s="11">
        <v>7</v>
      </c>
      <c r="I57" s="20" t="s">
        <v>259</v>
      </c>
      <c r="J57" s="11" t="s">
        <v>261</v>
      </c>
      <c r="K57" s="11" t="s">
        <v>669</v>
      </c>
      <c r="L57" s="11">
        <v>2</v>
      </c>
    </row>
    <row r="58" spans="1:12">
      <c r="A58" s="11" t="s">
        <v>46</v>
      </c>
      <c r="D58" s="11" t="s">
        <v>260</v>
      </c>
      <c r="E58" s="19" t="s">
        <v>308</v>
      </c>
      <c r="F58" s="10">
        <v>42036</v>
      </c>
      <c r="G58" s="10">
        <v>44228</v>
      </c>
      <c r="H58" s="11">
        <v>7</v>
      </c>
      <c r="I58" s="20" t="s">
        <v>259</v>
      </c>
      <c r="J58" s="11" t="s">
        <v>261</v>
      </c>
      <c r="K58" s="11" t="s">
        <v>669</v>
      </c>
      <c r="L58" s="11">
        <v>2</v>
      </c>
    </row>
    <row r="59" spans="1:12">
      <c r="A59" s="11" t="s">
        <v>47</v>
      </c>
      <c r="D59" s="11" t="s">
        <v>260</v>
      </c>
      <c r="E59" s="19" t="s">
        <v>309</v>
      </c>
      <c r="F59" s="10">
        <v>42036</v>
      </c>
      <c r="G59" s="10">
        <v>44228</v>
      </c>
      <c r="H59" s="11">
        <v>7</v>
      </c>
      <c r="I59" s="20" t="s">
        <v>259</v>
      </c>
      <c r="J59" s="11" t="s">
        <v>261</v>
      </c>
      <c r="K59" s="11" t="s">
        <v>669</v>
      </c>
      <c r="L59" s="11">
        <v>2</v>
      </c>
    </row>
    <row r="60" spans="1:12">
      <c r="A60" s="11" t="s">
        <v>48</v>
      </c>
      <c r="D60" s="11" t="s">
        <v>260</v>
      </c>
      <c r="E60" s="19" t="s">
        <v>310</v>
      </c>
      <c r="F60" s="10">
        <v>42036</v>
      </c>
      <c r="G60" s="10">
        <v>44228</v>
      </c>
      <c r="H60" s="11">
        <v>7</v>
      </c>
      <c r="I60" s="20" t="s">
        <v>259</v>
      </c>
      <c r="J60" s="11" t="s">
        <v>261</v>
      </c>
      <c r="K60" s="11" t="s">
        <v>669</v>
      </c>
      <c r="L60" s="11">
        <v>2</v>
      </c>
    </row>
    <row r="61" spans="1:12">
      <c r="A61" s="11" t="s">
        <v>49</v>
      </c>
      <c r="D61" s="11" t="s">
        <v>260</v>
      </c>
      <c r="E61" s="19" t="s">
        <v>311</v>
      </c>
      <c r="F61" s="10">
        <v>42036</v>
      </c>
      <c r="G61" s="10">
        <v>44228</v>
      </c>
      <c r="H61" s="11">
        <v>7</v>
      </c>
      <c r="I61" s="20" t="s">
        <v>259</v>
      </c>
      <c r="J61" s="11" t="s">
        <v>261</v>
      </c>
      <c r="K61" s="11" t="s">
        <v>669</v>
      </c>
      <c r="L61" s="11">
        <v>2</v>
      </c>
    </row>
    <row r="62" spans="1:12">
      <c r="A62" s="11" t="s">
        <v>50</v>
      </c>
      <c r="D62" s="11" t="s">
        <v>260</v>
      </c>
      <c r="E62" s="19" t="s">
        <v>312</v>
      </c>
      <c r="F62" s="10">
        <v>42036</v>
      </c>
      <c r="G62" s="10">
        <v>44228</v>
      </c>
      <c r="H62" s="11">
        <v>7</v>
      </c>
      <c r="I62" s="20" t="s">
        <v>259</v>
      </c>
      <c r="J62" s="11" t="s">
        <v>261</v>
      </c>
      <c r="K62" s="11" t="s">
        <v>669</v>
      </c>
      <c r="L62" s="11">
        <v>2</v>
      </c>
    </row>
    <row r="63" spans="1:12">
      <c r="A63" s="11" t="s">
        <v>51</v>
      </c>
      <c r="D63" s="11" t="s">
        <v>260</v>
      </c>
      <c r="E63" s="19" t="s">
        <v>313</v>
      </c>
      <c r="F63" s="10">
        <v>42036</v>
      </c>
      <c r="G63" s="10">
        <v>44228</v>
      </c>
      <c r="H63" s="11">
        <v>7</v>
      </c>
      <c r="I63" s="20" t="s">
        <v>259</v>
      </c>
      <c r="J63" s="11" t="s">
        <v>261</v>
      </c>
      <c r="K63" s="11" t="s">
        <v>669</v>
      </c>
      <c r="L63" s="11">
        <v>2</v>
      </c>
    </row>
    <row r="64" spans="1:12">
      <c r="A64" s="11" t="s">
        <v>52</v>
      </c>
      <c r="D64" s="11" t="s">
        <v>260</v>
      </c>
      <c r="E64" s="19" t="s">
        <v>314</v>
      </c>
      <c r="F64" s="10">
        <v>42036</v>
      </c>
      <c r="G64" s="10">
        <v>44228</v>
      </c>
      <c r="H64" s="11">
        <v>7</v>
      </c>
      <c r="I64" s="20" t="s">
        <v>259</v>
      </c>
      <c r="J64" s="11" t="s">
        <v>261</v>
      </c>
      <c r="K64" s="11" t="s">
        <v>669</v>
      </c>
      <c r="L64" s="11">
        <v>2</v>
      </c>
    </row>
    <row r="65" spans="1:12">
      <c r="A65" s="11" t="s">
        <v>53</v>
      </c>
      <c r="D65" s="11" t="s">
        <v>260</v>
      </c>
      <c r="E65" s="19" t="s">
        <v>315</v>
      </c>
      <c r="F65" s="10">
        <v>42036</v>
      </c>
      <c r="G65" s="10">
        <v>44228</v>
      </c>
      <c r="H65" s="11">
        <v>7</v>
      </c>
      <c r="I65" s="20" t="s">
        <v>259</v>
      </c>
      <c r="J65" s="11" t="s">
        <v>261</v>
      </c>
      <c r="K65" s="11" t="s">
        <v>669</v>
      </c>
      <c r="L65" s="11">
        <v>2</v>
      </c>
    </row>
    <row r="66" spans="1:12">
      <c r="A66" s="11" t="s">
        <v>54</v>
      </c>
      <c r="D66" s="11" t="s">
        <v>260</v>
      </c>
      <c r="E66" s="19" t="s">
        <v>316</v>
      </c>
      <c r="F66" s="10">
        <v>42036</v>
      </c>
      <c r="G66" s="10">
        <v>44228</v>
      </c>
      <c r="H66" s="11">
        <v>7</v>
      </c>
      <c r="I66" s="20" t="s">
        <v>259</v>
      </c>
      <c r="J66" s="11" t="s">
        <v>261</v>
      </c>
      <c r="K66" s="11" t="s">
        <v>669</v>
      </c>
      <c r="L66" s="11">
        <v>2</v>
      </c>
    </row>
    <row r="67" spans="1:12">
      <c r="A67" s="11" t="s">
        <v>55</v>
      </c>
      <c r="D67" s="11" t="s">
        <v>260</v>
      </c>
      <c r="E67" s="19" t="s">
        <v>317</v>
      </c>
      <c r="F67" s="10">
        <v>42036</v>
      </c>
      <c r="G67" s="10">
        <v>44228</v>
      </c>
      <c r="H67" s="11">
        <v>7</v>
      </c>
      <c r="I67" s="20" t="s">
        <v>259</v>
      </c>
      <c r="J67" s="11" t="s">
        <v>261</v>
      </c>
      <c r="K67" s="11" t="s">
        <v>669</v>
      </c>
      <c r="L67" s="11">
        <v>2</v>
      </c>
    </row>
    <row r="68" spans="1:12">
      <c r="A68" s="11" t="s">
        <v>56</v>
      </c>
      <c r="D68" s="11" t="s">
        <v>260</v>
      </c>
      <c r="E68" s="19" t="s">
        <v>318</v>
      </c>
      <c r="F68" s="10">
        <v>42036</v>
      </c>
      <c r="G68" s="10">
        <v>44228</v>
      </c>
      <c r="H68" s="11">
        <v>7</v>
      </c>
      <c r="I68" s="20" t="s">
        <v>259</v>
      </c>
      <c r="J68" s="11" t="s">
        <v>261</v>
      </c>
      <c r="K68" s="11" t="s">
        <v>669</v>
      </c>
      <c r="L68" s="11">
        <v>2</v>
      </c>
    </row>
    <row r="69" spans="1:12">
      <c r="A69" s="11" t="s">
        <v>57</v>
      </c>
      <c r="D69" s="11" t="s">
        <v>260</v>
      </c>
      <c r="E69" s="19" t="s">
        <v>319</v>
      </c>
      <c r="F69" s="10">
        <v>42036</v>
      </c>
      <c r="G69" s="10">
        <v>44228</v>
      </c>
      <c r="H69" s="11">
        <v>7</v>
      </c>
      <c r="I69" s="20" t="s">
        <v>259</v>
      </c>
      <c r="J69" s="11" t="s">
        <v>261</v>
      </c>
      <c r="K69" s="11" t="s">
        <v>669</v>
      </c>
      <c r="L69" s="11">
        <v>2</v>
      </c>
    </row>
    <row r="70" spans="1:12">
      <c r="A70" s="11" t="s">
        <v>58</v>
      </c>
      <c r="D70" s="11" t="s">
        <v>260</v>
      </c>
      <c r="E70" s="19" t="s">
        <v>320</v>
      </c>
      <c r="F70" s="10">
        <v>42036</v>
      </c>
      <c r="G70" s="10">
        <v>44228</v>
      </c>
      <c r="H70" s="11">
        <v>7</v>
      </c>
      <c r="I70" s="20" t="s">
        <v>259</v>
      </c>
      <c r="J70" s="11" t="s">
        <v>261</v>
      </c>
      <c r="K70" s="11" t="s">
        <v>669</v>
      </c>
      <c r="L70" s="11">
        <v>2</v>
      </c>
    </row>
    <row r="71" spans="1:12">
      <c r="A71" s="11" t="s">
        <v>59</v>
      </c>
      <c r="D71" s="11" t="s">
        <v>260</v>
      </c>
      <c r="E71" s="19" t="s">
        <v>321</v>
      </c>
      <c r="F71" s="10">
        <v>42036</v>
      </c>
      <c r="G71" s="10">
        <v>44228</v>
      </c>
      <c r="H71" s="11">
        <v>7</v>
      </c>
      <c r="I71" s="20" t="s">
        <v>259</v>
      </c>
      <c r="J71" s="11" t="s">
        <v>261</v>
      </c>
      <c r="K71" s="11" t="s">
        <v>669</v>
      </c>
      <c r="L71" s="11">
        <v>2</v>
      </c>
    </row>
    <row r="72" spans="1:12">
      <c r="A72" s="11" t="s">
        <v>60</v>
      </c>
      <c r="D72" s="11" t="s">
        <v>260</v>
      </c>
      <c r="E72" s="19" t="s">
        <v>322</v>
      </c>
      <c r="F72" s="10">
        <v>42036</v>
      </c>
      <c r="G72" s="10">
        <v>44228</v>
      </c>
      <c r="H72" s="11">
        <v>7</v>
      </c>
      <c r="I72" s="20" t="s">
        <v>259</v>
      </c>
      <c r="J72" s="11" t="s">
        <v>261</v>
      </c>
      <c r="K72" s="11" t="s">
        <v>669</v>
      </c>
      <c r="L72" s="11">
        <v>2</v>
      </c>
    </row>
    <row r="73" spans="1:12">
      <c r="A73" s="11" t="s">
        <v>61</v>
      </c>
      <c r="D73" s="11" t="s">
        <v>260</v>
      </c>
      <c r="E73" s="19" t="s">
        <v>323</v>
      </c>
      <c r="F73" s="10">
        <v>42036</v>
      </c>
      <c r="G73" s="10">
        <v>44228</v>
      </c>
      <c r="H73" s="11">
        <v>7</v>
      </c>
      <c r="I73" s="20" t="s">
        <v>259</v>
      </c>
      <c r="J73" s="11" t="s">
        <v>261</v>
      </c>
      <c r="K73" s="11" t="s">
        <v>669</v>
      </c>
      <c r="L73" s="11">
        <v>2</v>
      </c>
    </row>
    <row r="74" spans="1:12">
      <c r="A74" s="11" t="s">
        <v>62</v>
      </c>
      <c r="D74" s="11" t="s">
        <v>260</v>
      </c>
      <c r="E74" s="19" t="s">
        <v>324</v>
      </c>
      <c r="F74" s="10">
        <v>42036</v>
      </c>
      <c r="G74" s="10">
        <v>44228</v>
      </c>
      <c r="H74" s="11">
        <v>7</v>
      </c>
      <c r="I74" s="20" t="s">
        <v>259</v>
      </c>
      <c r="J74" s="11" t="s">
        <v>261</v>
      </c>
      <c r="K74" s="11" t="s">
        <v>669</v>
      </c>
      <c r="L74" s="11">
        <v>2</v>
      </c>
    </row>
    <row r="75" spans="1:12">
      <c r="A75" s="11" t="s">
        <v>63</v>
      </c>
      <c r="D75" s="11" t="s">
        <v>260</v>
      </c>
      <c r="E75" s="19" t="s">
        <v>325</v>
      </c>
      <c r="F75" s="10">
        <v>42036</v>
      </c>
      <c r="G75" s="10">
        <v>44228</v>
      </c>
      <c r="H75" s="11">
        <v>7</v>
      </c>
      <c r="I75" s="20" t="s">
        <v>259</v>
      </c>
      <c r="J75" s="11" t="s">
        <v>261</v>
      </c>
      <c r="K75" s="11" t="s">
        <v>669</v>
      </c>
      <c r="L75" s="11">
        <v>2</v>
      </c>
    </row>
    <row r="76" spans="1:12">
      <c r="A76" s="11" t="s">
        <v>64</v>
      </c>
      <c r="D76" s="11" t="s">
        <v>260</v>
      </c>
      <c r="E76" s="19" t="s">
        <v>326</v>
      </c>
      <c r="F76" s="10">
        <v>42036</v>
      </c>
      <c r="G76" s="10">
        <v>44228</v>
      </c>
      <c r="H76" s="11">
        <v>7</v>
      </c>
      <c r="I76" s="20" t="s">
        <v>259</v>
      </c>
      <c r="J76" s="11" t="s">
        <v>261</v>
      </c>
      <c r="K76" s="11" t="s">
        <v>669</v>
      </c>
      <c r="L76" s="11">
        <v>2</v>
      </c>
    </row>
    <row r="77" spans="1:12">
      <c r="A77" s="11" t="s">
        <v>65</v>
      </c>
      <c r="D77" s="11" t="s">
        <v>260</v>
      </c>
      <c r="E77" s="19" t="s">
        <v>327</v>
      </c>
      <c r="F77" s="10">
        <v>42036</v>
      </c>
      <c r="G77" s="10">
        <v>44228</v>
      </c>
      <c r="H77" s="11">
        <v>7</v>
      </c>
      <c r="I77" s="20" t="s">
        <v>259</v>
      </c>
      <c r="J77" s="11" t="s">
        <v>261</v>
      </c>
      <c r="K77" s="11" t="s">
        <v>669</v>
      </c>
      <c r="L77" s="11">
        <v>2</v>
      </c>
    </row>
    <row r="78" spans="1:12">
      <c r="A78" s="11" t="s">
        <v>66</v>
      </c>
      <c r="D78" s="11" t="s">
        <v>260</v>
      </c>
      <c r="E78" s="19" t="s">
        <v>328</v>
      </c>
      <c r="F78" s="10">
        <v>42036</v>
      </c>
      <c r="G78" s="10">
        <v>44228</v>
      </c>
      <c r="H78" s="11">
        <v>7</v>
      </c>
      <c r="I78" s="20" t="s">
        <v>259</v>
      </c>
      <c r="J78" s="11" t="s">
        <v>261</v>
      </c>
      <c r="K78" s="11" t="s">
        <v>669</v>
      </c>
      <c r="L78" s="11">
        <v>2</v>
      </c>
    </row>
    <row r="79" spans="1:12">
      <c r="A79" s="11" t="s">
        <v>67</v>
      </c>
      <c r="D79" s="11" t="s">
        <v>260</v>
      </c>
      <c r="E79" s="19" t="s">
        <v>329</v>
      </c>
      <c r="F79" s="10">
        <v>42036</v>
      </c>
      <c r="G79" s="10">
        <v>44228</v>
      </c>
      <c r="H79" s="11">
        <v>7</v>
      </c>
      <c r="I79" s="20" t="s">
        <v>259</v>
      </c>
      <c r="J79" s="11" t="s">
        <v>261</v>
      </c>
      <c r="K79" s="11" t="s">
        <v>669</v>
      </c>
      <c r="L79" s="11">
        <v>2</v>
      </c>
    </row>
    <row r="80" spans="1:12">
      <c r="A80" s="11" t="s">
        <v>68</v>
      </c>
      <c r="D80" s="11" t="s">
        <v>260</v>
      </c>
      <c r="E80" s="19" t="s">
        <v>330</v>
      </c>
      <c r="F80" s="10">
        <v>42036</v>
      </c>
      <c r="G80" s="10">
        <v>44228</v>
      </c>
      <c r="H80" s="11">
        <v>7</v>
      </c>
      <c r="I80" s="20" t="s">
        <v>259</v>
      </c>
      <c r="J80" s="11" t="s">
        <v>261</v>
      </c>
      <c r="K80" s="11" t="s">
        <v>669</v>
      </c>
      <c r="L80" s="11">
        <v>2</v>
      </c>
    </row>
    <row r="81" spans="1:12">
      <c r="A81" s="11" t="s">
        <v>69</v>
      </c>
      <c r="D81" s="11" t="s">
        <v>260</v>
      </c>
      <c r="E81" s="19" t="s">
        <v>331</v>
      </c>
      <c r="F81" s="10">
        <v>42036</v>
      </c>
      <c r="G81" s="10">
        <v>44228</v>
      </c>
      <c r="H81" s="11">
        <v>7</v>
      </c>
      <c r="I81" s="20" t="s">
        <v>259</v>
      </c>
      <c r="J81" s="11" t="s">
        <v>261</v>
      </c>
      <c r="K81" s="11" t="s">
        <v>669</v>
      </c>
      <c r="L81" s="11">
        <v>2</v>
      </c>
    </row>
    <row r="82" spans="1:12">
      <c r="A82" s="11" t="s">
        <v>70</v>
      </c>
      <c r="D82" s="11" t="s">
        <v>260</v>
      </c>
      <c r="E82" s="19" t="s">
        <v>332</v>
      </c>
      <c r="F82" s="10">
        <v>42036</v>
      </c>
      <c r="G82" s="10">
        <v>44228</v>
      </c>
      <c r="H82" s="11">
        <v>7</v>
      </c>
      <c r="I82" s="20" t="s">
        <v>259</v>
      </c>
      <c r="J82" s="11" t="s">
        <v>261</v>
      </c>
      <c r="K82" s="11" t="s">
        <v>669</v>
      </c>
      <c r="L82" s="11">
        <v>2</v>
      </c>
    </row>
    <row r="83" spans="1:12">
      <c r="A83" s="11" t="s">
        <v>71</v>
      </c>
      <c r="D83" s="11" t="s">
        <v>260</v>
      </c>
      <c r="E83" s="19" t="s">
        <v>333</v>
      </c>
      <c r="F83" s="10">
        <v>42036</v>
      </c>
      <c r="G83" s="10">
        <v>44228</v>
      </c>
      <c r="H83" s="11">
        <v>7</v>
      </c>
      <c r="I83" s="20" t="s">
        <v>259</v>
      </c>
      <c r="J83" s="11" t="s">
        <v>261</v>
      </c>
      <c r="K83" s="11" t="s">
        <v>669</v>
      </c>
      <c r="L83" s="11">
        <v>2</v>
      </c>
    </row>
    <row r="84" spans="1:12">
      <c r="A84" s="11" t="s">
        <v>72</v>
      </c>
      <c r="D84" s="11" t="s">
        <v>260</v>
      </c>
      <c r="E84" s="19" t="s">
        <v>334</v>
      </c>
      <c r="F84" s="10">
        <v>42036</v>
      </c>
      <c r="G84" s="10">
        <v>44228</v>
      </c>
      <c r="H84" s="11">
        <v>7</v>
      </c>
      <c r="I84" s="20" t="s">
        <v>259</v>
      </c>
      <c r="J84" s="11" t="s">
        <v>261</v>
      </c>
      <c r="K84" s="11" t="s">
        <v>669</v>
      </c>
      <c r="L84" s="11">
        <v>2</v>
      </c>
    </row>
    <row r="85" spans="1:12">
      <c r="A85" s="11" t="s">
        <v>73</v>
      </c>
      <c r="D85" s="11" t="s">
        <v>260</v>
      </c>
      <c r="E85" s="19" t="s">
        <v>335</v>
      </c>
      <c r="F85" s="10">
        <v>42036</v>
      </c>
      <c r="G85" s="10">
        <v>44228</v>
      </c>
      <c r="H85" s="11">
        <v>7</v>
      </c>
      <c r="I85" s="20" t="s">
        <v>259</v>
      </c>
      <c r="J85" s="11" t="s">
        <v>261</v>
      </c>
      <c r="K85" s="11" t="s">
        <v>669</v>
      </c>
      <c r="L85" s="11">
        <v>2</v>
      </c>
    </row>
    <row r="86" spans="1:12">
      <c r="A86" s="11" t="s">
        <v>74</v>
      </c>
      <c r="D86" s="11" t="s">
        <v>260</v>
      </c>
      <c r="E86" s="19" t="s">
        <v>336</v>
      </c>
      <c r="F86" s="10">
        <v>42036</v>
      </c>
      <c r="G86" s="10">
        <v>44228</v>
      </c>
      <c r="H86" s="11">
        <v>7</v>
      </c>
      <c r="I86" s="20" t="s">
        <v>259</v>
      </c>
      <c r="J86" s="11" t="s">
        <v>261</v>
      </c>
      <c r="K86" s="11" t="s">
        <v>669</v>
      </c>
      <c r="L86" s="11">
        <v>2</v>
      </c>
    </row>
    <row r="87" spans="1:12">
      <c r="A87" s="11" t="s">
        <v>75</v>
      </c>
      <c r="D87" s="11" t="s">
        <v>260</v>
      </c>
      <c r="E87" s="19" t="s">
        <v>337</v>
      </c>
      <c r="F87" s="10">
        <v>42036</v>
      </c>
      <c r="G87" s="10">
        <v>44228</v>
      </c>
      <c r="H87" s="11">
        <v>7</v>
      </c>
      <c r="I87" s="20" t="s">
        <v>259</v>
      </c>
      <c r="J87" s="11" t="s">
        <v>261</v>
      </c>
      <c r="K87" s="11" t="s">
        <v>669</v>
      </c>
      <c r="L87" s="11">
        <v>2</v>
      </c>
    </row>
    <row r="88" spans="1:12">
      <c r="A88" s="11" t="s">
        <v>76</v>
      </c>
      <c r="D88" s="11" t="s">
        <v>260</v>
      </c>
      <c r="E88" s="19" t="s">
        <v>338</v>
      </c>
      <c r="F88" s="10">
        <v>42036</v>
      </c>
      <c r="G88" s="10">
        <v>44228</v>
      </c>
      <c r="H88" s="11">
        <v>7</v>
      </c>
      <c r="I88" s="20" t="s">
        <v>259</v>
      </c>
      <c r="J88" s="11" t="s">
        <v>261</v>
      </c>
      <c r="K88" s="11" t="s">
        <v>669</v>
      </c>
      <c r="L88" s="11">
        <v>2</v>
      </c>
    </row>
    <row r="89" spans="1:12">
      <c r="A89" s="11" t="s">
        <v>77</v>
      </c>
      <c r="D89" s="11" t="s">
        <v>260</v>
      </c>
      <c r="E89" s="19" t="s">
        <v>339</v>
      </c>
      <c r="F89" s="10">
        <v>42036</v>
      </c>
      <c r="G89" s="10">
        <v>44228</v>
      </c>
      <c r="H89" s="11">
        <v>7</v>
      </c>
      <c r="I89" s="20" t="s">
        <v>259</v>
      </c>
      <c r="J89" s="11" t="s">
        <v>261</v>
      </c>
      <c r="K89" s="11" t="s">
        <v>669</v>
      </c>
      <c r="L89" s="11">
        <v>2</v>
      </c>
    </row>
    <row r="90" spans="1:12">
      <c r="A90" s="11" t="s">
        <v>78</v>
      </c>
      <c r="D90" s="11" t="s">
        <v>260</v>
      </c>
      <c r="E90" s="19" t="s">
        <v>340</v>
      </c>
      <c r="F90" s="10">
        <v>42036</v>
      </c>
      <c r="G90" s="10">
        <v>44228</v>
      </c>
      <c r="H90" s="11">
        <v>7</v>
      </c>
      <c r="I90" s="20" t="s">
        <v>259</v>
      </c>
      <c r="J90" s="11" t="s">
        <v>261</v>
      </c>
      <c r="K90" s="11" t="s">
        <v>669</v>
      </c>
      <c r="L90" s="11">
        <v>2</v>
      </c>
    </row>
    <row r="91" spans="1:12">
      <c r="A91" s="11" t="s">
        <v>79</v>
      </c>
      <c r="D91" s="11" t="s">
        <v>260</v>
      </c>
      <c r="E91" s="19" t="s">
        <v>341</v>
      </c>
      <c r="F91" s="10">
        <v>42036</v>
      </c>
      <c r="G91" s="10">
        <v>44228</v>
      </c>
      <c r="H91" s="11">
        <v>7</v>
      </c>
      <c r="I91" s="20" t="s">
        <v>259</v>
      </c>
      <c r="J91" s="11" t="s">
        <v>261</v>
      </c>
      <c r="K91" s="11" t="s">
        <v>669</v>
      </c>
      <c r="L91" s="11">
        <v>2</v>
      </c>
    </row>
    <row r="92" spans="1:12">
      <c r="A92" s="11" t="s">
        <v>80</v>
      </c>
      <c r="D92" s="11" t="s">
        <v>260</v>
      </c>
      <c r="E92" s="19" t="s">
        <v>342</v>
      </c>
      <c r="F92" s="10">
        <v>42036</v>
      </c>
      <c r="G92" s="10">
        <v>44228</v>
      </c>
      <c r="H92" s="11">
        <v>7</v>
      </c>
      <c r="I92" s="20" t="s">
        <v>259</v>
      </c>
      <c r="J92" s="11" t="s">
        <v>261</v>
      </c>
      <c r="K92" s="11" t="s">
        <v>669</v>
      </c>
      <c r="L92" s="11">
        <v>2</v>
      </c>
    </row>
    <row r="93" spans="1:12">
      <c r="A93" s="11" t="s">
        <v>81</v>
      </c>
      <c r="D93" s="11" t="s">
        <v>260</v>
      </c>
      <c r="E93" s="19" t="s">
        <v>343</v>
      </c>
      <c r="F93" s="10">
        <v>42036</v>
      </c>
      <c r="G93" s="10">
        <v>44228</v>
      </c>
      <c r="H93" s="11">
        <v>7</v>
      </c>
      <c r="I93" s="20" t="s">
        <v>259</v>
      </c>
      <c r="J93" s="11" t="s">
        <v>261</v>
      </c>
      <c r="K93" s="11" t="s">
        <v>669</v>
      </c>
      <c r="L93" s="11">
        <v>2</v>
      </c>
    </row>
    <row r="94" spans="1:12">
      <c r="A94" s="11" t="s">
        <v>82</v>
      </c>
      <c r="D94" s="11" t="s">
        <v>260</v>
      </c>
      <c r="E94" s="19" t="s">
        <v>344</v>
      </c>
      <c r="F94" s="10">
        <v>42036</v>
      </c>
      <c r="G94" s="10">
        <v>44228</v>
      </c>
      <c r="H94" s="11">
        <v>7</v>
      </c>
      <c r="I94" s="20" t="s">
        <v>259</v>
      </c>
      <c r="J94" s="11" t="s">
        <v>261</v>
      </c>
      <c r="K94" s="11" t="s">
        <v>669</v>
      </c>
      <c r="L94" s="11">
        <v>2</v>
      </c>
    </row>
    <row r="95" spans="1:12">
      <c r="A95" s="11" t="s">
        <v>83</v>
      </c>
      <c r="D95" s="11" t="s">
        <v>260</v>
      </c>
      <c r="E95" s="19" t="s">
        <v>345</v>
      </c>
      <c r="F95" s="10">
        <v>42036</v>
      </c>
      <c r="G95" s="10">
        <v>44228</v>
      </c>
      <c r="H95" s="11">
        <v>7</v>
      </c>
      <c r="I95" s="20" t="s">
        <v>259</v>
      </c>
      <c r="J95" s="11" t="s">
        <v>261</v>
      </c>
      <c r="K95" s="11" t="s">
        <v>669</v>
      </c>
      <c r="L95" s="11">
        <v>2</v>
      </c>
    </row>
    <row r="96" spans="1:12">
      <c r="A96" s="11" t="s">
        <v>84</v>
      </c>
      <c r="D96" s="11" t="s">
        <v>260</v>
      </c>
      <c r="E96" s="19" t="s">
        <v>346</v>
      </c>
      <c r="F96" s="10">
        <v>42036</v>
      </c>
      <c r="G96" s="10">
        <v>44228</v>
      </c>
      <c r="H96" s="11">
        <v>7</v>
      </c>
      <c r="I96" s="20" t="s">
        <v>259</v>
      </c>
      <c r="J96" s="11" t="s">
        <v>261</v>
      </c>
      <c r="K96" s="11" t="s">
        <v>669</v>
      </c>
      <c r="L96" s="11">
        <v>2</v>
      </c>
    </row>
    <row r="97" spans="1:12">
      <c r="A97" s="11" t="s">
        <v>85</v>
      </c>
      <c r="D97" s="11" t="s">
        <v>260</v>
      </c>
      <c r="E97" s="19" t="s">
        <v>347</v>
      </c>
      <c r="F97" s="10">
        <v>42036</v>
      </c>
      <c r="G97" s="10">
        <v>44228</v>
      </c>
      <c r="H97" s="11">
        <v>7</v>
      </c>
      <c r="I97" s="20" t="s">
        <v>259</v>
      </c>
      <c r="J97" s="11" t="s">
        <v>261</v>
      </c>
      <c r="K97" s="11" t="s">
        <v>669</v>
      </c>
      <c r="L97" s="11">
        <v>2</v>
      </c>
    </row>
    <row r="98" spans="1:12">
      <c r="A98" s="11" t="s">
        <v>86</v>
      </c>
      <c r="D98" s="11" t="s">
        <v>260</v>
      </c>
      <c r="E98" s="19" t="s">
        <v>348</v>
      </c>
      <c r="F98" s="10">
        <v>42036</v>
      </c>
      <c r="G98" s="10">
        <v>44228</v>
      </c>
      <c r="H98" s="11">
        <v>7</v>
      </c>
      <c r="I98" s="20" t="s">
        <v>259</v>
      </c>
      <c r="J98" s="11" t="s">
        <v>261</v>
      </c>
      <c r="K98" s="11" t="s">
        <v>669</v>
      </c>
      <c r="L98" s="11">
        <v>2</v>
      </c>
    </row>
    <row r="99" spans="1:12">
      <c r="A99" s="11" t="s">
        <v>87</v>
      </c>
      <c r="D99" s="11" t="s">
        <v>260</v>
      </c>
      <c r="E99" s="19" t="s">
        <v>349</v>
      </c>
      <c r="F99" s="10">
        <v>42036</v>
      </c>
      <c r="G99" s="10">
        <v>44228</v>
      </c>
      <c r="H99" s="11">
        <v>7</v>
      </c>
      <c r="I99" s="20" t="s">
        <v>259</v>
      </c>
      <c r="J99" s="11" t="s">
        <v>261</v>
      </c>
      <c r="K99" s="11" t="s">
        <v>669</v>
      </c>
      <c r="L99" s="11">
        <v>2</v>
      </c>
    </row>
    <row r="100" spans="1:12">
      <c r="A100" s="11" t="s">
        <v>88</v>
      </c>
      <c r="D100" s="11" t="s">
        <v>260</v>
      </c>
      <c r="E100" s="19" t="s">
        <v>350</v>
      </c>
      <c r="F100" s="10">
        <v>42036</v>
      </c>
      <c r="G100" s="10">
        <v>44228</v>
      </c>
      <c r="H100" s="11">
        <v>7</v>
      </c>
      <c r="I100" s="20" t="s">
        <v>259</v>
      </c>
      <c r="J100" s="11" t="s">
        <v>261</v>
      </c>
      <c r="K100" s="11" t="s">
        <v>669</v>
      </c>
      <c r="L100" s="11">
        <v>2</v>
      </c>
    </row>
    <row r="101" spans="1:12">
      <c r="A101" s="11" t="s">
        <v>89</v>
      </c>
      <c r="D101" s="11" t="s">
        <v>260</v>
      </c>
      <c r="E101" s="19" t="s">
        <v>351</v>
      </c>
      <c r="F101" s="10">
        <v>42036</v>
      </c>
      <c r="G101" s="10">
        <v>44228</v>
      </c>
      <c r="H101" s="11">
        <v>7</v>
      </c>
      <c r="I101" s="20" t="s">
        <v>259</v>
      </c>
      <c r="J101" s="11" t="s">
        <v>261</v>
      </c>
      <c r="K101" s="11" t="s">
        <v>669</v>
      </c>
      <c r="L101" s="11">
        <v>2</v>
      </c>
    </row>
    <row r="102" spans="1:12">
      <c r="A102" s="11" t="s">
        <v>90</v>
      </c>
      <c r="D102" s="11" t="s">
        <v>260</v>
      </c>
      <c r="E102" s="19" t="s">
        <v>352</v>
      </c>
      <c r="F102" s="10">
        <v>42036</v>
      </c>
      <c r="G102" s="10">
        <v>44228</v>
      </c>
      <c r="H102" s="11">
        <v>7</v>
      </c>
      <c r="I102" s="20" t="s">
        <v>259</v>
      </c>
      <c r="J102" s="11" t="s">
        <v>261</v>
      </c>
      <c r="K102" s="11" t="s">
        <v>669</v>
      </c>
      <c r="L102" s="11">
        <v>2</v>
      </c>
    </row>
    <row r="103" spans="1:12">
      <c r="A103" s="11" t="s">
        <v>91</v>
      </c>
      <c r="D103" s="11" t="s">
        <v>260</v>
      </c>
      <c r="E103" s="19" t="s">
        <v>353</v>
      </c>
      <c r="F103" s="10">
        <v>42036</v>
      </c>
      <c r="G103" s="10">
        <v>44228</v>
      </c>
      <c r="H103" s="11">
        <v>7</v>
      </c>
      <c r="I103" s="20" t="s">
        <v>259</v>
      </c>
      <c r="J103" s="11" t="s">
        <v>261</v>
      </c>
      <c r="K103" s="11" t="s">
        <v>669</v>
      </c>
      <c r="L103" s="11">
        <v>2</v>
      </c>
    </row>
    <row r="104" spans="1:12">
      <c r="A104" s="11" t="s">
        <v>92</v>
      </c>
      <c r="D104" s="11" t="s">
        <v>260</v>
      </c>
      <c r="E104" s="19" t="s">
        <v>354</v>
      </c>
      <c r="F104" s="10">
        <v>42036</v>
      </c>
      <c r="G104" s="10">
        <v>44228</v>
      </c>
      <c r="H104" s="11">
        <v>7</v>
      </c>
      <c r="I104" s="20" t="s">
        <v>259</v>
      </c>
      <c r="J104" s="11" t="s">
        <v>261</v>
      </c>
      <c r="K104" s="11" t="s">
        <v>669</v>
      </c>
      <c r="L104" s="11">
        <v>2</v>
      </c>
    </row>
    <row r="105" spans="1:12">
      <c r="A105" s="11" t="s">
        <v>93</v>
      </c>
      <c r="D105" s="11" t="s">
        <v>260</v>
      </c>
      <c r="E105" s="19" t="s">
        <v>355</v>
      </c>
      <c r="F105" s="10">
        <v>42036</v>
      </c>
      <c r="G105" s="10">
        <v>44228</v>
      </c>
      <c r="H105" s="11">
        <v>7</v>
      </c>
      <c r="I105" s="20" t="s">
        <v>259</v>
      </c>
      <c r="J105" s="11" t="s">
        <v>261</v>
      </c>
      <c r="K105" s="11" t="s">
        <v>669</v>
      </c>
      <c r="L105" s="11">
        <v>2</v>
      </c>
    </row>
    <row r="106" spans="1:12">
      <c r="A106" s="11" t="s">
        <v>94</v>
      </c>
      <c r="D106" s="11" t="s">
        <v>260</v>
      </c>
      <c r="E106" s="19" t="s">
        <v>356</v>
      </c>
      <c r="F106" s="10">
        <v>42036</v>
      </c>
      <c r="G106" s="10">
        <v>44228</v>
      </c>
      <c r="H106" s="11">
        <v>7</v>
      </c>
      <c r="I106" s="20" t="s">
        <v>259</v>
      </c>
      <c r="J106" s="11" t="s">
        <v>261</v>
      </c>
      <c r="K106" s="11" t="s">
        <v>669</v>
      </c>
      <c r="L106" s="11">
        <v>2</v>
      </c>
    </row>
    <row r="107" spans="1:12">
      <c r="A107" s="11" t="s">
        <v>95</v>
      </c>
      <c r="D107" s="11" t="s">
        <v>260</v>
      </c>
      <c r="E107" s="19" t="s">
        <v>357</v>
      </c>
      <c r="F107" s="10">
        <v>42036</v>
      </c>
      <c r="G107" s="10">
        <v>44228</v>
      </c>
      <c r="H107" s="11">
        <v>7</v>
      </c>
      <c r="I107" s="20" t="s">
        <v>259</v>
      </c>
      <c r="J107" s="11" t="s">
        <v>261</v>
      </c>
      <c r="K107" s="11" t="s">
        <v>669</v>
      </c>
      <c r="L107" s="11">
        <v>2</v>
      </c>
    </row>
    <row r="108" spans="1:12">
      <c r="A108" s="11" t="s">
        <v>96</v>
      </c>
      <c r="D108" s="11" t="s">
        <v>260</v>
      </c>
      <c r="E108" s="19" t="s">
        <v>358</v>
      </c>
      <c r="F108" s="10">
        <v>42036</v>
      </c>
      <c r="G108" s="10">
        <v>44228</v>
      </c>
      <c r="H108" s="11">
        <v>7</v>
      </c>
      <c r="I108" s="20" t="s">
        <v>259</v>
      </c>
      <c r="J108" s="11" t="s">
        <v>261</v>
      </c>
      <c r="K108" s="11" t="s">
        <v>669</v>
      </c>
      <c r="L108" s="11">
        <v>2</v>
      </c>
    </row>
    <row r="109" spans="1:12">
      <c r="A109" s="11" t="s">
        <v>97</v>
      </c>
      <c r="D109" s="11" t="s">
        <v>260</v>
      </c>
      <c r="E109" s="19" t="s">
        <v>359</v>
      </c>
      <c r="F109" s="10">
        <v>42036</v>
      </c>
      <c r="G109" s="10">
        <v>44228</v>
      </c>
      <c r="H109" s="11">
        <v>7</v>
      </c>
      <c r="I109" s="20" t="s">
        <v>259</v>
      </c>
      <c r="J109" s="11" t="s">
        <v>261</v>
      </c>
      <c r="K109" s="11" t="s">
        <v>669</v>
      </c>
      <c r="L109" s="11">
        <v>2</v>
      </c>
    </row>
    <row r="110" spans="1:12">
      <c r="A110" s="11" t="s">
        <v>98</v>
      </c>
      <c r="D110" s="11" t="s">
        <v>260</v>
      </c>
      <c r="E110" s="19" t="s">
        <v>360</v>
      </c>
      <c r="F110" s="10">
        <v>42036</v>
      </c>
      <c r="G110" s="10">
        <v>44228</v>
      </c>
      <c r="H110" s="11">
        <v>7</v>
      </c>
      <c r="I110" s="20" t="s">
        <v>259</v>
      </c>
      <c r="J110" s="11" t="s">
        <v>261</v>
      </c>
      <c r="K110" s="11" t="s">
        <v>669</v>
      </c>
      <c r="L110" s="11">
        <v>2</v>
      </c>
    </row>
    <row r="111" spans="1:12">
      <c r="A111" s="11" t="s">
        <v>99</v>
      </c>
      <c r="D111" s="11" t="s">
        <v>260</v>
      </c>
      <c r="E111" s="19" t="s">
        <v>361</v>
      </c>
      <c r="F111" s="10">
        <v>42036</v>
      </c>
      <c r="G111" s="10">
        <v>44228</v>
      </c>
      <c r="H111" s="11">
        <v>7</v>
      </c>
      <c r="I111" s="20" t="s">
        <v>259</v>
      </c>
      <c r="J111" s="11" t="s">
        <v>261</v>
      </c>
      <c r="K111" s="11" t="s">
        <v>669</v>
      </c>
      <c r="L111" s="11">
        <v>2</v>
      </c>
    </row>
    <row r="112" spans="1:12">
      <c r="A112" s="11" t="s">
        <v>100</v>
      </c>
      <c r="D112" s="11" t="s">
        <v>260</v>
      </c>
      <c r="E112" s="19" t="s">
        <v>362</v>
      </c>
      <c r="F112" s="10">
        <v>42036</v>
      </c>
      <c r="G112" s="10">
        <v>44228</v>
      </c>
      <c r="H112" s="11">
        <v>7</v>
      </c>
      <c r="I112" s="20" t="s">
        <v>259</v>
      </c>
      <c r="J112" s="11" t="s">
        <v>261</v>
      </c>
      <c r="K112" s="11" t="s">
        <v>669</v>
      </c>
      <c r="L112" s="11">
        <v>2</v>
      </c>
    </row>
    <row r="113" spans="1:12">
      <c r="A113" s="11" t="s">
        <v>101</v>
      </c>
      <c r="D113" s="11" t="s">
        <v>260</v>
      </c>
      <c r="E113" s="19" t="s">
        <v>363</v>
      </c>
      <c r="F113" s="10">
        <v>42036</v>
      </c>
      <c r="G113" s="10">
        <v>44228</v>
      </c>
      <c r="H113" s="11">
        <v>7</v>
      </c>
      <c r="I113" s="20" t="s">
        <v>259</v>
      </c>
      <c r="J113" s="11" t="s">
        <v>261</v>
      </c>
      <c r="K113" s="11" t="s">
        <v>669</v>
      </c>
      <c r="L113" s="11">
        <v>2</v>
      </c>
    </row>
    <row r="114" spans="1:12">
      <c r="A114" s="11" t="s">
        <v>102</v>
      </c>
      <c r="D114" s="11" t="s">
        <v>260</v>
      </c>
      <c r="E114" s="19" t="s">
        <v>364</v>
      </c>
      <c r="F114" s="10">
        <v>42036</v>
      </c>
      <c r="G114" s="10">
        <v>44228</v>
      </c>
      <c r="H114" s="11">
        <v>7</v>
      </c>
      <c r="I114" s="20" t="s">
        <v>259</v>
      </c>
      <c r="J114" s="11" t="s">
        <v>261</v>
      </c>
      <c r="K114" s="11" t="s">
        <v>669</v>
      </c>
      <c r="L114" s="11">
        <v>2</v>
      </c>
    </row>
    <row r="115" spans="1:12">
      <c r="A115" s="11" t="s">
        <v>103</v>
      </c>
      <c r="D115" s="11" t="s">
        <v>260</v>
      </c>
      <c r="E115" s="19" t="s">
        <v>365</v>
      </c>
      <c r="F115" s="10">
        <v>42036</v>
      </c>
      <c r="G115" s="10">
        <v>44228</v>
      </c>
      <c r="H115" s="11">
        <v>7</v>
      </c>
      <c r="I115" s="20" t="s">
        <v>259</v>
      </c>
      <c r="J115" s="11" t="s">
        <v>261</v>
      </c>
      <c r="K115" s="11" t="s">
        <v>669</v>
      </c>
      <c r="L115" s="11">
        <v>2</v>
      </c>
    </row>
    <row r="116" spans="1:12">
      <c r="A116" s="11" t="s">
        <v>104</v>
      </c>
      <c r="D116" s="11" t="s">
        <v>260</v>
      </c>
      <c r="E116" s="19" t="s">
        <v>366</v>
      </c>
      <c r="F116" s="10">
        <v>42036</v>
      </c>
      <c r="G116" s="10">
        <v>44228</v>
      </c>
      <c r="H116" s="11">
        <v>7</v>
      </c>
      <c r="I116" s="20" t="s">
        <v>259</v>
      </c>
      <c r="J116" s="11" t="s">
        <v>261</v>
      </c>
      <c r="K116" s="11" t="s">
        <v>669</v>
      </c>
      <c r="L116" s="11">
        <v>2</v>
      </c>
    </row>
    <row r="117" spans="1:12">
      <c r="A117" s="11" t="s">
        <v>105</v>
      </c>
      <c r="D117" s="11" t="s">
        <v>260</v>
      </c>
      <c r="E117" s="19" t="s">
        <v>367</v>
      </c>
      <c r="F117" s="10">
        <v>42036</v>
      </c>
      <c r="G117" s="10">
        <v>44228</v>
      </c>
      <c r="H117" s="11">
        <v>7</v>
      </c>
      <c r="I117" s="20" t="s">
        <v>259</v>
      </c>
      <c r="J117" s="11" t="s">
        <v>261</v>
      </c>
      <c r="K117" s="11" t="s">
        <v>669</v>
      </c>
      <c r="L117" s="11">
        <v>2</v>
      </c>
    </row>
    <row r="118" spans="1:12">
      <c r="A118" s="11" t="s">
        <v>106</v>
      </c>
      <c r="D118" s="11" t="s">
        <v>260</v>
      </c>
      <c r="E118" s="19" t="s">
        <v>368</v>
      </c>
      <c r="F118" s="10">
        <v>42036</v>
      </c>
      <c r="G118" s="10">
        <v>44228</v>
      </c>
      <c r="H118" s="11">
        <v>7</v>
      </c>
      <c r="I118" s="20" t="s">
        <v>259</v>
      </c>
      <c r="J118" s="11" t="s">
        <v>261</v>
      </c>
      <c r="K118" s="11" t="s">
        <v>669</v>
      </c>
      <c r="L118" s="11">
        <v>2</v>
      </c>
    </row>
    <row r="119" spans="1:12">
      <c r="A119" s="11" t="s">
        <v>107</v>
      </c>
      <c r="D119" s="11" t="s">
        <v>260</v>
      </c>
      <c r="E119" s="19" t="s">
        <v>369</v>
      </c>
      <c r="F119" s="10">
        <v>42036</v>
      </c>
      <c r="G119" s="10">
        <v>44228</v>
      </c>
      <c r="H119" s="11">
        <v>7</v>
      </c>
      <c r="I119" s="20" t="s">
        <v>259</v>
      </c>
      <c r="J119" s="11" t="s">
        <v>261</v>
      </c>
      <c r="K119" s="11" t="s">
        <v>669</v>
      </c>
      <c r="L119" s="11">
        <v>2</v>
      </c>
    </row>
    <row r="120" spans="1:12">
      <c r="A120" s="11" t="s">
        <v>108</v>
      </c>
      <c r="D120" s="11" t="s">
        <v>260</v>
      </c>
      <c r="E120" s="19" t="s">
        <v>370</v>
      </c>
      <c r="F120" s="10">
        <v>42036</v>
      </c>
      <c r="G120" s="10">
        <v>44228</v>
      </c>
      <c r="H120" s="11">
        <v>7</v>
      </c>
      <c r="I120" s="20" t="s">
        <v>259</v>
      </c>
      <c r="J120" s="11" t="s">
        <v>261</v>
      </c>
      <c r="K120" s="11" t="s">
        <v>669</v>
      </c>
      <c r="L120" s="11">
        <v>2</v>
      </c>
    </row>
    <row r="121" spans="1:12">
      <c r="A121" s="11" t="s">
        <v>109</v>
      </c>
      <c r="D121" s="11" t="s">
        <v>260</v>
      </c>
      <c r="E121" s="19" t="s">
        <v>371</v>
      </c>
      <c r="F121" s="10">
        <v>42036</v>
      </c>
      <c r="G121" s="10">
        <v>44228</v>
      </c>
      <c r="H121" s="11">
        <v>7</v>
      </c>
      <c r="I121" s="20" t="s">
        <v>259</v>
      </c>
      <c r="J121" s="11" t="s">
        <v>261</v>
      </c>
      <c r="K121" s="11" t="s">
        <v>669</v>
      </c>
      <c r="L121" s="11">
        <v>2</v>
      </c>
    </row>
    <row r="122" spans="1:12">
      <c r="A122" s="11" t="s">
        <v>110</v>
      </c>
      <c r="D122" s="11" t="s">
        <v>260</v>
      </c>
      <c r="E122" s="19" t="s">
        <v>372</v>
      </c>
      <c r="F122" s="10">
        <v>42036</v>
      </c>
      <c r="G122" s="10">
        <v>44228</v>
      </c>
      <c r="H122" s="11">
        <v>7</v>
      </c>
      <c r="I122" s="20" t="s">
        <v>259</v>
      </c>
      <c r="J122" s="11" t="s">
        <v>261</v>
      </c>
      <c r="K122" s="11" t="s">
        <v>669</v>
      </c>
      <c r="L122" s="11">
        <v>2</v>
      </c>
    </row>
    <row r="123" spans="1:12">
      <c r="A123" s="11" t="s">
        <v>111</v>
      </c>
      <c r="D123" s="11" t="s">
        <v>260</v>
      </c>
      <c r="E123" s="19" t="s">
        <v>373</v>
      </c>
      <c r="F123" s="10">
        <v>42036</v>
      </c>
      <c r="G123" s="10">
        <v>44228</v>
      </c>
      <c r="H123" s="11">
        <v>7</v>
      </c>
      <c r="I123" s="20" t="s">
        <v>259</v>
      </c>
      <c r="J123" s="11" t="s">
        <v>261</v>
      </c>
      <c r="K123" s="11" t="s">
        <v>669</v>
      </c>
      <c r="L123" s="11">
        <v>2</v>
      </c>
    </row>
    <row r="124" spans="1:12">
      <c r="A124" s="11" t="s">
        <v>112</v>
      </c>
      <c r="D124" s="11" t="s">
        <v>260</v>
      </c>
      <c r="E124" s="19" t="s">
        <v>374</v>
      </c>
      <c r="F124" s="10">
        <v>42036</v>
      </c>
      <c r="G124" s="10">
        <v>44228</v>
      </c>
      <c r="H124" s="11">
        <v>7</v>
      </c>
      <c r="I124" s="20" t="s">
        <v>259</v>
      </c>
      <c r="J124" s="11" t="s">
        <v>261</v>
      </c>
      <c r="K124" s="11" t="s">
        <v>669</v>
      </c>
      <c r="L124" s="11">
        <v>2</v>
      </c>
    </row>
    <row r="125" spans="1:12">
      <c r="A125" s="11" t="s">
        <v>113</v>
      </c>
      <c r="D125" s="11" t="s">
        <v>260</v>
      </c>
      <c r="E125" s="19" t="s">
        <v>375</v>
      </c>
      <c r="F125" s="10">
        <v>42036</v>
      </c>
      <c r="G125" s="10">
        <v>44228</v>
      </c>
      <c r="H125" s="11">
        <v>7</v>
      </c>
      <c r="I125" s="20" t="s">
        <v>259</v>
      </c>
      <c r="J125" s="11" t="s">
        <v>261</v>
      </c>
      <c r="K125" s="11" t="s">
        <v>669</v>
      </c>
      <c r="L125" s="11">
        <v>2</v>
      </c>
    </row>
    <row r="126" spans="1:12">
      <c r="A126" s="11" t="s">
        <v>114</v>
      </c>
      <c r="D126" s="11" t="s">
        <v>260</v>
      </c>
      <c r="E126" s="19" t="s">
        <v>376</v>
      </c>
      <c r="F126" s="10">
        <v>42036</v>
      </c>
      <c r="G126" s="10">
        <v>44228</v>
      </c>
      <c r="H126" s="11">
        <v>7</v>
      </c>
      <c r="I126" s="20" t="s">
        <v>259</v>
      </c>
      <c r="J126" s="11" t="s">
        <v>261</v>
      </c>
      <c r="K126" s="11" t="s">
        <v>669</v>
      </c>
      <c r="L126" s="11">
        <v>2</v>
      </c>
    </row>
    <row r="127" spans="1:12">
      <c r="A127" s="11" t="s">
        <v>115</v>
      </c>
      <c r="D127" s="11" t="s">
        <v>260</v>
      </c>
      <c r="E127" s="19" t="s">
        <v>377</v>
      </c>
      <c r="F127" s="10">
        <v>42036</v>
      </c>
      <c r="G127" s="10">
        <v>44228</v>
      </c>
      <c r="H127" s="11">
        <v>7</v>
      </c>
      <c r="I127" s="20" t="s">
        <v>259</v>
      </c>
      <c r="J127" s="11" t="s">
        <v>261</v>
      </c>
      <c r="K127" s="11" t="s">
        <v>669</v>
      </c>
      <c r="L127" s="11">
        <v>2</v>
      </c>
    </row>
    <row r="128" spans="1:12">
      <c r="A128" s="11" t="s">
        <v>116</v>
      </c>
      <c r="D128" s="11" t="s">
        <v>260</v>
      </c>
      <c r="E128" s="19" t="s">
        <v>378</v>
      </c>
      <c r="F128" s="10">
        <v>42036</v>
      </c>
      <c r="G128" s="10">
        <v>44228</v>
      </c>
      <c r="H128" s="11">
        <v>7</v>
      </c>
      <c r="I128" s="20" t="s">
        <v>259</v>
      </c>
      <c r="J128" s="11" t="s">
        <v>261</v>
      </c>
      <c r="K128" s="11" t="s">
        <v>669</v>
      </c>
      <c r="L128" s="11">
        <v>2</v>
      </c>
    </row>
    <row r="129" spans="1:12">
      <c r="A129" s="11" t="s">
        <v>117</v>
      </c>
      <c r="D129" s="11" t="s">
        <v>260</v>
      </c>
      <c r="E129" s="19" t="s">
        <v>379</v>
      </c>
      <c r="F129" s="10">
        <v>42036</v>
      </c>
      <c r="G129" s="10">
        <v>44228</v>
      </c>
      <c r="H129" s="11">
        <v>7</v>
      </c>
      <c r="I129" s="20" t="s">
        <v>259</v>
      </c>
      <c r="J129" s="11" t="s">
        <v>261</v>
      </c>
      <c r="K129" s="11" t="s">
        <v>669</v>
      </c>
      <c r="L129" s="11">
        <v>2</v>
      </c>
    </row>
    <row r="130" spans="1:12">
      <c r="A130" s="11" t="s">
        <v>118</v>
      </c>
      <c r="D130" s="11" t="s">
        <v>260</v>
      </c>
      <c r="E130" s="19" t="s">
        <v>380</v>
      </c>
      <c r="F130" s="10">
        <v>42036</v>
      </c>
      <c r="G130" s="10">
        <v>44228</v>
      </c>
      <c r="H130" s="11">
        <v>7</v>
      </c>
      <c r="I130" s="20" t="s">
        <v>259</v>
      </c>
      <c r="J130" s="11" t="s">
        <v>261</v>
      </c>
      <c r="K130" s="11" t="s">
        <v>669</v>
      </c>
      <c r="L130" s="11">
        <v>2</v>
      </c>
    </row>
    <row r="131" spans="1:12">
      <c r="A131" s="11" t="s">
        <v>119</v>
      </c>
      <c r="D131" s="11" t="s">
        <v>260</v>
      </c>
      <c r="E131" s="19" t="s">
        <v>381</v>
      </c>
      <c r="F131" s="10">
        <v>42036</v>
      </c>
      <c r="G131" s="10">
        <v>44228</v>
      </c>
      <c r="H131" s="11">
        <v>7</v>
      </c>
      <c r="I131" s="20" t="s">
        <v>259</v>
      </c>
      <c r="J131" s="11" t="s">
        <v>261</v>
      </c>
      <c r="K131" s="11" t="s">
        <v>669</v>
      </c>
      <c r="L131" s="11">
        <v>2</v>
      </c>
    </row>
    <row r="132" spans="1:12">
      <c r="A132" s="11" t="s">
        <v>120</v>
      </c>
      <c r="D132" s="11" t="s">
        <v>260</v>
      </c>
      <c r="E132" s="19" t="s">
        <v>382</v>
      </c>
      <c r="F132" s="10">
        <v>42036</v>
      </c>
      <c r="G132" s="10">
        <v>44228</v>
      </c>
      <c r="H132" s="11">
        <v>7</v>
      </c>
      <c r="I132" s="20" t="s">
        <v>259</v>
      </c>
      <c r="J132" s="11" t="s">
        <v>261</v>
      </c>
      <c r="K132" s="11" t="s">
        <v>669</v>
      </c>
      <c r="L132" s="11">
        <v>2</v>
      </c>
    </row>
    <row r="133" spans="1:12">
      <c r="A133" s="11" t="s">
        <v>121</v>
      </c>
      <c r="D133" s="11" t="s">
        <v>260</v>
      </c>
      <c r="E133" s="19" t="s">
        <v>383</v>
      </c>
      <c r="F133" s="10">
        <v>42036</v>
      </c>
      <c r="G133" s="10">
        <v>44228</v>
      </c>
      <c r="H133" s="11">
        <v>7</v>
      </c>
      <c r="I133" s="20" t="s">
        <v>259</v>
      </c>
      <c r="J133" s="11" t="s">
        <v>261</v>
      </c>
      <c r="K133" s="11" t="s">
        <v>669</v>
      </c>
      <c r="L133" s="11">
        <v>2</v>
      </c>
    </row>
    <row r="134" spans="1:12">
      <c r="A134" s="11" t="s">
        <v>122</v>
      </c>
      <c r="D134" s="11" t="s">
        <v>260</v>
      </c>
      <c r="E134" s="19" t="s">
        <v>384</v>
      </c>
      <c r="F134" s="10">
        <v>42036</v>
      </c>
      <c r="G134" s="10">
        <v>44228</v>
      </c>
      <c r="H134" s="11">
        <v>7</v>
      </c>
      <c r="I134" s="20" t="s">
        <v>259</v>
      </c>
      <c r="J134" s="11" t="s">
        <v>261</v>
      </c>
      <c r="K134" s="11" t="s">
        <v>669</v>
      </c>
      <c r="L134" s="11">
        <v>2</v>
      </c>
    </row>
    <row r="135" spans="1:12">
      <c r="A135" s="11" t="s">
        <v>123</v>
      </c>
      <c r="D135" s="11" t="s">
        <v>260</v>
      </c>
      <c r="E135" s="19" t="s">
        <v>385</v>
      </c>
      <c r="F135" s="10">
        <v>42036</v>
      </c>
      <c r="G135" s="10">
        <v>44228</v>
      </c>
      <c r="H135" s="11">
        <v>7</v>
      </c>
      <c r="I135" s="20" t="s">
        <v>259</v>
      </c>
      <c r="J135" s="11" t="s">
        <v>261</v>
      </c>
      <c r="K135" s="11" t="s">
        <v>669</v>
      </c>
      <c r="L135" s="11">
        <v>2</v>
      </c>
    </row>
    <row r="136" spans="1:12">
      <c r="A136" s="11" t="s">
        <v>124</v>
      </c>
      <c r="D136" s="11" t="s">
        <v>260</v>
      </c>
      <c r="E136" s="19" t="s">
        <v>386</v>
      </c>
      <c r="F136" s="10">
        <v>42036</v>
      </c>
      <c r="G136" s="10">
        <v>44228</v>
      </c>
      <c r="H136" s="11">
        <v>7</v>
      </c>
      <c r="I136" s="20" t="s">
        <v>259</v>
      </c>
      <c r="J136" s="11" t="s">
        <v>261</v>
      </c>
      <c r="K136" s="11" t="s">
        <v>669</v>
      </c>
      <c r="L136" s="11">
        <v>2</v>
      </c>
    </row>
    <row r="137" spans="1:12">
      <c r="A137" s="11" t="s">
        <v>125</v>
      </c>
      <c r="D137" s="11" t="s">
        <v>260</v>
      </c>
      <c r="E137" s="19" t="s">
        <v>387</v>
      </c>
      <c r="F137" s="10">
        <v>42036</v>
      </c>
      <c r="G137" s="10">
        <v>44228</v>
      </c>
      <c r="H137" s="11">
        <v>7</v>
      </c>
      <c r="I137" s="20" t="s">
        <v>259</v>
      </c>
      <c r="J137" s="11" t="s">
        <v>261</v>
      </c>
      <c r="K137" s="11" t="s">
        <v>669</v>
      </c>
      <c r="L137" s="11">
        <v>2</v>
      </c>
    </row>
    <row r="138" spans="1:12">
      <c r="A138" s="11" t="s">
        <v>126</v>
      </c>
      <c r="D138" s="11" t="s">
        <v>260</v>
      </c>
      <c r="E138" s="19" t="s">
        <v>388</v>
      </c>
      <c r="F138" s="10">
        <v>42036</v>
      </c>
      <c r="G138" s="10">
        <v>44228</v>
      </c>
      <c r="H138" s="11">
        <v>7</v>
      </c>
      <c r="I138" s="20" t="s">
        <v>259</v>
      </c>
      <c r="J138" s="11" t="s">
        <v>261</v>
      </c>
      <c r="K138" s="11" t="s">
        <v>669</v>
      </c>
      <c r="L138" s="11">
        <v>2</v>
      </c>
    </row>
    <row r="139" spans="1:12">
      <c r="A139" s="11" t="s">
        <v>127</v>
      </c>
      <c r="D139" s="11" t="s">
        <v>260</v>
      </c>
      <c r="E139" s="19" t="s">
        <v>389</v>
      </c>
      <c r="F139" s="10">
        <v>42036</v>
      </c>
      <c r="G139" s="10">
        <v>44228</v>
      </c>
      <c r="H139" s="11">
        <v>7</v>
      </c>
      <c r="I139" s="20" t="s">
        <v>259</v>
      </c>
      <c r="J139" s="11" t="s">
        <v>261</v>
      </c>
      <c r="K139" s="11" t="s">
        <v>669</v>
      </c>
      <c r="L139" s="11">
        <v>2</v>
      </c>
    </row>
    <row r="140" spans="1:12">
      <c r="A140" s="11" t="s">
        <v>128</v>
      </c>
      <c r="D140" s="11" t="s">
        <v>260</v>
      </c>
      <c r="E140" s="19" t="s">
        <v>390</v>
      </c>
      <c r="F140" s="10">
        <v>42036</v>
      </c>
      <c r="G140" s="10">
        <v>44228</v>
      </c>
      <c r="H140" s="11">
        <v>7</v>
      </c>
      <c r="I140" s="20" t="s">
        <v>259</v>
      </c>
      <c r="J140" s="11" t="s">
        <v>261</v>
      </c>
      <c r="K140" s="11" t="s">
        <v>669</v>
      </c>
      <c r="L140" s="11">
        <v>2</v>
      </c>
    </row>
    <row r="141" spans="1:12">
      <c r="A141" s="11" t="s">
        <v>129</v>
      </c>
      <c r="D141" s="11" t="s">
        <v>260</v>
      </c>
      <c r="E141" s="19" t="s">
        <v>391</v>
      </c>
      <c r="F141" s="10">
        <v>42036</v>
      </c>
      <c r="G141" s="10">
        <v>44228</v>
      </c>
      <c r="H141" s="11">
        <v>7</v>
      </c>
      <c r="I141" s="20" t="s">
        <v>259</v>
      </c>
      <c r="J141" s="11" t="s">
        <v>261</v>
      </c>
      <c r="K141" s="11" t="s">
        <v>669</v>
      </c>
      <c r="L141" s="11">
        <v>2</v>
      </c>
    </row>
    <row r="142" spans="1:12">
      <c r="A142" s="11" t="s">
        <v>130</v>
      </c>
      <c r="D142" s="11" t="s">
        <v>260</v>
      </c>
      <c r="E142" s="19" t="s">
        <v>392</v>
      </c>
      <c r="F142" s="10">
        <v>42036</v>
      </c>
      <c r="G142" s="10">
        <v>44228</v>
      </c>
      <c r="H142" s="11">
        <v>7</v>
      </c>
      <c r="I142" s="20" t="s">
        <v>259</v>
      </c>
      <c r="J142" s="11" t="s">
        <v>261</v>
      </c>
      <c r="K142" s="11" t="s">
        <v>669</v>
      </c>
      <c r="L142" s="11">
        <v>2</v>
      </c>
    </row>
    <row r="143" spans="1:12">
      <c r="A143" s="11" t="s">
        <v>131</v>
      </c>
      <c r="D143" s="11" t="s">
        <v>260</v>
      </c>
      <c r="E143" s="19" t="s">
        <v>393</v>
      </c>
      <c r="F143" s="10">
        <v>42036</v>
      </c>
      <c r="G143" s="10">
        <v>44228</v>
      </c>
      <c r="H143" s="11">
        <v>7</v>
      </c>
      <c r="I143" s="20" t="s">
        <v>259</v>
      </c>
      <c r="J143" s="11" t="s">
        <v>261</v>
      </c>
      <c r="K143" s="11" t="s">
        <v>669</v>
      </c>
      <c r="L143" s="11">
        <v>2</v>
      </c>
    </row>
    <row r="144" spans="1:12">
      <c r="A144" s="11" t="s">
        <v>132</v>
      </c>
      <c r="D144" s="11" t="s">
        <v>260</v>
      </c>
      <c r="E144" s="19" t="s">
        <v>394</v>
      </c>
      <c r="F144" s="10">
        <v>42036</v>
      </c>
      <c r="G144" s="10">
        <v>44228</v>
      </c>
      <c r="H144" s="11">
        <v>7</v>
      </c>
      <c r="I144" s="20" t="s">
        <v>259</v>
      </c>
      <c r="J144" s="11" t="s">
        <v>261</v>
      </c>
      <c r="K144" s="11" t="s">
        <v>669</v>
      </c>
      <c r="L144" s="11">
        <v>2</v>
      </c>
    </row>
    <row r="145" spans="1:12">
      <c r="A145" s="11" t="s">
        <v>133</v>
      </c>
      <c r="D145" s="11" t="s">
        <v>260</v>
      </c>
      <c r="E145" s="19" t="s">
        <v>395</v>
      </c>
      <c r="F145" s="10">
        <v>42036</v>
      </c>
      <c r="G145" s="10">
        <v>44228</v>
      </c>
      <c r="H145" s="11">
        <v>7</v>
      </c>
      <c r="I145" s="20" t="s">
        <v>259</v>
      </c>
      <c r="J145" s="11" t="s">
        <v>261</v>
      </c>
      <c r="K145" s="11" t="s">
        <v>669</v>
      </c>
      <c r="L145" s="11">
        <v>2</v>
      </c>
    </row>
    <row r="146" spans="1:12">
      <c r="A146" s="11" t="s">
        <v>134</v>
      </c>
      <c r="D146" s="11" t="s">
        <v>260</v>
      </c>
      <c r="E146" s="19" t="s">
        <v>396</v>
      </c>
      <c r="F146" s="10">
        <v>42036</v>
      </c>
      <c r="G146" s="10">
        <v>44228</v>
      </c>
      <c r="H146" s="11">
        <v>7</v>
      </c>
      <c r="I146" s="20" t="s">
        <v>259</v>
      </c>
      <c r="J146" s="11" t="s">
        <v>261</v>
      </c>
      <c r="K146" s="11" t="s">
        <v>669</v>
      </c>
      <c r="L146" s="11">
        <v>2</v>
      </c>
    </row>
    <row r="147" spans="1:12">
      <c r="A147" s="11" t="s">
        <v>135</v>
      </c>
      <c r="D147" s="11" t="s">
        <v>260</v>
      </c>
      <c r="E147" s="19" t="s">
        <v>397</v>
      </c>
      <c r="F147" s="10">
        <v>42036</v>
      </c>
      <c r="G147" s="10">
        <v>44228</v>
      </c>
      <c r="H147" s="11">
        <v>7</v>
      </c>
      <c r="I147" s="20" t="s">
        <v>259</v>
      </c>
      <c r="J147" s="11" t="s">
        <v>261</v>
      </c>
      <c r="K147" s="11" t="s">
        <v>669</v>
      </c>
      <c r="L147" s="11">
        <v>2</v>
      </c>
    </row>
    <row r="148" spans="1:12">
      <c r="A148" s="11" t="s">
        <v>136</v>
      </c>
      <c r="D148" s="11" t="s">
        <v>260</v>
      </c>
      <c r="E148" s="19" t="s">
        <v>398</v>
      </c>
      <c r="F148" s="10">
        <v>42036</v>
      </c>
      <c r="G148" s="10">
        <v>44228</v>
      </c>
      <c r="H148" s="11">
        <v>7</v>
      </c>
      <c r="I148" s="20" t="s">
        <v>259</v>
      </c>
      <c r="J148" s="11" t="s">
        <v>261</v>
      </c>
      <c r="K148" s="11" t="s">
        <v>669</v>
      </c>
      <c r="L148" s="11">
        <v>2</v>
      </c>
    </row>
    <row r="149" spans="1:12">
      <c r="A149" s="11" t="s">
        <v>137</v>
      </c>
      <c r="D149" s="11" t="s">
        <v>260</v>
      </c>
      <c r="E149" s="19" t="s">
        <v>399</v>
      </c>
      <c r="F149" s="10">
        <v>42036</v>
      </c>
      <c r="G149" s="10">
        <v>44228</v>
      </c>
      <c r="H149" s="11">
        <v>7</v>
      </c>
      <c r="I149" s="20" t="s">
        <v>259</v>
      </c>
      <c r="J149" s="11" t="s">
        <v>261</v>
      </c>
      <c r="K149" s="11" t="s">
        <v>669</v>
      </c>
      <c r="L149" s="11">
        <v>2</v>
      </c>
    </row>
    <row r="150" spans="1:12">
      <c r="A150" s="11" t="s">
        <v>138</v>
      </c>
      <c r="D150" s="11" t="s">
        <v>260</v>
      </c>
      <c r="E150" s="19" t="s">
        <v>400</v>
      </c>
      <c r="F150" s="10">
        <v>42036</v>
      </c>
      <c r="G150" s="10">
        <v>44228</v>
      </c>
      <c r="H150" s="11">
        <v>7</v>
      </c>
      <c r="I150" s="20" t="s">
        <v>259</v>
      </c>
      <c r="J150" s="11" t="s">
        <v>261</v>
      </c>
      <c r="K150" s="11" t="s">
        <v>669</v>
      </c>
      <c r="L150" s="11">
        <v>2</v>
      </c>
    </row>
    <row r="151" spans="1:12">
      <c r="A151" s="11" t="s">
        <v>139</v>
      </c>
      <c r="D151" s="11" t="s">
        <v>260</v>
      </c>
      <c r="E151" s="19" t="s">
        <v>401</v>
      </c>
      <c r="F151" s="10">
        <v>42036</v>
      </c>
      <c r="G151" s="10">
        <v>44228</v>
      </c>
      <c r="H151" s="11">
        <v>7</v>
      </c>
      <c r="I151" s="20" t="s">
        <v>259</v>
      </c>
      <c r="J151" s="11" t="s">
        <v>261</v>
      </c>
      <c r="K151" s="11" t="s">
        <v>669</v>
      </c>
      <c r="L151" s="11">
        <v>2</v>
      </c>
    </row>
    <row r="152" spans="1:12">
      <c r="A152" s="11" t="s">
        <v>140</v>
      </c>
      <c r="D152" s="11" t="s">
        <v>260</v>
      </c>
      <c r="E152" s="19" t="s">
        <v>402</v>
      </c>
      <c r="F152" s="10">
        <v>42036</v>
      </c>
      <c r="G152" s="10">
        <v>44228</v>
      </c>
      <c r="H152" s="11">
        <v>7</v>
      </c>
      <c r="I152" s="20" t="s">
        <v>259</v>
      </c>
      <c r="J152" s="11" t="s">
        <v>261</v>
      </c>
      <c r="K152" s="11" t="s">
        <v>669</v>
      </c>
      <c r="L152" s="11">
        <v>2</v>
      </c>
    </row>
    <row r="153" spans="1:12">
      <c r="A153" s="11" t="s">
        <v>141</v>
      </c>
      <c r="D153" s="11" t="s">
        <v>260</v>
      </c>
      <c r="E153" s="19" t="s">
        <v>403</v>
      </c>
      <c r="F153" s="10">
        <v>42036</v>
      </c>
      <c r="G153" s="10">
        <v>44228</v>
      </c>
      <c r="H153" s="11">
        <v>7</v>
      </c>
      <c r="I153" s="20" t="s">
        <v>259</v>
      </c>
      <c r="J153" s="11" t="s">
        <v>261</v>
      </c>
      <c r="K153" s="11" t="s">
        <v>669</v>
      </c>
      <c r="L153" s="11">
        <v>2</v>
      </c>
    </row>
    <row r="154" spans="1:12">
      <c r="A154" s="11" t="s">
        <v>142</v>
      </c>
      <c r="D154" s="11" t="s">
        <v>260</v>
      </c>
      <c r="E154" s="19" t="s">
        <v>404</v>
      </c>
      <c r="F154" s="10">
        <v>42036</v>
      </c>
      <c r="G154" s="10">
        <v>44228</v>
      </c>
      <c r="H154" s="11">
        <v>7</v>
      </c>
      <c r="I154" s="20" t="s">
        <v>259</v>
      </c>
      <c r="J154" s="11" t="s">
        <v>261</v>
      </c>
      <c r="K154" s="11" t="s">
        <v>669</v>
      </c>
      <c r="L154" s="11">
        <v>2</v>
      </c>
    </row>
    <row r="155" spans="1:12">
      <c r="A155" s="11" t="s">
        <v>143</v>
      </c>
      <c r="D155" s="11" t="s">
        <v>260</v>
      </c>
      <c r="E155" s="19" t="s">
        <v>405</v>
      </c>
      <c r="F155" s="10">
        <v>42036</v>
      </c>
      <c r="G155" s="10">
        <v>44228</v>
      </c>
      <c r="H155" s="11">
        <v>7</v>
      </c>
      <c r="I155" s="20" t="s">
        <v>259</v>
      </c>
      <c r="J155" s="11" t="s">
        <v>261</v>
      </c>
      <c r="K155" s="11" t="s">
        <v>669</v>
      </c>
      <c r="L155" s="11">
        <v>2</v>
      </c>
    </row>
    <row r="156" spans="1:12">
      <c r="A156" s="11" t="s">
        <v>144</v>
      </c>
      <c r="D156" s="11" t="s">
        <v>260</v>
      </c>
      <c r="E156" s="19" t="s">
        <v>406</v>
      </c>
      <c r="F156" s="10">
        <v>42036</v>
      </c>
      <c r="G156" s="10">
        <v>44228</v>
      </c>
      <c r="H156" s="11">
        <v>7</v>
      </c>
      <c r="I156" s="20" t="s">
        <v>259</v>
      </c>
      <c r="J156" s="11" t="s">
        <v>261</v>
      </c>
      <c r="K156" s="11" t="s">
        <v>669</v>
      </c>
      <c r="L156" s="11">
        <v>2</v>
      </c>
    </row>
    <row r="157" spans="1:12">
      <c r="A157" s="11" t="s">
        <v>145</v>
      </c>
      <c r="D157" s="11" t="s">
        <v>260</v>
      </c>
      <c r="E157" s="19" t="s">
        <v>407</v>
      </c>
      <c r="F157" s="10">
        <v>42036</v>
      </c>
      <c r="G157" s="10">
        <v>44228</v>
      </c>
      <c r="H157" s="11">
        <v>7</v>
      </c>
      <c r="I157" s="20" t="s">
        <v>259</v>
      </c>
      <c r="J157" s="11" t="s">
        <v>261</v>
      </c>
      <c r="K157" s="11" t="s">
        <v>669</v>
      </c>
      <c r="L157" s="11">
        <v>2</v>
      </c>
    </row>
    <row r="158" spans="1:12">
      <c r="A158" s="11" t="s">
        <v>146</v>
      </c>
      <c r="D158" s="11" t="s">
        <v>260</v>
      </c>
      <c r="E158" s="19" t="s">
        <v>408</v>
      </c>
      <c r="F158" s="10">
        <v>42036</v>
      </c>
      <c r="G158" s="10">
        <v>44228</v>
      </c>
      <c r="H158" s="11">
        <v>7</v>
      </c>
      <c r="I158" s="20" t="s">
        <v>259</v>
      </c>
      <c r="J158" s="11" t="s">
        <v>261</v>
      </c>
      <c r="K158" s="11" t="s">
        <v>669</v>
      </c>
      <c r="L158" s="11">
        <v>2</v>
      </c>
    </row>
    <row r="159" spans="1:12">
      <c r="A159" s="11" t="s">
        <v>147</v>
      </c>
      <c r="D159" s="11" t="s">
        <v>260</v>
      </c>
      <c r="E159" s="19" t="s">
        <v>409</v>
      </c>
      <c r="F159" s="10">
        <v>42036</v>
      </c>
      <c r="G159" s="10">
        <v>44228</v>
      </c>
      <c r="H159" s="11">
        <v>7</v>
      </c>
      <c r="I159" s="20" t="s">
        <v>259</v>
      </c>
      <c r="J159" s="11" t="s">
        <v>261</v>
      </c>
      <c r="K159" s="11" t="s">
        <v>669</v>
      </c>
      <c r="L159" s="11">
        <v>2</v>
      </c>
    </row>
    <row r="160" spans="1:12">
      <c r="A160" s="11" t="s">
        <v>148</v>
      </c>
      <c r="D160" s="11" t="s">
        <v>260</v>
      </c>
      <c r="E160" s="19" t="s">
        <v>410</v>
      </c>
      <c r="F160" s="10">
        <v>42036</v>
      </c>
      <c r="G160" s="10">
        <v>44228</v>
      </c>
      <c r="H160" s="11">
        <v>7</v>
      </c>
      <c r="I160" s="20" t="s">
        <v>259</v>
      </c>
      <c r="J160" s="11" t="s">
        <v>261</v>
      </c>
      <c r="K160" s="11" t="s">
        <v>669</v>
      </c>
      <c r="L160" s="11">
        <v>2</v>
      </c>
    </row>
    <row r="161" spans="1:12">
      <c r="A161" s="11" t="s">
        <v>149</v>
      </c>
      <c r="D161" s="11" t="s">
        <v>260</v>
      </c>
      <c r="E161" s="19" t="s">
        <v>411</v>
      </c>
      <c r="F161" s="10">
        <v>42036</v>
      </c>
      <c r="G161" s="10">
        <v>44228</v>
      </c>
      <c r="H161" s="11">
        <v>7</v>
      </c>
      <c r="I161" s="20" t="s">
        <v>259</v>
      </c>
      <c r="J161" s="11" t="s">
        <v>261</v>
      </c>
      <c r="K161" s="11" t="s">
        <v>669</v>
      </c>
      <c r="L161" s="11">
        <v>2</v>
      </c>
    </row>
    <row r="162" spans="1:12">
      <c r="A162" s="11" t="s">
        <v>150</v>
      </c>
      <c r="D162" s="11" t="s">
        <v>260</v>
      </c>
      <c r="E162" s="19" t="s">
        <v>412</v>
      </c>
      <c r="F162" s="10">
        <v>42036</v>
      </c>
      <c r="G162" s="10">
        <v>44228</v>
      </c>
      <c r="H162" s="11">
        <v>7</v>
      </c>
      <c r="I162" s="20" t="s">
        <v>259</v>
      </c>
      <c r="J162" s="11" t="s">
        <v>261</v>
      </c>
      <c r="K162" s="11" t="s">
        <v>669</v>
      </c>
      <c r="L162" s="11">
        <v>2</v>
      </c>
    </row>
    <row r="163" spans="1:12">
      <c r="A163" s="11" t="s">
        <v>151</v>
      </c>
      <c r="D163" s="11" t="s">
        <v>260</v>
      </c>
      <c r="E163" s="19" t="s">
        <v>413</v>
      </c>
      <c r="F163" s="10">
        <v>42036</v>
      </c>
      <c r="G163" s="10">
        <v>44228</v>
      </c>
      <c r="H163" s="11">
        <v>7</v>
      </c>
      <c r="I163" s="20" t="s">
        <v>259</v>
      </c>
      <c r="J163" s="11" t="s">
        <v>261</v>
      </c>
      <c r="K163" s="11" t="s">
        <v>669</v>
      </c>
      <c r="L163" s="11">
        <v>2</v>
      </c>
    </row>
    <row r="164" spans="1:12">
      <c r="A164" s="11" t="s">
        <v>152</v>
      </c>
      <c r="D164" s="11" t="s">
        <v>260</v>
      </c>
      <c r="E164" s="19" t="s">
        <v>414</v>
      </c>
      <c r="F164" s="10">
        <v>42036</v>
      </c>
      <c r="G164" s="10">
        <v>44228</v>
      </c>
      <c r="H164" s="11">
        <v>7</v>
      </c>
      <c r="I164" s="20" t="s">
        <v>259</v>
      </c>
      <c r="J164" s="11" t="s">
        <v>261</v>
      </c>
      <c r="K164" s="11" t="s">
        <v>669</v>
      </c>
      <c r="L164" s="11">
        <v>2</v>
      </c>
    </row>
    <row r="165" spans="1:12">
      <c r="A165" s="11" t="s">
        <v>153</v>
      </c>
      <c r="D165" s="11" t="s">
        <v>260</v>
      </c>
      <c r="E165" s="19" t="s">
        <v>415</v>
      </c>
      <c r="F165" s="10">
        <v>42036</v>
      </c>
      <c r="G165" s="10">
        <v>44228</v>
      </c>
      <c r="H165" s="11">
        <v>7</v>
      </c>
      <c r="I165" s="20" t="s">
        <v>259</v>
      </c>
      <c r="J165" s="11" t="s">
        <v>261</v>
      </c>
      <c r="K165" s="11" t="s">
        <v>669</v>
      </c>
      <c r="L165" s="11">
        <v>2</v>
      </c>
    </row>
    <row r="166" spans="1:12">
      <c r="A166" s="11" t="s">
        <v>154</v>
      </c>
      <c r="D166" s="11" t="s">
        <v>260</v>
      </c>
      <c r="E166" s="19" t="s">
        <v>416</v>
      </c>
      <c r="F166" s="10">
        <v>42036</v>
      </c>
      <c r="G166" s="10">
        <v>44228</v>
      </c>
      <c r="H166" s="11">
        <v>7</v>
      </c>
      <c r="I166" s="20" t="s">
        <v>259</v>
      </c>
      <c r="J166" s="11" t="s">
        <v>261</v>
      </c>
      <c r="K166" s="11" t="s">
        <v>669</v>
      </c>
      <c r="L166" s="11">
        <v>2</v>
      </c>
    </row>
    <row r="167" spans="1:12">
      <c r="A167" s="11" t="s">
        <v>155</v>
      </c>
      <c r="D167" s="11" t="s">
        <v>260</v>
      </c>
      <c r="E167" s="19" t="s">
        <v>417</v>
      </c>
      <c r="F167" s="10">
        <v>42036</v>
      </c>
      <c r="G167" s="10">
        <v>44228</v>
      </c>
      <c r="H167" s="11">
        <v>7</v>
      </c>
      <c r="I167" s="20" t="s">
        <v>259</v>
      </c>
      <c r="J167" s="11" t="s">
        <v>261</v>
      </c>
      <c r="K167" s="11" t="s">
        <v>669</v>
      </c>
      <c r="L167" s="11">
        <v>2</v>
      </c>
    </row>
    <row r="168" spans="1:12">
      <c r="A168" s="11" t="s">
        <v>156</v>
      </c>
      <c r="D168" s="11" t="s">
        <v>260</v>
      </c>
      <c r="E168" s="19" t="s">
        <v>418</v>
      </c>
      <c r="F168" s="10">
        <v>42036</v>
      </c>
      <c r="G168" s="10">
        <v>44228</v>
      </c>
      <c r="H168" s="11">
        <v>7</v>
      </c>
      <c r="I168" s="20" t="s">
        <v>259</v>
      </c>
      <c r="J168" s="11" t="s">
        <v>261</v>
      </c>
      <c r="K168" s="11" t="s">
        <v>669</v>
      </c>
      <c r="L168" s="11">
        <v>2</v>
      </c>
    </row>
    <row r="169" spans="1:12">
      <c r="A169" s="11" t="s">
        <v>157</v>
      </c>
      <c r="D169" s="11" t="s">
        <v>260</v>
      </c>
      <c r="E169" s="19" t="s">
        <v>419</v>
      </c>
      <c r="F169" s="10">
        <v>42036</v>
      </c>
      <c r="G169" s="10">
        <v>44228</v>
      </c>
      <c r="H169" s="11">
        <v>7</v>
      </c>
      <c r="I169" s="20" t="s">
        <v>259</v>
      </c>
      <c r="J169" s="11" t="s">
        <v>261</v>
      </c>
      <c r="K169" s="11" t="s">
        <v>669</v>
      </c>
      <c r="L169" s="11">
        <v>2</v>
      </c>
    </row>
    <row r="170" spans="1:12">
      <c r="A170" s="11" t="s">
        <v>158</v>
      </c>
      <c r="D170" s="11" t="s">
        <v>260</v>
      </c>
      <c r="E170" s="19" t="s">
        <v>420</v>
      </c>
      <c r="F170" s="10">
        <v>42036</v>
      </c>
      <c r="G170" s="10">
        <v>44228</v>
      </c>
      <c r="H170" s="11">
        <v>7</v>
      </c>
      <c r="I170" s="20" t="s">
        <v>259</v>
      </c>
      <c r="J170" s="11" t="s">
        <v>261</v>
      </c>
      <c r="K170" s="11" t="s">
        <v>669</v>
      </c>
      <c r="L170" s="11">
        <v>2</v>
      </c>
    </row>
    <row r="171" spans="1:12">
      <c r="A171" s="11" t="s">
        <v>159</v>
      </c>
      <c r="D171" s="11" t="s">
        <v>260</v>
      </c>
      <c r="E171" s="19" t="s">
        <v>421</v>
      </c>
      <c r="F171" s="10">
        <v>42036</v>
      </c>
      <c r="G171" s="10">
        <v>44228</v>
      </c>
      <c r="H171" s="11">
        <v>7</v>
      </c>
      <c r="I171" s="20" t="s">
        <v>259</v>
      </c>
      <c r="J171" s="11" t="s">
        <v>261</v>
      </c>
      <c r="K171" s="11" t="s">
        <v>669</v>
      </c>
      <c r="L171" s="11">
        <v>2</v>
      </c>
    </row>
    <row r="172" spans="1:12">
      <c r="A172" s="11" t="s">
        <v>160</v>
      </c>
      <c r="D172" s="11" t="s">
        <v>260</v>
      </c>
      <c r="E172" s="19" t="s">
        <v>422</v>
      </c>
      <c r="F172" s="10">
        <v>42036</v>
      </c>
      <c r="G172" s="10">
        <v>44228</v>
      </c>
      <c r="H172" s="11">
        <v>7</v>
      </c>
      <c r="I172" s="20" t="s">
        <v>259</v>
      </c>
      <c r="J172" s="11" t="s">
        <v>261</v>
      </c>
      <c r="K172" s="11" t="s">
        <v>669</v>
      </c>
      <c r="L172" s="11">
        <v>2</v>
      </c>
    </row>
    <row r="173" spans="1:12">
      <c r="A173" s="11" t="s">
        <v>161</v>
      </c>
      <c r="D173" s="11" t="s">
        <v>260</v>
      </c>
      <c r="E173" s="19" t="s">
        <v>423</v>
      </c>
      <c r="F173" s="10">
        <v>42036</v>
      </c>
      <c r="G173" s="10">
        <v>44228</v>
      </c>
      <c r="H173" s="11">
        <v>7</v>
      </c>
      <c r="I173" s="20" t="s">
        <v>259</v>
      </c>
      <c r="J173" s="11" t="s">
        <v>261</v>
      </c>
      <c r="K173" s="11" t="s">
        <v>669</v>
      </c>
      <c r="L173" s="11">
        <v>2</v>
      </c>
    </row>
    <row r="174" spans="1:12">
      <c r="A174" s="11" t="s">
        <v>162</v>
      </c>
      <c r="D174" s="11" t="s">
        <v>260</v>
      </c>
      <c r="E174" s="19" t="s">
        <v>424</v>
      </c>
      <c r="F174" s="10">
        <v>42036</v>
      </c>
      <c r="G174" s="10">
        <v>44228</v>
      </c>
      <c r="H174" s="11">
        <v>7</v>
      </c>
      <c r="I174" s="20" t="s">
        <v>259</v>
      </c>
      <c r="J174" s="11" t="s">
        <v>261</v>
      </c>
      <c r="K174" s="11" t="s">
        <v>669</v>
      </c>
      <c r="L174" s="11">
        <v>2</v>
      </c>
    </row>
    <row r="175" spans="1:12">
      <c r="A175" s="11" t="s">
        <v>163</v>
      </c>
      <c r="D175" s="11" t="s">
        <v>260</v>
      </c>
      <c r="E175" s="19" t="s">
        <v>425</v>
      </c>
      <c r="F175" s="10">
        <v>42036</v>
      </c>
      <c r="G175" s="10">
        <v>44228</v>
      </c>
      <c r="H175" s="11">
        <v>7</v>
      </c>
      <c r="I175" s="20" t="s">
        <v>259</v>
      </c>
      <c r="J175" s="11" t="s">
        <v>261</v>
      </c>
      <c r="K175" s="11" t="s">
        <v>669</v>
      </c>
      <c r="L175" s="11">
        <v>2</v>
      </c>
    </row>
    <row r="176" spans="1:12">
      <c r="A176" s="11" t="s">
        <v>164</v>
      </c>
      <c r="D176" s="11" t="s">
        <v>260</v>
      </c>
      <c r="E176" s="19" t="s">
        <v>426</v>
      </c>
      <c r="F176" s="10">
        <v>42036</v>
      </c>
      <c r="G176" s="10">
        <v>44228</v>
      </c>
      <c r="H176" s="11">
        <v>7</v>
      </c>
      <c r="I176" s="20" t="s">
        <v>259</v>
      </c>
      <c r="J176" s="11" t="s">
        <v>261</v>
      </c>
      <c r="K176" s="11" t="s">
        <v>669</v>
      </c>
      <c r="L176" s="11">
        <v>2</v>
      </c>
    </row>
    <row r="177" spans="1:12">
      <c r="A177" s="11" t="s">
        <v>165</v>
      </c>
      <c r="D177" s="11" t="s">
        <v>260</v>
      </c>
      <c r="E177" s="19" t="s">
        <v>427</v>
      </c>
      <c r="F177" s="10">
        <v>42036</v>
      </c>
      <c r="G177" s="10">
        <v>44228</v>
      </c>
      <c r="H177" s="11">
        <v>7</v>
      </c>
      <c r="I177" s="20" t="s">
        <v>259</v>
      </c>
      <c r="J177" s="11" t="s">
        <v>261</v>
      </c>
      <c r="K177" s="11" t="s">
        <v>669</v>
      </c>
      <c r="L177" s="11">
        <v>2</v>
      </c>
    </row>
    <row r="178" spans="1:12">
      <c r="A178" s="11" t="s">
        <v>166</v>
      </c>
      <c r="D178" s="11" t="s">
        <v>260</v>
      </c>
      <c r="E178" s="19" t="s">
        <v>428</v>
      </c>
      <c r="F178" s="10">
        <v>42036</v>
      </c>
      <c r="G178" s="10">
        <v>44228</v>
      </c>
      <c r="H178" s="11">
        <v>7</v>
      </c>
      <c r="I178" s="20" t="s">
        <v>259</v>
      </c>
      <c r="J178" s="11" t="s">
        <v>261</v>
      </c>
      <c r="K178" s="11" t="s">
        <v>669</v>
      </c>
      <c r="L178" s="11">
        <v>2</v>
      </c>
    </row>
    <row r="179" spans="1:12">
      <c r="A179" s="11" t="s">
        <v>167</v>
      </c>
      <c r="D179" s="11" t="s">
        <v>260</v>
      </c>
      <c r="E179" s="19" t="s">
        <v>429</v>
      </c>
      <c r="F179" s="10">
        <v>42036</v>
      </c>
      <c r="G179" s="10">
        <v>44228</v>
      </c>
      <c r="H179" s="11">
        <v>7</v>
      </c>
      <c r="I179" s="20" t="s">
        <v>259</v>
      </c>
      <c r="J179" s="11" t="s">
        <v>261</v>
      </c>
      <c r="K179" s="11" t="s">
        <v>669</v>
      </c>
      <c r="L179" s="11">
        <v>2</v>
      </c>
    </row>
    <row r="180" spans="1:12">
      <c r="A180" s="11" t="s">
        <v>168</v>
      </c>
      <c r="D180" s="11" t="s">
        <v>260</v>
      </c>
      <c r="E180" s="19" t="s">
        <v>430</v>
      </c>
      <c r="F180" s="10">
        <v>42036</v>
      </c>
      <c r="G180" s="10">
        <v>44228</v>
      </c>
      <c r="H180" s="11">
        <v>7</v>
      </c>
      <c r="I180" s="20" t="s">
        <v>259</v>
      </c>
      <c r="J180" s="11" t="s">
        <v>261</v>
      </c>
      <c r="K180" s="11" t="s">
        <v>669</v>
      </c>
      <c r="L180" s="11">
        <v>2</v>
      </c>
    </row>
    <row r="181" spans="1:12">
      <c r="A181" s="11" t="s">
        <v>169</v>
      </c>
      <c r="D181" s="11" t="s">
        <v>260</v>
      </c>
      <c r="E181" s="19" t="s">
        <v>431</v>
      </c>
      <c r="F181" s="10">
        <v>42036</v>
      </c>
      <c r="G181" s="10">
        <v>44228</v>
      </c>
      <c r="H181" s="11">
        <v>7</v>
      </c>
      <c r="I181" s="20" t="s">
        <v>259</v>
      </c>
      <c r="J181" s="11" t="s">
        <v>261</v>
      </c>
      <c r="K181" s="11" t="s">
        <v>669</v>
      </c>
      <c r="L181" s="11">
        <v>2</v>
      </c>
    </row>
    <row r="182" spans="1:12">
      <c r="A182" s="11" t="s">
        <v>170</v>
      </c>
      <c r="D182" s="11" t="s">
        <v>260</v>
      </c>
      <c r="E182" s="19" t="s">
        <v>432</v>
      </c>
      <c r="F182" s="10">
        <v>42036</v>
      </c>
      <c r="G182" s="10">
        <v>44228</v>
      </c>
      <c r="H182" s="11">
        <v>7</v>
      </c>
      <c r="I182" s="20" t="s">
        <v>259</v>
      </c>
      <c r="J182" s="11" t="s">
        <v>261</v>
      </c>
      <c r="K182" s="11" t="s">
        <v>669</v>
      </c>
      <c r="L182" s="11">
        <v>2</v>
      </c>
    </row>
    <row r="183" spans="1:12">
      <c r="A183" s="11" t="s">
        <v>171</v>
      </c>
      <c r="D183" s="11" t="s">
        <v>260</v>
      </c>
      <c r="E183" s="19" t="s">
        <v>433</v>
      </c>
      <c r="F183" s="10">
        <v>42036</v>
      </c>
      <c r="G183" s="10">
        <v>44228</v>
      </c>
      <c r="H183" s="11">
        <v>7</v>
      </c>
      <c r="I183" s="20" t="s">
        <v>259</v>
      </c>
      <c r="J183" s="11" t="s">
        <v>261</v>
      </c>
      <c r="K183" s="11" t="s">
        <v>669</v>
      </c>
      <c r="L183" s="11">
        <v>2</v>
      </c>
    </row>
    <row r="184" spans="1:12">
      <c r="A184" s="11" t="s">
        <v>172</v>
      </c>
      <c r="D184" s="11" t="s">
        <v>260</v>
      </c>
      <c r="E184" s="19" t="s">
        <v>434</v>
      </c>
      <c r="F184" s="10">
        <v>42036</v>
      </c>
      <c r="G184" s="10">
        <v>44228</v>
      </c>
      <c r="H184" s="11">
        <v>7</v>
      </c>
      <c r="I184" s="20" t="s">
        <v>259</v>
      </c>
      <c r="J184" s="11" t="s">
        <v>261</v>
      </c>
      <c r="K184" s="11" t="s">
        <v>669</v>
      </c>
      <c r="L184" s="11">
        <v>2</v>
      </c>
    </row>
    <row r="185" spans="1:12">
      <c r="A185" s="11" t="s">
        <v>173</v>
      </c>
      <c r="D185" s="11" t="s">
        <v>260</v>
      </c>
      <c r="E185" s="19" t="s">
        <v>435</v>
      </c>
      <c r="F185" s="10">
        <v>42036</v>
      </c>
      <c r="G185" s="10">
        <v>44228</v>
      </c>
      <c r="H185" s="11">
        <v>7</v>
      </c>
      <c r="I185" s="20" t="s">
        <v>259</v>
      </c>
      <c r="J185" s="11" t="s">
        <v>261</v>
      </c>
      <c r="K185" s="11" t="s">
        <v>669</v>
      </c>
      <c r="L185" s="11">
        <v>2</v>
      </c>
    </row>
    <row r="186" spans="1:12">
      <c r="A186" s="11" t="s">
        <v>174</v>
      </c>
      <c r="D186" s="11" t="s">
        <v>260</v>
      </c>
      <c r="E186" s="19" t="s">
        <v>436</v>
      </c>
      <c r="F186" s="10">
        <v>42036</v>
      </c>
      <c r="G186" s="10">
        <v>44228</v>
      </c>
      <c r="H186" s="11">
        <v>7</v>
      </c>
      <c r="I186" s="20" t="s">
        <v>259</v>
      </c>
      <c r="J186" s="11" t="s">
        <v>261</v>
      </c>
      <c r="K186" s="11" t="s">
        <v>669</v>
      </c>
      <c r="L186" s="11">
        <v>2</v>
      </c>
    </row>
    <row r="187" spans="1:12">
      <c r="A187" s="11" t="s">
        <v>175</v>
      </c>
      <c r="D187" s="11" t="s">
        <v>260</v>
      </c>
      <c r="E187" s="19" t="s">
        <v>437</v>
      </c>
      <c r="F187" s="10">
        <v>42036</v>
      </c>
      <c r="G187" s="10">
        <v>44228</v>
      </c>
      <c r="H187" s="11">
        <v>7</v>
      </c>
      <c r="I187" s="20" t="s">
        <v>259</v>
      </c>
      <c r="J187" s="11" t="s">
        <v>261</v>
      </c>
      <c r="K187" s="11" t="s">
        <v>669</v>
      </c>
      <c r="L187" s="11">
        <v>2</v>
      </c>
    </row>
    <row r="188" spans="1:12">
      <c r="A188" s="11" t="s">
        <v>176</v>
      </c>
      <c r="D188" s="11" t="s">
        <v>260</v>
      </c>
      <c r="E188" s="19" t="s">
        <v>438</v>
      </c>
      <c r="F188" s="10">
        <v>42036</v>
      </c>
      <c r="G188" s="10">
        <v>44228</v>
      </c>
      <c r="H188" s="11">
        <v>7</v>
      </c>
      <c r="I188" s="20" t="s">
        <v>259</v>
      </c>
      <c r="J188" s="11" t="s">
        <v>261</v>
      </c>
      <c r="K188" s="11" t="s">
        <v>669</v>
      </c>
      <c r="L188" s="11">
        <v>2</v>
      </c>
    </row>
    <row r="189" spans="1:12">
      <c r="A189" s="11" t="s">
        <v>177</v>
      </c>
      <c r="D189" s="11" t="s">
        <v>260</v>
      </c>
      <c r="E189" s="19" t="s">
        <v>439</v>
      </c>
      <c r="F189" s="10">
        <v>42036</v>
      </c>
      <c r="G189" s="10">
        <v>44228</v>
      </c>
      <c r="H189" s="11">
        <v>7</v>
      </c>
      <c r="I189" s="20" t="s">
        <v>259</v>
      </c>
      <c r="J189" s="11" t="s">
        <v>261</v>
      </c>
      <c r="K189" s="11" t="s">
        <v>669</v>
      </c>
      <c r="L189" s="11">
        <v>2</v>
      </c>
    </row>
    <row r="190" spans="1:12">
      <c r="A190" s="11" t="s">
        <v>178</v>
      </c>
      <c r="D190" s="11" t="s">
        <v>260</v>
      </c>
      <c r="E190" s="19" t="s">
        <v>440</v>
      </c>
      <c r="F190" s="10">
        <v>42036</v>
      </c>
      <c r="G190" s="10">
        <v>44228</v>
      </c>
      <c r="H190" s="11">
        <v>7</v>
      </c>
      <c r="I190" s="20" t="s">
        <v>259</v>
      </c>
      <c r="J190" s="11" t="s">
        <v>261</v>
      </c>
      <c r="K190" s="11" t="s">
        <v>669</v>
      </c>
      <c r="L190" s="11">
        <v>2</v>
      </c>
    </row>
    <row r="191" spans="1:12">
      <c r="A191" s="11" t="s">
        <v>179</v>
      </c>
      <c r="D191" s="11" t="s">
        <v>260</v>
      </c>
      <c r="E191" s="19" t="s">
        <v>441</v>
      </c>
      <c r="F191" s="10">
        <v>42036</v>
      </c>
      <c r="G191" s="10">
        <v>44228</v>
      </c>
      <c r="H191" s="11">
        <v>7</v>
      </c>
      <c r="I191" s="20" t="s">
        <v>259</v>
      </c>
      <c r="J191" s="11" t="s">
        <v>261</v>
      </c>
      <c r="K191" s="11" t="s">
        <v>669</v>
      </c>
      <c r="L191" s="11">
        <v>2</v>
      </c>
    </row>
    <row r="192" spans="1:12">
      <c r="A192" s="11" t="s">
        <v>180</v>
      </c>
      <c r="D192" s="11" t="s">
        <v>260</v>
      </c>
      <c r="E192" s="19" t="s">
        <v>442</v>
      </c>
      <c r="F192" s="10">
        <v>42036</v>
      </c>
      <c r="G192" s="10">
        <v>44228</v>
      </c>
      <c r="H192" s="11">
        <v>7</v>
      </c>
      <c r="I192" s="20" t="s">
        <v>259</v>
      </c>
      <c r="J192" s="11" t="s">
        <v>261</v>
      </c>
      <c r="K192" s="11" t="s">
        <v>669</v>
      </c>
      <c r="L192" s="11">
        <v>2</v>
      </c>
    </row>
    <row r="193" spans="1:12">
      <c r="A193" s="11" t="s">
        <v>181</v>
      </c>
      <c r="D193" s="11" t="s">
        <v>260</v>
      </c>
      <c r="E193" s="19" t="s">
        <v>443</v>
      </c>
      <c r="F193" s="10">
        <v>42036</v>
      </c>
      <c r="G193" s="10">
        <v>44228</v>
      </c>
      <c r="H193" s="11">
        <v>7</v>
      </c>
      <c r="I193" s="20" t="s">
        <v>259</v>
      </c>
      <c r="J193" s="11" t="s">
        <v>261</v>
      </c>
      <c r="K193" s="11" t="s">
        <v>669</v>
      </c>
      <c r="L193" s="11">
        <v>2</v>
      </c>
    </row>
    <row r="194" spans="1:12">
      <c r="A194" s="11" t="s">
        <v>182</v>
      </c>
      <c r="D194" s="11" t="s">
        <v>260</v>
      </c>
      <c r="E194" s="19" t="s">
        <v>444</v>
      </c>
      <c r="F194" s="10">
        <v>42036</v>
      </c>
      <c r="G194" s="10">
        <v>44228</v>
      </c>
      <c r="H194" s="11">
        <v>7</v>
      </c>
      <c r="I194" s="20" t="s">
        <v>259</v>
      </c>
      <c r="J194" s="11" t="s">
        <v>261</v>
      </c>
      <c r="K194" s="11" t="s">
        <v>669</v>
      </c>
      <c r="L194" s="11">
        <v>2</v>
      </c>
    </row>
    <row r="195" spans="1:12">
      <c r="A195" s="11" t="s">
        <v>183</v>
      </c>
      <c r="D195" s="11" t="s">
        <v>260</v>
      </c>
      <c r="E195" s="19" t="s">
        <v>445</v>
      </c>
      <c r="F195" s="10">
        <v>42036</v>
      </c>
      <c r="G195" s="10">
        <v>44228</v>
      </c>
      <c r="H195" s="11">
        <v>7</v>
      </c>
      <c r="I195" s="20" t="s">
        <v>259</v>
      </c>
      <c r="J195" s="11" t="s">
        <v>261</v>
      </c>
      <c r="K195" s="11" t="s">
        <v>669</v>
      </c>
      <c r="L195" s="11">
        <v>2</v>
      </c>
    </row>
    <row r="196" spans="1:12">
      <c r="A196" s="11" t="s">
        <v>184</v>
      </c>
      <c r="D196" s="11" t="s">
        <v>260</v>
      </c>
      <c r="E196" s="19" t="s">
        <v>446</v>
      </c>
      <c r="F196" s="10">
        <v>42036</v>
      </c>
      <c r="G196" s="10">
        <v>44228</v>
      </c>
      <c r="H196" s="11">
        <v>7</v>
      </c>
      <c r="I196" s="20" t="s">
        <v>259</v>
      </c>
      <c r="J196" s="11" t="s">
        <v>261</v>
      </c>
      <c r="K196" s="11" t="s">
        <v>669</v>
      </c>
      <c r="L196" s="11">
        <v>2</v>
      </c>
    </row>
    <row r="197" spans="1:12">
      <c r="A197" s="11" t="s">
        <v>185</v>
      </c>
      <c r="D197" s="11" t="s">
        <v>260</v>
      </c>
      <c r="E197" s="19" t="s">
        <v>447</v>
      </c>
      <c r="F197" s="10">
        <v>42036</v>
      </c>
      <c r="G197" s="10">
        <v>44228</v>
      </c>
      <c r="H197" s="11">
        <v>7</v>
      </c>
      <c r="I197" s="20" t="s">
        <v>259</v>
      </c>
      <c r="J197" s="11" t="s">
        <v>261</v>
      </c>
      <c r="K197" s="11" t="s">
        <v>669</v>
      </c>
      <c r="L197" s="11">
        <v>2</v>
      </c>
    </row>
    <row r="198" spans="1:12">
      <c r="A198" s="11" t="s">
        <v>186</v>
      </c>
      <c r="D198" s="11" t="s">
        <v>260</v>
      </c>
      <c r="E198" s="19" t="s">
        <v>448</v>
      </c>
      <c r="F198" s="10">
        <v>42036</v>
      </c>
      <c r="G198" s="10">
        <v>44228</v>
      </c>
      <c r="H198" s="11">
        <v>7</v>
      </c>
      <c r="I198" s="20" t="s">
        <v>259</v>
      </c>
      <c r="J198" s="11" t="s">
        <v>261</v>
      </c>
      <c r="K198" s="11" t="s">
        <v>669</v>
      </c>
      <c r="L198" s="11">
        <v>2</v>
      </c>
    </row>
    <row r="199" spans="1:12">
      <c r="A199" s="11" t="s">
        <v>187</v>
      </c>
      <c r="D199" s="11" t="s">
        <v>260</v>
      </c>
      <c r="E199" s="19" t="s">
        <v>449</v>
      </c>
      <c r="F199" s="10">
        <v>42036</v>
      </c>
      <c r="G199" s="10">
        <v>44228</v>
      </c>
      <c r="H199" s="11">
        <v>7</v>
      </c>
      <c r="I199" s="20" t="s">
        <v>259</v>
      </c>
      <c r="J199" s="11" t="s">
        <v>261</v>
      </c>
      <c r="K199" s="11" t="s">
        <v>669</v>
      </c>
      <c r="L199" s="11">
        <v>2</v>
      </c>
    </row>
    <row r="200" spans="1:12">
      <c r="A200" s="11" t="s">
        <v>188</v>
      </c>
      <c r="D200" s="11" t="s">
        <v>260</v>
      </c>
      <c r="E200" s="19" t="s">
        <v>450</v>
      </c>
      <c r="F200" s="10">
        <v>42036</v>
      </c>
      <c r="G200" s="10">
        <v>44228</v>
      </c>
      <c r="H200" s="11">
        <v>7</v>
      </c>
      <c r="I200" s="20" t="s">
        <v>259</v>
      </c>
      <c r="J200" s="11" t="s">
        <v>261</v>
      </c>
      <c r="K200" s="11" t="s">
        <v>669</v>
      </c>
      <c r="L200" s="11">
        <v>2</v>
      </c>
    </row>
    <row r="201" spans="1:12">
      <c r="A201" s="11" t="s">
        <v>189</v>
      </c>
      <c r="D201" s="11" t="s">
        <v>260</v>
      </c>
      <c r="E201" s="19" t="s">
        <v>451</v>
      </c>
      <c r="F201" s="10">
        <v>42036</v>
      </c>
      <c r="G201" s="10">
        <v>44228</v>
      </c>
      <c r="H201" s="11">
        <v>7</v>
      </c>
      <c r="I201" s="20" t="s">
        <v>259</v>
      </c>
      <c r="J201" s="11" t="s">
        <v>261</v>
      </c>
      <c r="K201" s="11" t="s">
        <v>669</v>
      </c>
      <c r="L201" s="11">
        <v>2</v>
      </c>
    </row>
    <row r="202" spans="1:12">
      <c r="A202" s="11" t="s">
        <v>190</v>
      </c>
      <c r="D202" s="11" t="s">
        <v>260</v>
      </c>
      <c r="E202" s="19" t="s">
        <v>452</v>
      </c>
      <c r="F202" s="10">
        <v>42036</v>
      </c>
      <c r="G202" s="10">
        <v>44228</v>
      </c>
      <c r="H202" s="11">
        <v>7</v>
      </c>
      <c r="I202" s="20" t="s">
        <v>259</v>
      </c>
      <c r="J202" s="11" t="s">
        <v>261</v>
      </c>
      <c r="K202" s="11" t="s">
        <v>669</v>
      </c>
      <c r="L202" s="11">
        <v>2</v>
      </c>
    </row>
    <row r="203" spans="1:12">
      <c r="A203" s="11" t="s">
        <v>191</v>
      </c>
      <c r="D203" s="11" t="s">
        <v>260</v>
      </c>
      <c r="E203" s="19" t="s">
        <v>453</v>
      </c>
      <c r="F203" s="10">
        <v>42036</v>
      </c>
      <c r="G203" s="10">
        <v>44228</v>
      </c>
      <c r="H203" s="11">
        <v>7</v>
      </c>
      <c r="I203" s="20" t="s">
        <v>259</v>
      </c>
      <c r="J203" s="11" t="s">
        <v>261</v>
      </c>
      <c r="K203" s="11" t="s">
        <v>669</v>
      </c>
      <c r="L203" s="11">
        <v>2</v>
      </c>
    </row>
    <row r="204" spans="1:12">
      <c r="A204" s="11" t="s">
        <v>192</v>
      </c>
      <c r="D204" s="11" t="s">
        <v>260</v>
      </c>
      <c r="E204" s="19" t="s">
        <v>454</v>
      </c>
      <c r="F204" s="10">
        <v>42036</v>
      </c>
      <c r="G204" s="10">
        <v>44228</v>
      </c>
      <c r="H204" s="11">
        <v>7</v>
      </c>
      <c r="I204" s="20" t="s">
        <v>259</v>
      </c>
      <c r="J204" s="11" t="s">
        <v>261</v>
      </c>
      <c r="K204" s="11" t="s">
        <v>669</v>
      </c>
      <c r="L204" s="11">
        <v>2</v>
      </c>
    </row>
    <row r="205" spans="1:12">
      <c r="A205" s="11" t="s">
        <v>193</v>
      </c>
      <c r="D205" s="11" t="s">
        <v>260</v>
      </c>
      <c r="E205" s="19" t="s">
        <v>455</v>
      </c>
      <c r="F205" s="10">
        <v>42036</v>
      </c>
      <c r="G205" s="10">
        <v>44228</v>
      </c>
      <c r="H205" s="11">
        <v>7</v>
      </c>
      <c r="I205" s="20" t="s">
        <v>259</v>
      </c>
      <c r="J205" s="11" t="s">
        <v>261</v>
      </c>
      <c r="K205" s="11" t="s">
        <v>669</v>
      </c>
      <c r="L205" s="11">
        <v>2</v>
      </c>
    </row>
    <row r="206" spans="1:12">
      <c r="A206" s="11" t="s">
        <v>194</v>
      </c>
      <c r="D206" s="11" t="s">
        <v>260</v>
      </c>
      <c r="E206" s="19" t="s">
        <v>456</v>
      </c>
      <c r="F206" s="10">
        <v>42036</v>
      </c>
      <c r="G206" s="10">
        <v>44228</v>
      </c>
      <c r="H206" s="11">
        <v>7</v>
      </c>
      <c r="I206" s="20" t="s">
        <v>259</v>
      </c>
      <c r="J206" s="11" t="s">
        <v>261</v>
      </c>
      <c r="K206" s="11" t="s">
        <v>669</v>
      </c>
      <c r="L206" s="11">
        <v>2</v>
      </c>
    </row>
    <row r="207" spans="1:12">
      <c r="A207" s="11" t="s">
        <v>195</v>
      </c>
      <c r="D207" s="11" t="s">
        <v>260</v>
      </c>
      <c r="E207" s="19" t="s">
        <v>457</v>
      </c>
      <c r="F207" s="10">
        <v>42036</v>
      </c>
      <c r="G207" s="10">
        <v>44228</v>
      </c>
      <c r="H207" s="11">
        <v>7</v>
      </c>
      <c r="I207" s="20" t="s">
        <v>259</v>
      </c>
      <c r="J207" s="11" t="s">
        <v>261</v>
      </c>
      <c r="K207" s="11" t="s">
        <v>669</v>
      </c>
      <c r="L207" s="11">
        <v>2</v>
      </c>
    </row>
    <row r="208" spans="1:12">
      <c r="A208" s="11" t="s">
        <v>196</v>
      </c>
      <c r="D208" s="11" t="s">
        <v>260</v>
      </c>
      <c r="E208" s="19" t="s">
        <v>458</v>
      </c>
      <c r="F208" s="10">
        <v>42036</v>
      </c>
      <c r="G208" s="10">
        <v>44228</v>
      </c>
      <c r="H208" s="11">
        <v>7</v>
      </c>
      <c r="I208" s="20" t="s">
        <v>259</v>
      </c>
      <c r="J208" s="11" t="s">
        <v>261</v>
      </c>
      <c r="K208" s="11" t="s">
        <v>669</v>
      </c>
      <c r="L208" s="11">
        <v>2</v>
      </c>
    </row>
    <row r="209" spans="1:12">
      <c r="A209" s="11" t="s">
        <v>197</v>
      </c>
      <c r="D209" s="11" t="s">
        <v>260</v>
      </c>
      <c r="E209" s="19" t="s">
        <v>459</v>
      </c>
      <c r="F209" s="10">
        <v>42036</v>
      </c>
      <c r="G209" s="10">
        <v>44228</v>
      </c>
      <c r="H209" s="11">
        <v>7</v>
      </c>
      <c r="I209" s="20" t="s">
        <v>259</v>
      </c>
      <c r="J209" s="11" t="s">
        <v>261</v>
      </c>
      <c r="K209" s="11" t="s">
        <v>669</v>
      </c>
      <c r="L209" s="11">
        <v>2</v>
      </c>
    </row>
    <row r="210" spans="1:12">
      <c r="A210" s="11" t="s">
        <v>198</v>
      </c>
      <c r="D210" s="11" t="s">
        <v>260</v>
      </c>
      <c r="E210" s="19" t="s">
        <v>460</v>
      </c>
      <c r="F210" s="10">
        <v>42036</v>
      </c>
      <c r="G210" s="10">
        <v>44228</v>
      </c>
      <c r="H210" s="11">
        <v>7</v>
      </c>
      <c r="I210" s="20" t="s">
        <v>259</v>
      </c>
      <c r="J210" s="11" t="s">
        <v>261</v>
      </c>
      <c r="K210" s="11" t="s">
        <v>669</v>
      </c>
      <c r="L210" s="11">
        <v>2</v>
      </c>
    </row>
    <row r="211" spans="1:12">
      <c r="A211" s="11" t="s">
        <v>199</v>
      </c>
      <c r="D211" s="11" t="s">
        <v>260</v>
      </c>
      <c r="E211" s="19" t="s">
        <v>461</v>
      </c>
      <c r="F211" s="10">
        <v>42036</v>
      </c>
      <c r="G211" s="10">
        <v>44228</v>
      </c>
      <c r="H211" s="11">
        <v>7</v>
      </c>
      <c r="I211" s="20" t="s">
        <v>259</v>
      </c>
      <c r="J211" s="11" t="s">
        <v>261</v>
      </c>
      <c r="K211" s="11" t="s">
        <v>669</v>
      </c>
      <c r="L211" s="11">
        <v>2</v>
      </c>
    </row>
    <row r="212" spans="1:12">
      <c r="A212" s="11" t="s">
        <v>200</v>
      </c>
      <c r="D212" s="11" t="s">
        <v>260</v>
      </c>
      <c r="E212" s="19" t="s">
        <v>462</v>
      </c>
      <c r="F212" s="10">
        <v>42036</v>
      </c>
      <c r="G212" s="10">
        <v>44228</v>
      </c>
      <c r="H212" s="11">
        <v>7</v>
      </c>
      <c r="I212" s="20" t="s">
        <v>259</v>
      </c>
      <c r="J212" s="11" t="s">
        <v>261</v>
      </c>
      <c r="K212" s="11" t="s">
        <v>669</v>
      </c>
      <c r="L212" s="11">
        <v>2</v>
      </c>
    </row>
    <row r="213" spans="1:12">
      <c r="A213" s="11" t="s">
        <v>201</v>
      </c>
      <c r="D213" s="11" t="s">
        <v>260</v>
      </c>
      <c r="E213" s="19" t="s">
        <v>463</v>
      </c>
      <c r="F213" s="10">
        <v>42036</v>
      </c>
      <c r="G213" s="10">
        <v>44228</v>
      </c>
      <c r="H213" s="11">
        <v>7</v>
      </c>
      <c r="I213" s="20" t="s">
        <v>259</v>
      </c>
      <c r="J213" s="11" t="s">
        <v>261</v>
      </c>
      <c r="K213" s="11" t="s">
        <v>669</v>
      </c>
      <c r="L213" s="11">
        <v>2</v>
      </c>
    </row>
    <row r="214" spans="1:12">
      <c r="A214" s="11" t="s">
        <v>202</v>
      </c>
      <c r="D214" s="11" t="s">
        <v>260</v>
      </c>
      <c r="E214" s="19" t="s">
        <v>464</v>
      </c>
      <c r="F214" s="10">
        <v>42036</v>
      </c>
      <c r="G214" s="10">
        <v>44228</v>
      </c>
      <c r="H214" s="11">
        <v>7</v>
      </c>
      <c r="I214" s="20" t="s">
        <v>259</v>
      </c>
      <c r="J214" s="11" t="s">
        <v>261</v>
      </c>
      <c r="K214" s="11" t="s">
        <v>669</v>
      </c>
      <c r="L214" s="11">
        <v>2</v>
      </c>
    </row>
    <row r="215" spans="1:12">
      <c r="A215" s="11" t="s">
        <v>203</v>
      </c>
      <c r="D215" s="11" t="s">
        <v>260</v>
      </c>
      <c r="E215" s="19" t="s">
        <v>465</v>
      </c>
      <c r="F215" s="10">
        <v>42036</v>
      </c>
      <c r="G215" s="10">
        <v>44228</v>
      </c>
      <c r="H215" s="11">
        <v>7</v>
      </c>
      <c r="I215" s="20" t="s">
        <v>259</v>
      </c>
      <c r="J215" s="11" t="s">
        <v>261</v>
      </c>
      <c r="K215" s="11" t="s">
        <v>669</v>
      </c>
      <c r="L215" s="11">
        <v>2</v>
      </c>
    </row>
    <row r="216" spans="1:12">
      <c r="A216" s="11" t="s">
        <v>204</v>
      </c>
      <c r="D216" s="11" t="s">
        <v>260</v>
      </c>
      <c r="E216" s="19" t="s">
        <v>466</v>
      </c>
      <c r="F216" s="10">
        <v>42036</v>
      </c>
      <c r="G216" s="10">
        <v>44228</v>
      </c>
      <c r="H216" s="11">
        <v>7</v>
      </c>
      <c r="I216" s="20" t="s">
        <v>259</v>
      </c>
      <c r="J216" s="11" t="s">
        <v>261</v>
      </c>
      <c r="K216" s="11" t="s">
        <v>669</v>
      </c>
      <c r="L216" s="11">
        <v>2</v>
      </c>
    </row>
    <row r="217" spans="1:12">
      <c r="A217" s="11" t="s">
        <v>205</v>
      </c>
      <c r="D217" s="11" t="s">
        <v>260</v>
      </c>
      <c r="E217" s="19" t="s">
        <v>467</v>
      </c>
      <c r="F217" s="10">
        <v>42036</v>
      </c>
      <c r="G217" s="10">
        <v>44228</v>
      </c>
      <c r="H217" s="11">
        <v>7</v>
      </c>
      <c r="I217" s="20" t="s">
        <v>259</v>
      </c>
      <c r="J217" s="11" t="s">
        <v>261</v>
      </c>
      <c r="K217" s="11" t="s">
        <v>669</v>
      </c>
      <c r="L217" s="11">
        <v>2</v>
      </c>
    </row>
    <row r="218" spans="1:12">
      <c r="A218" s="11" t="s">
        <v>206</v>
      </c>
      <c r="D218" s="11" t="s">
        <v>260</v>
      </c>
      <c r="E218" s="19" t="s">
        <v>468</v>
      </c>
      <c r="F218" s="10">
        <v>42036</v>
      </c>
      <c r="G218" s="10">
        <v>44228</v>
      </c>
      <c r="H218" s="11">
        <v>7</v>
      </c>
      <c r="I218" s="20" t="s">
        <v>259</v>
      </c>
      <c r="J218" s="11" t="s">
        <v>261</v>
      </c>
      <c r="K218" s="11" t="s">
        <v>669</v>
      </c>
      <c r="L218" s="11">
        <v>2</v>
      </c>
    </row>
    <row r="219" spans="1:12">
      <c r="A219" s="11" t="s">
        <v>207</v>
      </c>
      <c r="D219" s="11" t="s">
        <v>260</v>
      </c>
      <c r="E219" s="19" t="s">
        <v>469</v>
      </c>
      <c r="F219" s="10">
        <v>42036</v>
      </c>
      <c r="G219" s="10">
        <v>44228</v>
      </c>
      <c r="H219" s="11">
        <v>7</v>
      </c>
      <c r="I219" s="20" t="s">
        <v>259</v>
      </c>
      <c r="J219" s="11" t="s">
        <v>261</v>
      </c>
      <c r="K219" s="11" t="s">
        <v>669</v>
      </c>
      <c r="L219" s="11">
        <v>2</v>
      </c>
    </row>
    <row r="220" spans="1:12">
      <c r="A220" s="11" t="s">
        <v>208</v>
      </c>
      <c r="D220" s="11" t="s">
        <v>260</v>
      </c>
      <c r="E220" s="19" t="s">
        <v>470</v>
      </c>
      <c r="F220" s="10">
        <v>42036</v>
      </c>
      <c r="G220" s="10">
        <v>44228</v>
      </c>
      <c r="H220" s="11">
        <v>7</v>
      </c>
      <c r="I220" s="20" t="s">
        <v>259</v>
      </c>
      <c r="J220" s="11" t="s">
        <v>261</v>
      </c>
      <c r="K220" s="11" t="s">
        <v>669</v>
      </c>
      <c r="L220" s="11">
        <v>2</v>
      </c>
    </row>
    <row r="221" spans="1:12">
      <c r="A221" s="11" t="s">
        <v>209</v>
      </c>
      <c r="D221" s="11" t="s">
        <v>260</v>
      </c>
      <c r="E221" s="19" t="s">
        <v>471</v>
      </c>
      <c r="F221" s="10">
        <v>42036</v>
      </c>
      <c r="G221" s="10">
        <v>44228</v>
      </c>
      <c r="H221" s="11">
        <v>7</v>
      </c>
      <c r="I221" s="20" t="s">
        <v>259</v>
      </c>
      <c r="J221" s="11" t="s">
        <v>261</v>
      </c>
      <c r="K221" s="11" t="s">
        <v>669</v>
      </c>
      <c r="L221" s="11">
        <v>2</v>
      </c>
    </row>
    <row r="222" spans="1:12">
      <c r="A222" s="11" t="s">
        <v>210</v>
      </c>
      <c r="D222" s="11" t="s">
        <v>260</v>
      </c>
      <c r="E222" s="19" t="s">
        <v>472</v>
      </c>
      <c r="F222" s="10">
        <v>42036</v>
      </c>
      <c r="G222" s="10">
        <v>44228</v>
      </c>
      <c r="H222" s="11">
        <v>7</v>
      </c>
      <c r="I222" s="20" t="s">
        <v>259</v>
      </c>
      <c r="J222" s="11" t="s">
        <v>261</v>
      </c>
      <c r="K222" s="11" t="s">
        <v>669</v>
      </c>
      <c r="L222" s="11">
        <v>2</v>
      </c>
    </row>
    <row r="223" spans="1:12">
      <c r="A223" s="11" t="s">
        <v>211</v>
      </c>
      <c r="D223" s="11" t="s">
        <v>260</v>
      </c>
      <c r="E223" s="19" t="s">
        <v>473</v>
      </c>
      <c r="F223" s="10">
        <v>42036</v>
      </c>
      <c r="G223" s="10">
        <v>44228</v>
      </c>
      <c r="H223" s="11">
        <v>7</v>
      </c>
      <c r="I223" s="20" t="s">
        <v>259</v>
      </c>
      <c r="J223" s="11" t="s">
        <v>261</v>
      </c>
      <c r="K223" s="11" t="s">
        <v>669</v>
      </c>
      <c r="L223" s="11">
        <v>2</v>
      </c>
    </row>
    <row r="224" spans="1:12">
      <c r="A224" s="11" t="s">
        <v>212</v>
      </c>
      <c r="D224" s="11" t="s">
        <v>260</v>
      </c>
      <c r="E224" s="19" t="s">
        <v>474</v>
      </c>
      <c r="F224" s="10">
        <v>42036</v>
      </c>
      <c r="G224" s="10">
        <v>44228</v>
      </c>
      <c r="H224" s="11">
        <v>7</v>
      </c>
      <c r="I224" s="20" t="s">
        <v>259</v>
      </c>
      <c r="J224" s="11" t="s">
        <v>261</v>
      </c>
      <c r="K224" s="11" t="s">
        <v>669</v>
      </c>
      <c r="L224" s="11">
        <v>2</v>
      </c>
    </row>
    <row r="225" spans="1:12">
      <c r="A225" s="11" t="s">
        <v>213</v>
      </c>
      <c r="D225" s="11" t="s">
        <v>260</v>
      </c>
      <c r="E225" s="19" t="s">
        <v>475</v>
      </c>
      <c r="F225" s="10">
        <v>42036</v>
      </c>
      <c r="G225" s="10">
        <v>44228</v>
      </c>
      <c r="H225" s="11">
        <v>7</v>
      </c>
      <c r="I225" s="20" t="s">
        <v>259</v>
      </c>
      <c r="J225" s="11" t="s">
        <v>261</v>
      </c>
      <c r="K225" s="11" t="s">
        <v>669</v>
      </c>
      <c r="L225" s="11">
        <v>2</v>
      </c>
    </row>
    <row r="226" spans="1:12">
      <c r="A226" s="11" t="s">
        <v>214</v>
      </c>
      <c r="D226" s="11" t="s">
        <v>260</v>
      </c>
      <c r="E226" s="19" t="s">
        <v>476</v>
      </c>
      <c r="F226" s="10">
        <v>42036</v>
      </c>
      <c r="G226" s="10">
        <v>44228</v>
      </c>
      <c r="H226" s="11">
        <v>7</v>
      </c>
      <c r="I226" s="20" t="s">
        <v>259</v>
      </c>
      <c r="J226" s="11" t="s">
        <v>261</v>
      </c>
      <c r="K226" s="11" t="s">
        <v>669</v>
      </c>
      <c r="L226" s="11">
        <v>2</v>
      </c>
    </row>
    <row r="227" spans="1:12">
      <c r="A227" s="11" t="s">
        <v>215</v>
      </c>
      <c r="D227" s="11" t="s">
        <v>260</v>
      </c>
      <c r="E227" s="19" t="s">
        <v>477</v>
      </c>
      <c r="F227" s="10">
        <v>42036</v>
      </c>
      <c r="G227" s="10">
        <v>44228</v>
      </c>
      <c r="H227" s="11">
        <v>7</v>
      </c>
      <c r="I227" s="20" t="s">
        <v>259</v>
      </c>
      <c r="J227" s="11" t="s">
        <v>261</v>
      </c>
      <c r="K227" s="11" t="s">
        <v>669</v>
      </c>
      <c r="L227" s="11">
        <v>2</v>
      </c>
    </row>
    <row r="228" spans="1:12">
      <c r="A228" s="11" t="s">
        <v>216</v>
      </c>
      <c r="D228" s="11" t="s">
        <v>260</v>
      </c>
      <c r="E228" s="19" t="s">
        <v>478</v>
      </c>
      <c r="F228" s="10">
        <v>42036</v>
      </c>
      <c r="G228" s="10">
        <v>44228</v>
      </c>
      <c r="H228" s="11">
        <v>7</v>
      </c>
      <c r="I228" s="20" t="s">
        <v>259</v>
      </c>
      <c r="J228" s="11" t="s">
        <v>261</v>
      </c>
      <c r="K228" s="11" t="s">
        <v>669</v>
      </c>
      <c r="L228" s="11">
        <v>2</v>
      </c>
    </row>
    <row r="229" spans="1:12">
      <c r="A229" s="11" t="s">
        <v>217</v>
      </c>
      <c r="D229" s="11" t="s">
        <v>260</v>
      </c>
      <c r="E229" s="19" t="s">
        <v>479</v>
      </c>
      <c r="F229" s="10">
        <v>42036</v>
      </c>
      <c r="G229" s="10">
        <v>44228</v>
      </c>
      <c r="H229" s="11">
        <v>7</v>
      </c>
      <c r="I229" s="20" t="s">
        <v>259</v>
      </c>
      <c r="J229" s="11" t="s">
        <v>261</v>
      </c>
      <c r="K229" s="11" t="s">
        <v>669</v>
      </c>
      <c r="L229" s="11">
        <v>2</v>
      </c>
    </row>
    <row r="230" spans="1:12">
      <c r="A230" s="11" t="s">
        <v>218</v>
      </c>
      <c r="D230" s="11" t="s">
        <v>260</v>
      </c>
      <c r="E230" s="19" t="s">
        <v>480</v>
      </c>
      <c r="F230" s="10">
        <v>42036</v>
      </c>
      <c r="G230" s="10">
        <v>44228</v>
      </c>
      <c r="H230" s="11">
        <v>7</v>
      </c>
      <c r="I230" s="20" t="s">
        <v>259</v>
      </c>
      <c r="J230" s="11" t="s">
        <v>261</v>
      </c>
      <c r="K230" s="11" t="s">
        <v>669</v>
      </c>
      <c r="L230" s="11">
        <v>2</v>
      </c>
    </row>
    <row r="231" spans="1:12">
      <c r="A231" s="11" t="s">
        <v>219</v>
      </c>
      <c r="D231" s="11" t="s">
        <v>260</v>
      </c>
      <c r="E231" s="19" t="s">
        <v>481</v>
      </c>
      <c r="F231" s="10">
        <v>42036</v>
      </c>
      <c r="G231" s="10">
        <v>44228</v>
      </c>
      <c r="H231" s="11">
        <v>7</v>
      </c>
      <c r="I231" s="20" t="s">
        <v>259</v>
      </c>
      <c r="J231" s="11" t="s">
        <v>261</v>
      </c>
      <c r="K231" s="11" t="s">
        <v>669</v>
      </c>
      <c r="L231" s="11">
        <v>2</v>
      </c>
    </row>
    <row r="232" spans="1:12">
      <c r="A232" s="11" t="s">
        <v>220</v>
      </c>
      <c r="D232" s="11" t="s">
        <v>260</v>
      </c>
      <c r="E232" s="19" t="s">
        <v>482</v>
      </c>
      <c r="F232" s="10">
        <v>42036</v>
      </c>
      <c r="G232" s="10">
        <v>44228</v>
      </c>
      <c r="H232" s="11">
        <v>7</v>
      </c>
      <c r="I232" s="20" t="s">
        <v>259</v>
      </c>
      <c r="J232" s="11" t="s">
        <v>261</v>
      </c>
      <c r="K232" s="11" t="s">
        <v>669</v>
      </c>
      <c r="L232" s="11">
        <v>2</v>
      </c>
    </row>
    <row r="233" spans="1:12">
      <c r="A233" s="11" t="s">
        <v>221</v>
      </c>
      <c r="D233" s="11" t="s">
        <v>260</v>
      </c>
      <c r="E233" s="19" t="s">
        <v>483</v>
      </c>
      <c r="F233" s="10">
        <v>42036</v>
      </c>
      <c r="G233" s="10">
        <v>44228</v>
      </c>
      <c r="H233" s="11">
        <v>7</v>
      </c>
      <c r="I233" s="20" t="s">
        <v>259</v>
      </c>
      <c r="J233" s="11" t="s">
        <v>261</v>
      </c>
      <c r="K233" s="11" t="s">
        <v>669</v>
      </c>
      <c r="L233" s="11">
        <v>2</v>
      </c>
    </row>
    <row r="234" spans="1:12">
      <c r="A234" s="11" t="s">
        <v>222</v>
      </c>
      <c r="D234" s="11" t="s">
        <v>260</v>
      </c>
      <c r="E234" s="19" t="s">
        <v>484</v>
      </c>
      <c r="F234" s="10">
        <v>42036</v>
      </c>
      <c r="G234" s="10">
        <v>44228</v>
      </c>
      <c r="H234" s="11">
        <v>7</v>
      </c>
      <c r="I234" s="20" t="s">
        <v>259</v>
      </c>
      <c r="J234" s="11" t="s">
        <v>261</v>
      </c>
      <c r="K234" s="11" t="s">
        <v>669</v>
      </c>
      <c r="L234" s="11">
        <v>2</v>
      </c>
    </row>
    <row r="235" spans="1:12">
      <c r="A235" s="11" t="s">
        <v>223</v>
      </c>
      <c r="D235" s="11" t="s">
        <v>260</v>
      </c>
      <c r="E235" s="19" t="s">
        <v>485</v>
      </c>
      <c r="F235" s="10">
        <v>42036</v>
      </c>
      <c r="G235" s="10">
        <v>44228</v>
      </c>
      <c r="H235" s="11">
        <v>7</v>
      </c>
      <c r="I235" s="20" t="s">
        <v>259</v>
      </c>
      <c r="J235" s="11" t="s">
        <v>261</v>
      </c>
      <c r="K235" s="11" t="s">
        <v>669</v>
      </c>
      <c r="L235" s="11">
        <v>2</v>
      </c>
    </row>
    <row r="236" spans="1:12">
      <c r="A236" s="11" t="s">
        <v>224</v>
      </c>
      <c r="D236" s="11" t="s">
        <v>260</v>
      </c>
      <c r="E236" s="19" t="s">
        <v>486</v>
      </c>
      <c r="F236" s="10">
        <v>42036</v>
      </c>
      <c r="G236" s="10">
        <v>44228</v>
      </c>
      <c r="H236" s="11">
        <v>7</v>
      </c>
      <c r="I236" s="20" t="s">
        <v>259</v>
      </c>
      <c r="J236" s="11" t="s">
        <v>261</v>
      </c>
      <c r="K236" s="11" t="s">
        <v>669</v>
      </c>
      <c r="L236" s="11">
        <v>2</v>
      </c>
    </row>
    <row r="237" spans="1:12">
      <c r="A237" s="11" t="s">
        <v>225</v>
      </c>
      <c r="D237" s="11" t="s">
        <v>260</v>
      </c>
      <c r="E237" s="19" t="s">
        <v>487</v>
      </c>
      <c r="F237" s="10">
        <v>42036</v>
      </c>
      <c r="G237" s="10">
        <v>44228</v>
      </c>
      <c r="H237" s="11">
        <v>7</v>
      </c>
      <c r="I237" s="20" t="s">
        <v>259</v>
      </c>
      <c r="J237" s="11" t="s">
        <v>261</v>
      </c>
      <c r="K237" s="11" t="s">
        <v>669</v>
      </c>
      <c r="L237" s="11">
        <v>2</v>
      </c>
    </row>
    <row r="238" spans="1:12">
      <c r="A238" s="11" t="s">
        <v>226</v>
      </c>
      <c r="D238" s="11" t="s">
        <v>260</v>
      </c>
      <c r="E238" s="19" t="s">
        <v>488</v>
      </c>
      <c r="F238" s="10">
        <v>42036</v>
      </c>
      <c r="G238" s="10">
        <v>44228</v>
      </c>
      <c r="H238" s="11">
        <v>7</v>
      </c>
      <c r="I238" s="20" t="s">
        <v>259</v>
      </c>
      <c r="J238" s="11" t="s">
        <v>261</v>
      </c>
      <c r="K238" s="11" t="s">
        <v>669</v>
      </c>
      <c r="L238" s="11">
        <v>2</v>
      </c>
    </row>
    <row r="239" spans="1:12">
      <c r="A239" s="11" t="s">
        <v>227</v>
      </c>
      <c r="D239" s="11" t="s">
        <v>260</v>
      </c>
      <c r="E239" s="19" t="s">
        <v>489</v>
      </c>
      <c r="F239" s="10">
        <v>42036</v>
      </c>
      <c r="G239" s="10">
        <v>44228</v>
      </c>
      <c r="H239" s="11">
        <v>7</v>
      </c>
      <c r="I239" s="20" t="s">
        <v>259</v>
      </c>
      <c r="J239" s="11" t="s">
        <v>261</v>
      </c>
      <c r="K239" s="11" t="s">
        <v>669</v>
      </c>
      <c r="L239" s="11">
        <v>2</v>
      </c>
    </row>
    <row r="240" spans="1:12">
      <c r="A240" s="11" t="s">
        <v>228</v>
      </c>
      <c r="D240" s="11" t="s">
        <v>260</v>
      </c>
      <c r="E240" s="19" t="s">
        <v>490</v>
      </c>
      <c r="F240" s="10">
        <v>42036</v>
      </c>
      <c r="G240" s="10">
        <v>44228</v>
      </c>
      <c r="H240" s="11">
        <v>7</v>
      </c>
      <c r="I240" s="20" t="s">
        <v>259</v>
      </c>
      <c r="J240" s="11" t="s">
        <v>261</v>
      </c>
      <c r="K240" s="11" t="s">
        <v>669</v>
      </c>
      <c r="L240" s="11">
        <v>2</v>
      </c>
    </row>
    <row r="241" spans="1:12">
      <c r="A241" s="11" t="s">
        <v>229</v>
      </c>
      <c r="D241" s="11" t="s">
        <v>260</v>
      </c>
      <c r="E241" s="19" t="s">
        <v>491</v>
      </c>
      <c r="F241" s="10">
        <v>42036</v>
      </c>
      <c r="G241" s="10">
        <v>44228</v>
      </c>
      <c r="H241" s="11">
        <v>7</v>
      </c>
      <c r="I241" s="20" t="s">
        <v>259</v>
      </c>
      <c r="J241" s="11" t="s">
        <v>261</v>
      </c>
      <c r="K241" s="11" t="s">
        <v>669</v>
      </c>
      <c r="L241" s="11">
        <v>2</v>
      </c>
    </row>
    <row r="242" spans="1:12">
      <c r="A242" s="11" t="s">
        <v>230</v>
      </c>
      <c r="D242" s="11" t="s">
        <v>260</v>
      </c>
      <c r="E242" s="19" t="s">
        <v>492</v>
      </c>
      <c r="F242" s="10">
        <v>42036</v>
      </c>
      <c r="G242" s="10">
        <v>44228</v>
      </c>
      <c r="H242" s="11">
        <v>7</v>
      </c>
      <c r="I242" s="20" t="s">
        <v>259</v>
      </c>
      <c r="J242" s="11" t="s">
        <v>261</v>
      </c>
      <c r="K242" s="11" t="s">
        <v>669</v>
      </c>
      <c r="L242" s="11">
        <v>2</v>
      </c>
    </row>
    <row r="243" spans="1:12">
      <c r="A243" s="11" t="s">
        <v>231</v>
      </c>
      <c r="D243" s="11" t="s">
        <v>260</v>
      </c>
      <c r="E243" s="19" t="s">
        <v>493</v>
      </c>
      <c r="F243" s="10">
        <v>42036</v>
      </c>
      <c r="G243" s="10">
        <v>44228</v>
      </c>
      <c r="H243" s="11">
        <v>7</v>
      </c>
      <c r="I243" s="20" t="s">
        <v>259</v>
      </c>
      <c r="J243" s="11" t="s">
        <v>261</v>
      </c>
      <c r="K243" s="11" t="s">
        <v>669</v>
      </c>
      <c r="L243" s="11">
        <v>2</v>
      </c>
    </row>
    <row r="244" spans="1:12">
      <c r="A244" s="11" t="s">
        <v>232</v>
      </c>
      <c r="D244" s="11" t="s">
        <v>260</v>
      </c>
      <c r="E244" s="19" t="s">
        <v>494</v>
      </c>
      <c r="F244" s="10">
        <v>42036</v>
      </c>
      <c r="G244" s="10">
        <v>44228</v>
      </c>
      <c r="H244" s="11">
        <v>7</v>
      </c>
      <c r="I244" s="20" t="s">
        <v>259</v>
      </c>
      <c r="J244" s="11" t="s">
        <v>261</v>
      </c>
      <c r="K244" s="11" t="s">
        <v>669</v>
      </c>
      <c r="L244" s="11">
        <v>2</v>
      </c>
    </row>
    <row r="245" spans="1:12">
      <c r="A245" s="11" t="s">
        <v>233</v>
      </c>
      <c r="D245" s="11" t="s">
        <v>260</v>
      </c>
      <c r="E245" s="19" t="s">
        <v>495</v>
      </c>
      <c r="F245" s="10">
        <v>42036</v>
      </c>
      <c r="G245" s="10">
        <v>44228</v>
      </c>
      <c r="H245" s="11">
        <v>7</v>
      </c>
      <c r="I245" s="20" t="s">
        <v>259</v>
      </c>
      <c r="J245" s="11" t="s">
        <v>261</v>
      </c>
      <c r="K245" s="11" t="s">
        <v>669</v>
      </c>
      <c r="L245" s="11">
        <v>2</v>
      </c>
    </row>
    <row r="246" spans="1:12">
      <c r="A246" s="11" t="s">
        <v>234</v>
      </c>
      <c r="D246" s="11" t="s">
        <v>260</v>
      </c>
      <c r="E246" s="19" t="s">
        <v>496</v>
      </c>
      <c r="F246" s="10">
        <v>42036</v>
      </c>
      <c r="G246" s="10">
        <v>44228</v>
      </c>
      <c r="H246" s="11">
        <v>7</v>
      </c>
      <c r="I246" s="20" t="s">
        <v>259</v>
      </c>
      <c r="J246" s="11" t="s">
        <v>261</v>
      </c>
      <c r="K246" s="11" t="s">
        <v>669</v>
      </c>
      <c r="L246" s="11">
        <v>2</v>
      </c>
    </row>
    <row r="247" spans="1:12">
      <c r="A247" s="11" t="s">
        <v>235</v>
      </c>
      <c r="D247" s="11" t="s">
        <v>260</v>
      </c>
      <c r="E247" s="19" t="s">
        <v>497</v>
      </c>
      <c r="F247" s="10">
        <v>42036</v>
      </c>
      <c r="G247" s="10">
        <v>44228</v>
      </c>
      <c r="H247" s="11">
        <v>7</v>
      </c>
      <c r="I247" s="20" t="s">
        <v>259</v>
      </c>
      <c r="J247" s="11" t="s">
        <v>261</v>
      </c>
      <c r="K247" s="11" t="s">
        <v>669</v>
      </c>
      <c r="L247" s="11">
        <v>2</v>
      </c>
    </row>
    <row r="248" spans="1:12">
      <c r="A248" s="11" t="s">
        <v>236</v>
      </c>
      <c r="D248" s="11" t="s">
        <v>260</v>
      </c>
      <c r="E248" s="19" t="s">
        <v>498</v>
      </c>
      <c r="F248" s="10">
        <v>42036</v>
      </c>
      <c r="G248" s="10">
        <v>44228</v>
      </c>
      <c r="H248" s="11">
        <v>7</v>
      </c>
      <c r="I248" s="20" t="s">
        <v>259</v>
      </c>
      <c r="J248" s="11" t="s">
        <v>261</v>
      </c>
      <c r="K248" s="11" t="s">
        <v>669</v>
      </c>
      <c r="L248" s="11">
        <v>2</v>
      </c>
    </row>
    <row r="249" spans="1:12">
      <c r="A249" s="11" t="s">
        <v>237</v>
      </c>
      <c r="D249" s="11" t="s">
        <v>260</v>
      </c>
      <c r="E249" s="19" t="s">
        <v>499</v>
      </c>
      <c r="F249" s="10">
        <v>42036</v>
      </c>
      <c r="G249" s="10">
        <v>44228</v>
      </c>
      <c r="H249" s="11">
        <v>7</v>
      </c>
      <c r="I249" s="20" t="s">
        <v>259</v>
      </c>
      <c r="J249" s="11" t="s">
        <v>261</v>
      </c>
      <c r="K249" s="11" t="s">
        <v>669</v>
      </c>
      <c r="L249" s="11">
        <v>2</v>
      </c>
    </row>
    <row r="250" spans="1:12">
      <c r="A250" s="11" t="s">
        <v>238</v>
      </c>
      <c r="D250" s="11" t="s">
        <v>260</v>
      </c>
      <c r="E250" s="19" t="s">
        <v>500</v>
      </c>
      <c r="F250" s="10">
        <v>42036</v>
      </c>
      <c r="G250" s="10">
        <v>44228</v>
      </c>
      <c r="H250" s="11">
        <v>7</v>
      </c>
      <c r="I250" s="20" t="s">
        <v>259</v>
      </c>
      <c r="J250" s="11" t="s">
        <v>261</v>
      </c>
      <c r="K250" s="11" t="s">
        <v>669</v>
      </c>
      <c r="L250" s="11">
        <v>2</v>
      </c>
    </row>
    <row r="251" spans="1:12">
      <c r="A251" s="11" t="s">
        <v>239</v>
      </c>
      <c r="D251" s="11" t="s">
        <v>260</v>
      </c>
      <c r="E251" s="19" t="s">
        <v>501</v>
      </c>
      <c r="F251" s="10">
        <v>42036</v>
      </c>
      <c r="G251" s="10">
        <v>44228</v>
      </c>
      <c r="H251" s="11">
        <v>7</v>
      </c>
      <c r="I251" s="20" t="s">
        <v>259</v>
      </c>
      <c r="J251" s="11" t="s">
        <v>261</v>
      </c>
      <c r="K251" s="11" t="s">
        <v>669</v>
      </c>
      <c r="L251" s="11">
        <v>2</v>
      </c>
    </row>
    <row r="252" spans="1:12">
      <c r="A252" s="11" t="s">
        <v>240</v>
      </c>
      <c r="D252" s="11" t="s">
        <v>260</v>
      </c>
      <c r="E252" s="19" t="s">
        <v>502</v>
      </c>
      <c r="F252" s="10">
        <v>42036</v>
      </c>
      <c r="G252" s="10">
        <v>44228</v>
      </c>
      <c r="H252" s="11">
        <v>7</v>
      </c>
      <c r="I252" s="20" t="s">
        <v>259</v>
      </c>
      <c r="J252" s="11" t="s">
        <v>261</v>
      </c>
      <c r="K252" s="11" t="s">
        <v>669</v>
      </c>
      <c r="L252" s="11">
        <v>2</v>
      </c>
    </row>
    <row r="253" spans="1:12">
      <c r="A253" s="11" t="s">
        <v>241</v>
      </c>
      <c r="D253" s="11" t="s">
        <v>260</v>
      </c>
      <c r="E253" s="19" t="s">
        <v>503</v>
      </c>
      <c r="F253" s="10">
        <v>42036</v>
      </c>
      <c r="G253" s="10">
        <v>44228</v>
      </c>
      <c r="H253" s="11">
        <v>7</v>
      </c>
      <c r="I253" s="20" t="s">
        <v>259</v>
      </c>
      <c r="J253" s="11" t="s">
        <v>261</v>
      </c>
      <c r="K253" s="11" t="s">
        <v>669</v>
      </c>
      <c r="L253" s="11">
        <v>2</v>
      </c>
    </row>
    <row r="254" spans="1:12">
      <c r="A254" s="11" t="s">
        <v>242</v>
      </c>
      <c r="D254" s="11" t="s">
        <v>260</v>
      </c>
      <c r="E254" s="19" t="s">
        <v>504</v>
      </c>
      <c r="F254" s="10">
        <v>42036</v>
      </c>
      <c r="G254" s="10">
        <v>44228</v>
      </c>
      <c r="H254" s="11">
        <v>7</v>
      </c>
      <c r="I254" s="20" t="s">
        <v>259</v>
      </c>
      <c r="J254" s="11" t="s">
        <v>261</v>
      </c>
      <c r="K254" s="11" t="s">
        <v>669</v>
      </c>
      <c r="L254" s="11">
        <v>2</v>
      </c>
    </row>
    <row r="255" spans="1:12">
      <c r="A255" s="11" t="s">
        <v>243</v>
      </c>
      <c r="D255" s="11" t="s">
        <v>260</v>
      </c>
      <c r="E255" s="19" t="s">
        <v>505</v>
      </c>
      <c r="F255" s="10">
        <v>42036</v>
      </c>
      <c r="G255" s="10">
        <v>44228</v>
      </c>
      <c r="H255" s="11">
        <v>7</v>
      </c>
      <c r="I255" s="20" t="s">
        <v>259</v>
      </c>
      <c r="J255" s="11" t="s">
        <v>261</v>
      </c>
      <c r="K255" s="11" t="s">
        <v>669</v>
      </c>
      <c r="L255" s="11">
        <v>2</v>
      </c>
    </row>
    <row r="256" spans="1:12">
      <c r="A256" s="11" t="s">
        <v>244</v>
      </c>
      <c r="D256" s="11" t="s">
        <v>260</v>
      </c>
      <c r="E256" s="19" t="s">
        <v>506</v>
      </c>
      <c r="F256" s="10">
        <v>42036</v>
      </c>
      <c r="G256" s="10">
        <v>44228</v>
      </c>
      <c r="H256" s="11">
        <v>7</v>
      </c>
      <c r="I256" s="20" t="s">
        <v>259</v>
      </c>
      <c r="J256" s="11" t="s">
        <v>261</v>
      </c>
      <c r="K256" s="11" t="s">
        <v>669</v>
      </c>
      <c r="L256" s="11">
        <v>2</v>
      </c>
    </row>
    <row r="257" spans="1:12">
      <c r="A257" s="11" t="s">
        <v>245</v>
      </c>
      <c r="D257" s="11" t="s">
        <v>260</v>
      </c>
      <c r="E257" s="19" t="s">
        <v>507</v>
      </c>
      <c r="F257" s="10">
        <v>42036</v>
      </c>
      <c r="G257" s="10">
        <v>44228</v>
      </c>
      <c r="H257" s="11">
        <v>7</v>
      </c>
      <c r="I257" s="20" t="s">
        <v>259</v>
      </c>
      <c r="J257" s="11" t="s">
        <v>261</v>
      </c>
      <c r="K257" s="11" t="s">
        <v>669</v>
      </c>
      <c r="L257" s="11">
        <v>2</v>
      </c>
    </row>
    <row r="258" spans="1:12">
      <c r="A258" s="11" t="s">
        <v>246</v>
      </c>
      <c r="D258" s="11" t="s">
        <v>260</v>
      </c>
      <c r="E258" s="19" t="s">
        <v>508</v>
      </c>
      <c r="F258" s="10">
        <v>42036</v>
      </c>
      <c r="G258" s="10">
        <v>44228</v>
      </c>
      <c r="H258" s="11">
        <v>7</v>
      </c>
      <c r="I258" s="20" t="s">
        <v>259</v>
      </c>
      <c r="J258" s="11" t="s">
        <v>261</v>
      </c>
      <c r="K258" s="11" t="s">
        <v>669</v>
      </c>
      <c r="L258" s="11">
        <v>2</v>
      </c>
    </row>
    <row r="259" spans="1:12">
      <c r="A259" s="11" t="s">
        <v>247</v>
      </c>
      <c r="D259" s="11" t="s">
        <v>260</v>
      </c>
      <c r="E259" s="19" t="s">
        <v>509</v>
      </c>
      <c r="F259" s="10">
        <v>42036</v>
      </c>
      <c r="G259" s="10">
        <v>44228</v>
      </c>
      <c r="H259" s="11">
        <v>7</v>
      </c>
      <c r="I259" s="20" t="s">
        <v>259</v>
      </c>
      <c r="J259" s="11" t="s">
        <v>261</v>
      </c>
      <c r="K259" s="11" t="s">
        <v>669</v>
      </c>
      <c r="L259" s="11">
        <v>2</v>
      </c>
    </row>
    <row r="260" spans="1:12">
      <c r="A260" s="11" t="s">
        <v>248</v>
      </c>
      <c r="D260" s="11" t="s">
        <v>260</v>
      </c>
      <c r="E260" s="19" t="s">
        <v>510</v>
      </c>
      <c r="F260" s="10">
        <v>42036</v>
      </c>
      <c r="G260" s="10">
        <v>44228</v>
      </c>
      <c r="H260" s="11">
        <v>7</v>
      </c>
      <c r="I260" s="20" t="s">
        <v>259</v>
      </c>
      <c r="J260" s="11" t="s">
        <v>261</v>
      </c>
      <c r="K260" s="11" t="s">
        <v>669</v>
      </c>
      <c r="L260" s="11">
        <v>2</v>
      </c>
    </row>
    <row r="261" spans="1:12">
      <c r="A261" s="11" t="s">
        <v>249</v>
      </c>
      <c r="D261" s="11" t="s">
        <v>260</v>
      </c>
      <c r="E261" s="19" t="s">
        <v>511</v>
      </c>
      <c r="F261" s="10">
        <v>42036</v>
      </c>
      <c r="G261" s="10">
        <v>44228</v>
      </c>
      <c r="H261" s="11">
        <v>7</v>
      </c>
      <c r="I261" s="20" t="s">
        <v>259</v>
      </c>
      <c r="J261" s="11" t="s">
        <v>261</v>
      </c>
      <c r="K261" s="11" t="s">
        <v>669</v>
      </c>
      <c r="L261" s="11">
        <v>2</v>
      </c>
    </row>
    <row r="262" spans="1:12">
      <c r="A262" s="11" t="s">
        <v>512</v>
      </c>
      <c r="D262" s="11" t="s">
        <v>260</v>
      </c>
      <c r="E262" s="19" t="s">
        <v>586</v>
      </c>
      <c r="F262" s="10">
        <v>42036</v>
      </c>
      <c r="G262" s="10">
        <v>44228</v>
      </c>
      <c r="H262" s="11">
        <v>7</v>
      </c>
      <c r="I262" s="20" t="s">
        <v>259</v>
      </c>
      <c r="J262" s="11" t="s">
        <v>261</v>
      </c>
      <c r="K262" s="11" t="s">
        <v>669</v>
      </c>
      <c r="L262" s="11">
        <v>2</v>
      </c>
    </row>
    <row r="263" spans="1:12">
      <c r="A263" s="11" t="s">
        <v>513</v>
      </c>
      <c r="D263" s="11" t="s">
        <v>260</v>
      </c>
      <c r="E263" s="19" t="s">
        <v>587</v>
      </c>
      <c r="F263" s="10">
        <v>42036</v>
      </c>
      <c r="G263" s="10">
        <v>44228</v>
      </c>
      <c r="H263" s="11">
        <v>7</v>
      </c>
      <c r="I263" s="20" t="s">
        <v>259</v>
      </c>
      <c r="J263" s="11" t="s">
        <v>261</v>
      </c>
      <c r="K263" s="11" t="s">
        <v>669</v>
      </c>
      <c r="L263" s="11">
        <v>2</v>
      </c>
    </row>
    <row r="264" spans="1:12">
      <c r="A264" s="11" t="s">
        <v>514</v>
      </c>
      <c r="D264" s="11" t="s">
        <v>260</v>
      </c>
      <c r="E264" s="19" t="s">
        <v>588</v>
      </c>
      <c r="F264" s="10">
        <v>42036</v>
      </c>
      <c r="G264" s="10">
        <v>44228</v>
      </c>
      <c r="H264" s="11">
        <v>7</v>
      </c>
      <c r="I264" s="20" t="s">
        <v>259</v>
      </c>
      <c r="J264" s="11" t="s">
        <v>261</v>
      </c>
      <c r="K264" s="11" t="s">
        <v>669</v>
      </c>
      <c r="L264" s="11">
        <v>2</v>
      </c>
    </row>
    <row r="265" spans="1:12">
      <c r="A265" s="11" t="s">
        <v>515</v>
      </c>
      <c r="D265" s="11" t="s">
        <v>260</v>
      </c>
      <c r="E265" s="19" t="s">
        <v>589</v>
      </c>
      <c r="F265" s="10">
        <v>42036</v>
      </c>
      <c r="G265" s="10">
        <v>44228</v>
      </c>
      <c r="H265" s="11">
        <v>7</v>
      </c>
      <c r="I265" s="20" t="s">
        <v>259</v>
      </c>
      <c r="J265" s="11" t="s">
        <v>261</v>
      </c>
      <c r="K265" s="11" t="s">
        <v>669</v>
      </c>
      <c r="L265" s="11">
        <v>2</v>
      </c>
    </row>
    <row r="266" spans="1:12">
      <c r="A266" s="11" t="s">
        <v>516</v>
      </c>
      <c r="D266" s="11" t="s">
        <v>260</v>
      </c>
      <c r="E266" s="19" t="s">
        <v>590</v>
      </c>
      <c r="F266" s="10">
        <v>42036</v>
      </c>
      <c r="G266" s="10">
        <v>44228</v>
      </c>
      <c r="H266" s="11">
        <v>7</v>
      </c>
      <c r="I266" s="20" t="s">
        <v>259</v>
      </c>
      <c r="J266" s="11" t="s">
        <v>261</v>
      </c>
      <c r="K266" s="11" t="s">
        <v>669</v>
      </c>
      <c r="L266" s="11">
        <v>2</v>
      </c>
    </row>
    <row r="267" spans="1:12">
      <c r="A267" s="11" t="s">
        <v>517</v>
      </c>
      <c r="D267" s="11" t="s">
        <v>260</v>
      </c>
      <c r="E267" s="19" t="s">
        <v>591</v>
      </c>
      <c r="F267" s="10">
        <v>42036</v>
      </c>
      <c r="G267" s="10">
        <v>44228</v>
      </c>
      <c r="H267" s="11">
        <v>7</v>
      </c>
      <c r="I267" s="20" t="s">
        <v>259</v>
      </c>
      <c r="J267" s="11" t="s">
        <v>261</v>
      </c>
      <c r="K267" s="11" t="s">
        <v>669</v>
      </c>
      <c r="L267" s="11">
        <v>2</v>
      </c>
    </row>
    <row r="268" spans="1:12">
      <c r="A268" s="11" t="s">
        <v>518</v>
      </c>
      <c r="D268" s="11" t="s">
        <v>260</v>
      </c>
      <c r="E268" s="19" t="s">
        <v>592</v>
      </c>
      <c r="F268" s="10">
        <v>42036</v>
      </c>
      <c r="G268" s="10">
        <v>44228</v>
      </c>
      <c r="H268" s="11">
        <v>7</v>
      </c>
      <c r="I268" s="20" t="s">
        <v>259</v>
      </c>
      <c r="J268" s="11" t="s">
        <v>261</v>
      </c>
      <c r="K268" s="11" t="s">
        <v>669</v>
      </c>
      <c r="L268" s="11">
        <v>2</v>
      </c>
    </row>
    <row r="269" spans="1:12">
      <c r="A269" s="11" t="s">
        <v>519</v>
      </c>
      <c r="D269" s="11" t="s">
        <v>260</v>
      </c>
      <c r="E269" s="19" t="s">
        <v>593</v>
      </c>
      <c r="F269" s="10">
        <v>42036</v>
      </c>
      <c r="G269" s="10">
        <v>44228</v>
      </c>
      <c r="H269" s="11">
        <v>7</v>
      </c>
      <c r="I269" s="20" t="s">
        <v>259</v>
      </c>
      <c r="J269" s="11" t="s">
        <v>261</v>
      </c>
      <c r="K269" s="11" t="s">
        <v>669</v>
      </c>
      <c r="L269" s="11">
        <v>2</v>
      </c>
    </row>
    <row r="270" spans="1:12">
      <c r="A270" s="11" t="s">
        <v>520</v>
      </c>
      <c r="D270" s="11" t="s">
        <v>260</v>
      </c>
      <c r="E270" s="19" t="s">
        <v>594</v>
      </c>
      <c r="F270" s="10">
        <v>42036</v>
      </c>
      <c r="G270" s="10">
        <v>44228</v>
      </c>
      <c r="H270" s="11">
        <v>7</v>
      </c>
      <c r="I270" s="20" t="s">
        <v>259</v>
      </c>
      <c r="J270" s="11" t="s">
        <v>261</v>
      </c>
      <c r="K270" s="11" t="s">
        <v>669</v>
      </c>
      <c r="L270" s="11">
        <v>2</v>
      </c>
    </row>
    <row r="271" spans="1:12">
      <c r="A271" s="11" t="s">
        <v>521</v>
      </c>
      <c r="D271" s="11" t="s">
        <v>260</v>
      </c>
      <c r="E271" s="19" t="s">
        <v>595</v>
      </c>
      <c r="F271" s="10">
        <v>42036</v>
      </c>
      <c r="G271" s="10">
        <v>44228</v>
      </c>
      <c r="H271" s="11">
        <v>7</v>
      </c>
      <c r="I271" s="20" t="s">
        <v>259</v>
      </c>
      <c r="J271" s="11" t="s">
        <v>261</v>
      </c>
      <c r="K271" s="11" t="s">
        <v>669</v>
      </c>
      <c r="L271" s="11">
        <v>2</v>
      </c>
    </row>
    <row r="272" spans="1:12">
      <c r="A272" s="11" t="s">
        <v>522</v>
      </c>
      <c r="D272" s="11" t="s">
        <v>260</v>
      </c>
      <c r="E272" s="19" t="s">
        <v>596</v>
      </c>
      <c r="F272" s="10">
        <v>42036</v>
      </c>
      <c r="G272" s="10">
        <v>44228</v>
      </c>
      <c r="H272" s="11">
        <v>7</v>
      </c>
      <c r="I272" s="20" t="s">
        <v>259</v>
      </c>
      <c r="J272" s="11" t="s">
        <v>261</v>
      </c>
      <c r="K272" s="11" t="s">
        <v>669</v>
      </c>
      <c r="L272" s="11">
        <v>2</v>
      </c>
    </row>
    <row r="273" spans="1:12">
      <c r="A273" s="11" t="s">
        <v>523</v>
      </c>
      <c r="D273" s="11" t="s">
        <v>260</v>
      </c>
      <c r="E273" s="19" t="s">
        <v>597</v>
      </c>
      <c r="F273" s="10">
        <v>42036</v>
      </c>
      <c r="G273" s="10">
        <v>44228</v>
      </c>
      <c r="H273" s="11">
        <v>7</v>
      </c>
      <c r="I273" s="20" t="s">
        <v>259</v>
      </c>
      <c r="J273" s="11" t="s">
        <v>261</v>
      </c>
      <c r="K273" s="11" t="s">
        <v>669</v>
      </c>
      <c r="L273" s="11">
        <v>2</v>
      </c>
    </row>
    <row r="274" spans="1:12">
      <c r="A274" s="11" t="s">
        <v>524</v>
      </c>
      <c r="D274" s="11" t="s">
        <v>260</v>
      </c>
      <c r="E274" s="19" t="s">
        <v>598</v>
      </c>
      <c r="F274" s="10">
        <v>42036</v>
      </c>
      <c r="G274" s="10">
        <v>44228</v>
      </c>
      <c r="H274" s="11">
        <v>7</v>
      </c>
      <c r="I274" s="20" t="s">
        <v>259</v>
      </c>
      <c r="J274" s="11" t="s">
        <v>261</v>
      </c>
      <c r="K274" s="11" t="s">
        <v>669</v>
      </c>
      <c r="L274" s="11">
        <v>2</v>
      </c>
    </row>
    <row r="275" spans="1:12">
      <c r="A275" s="11" t="s">
        <v>525</v>
      </c>
      <c r="D275" s="11" t="s">
        <v>260</v>
      </c>
      <c r="E275" s="19" t="s">
        <v>599</v>
      </c>
      <c r="F275" s="10">
        <v>42036</v>
      </c>
      <c r="G275" s="10">
        <v>44228</v>
      </c>
      <c r="H275" s="11">
        <v>7</v>
      </c>
      <c r="I275" s="20" t="s">
        <v>259</v>
      </c>
      <c r="J275" s="11" t="s">
        <v>261</v>
      </c>
      <c r="K275" s="11" t="s">
        <v>669</v>
      </c>
      <c r="L275" s="11">
        <v>2</v>
      </c>
    </row>
    <row r="276" spans="1:12">
      <c r="A276" s="11" t="s">
        <v>526</v>
      </c>
      <c r="D276" s="11" t="s">
        <v>260</v>
      </c>
      <c r="E276" s="19" t="s">
        <v>600</v>
      </c>
      <c r="F276" s="10">
        <v>42036</v>
      </c>
      <c r="G276" s="10">
        <v>44228</v>
      </c>
      <c r="H276" s="11">
        <v>7</v>
      </c>
      <c r="I276" s="20" t="s">
        <v>259</v>
      </c>
      <c r="J276" s="11" t="s">
        <v>261</v>
      </c>
      <c r="K276" s="11" t="s">
        <v>669</v>
      </c>
      <c r="L276" s="11">
        <v>2</v>
      </c>
    </row>
    <row r="277" spans="1:12">
      <c r="A277" s="11" t="s">
        <v>527</v>
      </c>
      <c r="D277" s="11" t="s">
        <v>260</v>
      </c>
      <c r="E277" s="19" t="s">
        <v>601</v>
      </c>
      <c r="F277" s="10">
        <v>42036</v>
      </c>
      <c r="G277" s="10">
        <v>44228</v>
      </c>
      <c r="H277" s="11">
        <v>7</v>
      </c>
      <c r="I277" s="20" t="s">
        <v>259</v>
      </c>
      <c r="J277" s="11" t="s">
        <v>261</v>
      </c>
      <c r="K277" s="11" t="s">
        <v>669</v>
      </c>
      <c r="L277" s="11">
        <v>2</v>
      </c>
    </row>
    <row r="278" spans="1:12">
      <c r="A278" s="11" t="s">
        <v>528</v>
      </c>
      <c r="D278" s="11" t="s">
        <v>260</v>
      </c>
      <c r="E278" s="19" t="s">
        <v>602</v>
      </c>
      <c r="F278" s="10">
        <v>42036</v>
      </c>
      <c r="G278" s="10">
        <v>44228</v>
      </c>
      <c r="H278" s="11">
        <v>7</v>
      </c>
      <c r="I278" s="20" t="s">
        <v>259</v>
      </c>
      <c r="J278" s="11" t="s">
        <v>261</v>
      </c>
      <c r="K278" s="11" t="s">
        <v>669</v>
      </c>
      <c r="L278" s="11">
        <v>2</v>
      </c>
    </row>
    <row r="279" spans="1:12">
      <c r="A279" s="11" t="s">
        <v>529</v>
      </c>
      <c r="D279" s="11" t="s">
        <v>260</v>
      </c>
      <c r="E279" s="19" t="s">
        <v>603</v>
      </c>
      <c r="F279" s="10">
        <v>42036</v>
      </c>
      <c r="G279" s="10">
        <v>44228</v>
      </c>
      <c r="H279" s="11">
        <v>7</v>
      </c>
      <c r="I279" s="20" t="s">
        <v>259</v>
      </c>
      <c r="J279" s="11" t="s">
        <v>261</v>
      </c>
      <c r="K279" s="11" t="s">
        <v>669</v>
      </c>
      <c r="L279" s="11">
        <v>2</v>
      </c>
    </row>
    <row r="280" spans="1:12">
      <c r="A280" s="11" t="s">
        <v>530</v>
      </c>
      <c r="D280" s="11" t="s">
        <v>260</v>
      </c>
      <c r="E280" s="19" t="s">
        <v>604</v>
      </c>
      <c r="F280" s="10">
        <v>42036</v>
      </c>
      <c r="G280" s="10">
        <v>44228</v>
      </c>
      <c r="H280" s="11">
        <v>7</v>
      </c>
      <c r="I280" s="20" t="s">
        <v>259</v>
      </c>
      <c r="J280" s="11" t="s">
        <v>261</v>
      </c>
      <c r="K280" s="11" t="s">
        <v>669</v>
      </c>
      <c r="L280" s="11">
        <v>2</v>
      </c>
    </row>
    <row r="281" spans="1:12">
      <c r="A281" s="11" t="s">
        <v>531</v>
      </c>
      <c r="D281" s="11" t="s">
        <v>260</v>
      </c>
      <c r="E281" s="19" t="s">
        <v>605</v>
      </c>
      <c r="F281" s="10">
        <v>42036</v>
      </c>
      <c r="G281" s="10">
        <v>44228</v>
      </c>
      <c r="H281" s="11">
        <v>7</v>
      </c>
      <c r="I281" s="20" t="s">
        <v>259</v>
      </c>
      <c r="J281" s="11" t="s">
        <v>261</v>
      </c>
      <c r="K281" s="11" t="s">
        <v>669</v>
      </c>
      <c r="L281" s="11">
        <v>2</v>
      </c>
    </row>
    <row r="282" spans="1:12">
      <c r="A282" s="11" t="s">
        <v>532</v>
      </c>
      <c r="D282" s="11" t="s">
        <v>260</v>
      </c>
      <c r="E282" s="19" t="s">
        <v>606</v>
      </c>
      <c r="F282" s="10">
        <v>42036</v>
      </c>
      <c r="G282" s="10">
        <v>44228</v>
      </c>
      <c r="H282" s="11">
        <v>7</v>
      </c>
      <c r="I282" s="20" t="s">
        <v>259</v>
      </c>
      <c r="J282" s="11" t="s">
        <v>261</v>
      </c>
      <c r="K282" s="11" t="s">
        <v>669</v>
      </c>
      <c r="L282" s="11">
        <v>2</v>
      </c>
    </row>
    <row r="283" spans="1:12">
      <c r="A283" s="11" t="s">
        <v>533</v>
      </c>
      <c r="D283" s="11" t="s">
        <v>260</v>
      </c>
      <c r="E283" s="19" t="s">
        <v>607</v>
      </c>
      <c r="F283" s="10">
        <v>42036</v>
      </c>
      <c r="G283" s="10">
        <v>44228</v>
      </c>
      <c r="H283" s="11">
        <v>7</v>
      </c>
      <c r="I283" s="20" t="s">
        <v>259</v>
      </c>
      <c r="J283" s="11" t="s">
        <v>261</v>
      </c>
      <c r="K283" s="11" t="s">
        <v>669</v>
      </c>
      <c r="L283" s="11">
        <v>2</v>
      </c>
    </row>
    <row r="284" spans="1:12">
      <c r="A284" s="11" t="s">
        <v>534</v>
      </c>
      <c r="D284" s="11" t="s">
        <v>260</v>
      </c>
      <c r="E284" s="19" t="s">
        <v>608</v>
      </c>
      <c r="F284" s="10">
        <v>42036</v>
      </c>
      <c r="G284" s="10">
        <v>44228</v>
      </c>
      <c r="H284" s="11">
        <v>7</v>
      </c>
      <c r="I284" s="20" t="s">
        <v>259</v>
      </c>
      <c r="J284" s="11" t="s">
        <v>261</v>
      </c>
      <c r="K284" s="11" t="s">
        <v>669</v>
      </c>
      <c r="L284" s="11">
        <v>2</v>
      </c>
    </row>
    <row r="285" spans="1:12">
      <c r="A285" s="11" t="s">
        <v>535</v>
      </c>
      <c r="D285" s="11" t="s">
        <v>260</v>
      </c>
      <c r="E285" s="19" t="s">
        <v>609</v>
      </c>
      <c r="F285" s="10">
        <v>42036</v>
      </c>
      <c r="G285" s="10">
        <v>44228</v>
      </c>
      <c r="H285" s="11">
        <v>7</v>
      </c>
      <c r="I285" s="20" t="s">
        <v>259</v>
      </c>
      <c r="J285" s="11" t="s">
        <v>261</v>
      </c>
      <c r="K285" s="11" t="s">
        <v>669</v>
      </c>
      <c r="L285" s="11">
        <v>2</v>
      </c>
    </row>
    <row r="286" spans="1:12">
      <c r="A286" s="11" t="s">
        <v>536</v>
      </c>
      <c r="D286" s="11" t="s">
        <v>260</v>
      </c>
      <c r="E286" s="19" t="s">
        <v>610</v>
      </c>
      <c r="F286" s="10">
        <v>42036</v>
      </c>
      <c r="G286" s="10">
        <v>44228</v>
      </c>
      <c r="H286" s="11">
        <v>7</v>
      </c>
      <c r="I286" s="20" t="s">
        <v>259</v>
      </c>
      <c r="J286" s="11" t="s">
        <v>261</v>
      </c>
      <c r="K286" s="11" t="s">
        <v>669</v>
      </c>
      <c r="L286" s="11">
        <v>2</v>
      </c>
    </row>
    <row r="287" spans="1:12">
      <c r="A287" s="11" t="s">
        <v>537</v>
      </c>
      <c r="D287" s="11" t="s">
        <v>260</v>
      </c>
      <c r="E287" s="19" t="s">
        <v>611</v>
      </c>
      <c r="F287" s="10">
        <v>42036</v>
      </c>
      <c r="G287" s="10">
        <v>44228</v>
      </c>
      <c r="H287" s="11">
        <v>7</v>
      </c>
      <c r="I287" s="20" t="s">
        <v>259</v>
      </c>
      <c r="J287" s="11" t="s">
        <v>261</v>
      </c>
      <c r="K287" s="11" t="s">
        <v>669</v>
      </c>
      <c r="L287" s="11">
        <v>2</v>
      </c>
    </row>
    <row r="288" spans="1:12">
      <c r="A288" s="11" t="s">
        <v>538</v>
      </c>
      <c r="D288" s="11" t="s">
        <v>260</v>
      </c>
      <c r="E288" s="19" t="s">
        <v>612</v>
      </c>
      <c r="F288" s="10">
        <v>42036</v>
      </c>
      <c r="G288" s="10">
        <v>44228</v>
      </c>
      <c r="H288" s="11">
        <v>7</v>
      </c>
      <c r="I288" s="20" t="s">
        <v>259</v>
      </c>
      <c r="J288" s="11" t="s">
        <v>261</v>
      </c>
      <c r="K288" s="11" t="s">
        <v>669</v>
      </c>
      <c r="L288" s="11">
        <v>2</v>
      </c>
    </row>
    <row r="289" spans="1:12">
      <c r="A289" s="11" t="s">
        <v>539</v>
      </c>
      <c r="D289" s="11" t="s">
        <v>260</v>
      </c>
      <c r="E289" s="19" t="s">
        <v>613</v>
      </c>
      <c r="F289" s="10">
        <v>42036</v>
      </c>
      <c r="G289" s="10">
        <v>44228</v>
      </c>
      <c r="H289" s="11">
        <v>7</v>
      </c>
      <c r="I289" s="20" t="s">
        <v>259</v>
      </c>
      <c r="J289" s="11" t="s">
        <v>261</v>
      </c>
      <c r="K289" s="11" t="s">
        <v>669</v>
      </c>
      <c r="L289" s="11">
        <v>2</v>
      </c>
    </row>
    <row r="290" spans="1:12">
      <c r="A290" s="11" t="s">
        <v>540</v>
      </c>
      <c r="D290" s="11" t="s">
        <v>260</v>
      </c>
      <c r="E290" s="19" t="s">
        <v>614</v>
      </c>
      <c r="F290" s="10">
        <v>42036</v>
      </c>
      <c r="G290" s="10">
        <v>44228</v>
      </c>
      <c r="H290" s="11">
        <v>7</v>
      </c>
      <c r="I290" s="20" t="s">
        <v>259</v>
      </c>
      <c r="J290" s="11" t="s">
        <v>261</v>
      </c>
      <c r="K290" s="11" t="s">
        <v>669</v>
      </c>
      <c r="L290" s="11">
        <v>2</v>
      </c>
    </row>
    <row r="291" spans="1:12">
      <c r="A291" s="11" t="s">
        <v>541</v>
      </c>
      <c r="D291" s="11" t="s">
        <v>260</v>
      </c>
      <c r="E291" s="19" t="s">
        <v>615</v>
      </c>
      <c r="F291" s="10">
        <v>42036</v>
      </c>
      <c r="G291" s="10">
        <v>44228</v>
      </c>
      <c r="H291" s="11">
        <v>7</v>
      </c>
      <c r="I291" s="20" t="s">
        <v>259</v>
      </c>
      <c r="J291" s="11" t="s">
        <v>261</v>
      </c>
      <c r="K291" s="11" t="s">
        <v>669</v>
      </c>
      <c r="L291" s="11">
        <v>2</v>
      </c>
    </row>
    <row r="292" spans="1:12">
      <c r="A292" s="11" t="s">
        <v>542</v>
      </c>
      <c r="D292" s="11" t="s">
        <v>260</v>
      </c>
      <c r="E292" s="19" t="s">
        <v>616</v>
      </c>
      <c r="F292" s="10">
        <v>42036</v>
      </c>
      <c r="G292" s="10">
        <v>44228</v>
      </c>
      <c r="H292" s="11">
        <v>7</v>
      </c>
      <c r="I292" s="20" t="s">
        <v>259</v>
      </c>
      <c r="J292" s="11" t="s">
        <v>261</v>
      </c>
      <c r="K292" s="11" t="s">
        <v>669</v>
      </c>
      <c r="L292" s="11">
        <v>2</v>
      </c>
    </row>
    <row r="293" spans="1:12">
      <c r="A293" s="11" t="s">
        <v>543</v>
      </c>
      <c r="D293" s="11" t="s">
        <v>260</v>
      </c>
      <c r="E293" s="19" t="s">
        <v>617</v>
      </c>
      <c r="F293" s="10">
        <v>42036</v>
      </c>
      <c r="G293" s="10">
        <v>44228</v>
      </c>
      <c r="H293" s="11">
        <v>7</v>
      </c>
      <c r="I293" s="20" t="s">
        <v>259</v>
      </c>
      <c r="J293" s="11" t="s">
        <v>261</v>
      </c>
      <c r="K293" s="11" t="s">
        <v>669</v>
      </c>
      <c r="L293" s="11">
        <v>2</v>
      </c>
    </row>
    <row r="294" spans="1:12">
      <c r="A294" s="11" t="s">
        <v>544</v>
      </c>
      <c r="D294" s="11" t="s">
        <v>260</v>
      </c>
      <c r="E294" s="19" t="s">
        <v>618</v>
      </c>
      <c r="F294" s="10">
        <v>42036</v>
      </c>
      <c r="G294" s="10">
        <v>44228</v>
      </c>
      <c r="H294" s="11">
        <v>7</v>
      </c>
      <c r="I294" s="20" t="s">
        <v>259</v>
      </c>
      <c r="J294" s="11" t="s">
        <v>261</v>
      </c>
      <c r="K294" s="11" t="s">
        <v>669</v>
      </c>
      <c r="L294" s="11">
        <v>2</v>
      </c>
    </row>
    <row r="295" spans="1:12">
      <c r="A295" s="11" t="s">
        <v>545</v>
      </c>
      <c r="D295" s="11" t="s">
        <v>260</v>
      </c>
      <c r="E295" s="19" t="s">
        <v>619</v>
      </c>
      <c r="F295" s="10">
        <v>42036</v>
      </c>
      <c r="G295" s="10">
        <v>44228</v>
      </c>
      <c r="H295" s="11">
        <v>7</v>
      </c>
      <c r="I295" s="20" t="s">
        <v>259</v>
      </c>
      <c r="J295" s="11" t="s">
        <v>261</v>
      </c>
      <c r="K295" s="11" t="s">
        <v>669</v>
      </c>
      <c r="L295" s="11">
        <v>2</v>
      </c>
    </row>
    <row r="296" spans="1:12">
      <c r="A296" s="11" t="s">
        <v>546</v>
      </c>
      <c r="D296" s="11" t="s">
        <v>260</v>
      </c>
      <c r="E296" s="19" t="s">
        <v>620</v>
      </c>
      <c r="F296" s="10">
        <v>42036</v>
      </c>
      <c r="G296" s="10">
        <v>44228</v>
      </c>
      <c r="H296" s="11">
        <v>7</v>
      </c>
      <c r="I296" s="20" t="s">
        <v>259</v>
      </c>
      <c r="J296" s="11" t="s">
        <v>261</v>
      </c>
      <c r="K296" s="11" t="s">
        <v>669</v>
      </c>
      <c r="L296" s="11">
        <v>2</v>
      </c>
    </row>
    <row r="297" spans="1:12">
      <c r="A297" s="11" t="s">
        <v>547</v>
      </c>
      <c r="D297" s="11" t="s">
        <v>260</v>
      </c>
      <c r="E297" s="19" t="s">
        <v>621</v>
      </c>
      <c r="F297" s="10">
        <v>42036</v>
      </c>
      <c r="G297" s="10">
        <v>44228</v>
      </c>
      <c r="H297" s="11">
        <v>7</v>
      </c>
      <c r="I297" s="20" t="s">
        <v>259</v>
      </c>
      <c r="J297" s="11" t="s">
        <v>261</v>
      </c>
      <c r="K297" s="11" t="s">
        <v>669</v>
      </c>
      <c r="L297" s="11">
        <v>2</v>
      </c>
    </row>
    <row r="298" spans="1:12">
      <c r="A298" s="11" t="s">
        <v>548</v>
      </c>
      <c r="D298" s="11" t="s">
        <v>260</v>
      </c>
      <c r="E298" s="19" t="s">
        <v>622</v>
      </c>
      <c r="F298" s="10">
        <v>42036</v>
      </c>
      <c r="G298" s="10">
        <v>44228</v>
      </c>
      <c r="H298" s="11">
        <v>7</v>
      </c>
      <c r="I298" s="20" t="s">
        <v>259</v>
      </c>
      <c r="J298" s="11" t="s">
        <v>261</v>
      </c>
      <c r="K298" s="11" t="s">
        <v>669</v>
      </c>
      <c r="L298" s="11">
        <v>2</v>
      </c>
    </row>
    <row r="299" spans="1:12">
      <c r="A299" s="11" t="s">
        <v>549</v>
      </c>
      <c r="D299" s="11" t="s">
        <v>260</v>
      </c>
      <c r="E299" s="19" t="s">
        <v>623</v>
      </c>
      <c r="F299" s="10">
        <v>42036</v>
      </c>
      <c r="G299" s="10">
        <v>44228</v>
      </c>
      <c r="H299" s="11">
        <v>7</v>
      </c>
      <c r="I299" s="20" t="s">
        <v>259</v>
      </c>
      <c r="J299" s="11" t="s">
        <v>261</v>
      </c>
      <c r="K299" s="11" t="s">
        <v>669</v>
      </c>
      <c r="L299" s="11">
        <v>2</v>
      </c>
    </row>
    <row r="300" spans="1:12">
      <c r="A300" s="11" t="s">
        <v>550</v>
      </c>
      <c r="D300" s="11" t="s">
        <v>260</v>
      </c>
      <c r="E300" s="19" t="s">
        <v>624</v>
      </c>
      <c r="F300" s="10">
        <v>42036</v>
      </c>
      <c r="G300" s="10">
        <v>44228</v>
      </c>
      <c r="H300" s="11">
        <v>7</v>
      </c>
      <c r="I300" s="20" t="s">
        <v>259</v>
      </c>
      <c r="J300" s="11" t="s">
        <v>261</v>
      </c>
      <c r="K300" s="11" t="s">
        <v>669</v>
      </c>
      <c r="L300" s="11">
        <v>2</v>
      </c>
    </row>
    <row r="301" spans="1:12">
      <c r="A301" s="11" t="s">
        <v>551</v>
      </c>
      <c r="D301" s="11" t="s">
        <v>260</v>
      </c>
      <c r="E301" s="19" t="s">
        <v>625</v>
      </c>
      <c r="F301" s="10">
        <v>42036</v>
      </c>
      <c r="G301" s="10">
        <v>44228</v>
      </c>
      <c r="H301" s="11">
        <v>7</v>
      </c>
      <c r="I301" s="20" t="s">
        <v>259</v>
      </c>
      <c r="J301" s="11" t="s">
        <v>261</v>
      </c>
      <c r="K301" s="11" t="s">
        <v>669</v>
      </c>
      <c r="L301" s="11">
        <v>2</v>
      </c>
    </row>
    <row r="302" spans="1:12">
      <c r="A302" s="11" t="s">
        <v>552</v>
      </c>
      <c r="D302" s="11" t="s">
        <v>260</v>
      </c>
      <c r="E302" s="19" t="s">
        <v>626</v>
      </c>
      <c r="F302" s="10">
        <v>42036</v>
      </c>
      <c r="G302" s="10">
        <v>44228</v>
      </c>
      <c r="H302" s="11">
        <v>7</v>
      </c>
      <c r="I302" s="20" t="s">
        <v>259</v>
      </c>
      <c r="J302" s="11" t="s">
        <v>261</v>
      </c>
      <c r="K302" s="11" t="s">
        <v>669</v>
      </c>
      <c r="L302" s="11">
        <v>2</v>
      </c>
    </row>
    <row r="303" spans="1:12">
      <c r="A303" s="11" t="s">
        <v>553</v>
      </c>
      <c r="D303" s="11" t="s">
        <v>260</v>
      </c>
      <c r="E303" s="19" t="s">
        <v>627</v>
      </c>
      <c r="F303" s="10">
        <v>42036</v>
      </c>
      <c r="G303" s="10">
        <v>44228</v>
      </c>
      <c r="H303" s="11">
        <v>7</v>
      </c>
      <c r="I303" s="20" t="s">
        <v>259</v>
      </c>
      <c r="J303" s="11" t="s">
        <v>261</v>
      </c>
      <c r="K303" s="11" t="s">
        <v>669</v>
      </c>
      <c r="L303" s="11">
        <v>2</v>
      </c>
    </row>
    <row r="304" spans="1:12">
      <c r="A304" s="11" t="s">
        <v>554</v>
      </c>
      <c r="D304" s="11" t="s">
        <v>260</v>
      </c>
      <c r="E304" s="19" t="s">
        <v>628</v>
      </c>
      <c r="F304" s="10">
        <v>42036</v>
      </c>
      <c r="G304" s="10">
        <v>44228</v>
      </c>
      <c r="H304" s="11">
        <v>7</v>
      </c>
      <c r="I304" s="20" t="s">
        <v>259</v>
      </c>
      <c r="J304" s="11" t="s">
        <v>261</v>
      </c>
      <c r="K304" s="11" t="s">
        <v>669</v>
      </c>
      <c r="L304" s="11">
        <v>2</v>
      </c>
    </row>
    <row r="305" spans="1:12">
      <c r="A305" s="11" t="s">
        <v>555</v>
      </c>
      <c r="D305" s="11" t="s">
        <v>260</v>
      </c>
      <c r="E305" s="19" t="s">
        <v>629</v>
      </c>
      <c r="F305" s="10">
        <v>42036</v>
      </c>
      <c r="G305" s="10">
        <v>44228</v>
      </c>
      <c r="H305" s="11">
        <v>7</v>
      </c>
      <c r="I305" s="20" t="s">
        <v>259</v>
      </c>
      <c r="J305" s="11" t="s">
        <v>261</v>
      </c>
      <c r="K305" s="11" t="s">
        <v>669</v>
      </c>
      <c r="L305" s="11">
        <v>2</v>
      </c>
    </row>
    <row r="306" spans="1:12">
      <c r="A306" s="11" t="s">
        <v>556</v>
      </c>
      <c r="D306" s="11" t="s">
        <v>260</v>
      </c>
      <c r="E306" s="19" t="s">
        <v>630</v>
      </c>
      <c r="F306" s="10">
        <v>42036</v>
      </c>
      <c r="G306" s="10">
        <v>44228</v>
      </c>
      <c r="H306" s="11">
        <v>7</v>
      </c>
      <c r="I306" s="20" t="s">
        <v>259</v>
      </c>
      <c r="J306" s="11" t="s">
        <v>261</v>
      </c>
      <c r="K306" s="11" t="s">
        <v>669</v>
      </c>
      <c r="L306" s="11">
        <v>2</v>
      </c>
    </row>
    <row r="307" spans="1:12">
      <c r="A307" s="11" t="s">
        <v>557</v>
      </c>
      <c r="D307" s="11" t="s">
        <v>260</v>
      </c>
      <c r="E307" s="19" t="s">
        <v>631</v>
      </c>
      <c r="F307" s="10">
        <v>42036</v>
      </c>
      <c r="G307" s="10">
        <v>44228</v>
      </c>
      <c r="H307" s="11">
        <v>7</v>
      </c>
      <c r="I307" s="20" t="s">
        <v>259</v>
      </c>
      <c r="J307" s="11" t="s">
        <v>261</v>
      </c>
      <c r="K307" s="11" t="s">
        <v>669</v>
      </c>
      <c r="L307" s="11">
        <v>2</v>
      </c>
    </row>
    <row r="308" spans="1:12">
      <c r="A308" s="11" t="s">
        <v>558</v>
      </c>
      <c r="D308" s="11" t="s">
        <v>260</v>
      </c>
      <c r="E308" s="19" t="s">
        <v>632</v>
      </c>
      <c r="F308" s="10">
        <v>42036</v>
      </c>
      <c r="G308" s="10">
        <v>44228</v>
      </c>
      <c r="H308" s="11">
        <v>7</v>
      </c>
      <c r="I308" s="20" t="s">
        <v>259</v>
      </c>
      <c r="J308" s="11" t="s">
        <v>261</v>
      </c>
      <c r="K308" s="11" t="s">
        <v>669</v>
      </c>
      <c r="L308" s="11">
        <v>2</v>
      </c>
    </row>
    <row r="309" spans="1:12">
      <c r="A309" s="11" t="s">
        <v>559</v>
      </c>
      <c r="D309" s="11" t="s">
        <v>260</v>
      </c>
      <c r="E309" s="19" t="s">
        <v>633</v>
      </c>
      <c r="F309" s="10">
        <v>42036</v>
      </c>
      <c r="G309" s="10">
        <v>44228</v>
      </c>
      <c r="H309" s="11">
        <v>7</v>
      </c>
      <c r="I309" s="20" t="s">
        <v>259</v>
      </c>
      <c r="J309" s="11" t="s">
        <v>261</v>
      </c>
      <c r="K309" s="11" t="s">
        <v>669</v>
      </c>
      <c r="L309" s="11">
        <v>2</v>
      </c>
    </row>
    <row r="310" spans="1:12">
      <c r="A310" s="11" t="s">
        <v>560</v>
      </c>
      <c r="D310" s="11" t="s">
        <v>260</v>
      </c>
      <c r="E310" s="19" t="s">
        <v>634</v>
      </c>
      <c r="F310" s="10">
        <v>42036</v>
      </c>
      <c r="G310" s="10">
        <v>44228</v>
      </c>
      <c r="H310" s="11">
        <v>7</v>
      </c>
      <c r="I310" s="20" t="s">
        <v>259</v>
      </c>
      <c r="J310" s="11" t="s">
        <v>261</v>
      </c>
      <c r="K310" s="11" t="s">
        <v>669</v>
      </c>
      <c r="L310" s="11">
        <v>2</v>
      </c>
    </row>
    <row r="311" spans="1:12">
      <c r="A311" s="11" t="s">
        <v>561</v>
      </c>
      <c r="D311" s="11" t="s">
        <v>260</v>
      </c>
      <c r="E311" s="19" t="s">
        <v>635</v>
      </c>
      <c r="F311" s="10">
        <v>42036</v>
      </c>
      <c r="G311" s="10">
        <v>44228</v>
      </c>
      <c r="H311" s="11">
        <v>7</v>
      </c>
      <c r="I311" s="20" t="s">
        <v>259</v>
      </c>
      <c r="J311" s="11" t="s">
        <v>261</v>
      </c>
      <c r="K311" s="11" t="s">
        <v>669</v>
      </c>
      <c r="L311" s="11">
        <v>2</v>
      </c>
    </row>
    <row r="312" spans="1:12">
      <c r="A312" s="11" t="s">
        <v>562</v>
      </c>
      <c r="D312" s="11" t="s">
        <v>260</v>
      </c>
      <c r="E312" s="19" t="s">
        <v>636</v>
      </c>
      <c r="F312" s="10">
        <v>42036</v>
      </c>
      <c r="G312" s="10">
        <v>44228</v>
      </c>
      <c r="H312" s="11">
        <v>7</v>
      </c>
      <c r="I312" s="20" t="s">
        <v>259</v>
      </c>
      <c r="J312" s="11" t="s">
        <v>261</v>
      </c>
      <c r="K312" s="11" t="s">
        <v>669</v>
      </c>
      <c r="L312" s="11">
        <v>2</v>
      </c>
    </row>
    <row r="313" spans="1:12">
      <c r="A313" s="11" t="s">
        <v>563</v>
      </c>
      <c r="D313" s="11" t="s">
        <v>260</v>
      </c>
      <c r="E313" s="19" t="s">
        <v>637</v>
      </c>
      <c r="F313" s="10">
        <v>42036</v>
      </c>
      <c r="G313" s="10">
        <v>44228</v>
      </c>
      <c r="H313" s="11">
        <v>7</v>
      </c>
      <c r="I313" s="20" t="s">
        <v>259</v>
      </c>
      <c r="J313" s="11" t="s">
        <v>261</v>
      </c>
      <c r="K313" s="11" t="s">
        <v>669</v>
      </c>
      <c r="L313" s="11">
        <v>2</v>
      </c>
    </row>
    <row r="314" spans="1:12">
      <c r="A314" s="11" t="s">
        <v>564</v>
      </c>
      <c r="D314" s="11" t="s">
        <v>260</v>
      </c>
      <c r="E314" s="19" t="s">
        <v>638</v>
      </c>
      <c r="F314" s="10">
        <v>42036</v>
      </c>
      <c r="G314" s="10">
        <v>44228</v>
      </c>
      <c r="H314" s="11">
        <v>7</v>
      </c>
      <c r="I314" s="20" t="s">
        <v>259</v>
      </c>
      <c r="J314" s="11" t="s">
        <v>261</v>
      </c>
      <c r="K314" s="11" t="s">
        <v>669</v>
      </c>
      <c r="L314" s="11">
        <v>2</v>
      </c>
    </row>
    <row r="315" spans="1:12">
      <c r="A315" s="11" t="s">
        <v>565</v>
      </c>
      <c r="D315" s="11" t="s">
        <v>260</v>
      </c>
      <c r="E315" s="19" t="s">
        <v>639</v>
      </c>
      <c r="F315" s="10">
        <v>42036</v>
      </c>
      <c r="G315" s="10">
        <v>44228</v>
      </c>
      <c r="H315" s="11">
        <v>7</v>
      </c>
      <c r="I315" s="20" t="s">
        <v>259</v>
      </c>
      <c r="J315" s="11" t="s">
        <v>261</v>
      </c>
      <c r="K315" s="11" t="s">
        <v>669</v>
      </c>
      <c r="L315" s="11">
        <v>2</v>
      </c>
    </row>
    <row r="316" spans="1:12">
      <c r="A316" s="11" t="s">
        <v>566</v>
      </c>
      <c r="D316" s="11" t="s">
        <v>260</v>
      </c>
      <c r="E316" s="19" t="s">
        <v>640</v>
      </c>
      <c r="F316" s="10">
        <v>42036</v>
      </c>
      <c r="G316" s="10">
        <v>44228</v>
      </c>
      <c r="H316" s="11">
        <v>7</v>
      </c>
      <c r="I316" s="20" t="s">
        <v>259</v>
      </c>
      <c r="J316" s="11" t="s">
        <v>261</v>
      </c>
      <c r="K316" s="11" t="s">
        <v>669</v>
      </c>
      <c r="L316" s="11">
        <v>2</v>
      </c>
    </row>
    <row r="317" spans="1:12">
      <c r="A317" s="11" t="s">
        <v>567</v>
      </c>
      <c r="D317" s="11" t="s">
        <v>260</v>
      </c>
      <c r="E317" s="19" t="s">
        <v>641</v>
      </c>
      <c r="F317" s="10">
        <v>42036</v>
      </c>
      <c r="G317" s="10">
        <v>44228</v>
      </c>
      <c r="H317" s="11">
        <v>7</v>
      </c>
      <c r="I317" s="20" t="s">
        <v>259</v>
      </c>
      <c r="J317" s="11" t="s">
        <v>261</v>
      </c>
      <c r="K317" s="11" t="s">
        <v>669</v>
      </c>
      <c r="L317" s="11">
        <v>2</v>
      </c>
    </row>
    <row r="318" spans="1:12">
      <c r="A318" s="11" t="s">
        <v>568</v>
      </c>
      <c r="D318" s="11" t="s">
        <v>260</v>
      </c>
      <c r="E318" s="19" t="s">
        <v>642</v>
      </c>
      <c r="F318" s="10">
        <v>42036</v>
      </c>
      <c r="G318" s="10">
        <v>44228</v>
      </c>
      <c r="H318" s="11">
        <v>7</v>
      </c>
      <c r="I318" s="20" t="s">
        <v>259</v>
      </c>
      <c r="J318" s="11" t="s">
        <v>261</v>
      </c>
      <c r="K318" s="11" t="s">
        <v>669</v>
      </c>
      <c r="L318" s="11">
        <v>2</v>
      </c>
    </row>
    <row r="319" spans="1:12">
      <c r="A319" s="11" t="s">
        <v>569</v>
      </c>
      <c r="D319" s="11" t="s">
        <v>260</v>
      </c>
      <c r="E319" s="19" t="s">
        <v>643</v>
      </c>
      <c r="F319" s="10">
        <v>42036</v>
      </c>
      <c r="G319" s="10">
        <v>44228</v>
      </c>
      <c r="H319" s="11">
        <v>7</v>
      </c>
      <c r="I319" s="20" t="s">
        <v>259</v>
      </c>
      <c r="J319" s="11" t="s">
        <v>261</v>
      </c>
      <c r="K319" s="11" t="s">
        <v>669</v>
      </c>
      <c r="L319" s="11">
        <v>2</v>
      </c>
    </row>
    <row r="320" spans="1:12">
      <c r="A320" s="11" t="s">
        <v>570</v>
      </c>
      <c r="D320" s="11" t="s">
        <v>260</v>
      </c>
      <c r="E320" s="19" t="s">
        <v>644</v>
      </c>
      <c r="F320" s="10">
        <v>42036</v>
      </c>
      <c r="G320" s="10">
        <v>44228</v>
      </c>
      <c r="H320" s="11">
        <v>7</v>
      </c>
      <c r="I320" s="20" t="s">
        <v>259</v>
      </c>
      <c r="J320" s="11" t="s">
        <v>261</v>
      </c>
      <c r="K320" s="11" t="s">
        <v>669</v>
      </c>
      <c r="L320" s="11">
        <v>2</v>
      </c>
    </row>
    <row r="321" spans="1:12">
      <c r="A321" s="11" t="s">
        <v>571</v>
      </c>
      <c r="D321" s="11" t="s">
        <v>260</v>
      </c>
      <c r="E321" s="19" t="s">
        <v>645</v>
      </c>
      <c r="F321" s="10">
        <v>42036</v>
      </c>
      <c r="G321" s="10">
        <v>44228</v>
      </c>
      <c r="H321" s="11">
        <v>7</v>
      </c>
      <c r="I321" s="20" t="s">
        <v>259</v>
      </c>
      <c r="J321" s="11" t="s">
        <v>261</v>
      </c>
      <c r="K321" s="11" t="s">
        <v>669</v>
      </c>
      <c r="L321" s="11">
        <v>2</v>
      </c>
    </row>
    <row r="322" spans="1:12">
      <c r="A322" s="11" t="s">
        <v>572</v>
      </c>
      <c r="D322" s="11" t="s">
        <v>260</v>
      </c>
      <c r="E322" s="19" t="s">
        <v>646</v>
      </c>
      <c r="F322" s="10">
        <v>42036</v>
      </c>
      <c r="G322" s="10">
        <v>44228</v>
      </c>
      <c r="H322" s="11">
        <v>7</v>
      </c>
      <c r="I322" s="20" t="s">
        <v>259</v>
      </c>
      <c r="J322" s="11" t="s">
        <v>261</v>
      </c>
      <c r="K322" s="11" t="s">
        <v>669</v>
      </c>
      <c r="L322" s="11">
        <v>2</v>
      </c>
    </row>
    <row r="323" spans="1:12">
      <c r="A323" s="11" t="s">
        <v>573</v>
      </c>
      <c r="D323" s="11" t="s">
        <v>260</v>
      </c>
      <c r="E323" s="19" t="s">
        <v>647</v>
      </c>
      <c r="F323" s="10">
        <v>42036</v>
      </c>
      <c r="G323" s="10">
        <v>44228</v>
      </c>
      <c r="H323" s="11">
        <v>7</v>
      </c>
      <c r="I323" s="20" t="s">
        <v>259</v>
      </c>
      <c r="J323" s="11" t="s">
        <v>261</v>
      </c>
      <c r="K323" s="11" t="s">
        <v>669</v>
      </c>
      <c r="L323" s="11">
        <v>2</v>
      </c>
    </row>
    <row r="324" spans="1:12">
      <c r="A324" s="11" t="s">
        <v>574</v>
      </c>
      <c r="D324" s="11" t="s">
        <v>260</v>
      </c>
      <c r="E324" s="19" t="s">
        <v>648</v>
      </c>
      <c r="F324" s="10">
        <v>42036</v>
      </c>
      <c r="G324" s="10">
        <v>44228</v>
      </c>
      <c r="H324" s="11">
        <v>7</v>
      </c>
      <c r="I324" s="20" t="s">
        <v>259</v>
      </c>
      <c r="J324" s="11" t="s">
        <v>261</v>
      </c>
      <c r="K324" s="11" t="s">
        <v>669</v>
      </c>
      <c r="L324" s="11">
        <v>2</v>
      </c>
    </row>
    <row r="325" spans="1:12">
      <c r="A325" s="11" t="s">
        <v>575</v>
      </c>
      <c r="D325" s="11" t="s">
        <v>260</v>
      </c>
      <c r="E325" s="19" t="s">
        <v>649</v>
      </c>
      <c r="F325" s="10">
        <v>42036</v>
      </c>
      <c r="G325" s="10">
        <v>44228</v>
      </c>
      <c r="H325" s="11">
        <v>7</v>
      </c>
      <c r="I325" s="20" t="s">
        <v>259</v>
      </c>
      <c r="J325" s="11" t="s">
        <v>261</v>
      </c>
      <c r="K325" s="11" t="s">
        <v>669</v>
      </c>
      <c r="L325" s="11">
        <v>2</v>
      </c>
    </row>
    <row r="326" spans="1:12">
      <c r="A326" s="11" t="s">
        <v>576</v>
      </c>
      <c r="D326" s="11" t="s">
        <v>260</v>
      </c>
      <c r="E326" s="19" t="s">
        <v>650</v>
      </c>
      <c r="F326" s="10">
        <v>42036</v>
      </c>
      <c r="G326" s="10">
        <v>44228</v>
      </c>
      <c r="H326" s="11">
        <v>7</v>
      </c>
      <c r="I326" s="20" t="s">
        <v>259</v>
      </c>
      <c r="J326" s="11" t="s">
        <v>261</v>
      </c>
      <c r="K326" s="11" t="s">
        <v>669</v>
      </c>
      <c r="L326" s="11">
        <v>2</v>
      </c>
    </row>
    <row r="327" spans="1:12">
      <c r="A327" s="11" t="s">
        <v>577</v>
      </c>
      <c r="D327" s="11" t="s">
        <v>260</v>
      </c>
      <c r="E327" s="19" t="s">
        <v>651</v>
      </c>
      <c r="F327" s="10">
        <v>42036</v>
      </c>
      <c r="G327" s="10">
        <v>44228</v>
      </c>
      <c r="H327" s="11">
        <v>7</v>
      </c>
      <c r="I327" s="20" t="s">
        <v>259</v>
      </c>
      <c r="J327" s="11" t="s">
        <v>261</v>
      </c>
      <c r="K327" s="11" t="s">
        <v>669</v>
      </c>
      <c r="L327" s="11">
        <v>2</v>
      </c>
    </row>
    <row r="328" spans="1:12">
      <c r="A328" s="11" t="s">
        <v>578</v>
      </c>
      <c r="D328" s="11" t="s">
        <v>260</v>
      </c>
      <c r="E328" s="19" t="s">
        <v>652</v>
      </c>
      <c r="F328" s="10">
        <v>42036</v>
      </c>
      <c r="G328" s="10">
        <v>44228</v>
      </c>
      <c r="H328" s="11">
        <v>7</v>
      </c>
      <c r="I328" s="20" t="s">
        <v>259</v>
      </c>
      <c r="J328" s="11" t="s">
        <v>261</v>
      </c>
      <c r="K328" s="11" t="s">
        <v>669</v>
      </c>
      <c r="L328" s="11">
        <v>2</v>
      </c>
    </row>
    <row r="329" spans="1:12">
      <c r="A329" s="11" t="s">
        <v>579</v>
      </c>
      <c r="D329" s="11" t="s">
        <v>260</v>
      </c>
      <c r="E329" s="19" t="s">
        <v>653</v>
      </c>
      <c r="F329" s="10">
        <v>42036</v>
      </c>
      <c r="G329" s="10">
        <v>44228</v>
      </c>
      <c r="H329" s="11">
        <v>7</v>
      </c>
      <c r="I329" s="20" t="s">
        <v>259</v>
      </c>
      <c r="J329" s="11" t="s">
        <v>261</v>
      </c>
      <c r="K329" s="11" t="s">
        <v>669</v>
      </c>
      <c r="L329" s="11">
        <v>2</v>
      </c>
    </row>
    <row r="330" spans="1:12">
      <c r="A330" s="11" t="s">
        <v>580</v>
      </c>
      <c r="D330" s="11" t="s">
        <v>260</v>
      </c>
      <c r="E330" s="19" t="s">
        <v>654</v>
      </c>
      <c r="F330" s="10">
        <v>42036</v>
      </c>
      <c r="G330" s="10">
        <v>44228</v>
      </c>
      <c r="H330" s="11">
        <v>7</v>
      </c>
      <c r="I330" s="20" t="s">
        <v>259</v>
      </c>
      <c r="J330" s="11" t="s">
        <v>261</v>
      </c>
      <c r="K330" s="11" t="s">
        <v>669</v>
      </c>
      <c r="L330" s="11">
        <v>2</v>
      </c>
    </row>
    <row r="331" spans="1:12">
      <c r="A331" s="11" t="s">
        <v>581</v>
      </c>
      <c r="D331" s="11" t="s">
        <v>260</v>
      </c>
      <c r="E331" s="19" t="s">
        <v>655</v>
      </c>
      <c r="F331" s="10">
        <v>42036</v>
      </c>
      <c r="G331" s="10">
        <v>44228</v>
      </c>
      <c r="H331" s="11">
        <v>7</v>
      </c>
      <c r="I331" s="20" t="s">
        <v>259</v>
      </c>
      <c r="J331" s="11" t="s">
        <v>261</v>
      </c>
      <c r="K331" s="11" t="s">
        <v>669</v>
      </c>
      <c r="L331" s="11">
        <v>2</v>
      </c>
    </row>
    <row r="332" spans="1:12">
      <c r="A332" s="11" t="s">
        <v>582</v>
      </c>
      <c r="D332" s="11" t="s">
        <v>260</v>
      </c>
      <c r="E332" s="19" t="s">
        <v>656</v>
      </c>
      <c r="F332" s="10">
        <v>42036</v>
      </c>
      <c r="G332" s="10">
        <v>44228</v>
      </c>
      <c r="H332" s="11">
        <v>7</v>
      </c>
      <c r="I332" s="20" t="s">
        <v>259</v>
      </c>
      <c r="J332" s="11" t="s">
        <v>261</v>
      </c>
      <c r="K332" s="11" t="s">
        <v>669</v>
      </c>
      <c r="L332" s="11">
        <v>2</v>
      </c>
    </row>
    <row r="333" spans="1:12">
      <c r="A333" s="11" t="s">
        <v>583</v>
      </c>
      <c r="D333" s="11" t="s">
        <v>260</v>
      </c>
      <c r="E333" s="19" t="s">
        <v>657</v>
      </c>
      <c r="F333" s="10">
        <v>42036</v>
      </c>
      <c r="G333" s="10">
        <v>44228</v>
      </c>
      <c r="H333" s="11">
        <v>7</v>
      </c>
      <c r="I333" s="20" t="s">
        <v>259</v>
      </c>
      <c r="J333" s="11" t="s">
        <v>261</v>
      </c>
      <c r="K333" s="11" t="s">
        <v>669</v>
      </c>
      <c r="L333" s="11">
        <v>2</v>
      </c>
    </row>
    <row r="334" spans="1:12">
      <c r="A334" s="11" t="s">
        <v>584</v>
      </c>
      <c r="D334" s="11" t="s">
        <v>260</v>
      </c>
      <c r="E334" s="19" t="s">
        <v>658</v>
      </c>
      <c r="F334" s="10">
        <v>42036</v>
      </c>
      <c r="G334" s="10">
        <v>44228</v>
      </c>
      <c r="H334" s="11">
        <v>7</v>
      </c>
      <c r="I334" s="20" t="s">
        <v>259</v>
      </c>
      <c r="J334" s="11" t="s">
        <v>261</v>
      </c>
      <c r="K334" s="11" t="s">
        <v>669</v>
      </c>
      <c r="L334" s="11">
        <v>2</v>
      </c>
    </row>
    <row r="335" spans="1:12">
      <c r="A335" s="11" t="s">
        <v>585</v>
      </c>
      <c r="D335" s="11" t="s">
        <v>260</v>
      </c>
      <c r="E335" s="19" t="s">
        <v>659</v>
      </c>
      <c r="F335" s="10">
        <v>42036</v>
      </c>
      <c r="G335" s="10">
        <v>44228</v>
      </c>
      <c r="H335" s="11">
        <v>7</v>
      </c>
      <c r="I335" s="20" t="s">
        <v>259</v>
      </c>
      <c r="J335" s="11" t="s">
        <v>261</v>
      </c>
      <c r="K335" s="11" t="s">
        <v>669</v>
      </c>
      <c r="L335" s="11">
        <v>2</v>
      </c>
    </row>
    <row r="337" spans="1:1">
      <c r="A337" s="11" t="s">
        <v>668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29974L" display="A124829974L" xr:uid="{00000000-0004-0000-0000-000001000000}"/>
    <hyperlink ref="E13" location="A124829754K" display="A124829754K" xr:uid="{00000000-0004-0000-0000-000002000000}"/>
    <hyperlink ref="E14" location="A124829094R" display="A124829094R" xr:uid="{00000000-0004-0000-0000-000003000000}"/>
    <hyperlink ref="E15" location="A124829534J" display="A124829534J" xr:uid="{00000000-0004-0000-0000-000004000000}"/>
    <hyperlink ref="E16" location="A124830194W" display="A124830194W" xr:uid="{00000000-0004-0000-0000-000005000000}"/>
    <hyperlink ref="E17" location="A124829314F" display="A124829314F" xr:uid="{00000000-0004-0000-0000-000006000000}"/>
    <hyperlink ref="E18" location="A124830118V" display="A124830118V" xr:uid="{00000000-0004-0000-0000-000007000000}"/>
    <hyperlink ref="E19" location="A124829898W" display="A124829898W" xr:uid="{00000000-0004-0000-0000-000008000000}"/>
    <hyperlink ref="E20" location="A124829238R" display="A124829238R" xr:uid="{00000000-0004-0000-0000-000009000000}"/>
    <hyperlink ref="E21" location="A124829678V" display="A124829678V" xr:uid="{00000000-0004-0000-0000-00000A000000}"/>
    <hyperlink ref="E22" location="A124830338W" display="A124830338W" xr:uid="{00000000-0004-0000-0000-00000B000000}"/>
    <hyperlink ref="E23" location="A124829458T" display="A124829458T" xr:uid="{00000000-0004-0000-0000-00000C000000}"/>
    <hyperlink ref="E24" location="A124830046V" display="A124830046V" xr:uid="{00000000-0004-0000-0000-00000D000000}"/>
    <hyperlink ref="E25" location="A124829826K" display="A124829826K" xr:uid="{00000000-0004-0000-0000-00000E000000}"/>
    <hyperlink ref="E26" location="A124829166R" display="A124829166R" xr:uid="{00000000-0004-0000-0000-00000F000000}"/>
    <hyperlink ref="E27" location="A124829606J" display="A124829606J" xr:uid="{00000000-0004-0000-0000-000010000000}"/>
    <hyperlink ref="E28" location="A124830266W" display="A124830266W" xr:uid="{00000000-0004-0000-0000-000011000000}"/>
    <hyperlink ref="E29" location="A124829386T" display="A124829386T" xr:uid="{00000000-0004-0000-0000-000012000000}"/>
    <hyperlink ref="E30" location="A124830122K" display="A124830122K" xr:uid="{00000000-0004-0000-0000-000013000000}"/>
    <hyperlink ref="E31" location="A124829902A" display="A124829902A" xr:uid="{00000000-0004-0000-0000-000014000000}"/>
    <hyperlink ref="E32" location="A124829242F" display="A124829242F" xr:uid="{00000000-0004-0000-0000-000015000000}"/>
    <hyperlink ref="E33" location="A124829682K" display="A124829682K" xr:uid="{00000000-0004-0000-0000-000016000000}"/>
    <hyperlink ref="E34" location="A124830342L" display="A124830342L" xr:uid="{00000000-0004-0000-0000-000017000000}"/>
    <hyperlink ref="E35" location="A124829462J" display="A124829462J" xr:uid="{00000000-0004-0000-0000-000018000000}"/>
    <hyperlink ref="E36" location="A124830126V" display="A124830126V" xr:uid="{00000000-0004-0000-0000-000019000000}"/>
    <hyperlink ref="E37" location="A124829906K" display="A124829906K" xr:uid="{00000000-0004-0000-0000-00001A000000}"/>
    <hyperlink ref="E38" location="A124829246R" display="A124829246R" xr:uid="{00000000-0004-0000-0000-00001B000000}"/>
    <hyperlink ref="E39" location="A124829686V" display="A124829686V" xr:uid="{00000000-0004-0000-0000-00001C000000}"/>
    <hyperlink ref="E40" location="A124830346W" display="A124830346W" xr:uid="{00000000-0004-0000-0000-00001D000000}"/>
    <hyperlink ref="E41" location="A124829466T" display="A124829466T" xr:uid="{00000000-0004-0000-0000-00001E000000}"/>
    <hyperlink ref="E42" location="A124830050K" display="A124830050K" xr:uid="{00000000-0004-0000-0000-00001F000000}"/>
    <hyperlink ref="E43" location="A124829830A" display="A124829830A" xr:uid="{00000000-0004-0000-0000-000020000000}"/>
    <hyperlink ref="E44" location="A124829170F" display="A124829170F" xr:uid="{00000000-0004-0000-0000-000021000000}"/>
    <hyperlink ref="E45" location="A124829610X" display="A124829610X" xr:uid="{00000000-0004-0000-0000-000022000000}"/>
    <hyperlink ref="E46" location="A124830270L" display="A124830270L" xr:uid="{00000000-0004-0000-0000-000023000000}"/>
    <hyperlink ref="E47" location="A124829390J" display="A124829390J" xr:uid="{00000000-0004-0000-0000-000024000000}"/>
    <hyperlink ref="E48" location="A124830054V" display="A124830054V" xr:uid="{00000000-0004-0000-0000-000025000000}"/>
    <hyperlink ref="E49" location="A124829834K" display="A124829834K" xr:uid="{00000000-0004-0000-0000-000026000000}"/>
    <hyperlink ref="E50" location="A124829174R" display="A124829174R" xr:uid="{00000000-0004-0000-0000-000027000000}"/>
    <hyperlink ref="E51" location="A124829614J" display="A124829614J" xr:uid="{00000000-0004-0000-0000-000028000000}"/>
    <hyperlink ref="E52" location="A124830274W" display="A124830274W" xr:uid="{00000000-0004-0000-0000-000029000000}"/>
    <hyperlink ref="E53" location="A124829394T" display="A124829394T" xr:uid="{00000000-0004-0000-0000-00002A000000}"/>
    <hyperlink ref="E54" location="A124830094L" display="A124830094L" xr:uid="{00000000-0004-0000-0000-00002B000000}"/>
    <hyperlink ref="E55" location="A124829874C" display="A124829874C" xr:uid="{00000000-0004-0000-0000-00002C000000}"/>
    <hyperlink ref="E56" location="A124829214W" display="A124829214W" xr:uid="{00000000-0004-0000-0000-00002D000000}"/>
    <hyperlink ref="E57" location="A124829654A" display="A124829654A" xr:uid="{00000000-0004-0000-0000-00002E000000}"/>
    <hyperlink ref="E58" location="A124830314C" display="A124830314C" xr:uid="{00000000-0004-0000-0000-00002F000000}"/>
    <hyperlink ref="E59" location="A124829434X" display="A124829434X" xr:uid="{00000000-0004-0000-0000-000030000000}"/>
    <hyperlink ref="E60" location="A124830010T" display="A124830010T" xr:uid="{00000000-0004-0000-0000-000031000000}"/>
    <hyperlink ref="E61" location="A124829790V" display="A124829790V" xr:uid="{00000000-0004-0000-0000-000032000000}"/>
    <hyperlink ref="E62" location="A124829130L" display="A124829130L" xr:uid="{00000000-0004-0000-0000-000033000000}"/>
    <hyperlink ref="E63" location="A124829570T" display="A124829570T" xr:uid="{00000000-0004-0000-0000-000034000000}"/>
    <hyperlink ref="E64" location="A124830230V" display="A124830230V" xr:uid="{00000000-0004-0000-0000-000035000000}"/>
    <hyperlink ref="E65" location="A124829350R" display="A124829350R" xr:uid="{00000000-0004-0000-0000-000036000000}"/>
    <hyperlink ref="E66" location="A124830130K" display="A124830130K" xr:uid="{00000000-0004-0000-0000-000037000000}"/>
    <hyperlink ref="E67" location="A124829910A" display="A124829910A" xr:uid="{00000000-0004-0000-0000-000038000000}"/>
    <hyperlink ref="E68" location="A124829250F" display="A124829250F" xr:uid="{00000000-0004-0000-0000-000039000000}"/>
    <hyperlink ref="E69" location="A124829690K" display="A124829690K" xr:uid="{00000000-0004-0000-0000-00003A000000}"/>
    <hyperlink ref="E70" location="A124830350L" display="A124830350L" xr:uid="{00000000-0004-0000-0000-00003B000000}"/>
    <hyperlink ref="E71" location="A124829470J" display="A124829470J" xr:uid="{00000000-0004-0000-0000-00003C000000}"/>
    <hyperlink ref="E72" location="A124830098W" display="A124830098W" xr:uid="{00000000-0004-0000-0000-00003D000000}"/>
    <hyperlink ref="E73" location="A124829878L" display="A124829878L" xr:uid="{00000000-0004-0000-0000-00003E000000}"/>
    <hyperlink ref="E74" location="A124829218F" display="A124829218F" xr:uid="{00000000-0004-0000-0000-00003F000000}"/>
    <hyperlink ref="E75" location="A124829658K" display="A124829658K" xr:uid="{00000000-0004-0000-0000-000040000000}"/>
    <hyperlink ref="E76" location="A124830318L" display="A124830318L" xr:uid="{00000000-0004-0000-0000-000041000000}"/>
    <hyperlink ref="E77" location="A124829438J" display="A124829438J" xr:uid="{00000000-0004-0000-0000-000042000000}"/>
    <hyperlink ref="E78" location="A124830142V" display="A124830142V" xr:uid="{00000000-0004-0000-0000-000043000000}"/>
    <hyperlink ref="E79" location="A124829922K" display="A124829922K" xr:uid="{00000000-0004-0000-0000-000044000000}"/>
    <hyperlink ref="E80" location="A124829262R" display="A124829262R" xr:uid="{00000000-0004-0000-0000-000045000000}"/>
    <hyperlink ref="E81" location="A124829702J" display="A124829702J" xr:uid="{00000000-0004-0000-0000-000046000000}"/>
    <hyperlink ref="E82" location="A124830362W" display="A124830362W" xr:uid="{00000000-0004-0000-0000-000047000000}"/>
    <hyperlink ref="E83" location="A124829482T" display="A124829482T" xr:uid="{00000000-0004-0000-0000-000048000000}"/>
    <hyperlink ref="E84" location="A124830014A" display="A124830014A" xr:uid="{00000000-0004-0000-0000-000049000000}"/>
    <hyperlink ref="E85" location="A124829794C" display="A124829794C" xr:uid="{00000000-0004-0000-0000-00004A000000}"/>
    <hyperlink ref="E86" location="A124829134W" display="A124829134W" xr:uid="{00000000-0004-0000-0000-00004B000000}"/>
    <hyperlink ref="E87" location="A124829574A" display="A124829574A" xr:uid="{00000000-0004-0000-0000-00004C000000}"/>
    <hyperlink ref="E88" location="A124830234C" display="A124830234C" xr:uid="{00000000-0004-0000-0000-00004D000000}"/>
    <hyperlink ref="E89" location="A124829354X" display="A124829354X" xr:uid="{00000000-0004-0000-0000-00004E000000}"/>
    <hyperlink ref="E90" location="A124829946C" display="A124829946C" xr:uid="{00000000-0004-0000-0000-00004F000000}"/>
    <hyperlink ref="E91" location="A124829726A" display="A124829726A" xr:uid="{00000000-0004-0000-0000-000050000000}"/>
    <hyperlink ref="E92" location="A124829066F" display="A124829066F" xr:uid="{00000000-0004-0000-0000-000051000000}"/>
    <hyperlink ref="E93" location="A124829506X" display="A124829506X" xr:uid="{00000000-0004-0000-0000-000052000000}"/>
    <hyperlink ref="E94" location="A124830166L" display="A124830166L" xr:uid="{00000000-0004-0000-0000-000053000000}"/>
    <hyperlink ref="E95" location="A124829286J" display="A124829286J" xr:uid="{00000000-0004-0000-0000-000054000000}"/>
    <hyperlink ref="E96" location="A124829978W" display="A124829978W" xr:uid="{00000000-0004-0000-0000-000055000000}"/>
    <hyperlink ref="E97" location="A124829758V" display="A124829758V" xr:uid="{00000000-0004-0000-0000-000056000000}"/>
    <hyperlink ref="E98" location="A124829098X" display="A124829098X" xr:uid="{00000000-0004-0000-0000-000057000000}"/>
    <hyperlink ref="E99" location="A124829538T" display="A124829538T" xr:uid="{00000000-0004-0000-0000-000058000000}"/>
    <hyperlink ref="E100" location="A124830198F" display="A124830198F" xr:uid="{00000000-0004-0000-0000-000059000000}"/>
    <hyperlink ref="E101" location="A124829318R" display="A124829318R" xr:uid="{00000000-0004-0000-0000-00005A000000}"/>
    <hyperlink ref="E102" location="A124830058C" display="A124830058C" xr:uid="{00000000-0004-0000-0000-00005B000000}"/>
    <hyperlink ref="E103" location="A124829838V" display="A124829838V" xr:uid="{00000000-0004-0000-0000-00005C000000}"/>
    <hyperlink ref="E104" location="A124829178X" display="A124829178X" xr:uid="{00000000-0004-0000-0000-00005D000000}"/>
    <hyperlink ref="E105" location="A124829618T" display="A124829618T" xr:uid="{00000000-0004-0000-0000-00005E000000}"/>
    <hyperlink ref="E106" location="A124830278F" display="A124830278F" xr:uid="{00000000-0004-0000-0000-00005F000000}"/>
    <hyperlink ref="E107" location="A124829398A" display="A124829398A" xr:uid="{00000000-0004-0000-0000-000060000000}"/>
    <hyperlink ref="E108" location="A124829982L" display="A124829982L" xr:uid="{00000000-0004-0000-0000-000061000000}"/>
    <hyperlink ref="E109" location="A124829762K" display="A124829762K" xr:uid="{00000000-0004-0000-0000-000062000000}"/>
    <hyperlink ref="E110" location="A124829102C" display="A124829102C" xr:uid="{00000000-0004-0000-0000-000063000000}"/>
    <hyperlink ref="E111" location="A124829542J" display="A124829542J" xr:uid="{00000000-0004-0000-0000-000064000000}"/>
    <hyperlink ref="E112" location="A124830202K" display="A124830202K" xr:uid="{00000000-0004-0000-0000-000065000000}"/>
    <hyperlink ref="E113" location="A124829322F" display="A124829322F" xr:uid="{00000000-0004-0000-0000-000066000000}"/>
    <hyperlink ref="E114" location="A124830062V" display="A124830062V" xr:uid="{00000000-0004-0000-0000-000067000000}"/>
    <hyperlink ref="E115" location="A124829842K" display="A124829842K" xr:uid="{00000000-0004-0000-0000-000068000000}"/>
    <hyperlink ref="E116" location="A124829182R" display="A124829182R" xr:uid="{00000000-0004-0000-0000-000069000000}"/>
    <hyperlink ref="E117" location="A124829622J" display="A124829622J" xr:uid="{00000000-0004-0000-0000-00006A000000}"/>
    <hyperlink ref="E118" location="A124830282W" display="A124830282W" xr:uid="{00000000-0004-0000-0000-00006B000000}"/>
    <hyperlink ref="E119" location="A124829402F" display="A124829402F" xr:uid="{00000000-0004-0000-0000-00006C000000}"/>
    <hyperlink ref="E120" location="A124830066C" display="A124830066C" xr:uid="{00000000-0004-0000-0000-00006D000000}"/>
    <hyperlink ref="E121" location="A124829846V" display="A124829846V" xr:uid="{00000000-0004-0000-0000-00006E000000}"/>
    <hyperlink ref="E122" location="A124829186X" display="A124829186X" xr:uid="{00000000-0004-0000-0000-00006F000000}"/>
    <hyperlink ref="E123" location="A124829626T" display="A124829626T" xr:uid="{00000000-0004-0000-0000-000070000000}"/>
    <hyperlink ref="E124" location="A124830286F" display="A124830286F" xr:uid="{00000000-0004-0000-0000-000071000000}"/>
    <hyperlink ref="E125" location="A124829406R" display="A124829406R" xr:uid="{00000000-0004-0000-0000-000072000000}"/>
    <hyperlink ref="E126" location="A124830146C" display="A124830146C" xr:uid="{00000000-0004-0000-0000-000073000000}"/>
    <hyperlink ref="E127" location="A124829926V" display="A124829926V" xr:uid="{00000000-0004-0000-0000-000074000000}"/>
    <hyperlink ref="E128" location="A124829266X" display="A124829266X" xr:uid="{00000000-0004-0000-0000-000075000000}"/>
    <hyperlink ref="E129" location="A124829706T" display="A124829706T" xr:uid="{00000000-0004-0000-0000-000076000000}"/>
    <hyperlink ref="E130" location="A124830366F" display="A124830366F" xr:uid="{00000000-0004-0000-0000-000077000000}"/>
    <hyperlink ref="E131" location="A124829486A" display="A124829486A" xr:uid="{00000000-0004-0000-0000-000078000000}"/>
    <hyperlink ref="E132" location="A124829950V" display="A124829950V" xr:uid="{00000000-0004-0000-0000-000079000000}"/>
    <hyperlink ref="E133" location="A124829730T" display="A124829730T" xr:uid="{00000000-0004-0000-0000-00007A000000}"/>
    <hyperlink ref="E134" location="A124829070W" display="A124829070W" xr:uid="{00000000-0004-0000-0000-00007B000000}"/>
    <hyperlink ref="E135" location="A124829510R" display="A124829510R" xr:uid="{00000000-0004-0000-0000-00007C000000}"/>
    <hyperlink ref="E136" location="A124830170C" display="A124830170C" xr:uid="{00000000-0004-0000-0000-00007D000000}"/>
    <hyperlink ref="E137" location="A124829290X" display="A124829290X" xr:uid="{00000000-0004-0000-0000-00007E000000}"/>
    <hyperlink ref="E138" location="A124830134V" display="A124830134V" xr:uid="{00000000-0004-0000-0000-00007F000000}"/>
    <hyperlink ref="E139" location="A124829914K" display="A124829914K" xr:uid="{00000000-0004-0000-0000-000080000000}"/>
    <hyperlink ref="E140" location="A124829254R" display="A124829254R" xr:uid="{00000000-0004-0000-0000-000081000000}"/>
    <hyperlink ref="E141" location="A124829694V" display="A124829694V" xr:uid="{00000000-0004-0000-0000-000082000000}"/>
    <hyperlink ref="E142" location="A124830354W" display="A124830354W" xr:uid="{00000000-0004-0000-0000-000083000000}"/>
    <hyperlink ref="E143" location="A124829474T" display="A124829474T" xr:uid="{00000000-0004-0000-0000-000084000000}"/>
    <hyperlink ref="E144" location="A124830138C" display="A124830138C" xr:uid="{00000000-0004-0000-0000-000085000000}"/>
    <hyperlink ref="E145" location="A124829918V" display="A124829918V" xr:uid="{00000000-0004-0000-0000-000086000000}"/>
    <hyperlink ref="E146" location="A124829258X" display="A124829258X" xr:uid="{00000000-0004-0000-0000-000087000000}"/>
    <hyperlink ref="E147" location="A124829698C" display="A124829698C" xr:uid="{00000000-0004-0000-0000-000088000000}"/>
    <hyperlink ref="E148" location="A124830358F" display="A124830358F" xr:uid="{00000000-0004-0000-0000-000089000000}"/>
    <hyperlink ref="E149" location="A124829478A" display="A124829478A" xr:uid="{00000000-0004-0000-0000-00008A000000}"/>
    <hyperlink ref="E150" location="A124829954C" display="A124829954C" xr:uid="{00000000-0004-0000-0000-00008B000000}"/>
    <hyperlink ref="E151" location="A124829734A" display="A124829734A" xr:uid="{00000000-0004-0000-0000-00008C000000}"/>
    <hyperlink ref="E152" location="A124829074F" display="A124829074F" xr:uid="{00000000-0004-0000-0000-00008D000000}"/>
    <hyperlink ref="E153" location="A124829514X" display="A124829514X" xr:uid="{00000000-0004-0000-0000-00008E000000}"/>
    <hyperlink ref="E154" location="A124830174L" display="A124830174L" xr:uid="{00000000-0004-0000-0000-00008F000000}"/>
    <hyperlink ref="E155" location="A124829294J" display="A124829294J" xr:uid="{00000000-0004-0000-0000-000090000000}"/>
    <hyperlink ref="E156" location="A124830018K" display="A124830018K" xr:uid="{00000000-0004-0000-0000-000091000000}"/>
    <hyperlink ref="E157" location="A124829798L" display="A124829798L" xr:uid="{00000000-0004-0000-0000-000092000000}"/>
    <hyperlink ref="E158" location="A124829138F" display="A124829138F" xr:uid="{00000000-0004-0000-0000-000093000000}"/>
    <hyperlink ref="E159" location="A124829578K" display="A124829578K" xr:uid="{00000000-0004-0000-0000-000094000000}"/>
    <hyperlink ref="E160" location="A124830238L" display="A124830238L" xr:uid="{00000000-0004-0000-0000-000095000000}"/>
    <hyperlink ref="E161" location="A124829358J" display="A124829358J" xr:uid="{00000000-0004-0000-0000-000096000000}"/>
    <hyperlink ref="E162" location="A124830070V" display="A124830070V" xr:uid="{00000000-0004-0000-0000-000097000000}"/>
    <hyperlink ref="E163" location="A124829850K" display="A124829850K" xr:uid="{00000000-0004-0000-0000-000098000000}"/>
    <hyperlink ref="E164" location="A124829190R" display="A124829190R" xr:uid="{00000000-0004-0000-0000-000099000000}"/>
    <hyperlink ref="E165" location="A124829630J" display="A124829630J" xr:uid="{00000000-0004-0000-0000-00009A000000}"/>
    <hyperlink ref="E166" location="A124830290W" display="A124830290W" xr:uid="{00000000-0004-0000-0000-00009B000000}"/>
    <hyperlink ref="E167" location="A124829410F" display="A124829410F" xr:uid="{00000000-0004-0000-0000-00009C000000}"/>
    <hyperlink ref="E168" location="A124830150V" display="A124830150V" xr:uid="{00000000-0004-0000-0000-00009D000000}"/>
    <hyperlink ref="E169" location="A124829930K" display="A124829930K" xr:uid="{00000000-0004-0000-0000-00009E000000}"/>
    <hyperlink ref="E170" location="A124829270R" display="A124829270R" xr:uid="{00000000-0004-0000-0000-00009F000000}"/>
    <hyperlink ref="E171" location="A124829710J" display="A124829710J" xr:uid="{00000000-0004-0000-0000-0000A0000000}"/>
    <hyperlink ref="E172" location="A124830370W" display="A124830370W" xr:uid="{00000000-0004-0000-0000-0000A1000000}"/>
    <hyperlink ref="E173" location="A124829490T" display="A124829490T" xr:uid="{00000000-0004-0000-0000-0000A2000000}"/>
    <hyperlink ref="E174" location="A124829958L" display="A124829958L" xr:uid="{00000000-0004-0000-0000-0000A3000000}"/>
    <hyperlink ref="E175" location="A124829738K" display="A124829738K" xr:uid="{00000000-0004-0000-0000-0000A4000000}"/>
    <hyperlink ref="E176" location="A124829078R" display="A124829078R" xr:uid="{00000000-0004-0000-0000-0000A5000000}"/>
    <hyperlink ref="E177" location="A124830102A" display="A124830102A" xr:uid="{00000000-0004-0000-0000-0000A6000000}"/>
    <hyperlink ref="E178" location="A124829882C" display="A124829882C" xr:uid="{00000000-0004-0000-0000-0000A7000000}"/>
    <hyperlink ref="E179" location="A124829222W" display="A124829222W" xr:uid="{00000000-0004-0000-0000-0000A8000000}"/>
    <hyperlink ref="E180" location="A124829662A" display="A124829662A" xr:uid="{00000000-0004-0000-0000-0000A9000000}"/>
    <hyperlink ref="E181" location="A124830322C" display="A124830322C" xr:uid="{00000000-0004-0000-0000-0000AA000000}"/>
    <hyperlink ref="E182" location="A124829442X" display="A124829442X" xr:uid="{00000000-0004-0000-0000-0000AB000000}"/>
    <hyperlink ref="E183" location="A124830106K" display="A124830106K" xr:uid="{00000000-0004-0000-0000-0000AC000000}"/>
    <hyperlink ref="E184" location="A124829886L" display="A124829886L" xr:uid="{00000000-0004-0000-0000-0000AD000000}"/>
    <hyperlink ref="E185" location="A124829226F" display="A124829226F" xr:uid="{00000000-0004-0000-0000-0000AE000000}"/>
    <hyperlink ref="E186" location="A124829666K" display="A124829666K" xr:uid="{00000000-0004-0000-0000-0000AF000000}"/>
    <hyperlink ref="E187" location="A124830326L" display="A124830326L" xr:uid="{00000000-0004-0000-0000-0000B0000000}"/>
    <hyperlink ref="E188" location="A124829446J" display="A124829446J" xr:uid="{00000000-0004-0000-0000-0000B1000000}"/>
    <hyperlink ref="E189" location="A124829994W" display="A124829994W" xr:uid="{00000000-0004-0000-0000-0000B2000000}"/>
    <hyperlink ref="E190" location="A124829774V" display="A124829774V" xr:uid="{00000000-0004-0000-0000-0000B3000000}"/>
    <hyperlink ref="E191" location="A124829114L" display="A124829114L" xr:uid="{00000000-0004-0000-0000-0000B4000000}"/>
    <hyperlink ref="E192" location="A124829554T" display="A124829554T" xr:uid="{00000000-0004-0000-0000-0000B5000000}"/>
    <hyperlink ref="E193" location="A124830214V" display="A124830214V" xr:uid="{00000000-0004-0000-0000-0000B6000000}"/>
    <hyperlink ref="E194" location="A124829334R" display="A124829334R" xr:uid="{00000000-0004-0000-0000-0000B7000000}"/>
    <hyperlink ref="E195" location="A124829962C" display="A124829962C" xr:uid="{00000000-0004-0000-0000-0000B8000000}"/>
    <hyperlink ref="E196" location="A124829742A" display="A124829742A" xr:uid="{00000000-0004-0000-0000-0000B9000000}"/>
    <hyperlink ref="E197" location="A124829082F" display="A124829082F" xr:uid="{00000000-0004-0000-0000-0000BA000000}"/>
    <hyperlink ref="E198" location="A124829522X" display="A124829522X" xr:uid="{00000000-0004-0000-0000-0000BB000000}"/>
    <hyperlink ref="E199" location="A124830182L" display="A124830182L" xr:uid="{00000000-0004-0000-0000-0000BC000000}"/>
    <hyperlink ref="E200" location="A124829302W" display="A124829302W" xr:uid="{00000000-0004-0000-0000-0000BD000000}"/>
    <hyperlink ref="E201" location="A124829582A" display="A124829582A" xr:uid="{00000000-0004-0000-0000-0000BE000000}"/>
    <hyperlink ref="E202" location="A124830242C" display="A124830242C" xr:uid="{00000000-0004-0000-0000-0000BF000000}"/>
    <hyperlink ref="E203" location="A124829362X" display="A124829362X" xr:uid="{00000000-0004-0000-0000-0000C0000000}"/>
    <hyperlink ref="E204" location="A124829986W" display="A124829986W" xr:uid="{00000000-0004-0000-0000-0000C1000000}"/>
    <hyperlink ref="E205" location="A124829766V" display="A124829766V" xr:uid="{00000000-0004-0000-0000-0000C2000000}"/>
    <hyperlink ref="E206" location="A124829106L" display="A124829106L" xr:uid="{00000000-0004-0000-0000-0000C3000000}"/>
    <hyperlink ref="E207" location="A124829546T" display="A124829546T" xr:uid="{00000000-0004-0000-0000-0000C4000000}"/>
    <hyperlink ref="E208" location="A124830206V" display="A124830206V" xr:uid="{00000000-0004-0000-0000-0000C5000000}"/>
    <hyperlink ref="E209" location="A124829326R" display="A124829326R" xr:uid="{00000000-0004-0000-0000-0000C6000000}"/>
    <hyperlink ref="E210" location="A124830026K" display="A124830026K" xr:uid="{00000000-0004-0000-0000-0000C7000000}"/>
    <hyperlink ref="E211" location="A124829806A" display="A124829806A" xr:uid="{00000000-0004-0000-0000-0000C8000000}"/>
    <hyperlink ref="E212" location="A124829146F" display="A124829146F" xr:uid="{00000000-0004-0000-0000-0000C9000000}"/>
    <hyperlink ref="E213" location="A124829586K" display="A124829586K" xr:uid="{00000000-0004-0000-0000-0000CA000000}"/>
    <hyperlink ref="E214" location="A124830246L" display="A124830246L" xr:uid="{00000000-0004-0000-0000-0000CB000000}"/>
    <hyperlink ref="E215" location="A124829366J" display="A124829366J" xr:uid="{00000000-0004-0000-0000-0000CC000000}"/>
    <hyperlink ref="E216" location="A124829998F" display="A124829998F" xr:uid="{00000000-0004-0000-0000-0000CD000000}"/>
    <hyperlink ref="E217" location="A124829778C" display="A124829778C" xr:uid="{00000000-0004-0000-0000-0000CE000000}"/>
    <hyperlink ref="E218" location="A124829118W" display="A124829118W" xr:uid="{00000000-0004-0000-0000-0000CF000000}"/>
    <hyperlink ref="E219" location="A124829558A" display="A124829558A" xr:uid="{00000000-0004-0000-0000-0000D0000000}"/>
    <hyperlink ref="E220" location="A124830218C" display="A124830218C" xr:uid="{00000000-0004-0000-0000-0000D1000000}"/>
    <hyperlink ref="E221" location="A124829338X" display="A124829338X" xr:uid="{00000000-0004-0000-0000-0000D2000000}"/>
    <hyperlink ref="E222" location="A124830030A" display="A124830030A" xr:uid="{00000000-0004-0000-0000-0000D3000000}"/>
    <hyperlink ref="E223" location="A124829810T" display="A124829810T" xr:uid="{00000000-0004-0000-0000-0000D4000000}"/>
    <hyperlink ref="E224" location="A124829150W" display="A124829150W" xr:uid="{00000000-0004-0000-0000-0000D5000000}"/>
    <hyperlink ref="E225" location="A124829590A" display="A124829590A" xr:uid="{00000000-0004-0000-0000-0000D6000000}"/>
    <hyperlink ref="E226" location="A124830250C" display="A124830250C" xr:uid="{00000000-0004-0000-0000-0000D7000000}"/>
    <hyperlink ref="E227" location="A124829370X" display="A124829370X" xr:uid="{00000000-0004-0000-0000-0000D8000000}"/>
    <hyperlink ref="E228" location="A124830074C" display="A124830074C" xr:uid="{00000000-0004-0000-0000-0000D9000000}"/>
    <hyperlink ref="E229" location="A124829854V" display="A124829854V" xr:uid="{00000000-0004-0000-0000-0000DA000000}"/>
    <hyperlink ref="E230" location="A124829194X" display="A124829194X" xr:uid="{00000000-0004-0000-0000-0000DB000000}"/>
    <hyperlink ref="E231" location="A124829634T" display="A124829634T" xr:uid="{00000000-0004-0000-0000-0000DC000000}"/>
    <hyperlink ref="E232" location="A124830294F" display="A124830294F" xr:uid="{00000000-0004-0000-0000-0000DD000000}"/>
    <hyperlink ref="E233" location="A124829414R" display="A124829414R" xr:uid="{00000000-0004-0000-0000-0000DE000000}"/>
    <hyperlink ref="E234" location="A124830034K" display="A124830034K" xr:uid="{00000000-0004-0000-0000-0000DF000000}"/>
    <hyperlink ref="E235" location="A124829814A" display="A124829814A" xr:uid="{00000000-0004-0000-0000-0000E0000000}"/>
    <hyperlink ref="E236" location="A124829154F" display="A124829154F" xr:uid="{00000000-0004-0000-0000-0000E1000000}"/>
    <hyperlink ref="E237" location="A124829594K" display="A124829594K" xr:uid="{00000000-0004-0000-0000-0000E2000000}"/>
    <hyperlink ref="E238" location="A124830254L" display="A124830254L" xr:uid="{00000000-0004-0000-0000-0000E3000000}"/>
    <hyperlink ref="E239" location="A124829374J" display="A124829374J" xr:uid="{00000000-0004-0000-0000-0000E4000000}"/>
    <hyperlink ref="E240" location="A124830002T" display="A124830002T" xr:uid="{00000000-0004-0000-0000-0000E5000000}"/>
    <hyperlink ref="E241" location="A124829782V" display="A124829782V" xr:uid="{00000000-0004-0000-0000-0000E6000000}"/>
    <hyperlink ref="E242" location="A124829122L" display="A124829122L" xr:uid="{00000000-0004-0000-0000-0000E7000000}"/>
    <hyperlink ref="E243" location="A124829562T" display="A124829562T" xr:uid="{00000000-0004-0000-0000-0000E8000000}"/>
    <hyperlink ref="E244" location="A124830222V" display="A124830222V" xr:uid="{00000000-0004-0000-0000-0000E9000000}"/>
    <hyperlink ref="E245" location="A124829342R" display="A124829342R" xr:uid="{00000000-0004-0000-0000-0000EA000000}"/>
    <hyperlink ref="E246" location="A124830110A" display="A124830110A" xr:uid="{00000000-0004-0000-0000-0000EB000000}"/>
    <hyperlink ref="E247" location="A124829890C" display="A124829890C" xr:uid="{00000000-0004-0000-0000-0000EC000000}"/>
    <hyperlink ref="E248" location="A124829230W" display="A124829230W" xr:uid="{00000000-0004-0000-0000-0000ED000000}"/>
    <hyperlink ref="E249" location="A124829670A" display="A124829670A" xr:uid="{00000000-0004-0000-0000-0000EE000000}"/>
    <hyperlink ref="E250" location="A124830330C" display="A124830330C" xr:uid="{00000000-0004-0000-0000-0000EF000000}"/>
    <hyperlink ref="E251" location="A124829450X" display="A124829450X" xr:uid="{00000000-0004-0000-0000-0000F0000000}"/>
    <hyperlink ref="E252" location="A124830078L" display="A124830078L" xr:uid="{00000000-0004-0000-0000-0000F1000000}"/>
    <hyperlink ref="E253" location="A124829858C" display="A124829858C" xr:uid="{00000000-0004-0000-0000-0000F2000000}"/>
    <hyperlink ref="E254" location="A124829198J" display="A124829198J" xr:uid="{00000000-0004-0000-0000-0000F3000000}"/>
    <hyperlink ref="E255" location="A124829638A" display="A124829638A" xr:uid="{00000000-0004-0000-0000-0000F4000000}"/>
    <hyperlink ref="E256" location="A124830298R" display="A124830298R" xr:uid="{00000000-0004-0000-0000-0000F5000000}"/>
    <hyperlink ref="E257" location="A124829418X" display="A124829418X" xr:uid="{00000000-0004-0000-0000-0000F6000000}"/>
    <hyperlink ref="E258" location="A124830082C" display="A124830082C" xr:uid="{00000000-0004-0000-0000-0000F7000000}"/>
    <hyperlink ref="E259" location="A124829862V" display="A124829862V" xr:uid="{00000000-0004-0000-0000-0000F8000000}"/>
    <hyperlink ref="E260" location="A124829202L" display="A124829202L" xr:uid="{00000000-0004-0000-0000-0000F9000000}"/>
    <hyperlink ref="E261" location="A124829642T" display="A124829642T" xr:uid="{00000000-0004-0000-0000-0000FA000000}"/>
    <hyperlink ref="E262" location="A124830302V" display="A124830302V" xr:uid="{00000000-0004-0000-0000-0000FB000000}"/>
    <hyperlink ref="E263" location="A124829422R" display="A124829422R" xr:uid="{00000000-0004-0000-0000-0000FC000000}"/>
    <hyperlink ref="E264" location="A124830154C" display="A124830154C" xr:uid="{00000000-0004-0000-0000-0000FD000000}"/>
    <hyperlink ref="E265" location="A124829934V" display="A124829934V" xr:uid="{00000000-0004-0000-0000-0000FE000000}"/>
    <hyperlink ref="E266" location="A124829274X" display="A124829274X" xr:uid="{00000000-0004-0000-0000-0000FF000000}"/>
    <hyperlink ref="E267" location="A124829714T" display="A124829714T" xr:uid="{00000000-0004-0000-0000-000000010000}"/>
    <hyperlink ref="E268" location="A124830374F" display="A124830374F" xr:uid="{00000000-0004-0000-0000-000001010000}"/>
    <hyperlink ref="E269" location="A124829494A" display="A124829494A" xr:uid="{00000000-0004-0000-0000-000002010000}"/>
    <hyperlink ref="E270" location="A124829966L" display="A124829966L" xr:uid="{00000000-0004-0000-0000-000003010000}"/>
    <hyperlink ref="E271" location="A124829746K" display="A124829746K" xr:uid="{00000000-0004-0000-0000-000004010000}"/>
    <hyperlink ref="E272" location="A124829086R" display="A124829086R" xr:uid="{00000000-0004-0000-0000-000005010000}"/>
    <hyperlink ref="E273" location="A124829526J" display="A124829526J" xr:uid="{00000000-0004-0000-0000-000006010000}"/>
    <hyperlink ref="E274" location="A124830186W" display="A124830186W" xr:uid="{00000000-0004-0000-0000-000007010000}"/>
    <hyperlink ref="E275" location="A124829306F" display="A124829306F" xr:uid="{00000000-0004-0000-0000-000008010000}"/>
    <hyperlink ref="E276" location="A124830038V" display="A124830038V" xr:uid="{00000000-0004-0000-0000-000009010000}"/>
    <hyperlink ref="E277" location="A124829818K" display="A124829818K" xr:uid="{00000000-0004-0000-0000-00000A010000}"/>
    <hyperlink ref="E278" location="A124829158R" display="A124829158R" xr:uid="{00000000-0004-0000-0000-00000B010000}"/>
    <hyperlink ref="E279" location="A124829598V" display="A124829598V" xr:uid="{00000000-0004-0000-0000-00000C010000}"/>
    <hyperlink ref="E280" location="A124830258W" display="A124830258W" xr:uid="{00000000-0004-0000-0000-00000D010000}"/>
    <hyperlink ref="E281" location="A124829378T" display="A124829378T" xr:uid="{00000000-0004-0000-0000-00000E010000}"/>
    <hyperlink ref="E282" location="A124829990L" display="A124829990L" xr:uid="{00000000-0004-0000-0000-00000F010000}"/>
    <hyperlink ref="E283" location="A124829770K" display="A124829770K" xr:uid="{00000000-0004-0000-0000-000010010000}"/>
    <hyperlink ref="E284" location="A124829110C" display="A124829110C" xr:uid="{00000000-0004-0000-0000-000011010000}"/>
    <hyperlink ref="E285" location="A124829550J" display="A124829550J" xr:uid="{00000000-0004-0000-0000-000012010000}"/>
    <hyperlink ref="E286" location="A124830210K" display="A124830210K" xr:uid="{00000000-0004-0000-0000-000013010000}"/>
    <hyperlink ref="E287" location="A124829330F" display="A124829330F" xr:uid="{00000000-0004-0000-0000-000014010000}"/>
    <hyperlink ref="E288" location="A124830086L" display="A124830086L" xr:uid="{00000000-0004-0000-0000-000015010000}"/>
    <hyperlink ref="E289" location="A124829866C" display="A124829866C" xr:uid="{00000000-0004-0000-0000-000016010000}"/>
    <hyperlink ref="E290" location="A124829206W" display="A124829206W" xr:uid="{00000000-0004-0000-0000-000017010000}"/>
    <hyperlink ref="E291" location="A124829646A" display="A124829646A" xr:uid="{00000000-0004-0000-0000-000018010000}"/>
    <hyperlink ref="E292" location="A124830306C" display="A124830306C" xr:uid="{00000000-0004-0000-0000-000019010000}"/>
    <hyperlink ref="E293" location="A124829426X" display="A124829426X" xr:uid="{00000000-0004-0000-0000-00001A010000}"/>
    <hyperlink ref="E294" location="A124830090C" display="A124830090C" xr:uid="{00000000-0004-0000-0000-00001B010000}"/>
    <hyperlink ref="E295" location="A124829870V" display="A124829870V" xr:uid="{00000000-0004-0000-0000-00001C010000}"/>
    <hyperlink ref="E296" location="A124829210L" display="A124829210L" xr:uid="{00000000-0004-0000-0000-00001D010000}"/>
    <hyperlink ref="E297" location="A124829650T" display="A124829650T" xr:uid="{00000000-0004-0000-0000-00001E010000}"/>
    <hyperlink ref="E298" location="A124830310V" display="A124830310V" xr:uid="{00000000-0004-0000-0000-00001F010000}"/>
    <hyperlink ref="E299" location="A124829430R" display="A124829430R" xr:uid="{00000000-0004-0000-0000-000020010000}"/>
    <hyperlink ref="E300" location="A124830006A" display="A124830006A" xr:uid="{00000000-0004-0000-0000-000021010000}"/>
    <hyperlink ref="E301" location="A124829786C" display="A124829786C" xr:uid="{00000000-0004-0000-0000-000022010000}"/>
    <hyperlink ref="E302" location="A124829126W" display="A124829126W" xr:uid="{00000000-0004-0000-0000-000023010000}"/>
    <hyperlink ref="E303" location="A124829566A" display="A124829566A" xr:uid="{00000000-0004-0000-0000-000024010000}"/>
    <hyperlink ref="E304" location="A124830226C" display="A124830226C" xr:uid="{00000000-0004-0000-0000-000025010000}"/>
    <hyperlink ref="E305" location="A124829346X" display="A124829346X" xr:uid="{00000000-0004-0000-0000-000026010000}"/>
    <hyperlink ref="E306" location="A124829970C" display="A124829970C" xr:uid="{00000000-0004-0000-0000-000027010000}"/>
    <hyperlink ref="E307" location="A124829750A" display="A124829750A" xr:uid="{00000000-0004-0000-0000-000028010000}"/>
    <hyperlink ref="E308" location="A124829090F" display="A124829090F" xr:uid="{00000000-0004-0000-0000-000029010000}"/>
    <hyperlink ref="E309" location="A124829530X" display="A124829530X" xr:uid="{00000000-0004-0000-0000-00002A010000}"/>
    <hyperlink ref="E310" location="A124830190L" display="A124830190L" xr:uid="{00000000-0004-0000-0000-00002B010000}"/>
    <hyperlink ref="E311" location="A124829310W" display="A124829310W" xr:uid="{00000000-0004-0000-0000-00002C010000}"/>
    <hyperlink ref="E312" location="A124830158L" display="A124830158L" xr:uid="{00000000-0004-0000-0000-00002D010000}"/>
    <hyperlink ref="E313" location="A124829938C" display="A124829938C" xr:uid="{00000000-0004-0000-0000-00002E010000}"/>
    <hyperlink ref="E314" location="A124829278J" display="A124829278J" xr:uid="{00000000-0004-0000-0000-00002F010000}"/>
    <hyperlink ref="E315" location="A124829718A" display="A124829718A" xr:uid="{00000000-0004-0000-0000-000030010000}"/>
    <hyperlink ref="E316" location="A124830378R" display="A124830378R" xr:uid="{00000000-0004-0000-0000-000031010000}"/>
    <hyperlink ref="E317" location="A124829498K" display="A124829498K" xr:uid="{00000000-0004-0000-0000-000032010000}"/>
    <hyperlink ref="E318" location="A124830042K" display="A124830042K" xr:uid="{00000000-0004-0000-0000-000033010000}"/>
    <hyperlink ref="E319" location="A124829822A" display="A124829822A" xr:uid="{00000000-0004-0000-0000-000034010000}"/>
    <hyperlink ref="E320" location="A124829162F" display="A124829162F" xr:uid="{00000000-0004-0000-0000-000035010000}"/>
    <hyperlink ref="E321" location="A124829602X" display="A124829602X" xr:uid="{00000000-0004-0000-0000-000036010000}"/>
    <hyperlink ref="E322" location="A124830262L" display="A124830262L" xr:uid="{00000000-0004-0000-0000-000037010000}"/>
    <hyperlink ref="E323" location="A124829382J" display="A124829382J" xr:uid="{00000000-0004-0000-0000-000038010000}"/>
    <hyperlink ref="E324" location="A124830114K" display="A124830114K" xr:uid="{00000000-0004-0000-0000-000039010000}"/>
    <hyperlink ref="E325" location="A124829894L" display="A124829894L" xr:uid="{00000000-0004-0000-0000-00003A010000}"/>
    <hyperlink ref="E326" location="A124829234F" display="A124829234F" xr:uid="{00000000-0004-0000-0000-00003B010000}"/>
    <hyperlink ref="E327" location="A124829674K" display="A124829674K" xr:uid="{00000000-0004-0000-0000-00003C010000}"/>
    <hyperlink ref="E328" location="A124830334L" display="A124830334L" xr:uid="{00000000-0004-0000-0000-00003D010000}"/>
    <hyperlink ref="E329" location="A124829454J" display="A124829454J" xr:uid="{00000000-0004-0000-0000-00003E010000}"/>
    <hyperlink ref="E330" location="A124830162C" display="A124830162C" xr:uid="{00000000-0004-0000-0000-00003F010000}"/>
    <hyperlink ref="E331" location="A124829942V" display="A124829942V" xr:uid="{00000000-0004-0000-0000-000040010000}"/>
    <hyperlink ref="E332" location="A124829282X" display="A124829282X" xr:uid="{00000000-0004-0000-0000-000041010000}"/>
    <hyperlink ref="E333" location="A124829722T" display="A124829722T" xr:uid="{00000000-0004-0000-0000-000042010000}"/>
    <hyperlink ref="E334" location="A124830382F" display="A124830382F" xr:uid="{00000000-0004-0000-0000-000043010000}"/>
    <hyperlink ref="E335" location="A124829502R" display="A124829502R" xr:uid="{00000000-0004-0000-0000-000044010000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669</v>
      </c>
      <c r="C5" s="8" t="s">
        <v>669</v>
      </c>
      <c r="D5" s="8" t="s">
        <v>669</v>
      </c>
      <c r="E5" s="8" t="s">
        <v>669</v>
      </c>
      <c r="F5" s="8" t="s">
        <v>669</v>
      </c>
      <c r="G5" s="8" t="s">
        <v>669</v>
      </c>
      <c r="H5" s="8" t="s">
        <v>669</v>
      </c>
      <c r="I5" s="8" t="s">
        <v>669</v>
      </c>
      <c r="J5" s="8" t="s">
        <v>669</v>
      </c>
      <c r="K5" s="8" t="s">
        <v>669</v>
      </c>
      <c r="L5" s="8" t="s">
        <v>669</v>
      </c>
      <c r="M5" s="8" t="s">
        <v>669</v>
      </c>
      <c r="N5" s="8" t="s">
        <v>669</v>
      </c>
      <c r="O5" s="8" t="s">
        <v>669</v>
      </c>
      <c r="P5" s="8" t="s">
        <v>669</v>
      </c>
      <c r="Q5" s="8" t="s">
        <v>669</v>
      </c>
      <c r="R5" s="8" t="s">
        <v>669</v>
      </c>
      <c r="S5" s="8" t="s">
        <v>669</v>
      </c>
      <c r="T5" s="8" t="s">
        <v>669</v>
      </c>
      <c r="U5" s="8" t="s">
        <v>669</v>
      </c>
      <c r="V5" s="8" t="s">
        <v>669</v>
      </c>
      <c r="W5" s="8" t="s">
        <v>669</v>
      </c>
      <c r="X5" s="8" t="s">
        <v>669</v>
      </c>
      <c r="Y5" s="8" t="s">
        <v>669</v>
      </c>
      <c r="Z5" s="8" t="s">
        <v>669</v>
      </c>
      <c r="AA5" s="8" t="s">
        <v>669</v>
      </c>
      <c r="AB5" s="8" t="s">
        <v>669</v>
      </c>
      <c r="AC5" s="8" t="s">
        <v>669</v>
      </c>
      <c r="AD5" s="8" t="s">
        <v>669</v>
      </c>
      <c r="AE5" s="8" t="s">
        <v>669</v>
      </c>
      <c r="AF5" s="8" t="s">
        <v>669</v>
      </c>
      <c r="AG5" s="8" t="s">
        <v>669</v>
      </c>
      <c r="AH5" s="8" t="s">
        <v>669</v>
      </c>
      <c r="AI5" s="8" t="s">
        <v>669</v>
      </c>
      <c r="AJ5" s="8" t="s">
        <v>669</v>
      </c>
      <c r="AK5" s="8" t="s">
        <v>669</v>
      </c>
      <c r="AL5" s="8" t="s">
        <v>669</v>
      </c>
      <c r="AM5" s="8" t="s">
        <v>669</v>
      </c>
      <c r="AN5" s="8" t="s">
        <v>669</v>
      </c>
      <c r="AO5" s="8" t="s">
        <v>669</v>
      </c>
      <c r="AP5" s="8" t="s">
        <v>669</v>
      </c>
      <c r="AQ5" s="8" t="s">
        <v>669</v>
      </c>
      <c r="AR5" s="8" t="s">
        <v>669</v>
      </c>
      <c r="AS5" s="8" t="s">
        <v>669</v>
      </c>
      <c r="AT5" s="8" t="s">
        <v>669</v>
      </c>
      <c r="AU5" s="8" t="s">
        <v>669</v>
      </c>
      <c r="AV5" s="8" t="s">
        <v>669</v>
      </c>
      <c r="AW5" s="8" t="s">
        <v>669</v>
      </c>
      <c r="AX5" s="8" t="s">
        <v>669</v>
      </c>
      <c r="AY5" s="8" t="s">
        <v>669</v>
      </c>
      <c r="AZ5" s="8" t="s">
        <v>669</v>
      </c>
      <c r="BA5" s="8" t="s">
        <v>669</v>
      </c>
      <c r="BB5" s="8" t="s">
        <v>669</v>
      </c>
      <c r="BC5" s="8" t="s">
        <v>669</v>
      </c>
      <c r="BD5" s="8" t="s">
        <v>669</v>
      </c>
      <c r="BE5" s="8" t="s">
        <v>669</v>
      </c>
      <c r="BF5" s="8" t="s">
        <v>669</v>
      </c>
      <c r="BG5" s="8" t="s">
        <v>669</v>
      </c>
      <c r="BH5" s="8" t="s">
        <v>669</v>
      </c>
      <c r="BI5" s="8" t="s">
        <v>669</v>
      </c>
      <c r="BJ5" s="8" t="s">
        <v>669</v>
      </c>
      <c r="BK5" s="8" t="s">
        <v>669</v>
      </c>
      <c r="BL5" s="8" t="s">
        <v>669</v>
      </c>
      <c r="BM5" s="8" t="s">
        <v>669</v>
      </c>
      <c r="BN5" s="8" t="s">
        <v>669</v>
      </c>
      <c r="BO5" s="8" t="s">
        <v>669</v>
      </c>
      <c r="BP5" s="8" t="s">
        <v>669</v>
      </c>
      <c r="BQ5" s="8" t="s">
        <v>669</v>
      </c>
      <c r="BR5" s="8" t="s">
        <v>669</v>
      </c>
      <c r="BS5" s="8" t="s">
        <v>669</v>
      </c>
      <c r="BT5" s="8" t="s">
        <v>669</v>
      </c>
      <c r="BU5" s="8" t="s">
        <v>669</v>
      </c>
      <c r="BV5" s="8" t="s">
        <v>669</v>
      </c>
      <c r="BW5" s="8" t="s">
        <v>669</v>
      </c>
      <c r="BX5" s="8" t="s">
        <v>669</v>
      </c>
      <c r="BY5" s="8" t="s">
        <v>669</v>
      </c>
      <c r="BZ5" s="8" t="s">
        <v>669</v>
      </c>
      <c r="CA5" s="8" t="s">
        <v>669</v>
      </c>
      <c r="CB5" s="8" t="s">
        <v>669</v>
      </c>
      <c r="CC5" s="8" t="s">
        <v>669</v>
      </c>
      <c r="CD5" s="8" t="s">
        <v>669</v>
      </c>
      <c r="CE5" s="8" t="s">
        <v>669</v>
      </c>
      <c r="CF5" s="8" t="s">
        <v>669</v>
      </c>
      <c r="CG5" s="8" t="s">
        <v>669</v>
      </c>
      <c r="CH5" s="8" t="s">
        <v>669</v>
      </c>
      <c r="CI5" s="8" t="s">
        <v>669</v>
      </c>
      <c r="CJ5" s="8" t="s">
        <v>669</v>
      </c>
      <c r="CK5" s="8" t="s">
        <v>669</v>
      </c>
      <c r="CL5" s="8" t="s">
        <v>669</v>
      </c>
      <c r="CM5" s="8" t="s">
        <v>669</v>
      </c>
      <c r="CN5" s="8" t="s">
        <v>669</v>
      </c>
      <c r="CO5" s="8" t="s">
        <v>669</v>
      </c>
      <c r="CP5" s="8" t="s">
        <v>669</v>
      </c>
      <c r="CQ5" s="8" t="s">
        <v>669</v>
      </c>
      <c r="CR5" s="8" t="s">
        <v>669</v>
      </c>
      <c r="CS5" s="8" t="s">
        <v>669</v>
      </c>
      <c r="CT5" s="8" t="s">
        <v>669</v>
      </c>
      <c r="CU5" s="8" t="s">
        <v>669</v>
      </c>
      <c r="CV5" s="8" t="s">
        <v>669</v>
      </c>
      <c r="CW5" s="8" t="s">
        <v>669</v>
      </c>
      <c r="CX5" s="8" t="s">
        <v>669</v>
      </c>
      <c r="CY5" s="8" t="s">
        <v>669</v>
      </c>
      <c r="CZ5" s="8" t="s">
        <v>669</v>
      </c>
      <c r="DA5" s="8" t="s">
        <v>669</v>
      </c>
      <c r="DB5" s="8" t="s">
        <v>669</v>
      </c>
      <c r="DC5" s="8" t="s">
        <v>669</v>
      </c>
      <c r="DD5" s="8" t="s">
        <v>669</v>
      </c>
      <c r="DE5" s="8" t="s">
        <v>669</v>
      </c>
      <c r="DF5" s="8" t="s">
        <v>669</v>
      </c>
      <c r="DG5" s="8" t="s">
        <v>669</v>
      </c>
      <c r="DH5" s="8" t="s">
        <v>669</v>
      </c>
      <c r="DI5" s="8" t="s">
        <v>669</v>
      </c>
      <c r="DJ5" s="8" t="s">
        <v>669</v>
      </c>
      <c r="DK5" s="8" t="s">
        <v>669</v>
      </c>
      <c r="DL5" s="8" t="s">
        <v>669</v>
      </c>
      <c r="DM5" s="8" t="s">
        <v>669</v>
      </c>
      <c r="DN5" s="8" t="s">
        <v>669</v>
      </c>
      <c r="DO5" s="8" t="s">
        <v>669</v>
      </c>
      <c r="DP5" s="8" t="s">
        <v>669</v>
      </c>
      <c r="DQ5" s="8" t="s">
        <v>669</v>
      </c>
      <c r="DR5" s="8" t="s">
        <v>669</v>
      </c>
      <c r="DS5" s="8" t="s">
        <v>669</v>
      </c>
      <c r="DT5" s="8" t="s">
        <v>669</v>
      </c>
      <c r="DU5" s="8" t="s">
        <v>669</v>
      </c>
      <c r="DV5" s="8" t="s">
        <v>669</v>
      </c>
      <c r="DW5" s="8" t="s">
        <v>669</v>
      </c>
      <c r="DX5" s="8" t="s">
        <v>669</v>
      </c>
      <c r="DY5" s="8" t="s">
        <v>669</v>
      </c>
      <c r="DZ5" s="8" t="s">
        <v>669</v>
      </c>
      <c r="EA5" s="8" t="s">
        <v>669</v>
      </c>
      <c r="EB5" s="8" t="s">
        <v>669</v>
      </c>
      <c r="EC5" s="8" t="s">
        <v>669</v>
      </c>
      <c r="ED5" s="8" t="s">
        <v>669</v>
      </c>
      <c r="EE5" s="8" t="s">
        <v>669</v>
      </c>
      <c r="EF5" s="8" t="s">
        <v>669</v>
      </c>
      <c r="EG5" s="8" t="s">
        <v>669</v>
      </c>
      <c r="EH5" s="8" t="s">
        <v>669</v>
      </c>
      <c r="EI5" s="8" t="s">
        <v>669</v>
      </c>
      <c r="EJ5" s="8" t="s">
        <v>669</v>
      </c>
      <c r="EK5" s="8" t="s">
        <v>669</v>
      </c>
      <c r="EL5" s="8" t="s">
        <v>669</v>
      </c>
      <c r="EM5" s="8" t="s">
        <v>669</v>
      </c>
      <c r="EN5" s="8" t="s">
        <v>669</v>
      </c>
      <c r="EO5" s="8" t="s">
        <v>669</v>
      </c>
      <c r="EP5" s="8" t="s">
        <v>669</v>
      </c>
      <c r="EQ5" s="8" t="s">
        <v>669</v>
      </c>
      <c r="ER5" s="8" t="s">
        <v>669</v>
      </c>
      <c r="ES5" s="8" t="s">
        <v>669</v>
      </c>
      <c r="ET5" s="8" t="s">
        <v>669</v>
      </c>
      <c r="EU5" s="8" t="s">
        <v>669</v>
      </c>
      <c r="EV5" s="8" t="s">
        <v>669</v>
      </c>
      <c r="EW5" s="8" t="s">
        <v>669</v>
      </c>
      <c r="EX5" s="8" t="s">
        <v>669</v>
      </c>
      <c r="EY5" s="8" t="s">
        <v>669</v>
      </c>
      <c r="EZ5" s="8" t="s">
        <v>669</v>
      </c>
      <c r="FA5" s="8" t="s">
        <v>669</v>
      </c>
      <c r="FB5" s="8" t="s">
        <v>669</v>
      </c>
      <c r="FC5" s="8" t="s">
        <v>669</v>
      </c>
      <c r="FD5" s="8" t="s">
        <v>669</v>
      </c>
      <c r="FE5" s="8" t="s">
        <v>669</v>
      </c>
      <c r="FF5" s="8" t="s">
        <v>669</v>
      </c>
      <c r="FG5" s="8" t="s">
        <v>669</v>
      </c>
      <c r="FH5" s="8" t="s">
        <v>669</v>
      </c>
      <c r="FI5" s="8" t="s">
        <v>669</v>
      </c>
      <c r="FJ5" s="8" t="s">
        <v>669</v>
      </c>
      <c r="FK5" s="8" t="s">
        <v>669</v>
      </c>
      <c r="FL5" s="8" t="s">
        <v>669</v>
      </c>
      <c r="FM5" s="8" t="s">
        <v>669</v>
      </c>
      <c r="FN5" s="8" t="s">
        <v>669</v>
      </c>
      <c r="FO5" s="8" t="s">
        <v>669</v>
      </c>
      <c r="FP5" s="8" t="s">
        <v>669</v>
      </c>
      <c r="FQ5" s="8" t="s">
        <v>669</v>
      </c>
      <c r="FR5" s="8" t="s">
        <v>669</v>
      </c>
      <c r="FS5" s="8" t="s">
        <v>669</v>
      </c>
      <c r="FT5" s="8" t="s">
        <v>669</v>
      </c>
      <c r="FU5" s="8" t="s">
        <v>669</v>
      </c>
      <c r="FV5" s="8" t="s">
        <v>669</v>
      </c>
      <c r="FW5" s="8" t="s">
        <v>669</v>
      </c>
      <c r="FX5" s="8" t="s">
        <v>669</v>
      </c>
      <c r="FY5" s="8" t="s">
        <v>669</v>
      </c>
      <c r="FZ5" s="8" t="s">
        <v>669</v>
      </c>
      <c r="GA5" s="8" t="s">
        <v>669</v>
      </c>
      <c r="GB5" s="8" t="s">
        <v>669</v>
      </c>
      <c r="GC5" s="8" t="s">
        <v>669</v>
      </c>
      <c r="GD5" s="8" t="s">
        <v>669</v>
      </c>
      <c r="GE5" s="8" t="s">
        <v>669</v>
      </c>
      <c r="GF5" s="8" t="s">
        <v>669</v>
      </c>
      <c r="GG5" s="8" t="s">
        <v>669</v>
      </c>
      <c r="GH5" s="8" t="s">
        <v>669</v>
      </c>
      <c r="GI5" s="8" t="s">
        <v>669</v>
      </c>
      <c r="GJ5" s="8" t="s">
        <v>669</v>
      </c>
      <c r="GK5" s="8" t="s">
        <v>669</v>
      </c>
      <c r="GL5" s="8" t="s">
        <v>669</v>
      </c>
      <c r="GM5" s="8" t="s">
        <v>669</v>
      </c>
      <c r="GN5" s="8" t="s">
        <v>669</v>
      </c>
      <c r="GO5" s="8" t="s">
        <v>669</v>
      </c>
      <c r="GP5" s="8" t="s">
        <v>669</v>
      </c>
      <c r="GQ5" s="8" t="s">
        <v>669</v>
      </c>
      <c r="GR5" s="8" t="s">
        <v>669</v>
      </c>
      <c r="GS5" s="8" t="s">
        <v>669</v>
      </c>
      <c r="GT5" s="8" t="s">
        <v>669</v>
      </c>
      <c r="GU5" s="8" t="s">
        <v>669</v>
      </c>
      <c r="GV5" s="8" t="s">
        <v>669</v>
      </c>
      <c r="GW5" s="8" t="s">
        <v>669</v>
      </c>
      <c r="GX5" s="8" t="s">
        <v>669</v>
      </c>
      <c r="GY5" s="8" t="s">
        <v>669</v>
      </c>
      <c r="GZ5" s="8" t="s">
        <v>669</v>
      </c>
      <c r="HA5" s="8" t="s">
        <v>669</v>
      </c>
      <c r="HB5" s="8" t="s">
        <v>669</v>
      </c>
      <c r="HC5" s="8" t="s">
        <v>669</v>
      </c>
      <c r="HD5" s="8" t="s">
        <v>669</v>
      </c>
      <c r="HE5" s="8" t="s">
        <v>669</v>
      </c>
      <c r="HF5" s="8" t="s">
        <v>669</v>
      </c>
      <c r="HG5" s="8" t="s">
        <v>669</v>
      </c>
      <c r="HH5" s="8" t="s">
        <v>669</v>
      </c>
      <c r="HI5" s="8" t="s">
        <v>669</v>
      </c>
      <c r="HJ5" s="8" t="s">
        <v>669</v>
      </c>
      <c r="HK5" s="8" t="s">
        <v>669</v>
      </c>
      <c r="HL5" s="8" t="s">
        <v>669</v>
      </c>
      <c r="HM5" s="8" t="s">
        <v>669</v>
      </c>
      <c r="HN5" s="8" t="s">
        <v>669</v>
      </c>
      <c r="HO5" s="8" t="s">
        <v>669</v>
      </c>
      <c r="HP5" s="8" t="s">
        <v>669</v>
      </c>
      <c r="HQ5" s="8" t="s">
        <v>669</v>
      </c>
      <c r="HR5" s="8" t="s">
        <v>669</v>
      </c>
      <c r="HS5" s="8" t="s">
        <v>669</v>
      </c>
      <c r="HT5" s="8" t="s">
        <v>669</v>
      </c>
      <c r="HU5" s="8" t="s">
        <v>669</v>
      </c>
      <c r="HV5" s="8" t="s">
        <v>669</v>
      </c>
      <c r="HW5" s="8" t="s">
        <v>669</v>
      </c>
      <c r="HX5" s="8" t="s">
        <v>669</v>
      </c>
      <c r="HY5" s="8" t="s">
        <v>669</v>
      </c>
      <c r="HZ5" s="8" t="s">
        <v>669</v>
      </c>
      <c r="IA5" s="8" t="s">
        <v>669</v>
      </c>
      <c r="IB5" s="8" t="s">
        <v>669</v>
      </c>
      <c r="IC5" s="8" t="s">
        <v>669</v>
      </c>
      <c r="ID5" s="8" t="s">
        <v>669</v>
      </c>
      <c r="IE5" s="8" t="s">
        <v>669</v>
      </c>
      <c r="IF5" s="8" t="s">
        <v>669</v>
      </c>
      <c r="IG5" s="8" t="s">
        <v>669</v>
      </c>
      <c r="IH5" s="8" t="s">
        <v>669</v>
      </c>
      <c r="II5" s="8" t="s">
        <v>669</v>
      </c>
      <c r="IJ5" s="8" t="s">
        <v>669</v>
      </c>
      <c r="IK5" s="8" t="s">
        <v>669</v>
      </c>
      <c r="IL5" s="8" t="s">
        <v>669</v>
      </c>
      <c r="IM5" s="8" t="s">
        <v>669</v>
      </c>
      <c r="IN5" s="8" t="s">
        <v>669</v>
      </c>
      <c r="IO5" s="8" t="s">
        <v>669</v>
      </c>
      <c r="IP5" s="8" t="s">
        <v>669</v>
      </c>
      <c r="IQ5" s="8" t="s">
        <v>669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267</v>
      </c>
      <c r="H10" s="8" t="s">
        <v>268</v>
      </c>
      <c r="I10" s="8" t="s">
        <v>269</v>
      </c>
      <c r="J10" s="8" t="s">
        <v>270</v>
      </c>
      <c r="K10" s="8" t="s">
        <v>271</v>
      </c>
      <c r="L10" s="8" t="s">
        <v>272</v>
      </c>
      <c r="M10" s="8" t="s">
        <v>273</v>
      </c>
      <c r="N10" s="8" t="s">
        <v>274</v>
      </c>
      <c r="O10" s="8" t="s">
        <v>275</v>
      </c>
      <c r="P10" s="8" t="s">
        <v>276</v>
      </c>
      <c r="Q10" s="8" t="s">
        <v>277</v>
      </c>
      <c r="R10" s="8" t="s">
        <v>278</v>
      </c>
      <c r="S10" s="8" t="s">
        <v>279</v>
      </c>
      <c r="T10" s="8" t="s">
        <v>280</v>
      </c>
      <c r="U10" s="8" t="s">
        <v>281</v>
      </c>
      <c r="V10" s="8" t="s">
        <v>282</v>
      </c>
      <c r="W10" s="8" t="s">
        <v>283</v>
      </c>
      <c r="X10" s="8" t="s">
        <v>284</v>
      </c>
      <c r="Y10" s="8" t="s">
        <v>285</v>
      </c>
      <c r="Z10" s="8" t="s">
        <v>286</v>
      </c>
      <c r="AA10" s="8" t="s">
        <v>287</v>
      </c>
      <c r="AB10" s="8" t="s">
        <v>288</v>
      </c>
      <c r="AC10" s="8" t="s">
        <v>289</v>
      </c>
      <c r="AD10" s="8" t="s">
        <v>290</v>
      </c>
      <c r="AE10" s="8" t="s">
        <v>291</v>
      </c>
      <c r="AF10" s="8" t="s">
        <v>292</v>
      </c>
      <c r="AG10" s="8" t="s">
        <v>293</v>
      </c>
      <c r="AH10" s="8" t="s">
        <v>294</v>
      </c>
      <c r="AI10" s="8" t="s">
        <v>295</v>
      </c>
      <c r="AJ10" s="8" t="s">
        <v>296</v>
      </c>
      <c r="AK10" s="8" t="s">
        <v>297</v>
      </c>
      <c r="AL10" s="8" t="s">
        <v>298</v>
      </c>
      <c r="AM10" s="8" t="s">
        <v>299</v>
      </c>
      <c r="AN10" s="8" t="s">
        <v>300</v>
      </c>
      <c r="AO10" s="8" t="s">
        <v>301</v>
      </c>
      <c r="AP10" s="8" t="s">
        <v>302</v>
      </c>
      <c r="AQ10" s="8" t="s">
        <v>303</v>
      </c>
      <c r="AR10" s="8" t="s">
        <v>304</v>
      </c>
      <c r="AS10" s="8" t="s">
        <v>305</v>
      </c>
      <c r="AT10" s="8" t="s">
        <v>306</v>
      </c>
      <c r="AU10" s="8" t="s">
        <v>307</v>
      </c>
      <c r="AV10" s="8" t="s">
        <v>308</v>
      </c>
      <c r="AW10" s="8" t="s">
        <v>309</v>
      </c>
      <c r="AX10" s="8" t="s">
        <v>310</v>
      </c>
      <c r="AY10" s="8" t="s">
        <v>311</v>
      </c>
      <c r="AZ10" s="8" t="s">
        <v>312</v>
      </c>
      <c r="BA10" s="8" t="s">
        <v>313</v>
      </c>
      <c r="BB10" s="8" t="s">
        <v>314</v>
      </c>
      <c r="BC10" s="8" t="s">
        <v>315</v>
      </c>
      <c r="BD10" s="8" t="s">
        <v>316</v>
      </c>
      <c r="BE10" s="8" t="s">
        <v>317</v>
      </c>
      <c r="BF10" s="8" t="s">
        <v>318</v>
      </c>
      <c r="BG10" s="8" t="s">
        <v>319</v>
      </c>
      <c r="BH10" s="8" t="s">
        <v>320</v>
      </c>
      <c r="BI10" s="8" t="s">
        <v>321</v>
      </c>
      <c r="BJ10" s="8" t="s">
        <v>322</v>
      </c>
      <c r="BK10" s="8" t="s">
        <v>323</v>
      </c>
      <c r="BL10" s="8" t="s">
        <v>324</v>
      </c>
      <c r="BM10" s="8" t="s">
        <v>325</v>
      </c>
      <c r="BN10" s="8" t="s">
        <v>326</v>
      </c>
      <c r="BO10" s="8" t="s">
        <v>327</v>
      </c>
      <c r="BP10" s="8" t="s">
        <v>328</v>
      </c>
      <c r="BQ10" s="8" t="s">
        <v>329</v>
      </c>
      <c r="BR10" s="8" t="s">
        <v>330</v>
      </c>
      <c r="BS10" s="8" t="s">
        <v>331</v>
      </c>
      <c r="BT10" s="8" t="s">
        <v>332</v>
      </c>
      <c r="BU10" s="8" t="s">
        <v>333</v>
      </c>
      <c r="BV10" s="8" t="s">
        <v>334</v>
      </c>
      <c r="BW10" s="8" t="s">
        <v>335</v>
      </c>
      <c r="BX10" s="8" t="s">
        <v>336</v>
      </c>
      <c r="BY10" s="8" t="s">
        <v>337</v>
      </c>
      <c r="BZ10" s="8" t="s">
        <v>338</v>
      </c>
      <c r="CA10" s="8" t="s">
        <v>339</v>
      </c>
      <c r="CB10" s="8" t="s">
        <v>340</v>
      </c>
      <c r="CC10" s="8" t="s">
        <v>341</v>
      </c>
      <c r="CD10" s="8" t="s">
        <v>342</v>
      </c>
      <c r="CE10" s="8" t="s">
        <v>343</v>
      </c>
      <c r="CF10" s="8" t="s">
        <v>344</v>
      </c>
      <c r="CG10" s="8" t="s">
        <v>345</v>
      </c>
      <c r="CH10" s="8" t="s">
        <v>346</v>
      </c>
      <c r="CI10" s="8" t="s">
        <v>347</v>
      </c>
      <c r="CJ10" s="8" t="s">
        <v>348</v>
      </c>
      <c r="CK10" s="8" t="s">
        <v>349</v>
      </c>
      <c r="CL10" s="8" t="s">
        <v>350</v>
      </c>
      <c r="CM10" s="8" t="s">
        <v>351</v>
      </c>
      <c r="CN10" s="8" t="s">
        <v>352</v>
      </c>
      <c r="CO10" s="8" t="s">
        <v>353</v>
      </c>
      <c r="CP10" s="8" t="s">
        <v>354</v>
      </c>
      <c r="CQ10" s="8" t="s">
        <v>355</v>
      </c>
      <c r="CR10" s="8" t="s">
        <v>356</v>
      </c>
      <c r="CS10" s="8" t="s">
        <v>357</v>
      </c>
      <c r="CT10" s="8" t="s">
        <v>358</v>
      </c>
      <c r="CU10" s="8" t="s">
        <v>359</v>
      </c>
      <c r="CV10" s="8" t="s">
        <v>360</v>
      </c>
      <c r="CW10" s="8" t="s">
        <v>361</v>
      </c>
      <c r="CX10" s="8" t="s">
        <v>362</v>
      </c>
      <c r="CY10" s="8" t="s">
        <v>363</v>
      </c>
      <c r="CZ10" s="8" t="s">
        <v>364</v>
      </c>
      <c r="DA10" s="8" t="s">
        <v>365</v>
      </c>
      <c r="DB10" s="8" t="s">
        <v>366</v>
      </c>
      <c r="DC10" s="8" t="s">
        <v>367</v>
      </c>
      <c r="DD10" s="8" t="s">
        <v>368</v>
      </c>
      <c r="DE10" s="8" t="s">
        <v>369</v>
      </c>
      <c r="DF10" s="8" t="s">
        <v>370</v>
      </c>
      <c r="DG10" s="8" t="s">
        <v>371</v>
      </c>
      <c r="DH10" s="8" t="s">
        <v>372</v>
      </c>
      <c r="DI10" s="8" t="s">
        <v>373</v>
      </c>
      <c r="DJ10" s="8" t="s">
        <v>374</v>
      </c>
      <c r="DK10" s="8" t="s">
        <v>375</v>
      </c>
      <c r="DL10" s="8" t="s">
        <v>376</v>
      </c>
      <c r="DM10" s="8" t="s">
        <v>377</v>
      </c>
      <c r="DN10" s="8" t="s">
        <v>378</v>
      </c>
      <c r="DO10" s="8" t="s">
        <v>379</v>
      </c>
      <c r="DP10" s="8" t="s">
        <v>380</v>
      </c>
      <c r="DQ10" s="8" t="s">
        <v>381</v>
      </c>
      <c r="DR10" s="8" t="s">
        <v>382</v>
      </c>
      <c r="DS10" s="8" t="s">
        <v>383</v>
      </c>
      <c r="DT10" s="8" t="s">
        <v>384</v>
      </c>
      <c r="DU10" s="8" t="s">
        <v>385</v>
      </c>
      <c r="DV10" s="8" t="s">
        <v>386</v>
      </c>
      <c r="DW10" s="8" t="s">
        <v>387</v>
      </c>
      <c r="DX10" s="8" t="s">
        <v>388</v>
      </c>
      <c r="DY10" s="8" t="s">
        <v>389</v>
      </c>
      <c r="DZ10" s="8" t="s">
        <v>390</v>
      </c>
      <c r="EA10" s="8" t="s">
        <v>391</v>
      </c>
      <c r="EB10" s="8" t="s">
        <v>392</v>
      </c>
      <c r="EC10" s="8" t="s">
        <v>393</v>
      </c>
      <c r="ED10" s="8" t="s">
        <v>394</v>
      </c>
      <c r="EE10" s="8" t="s">
        <v>395</v>
      </c>
      <c r="EF10" s="8" t="s">
        <v>396</v>
      </c>
      <c r="EG10" s="8" t="s">
        <v>397</v>
      </c>
      <c r="EH10" s="8" t="s">
        <v>398</v>
      </c>
      <c r="EI10" s="8" t="s">
        <v>399</v>
      </c>
      <c r="EJ10" s="8" t="s">
        <v>400</v>
      </c>
      <c r="EK10" s="8" t="s">
        <v>401</v>
      </c>
      <c r="EL10" s="8" t="s">
        <v>402</v>
      </c>
      <c r="EM10" s="8" t="s">
        <v>403</v>
      </c>
      <c r="EN10" s="8" t="s">
        <v>404</v>
      </c>
      <c r="EO10" s="8" t="s">
        <v>405</v>
      </c>
      <c r="EP10" s="8" t="s">
        <v>406</v>
      </c>
      <c r="EQ10" s="8" t="s">
        <v>407</v>
      </c>
      <c r="ER10" s="8" t="s">
        <v>408</v>
      </c>
      <c r="ES10" s="8" t="s">
        <v>409</v>
      </c>
      <c r="ET10" s="8" t="s">
        <v>410</v>
      </c>
      <c r="EU10" s="8" t="s">
        <v>411</v>
      </c>
      <c r="EV10" s="8" t="s">
        <v>412</v>
      </c>
      <c r="EW10" s="8" t="s">
        <v>413</v>
      </c>
      <c r="EX10" s="8" t="s">
        <v>414</v>
      </c>
      <c r="EY10" s="8" t="s">
        <v>415</v>
      </c>
      <c r="EZ10" s="8" t="s">
        <v>416</v>
      </c>
      <c r="FA10" s="8" t="s">
        <v>417</v>
      </c>
      <c r="FB10" s="8" t="s">
        <v>418</v>
      </c>
      <c r="FC10" s="8" t="s">
        <v>419</v>
      </c>
      <c r="FD10" s="8" t="s">
        <v>420</v>
      </c>
      <c r="FE10" s="8" t="s">
        <v>421</v>
      </c>
      <c r="FF10" s="8" t="s">
        <v>422</v>
      </c>
      <c r="FG10" s="8" t="s">
        <v>423</v>
      </c>
      <c r="FH10" s="8" t="s">
        <v>424</v>
      </c>
      <c r="FI10" s="8" t="s">
        <v>425</v>
      </c>
      <c r="FJ10" s="8" t="s">
        <v>426</v>
      </c>
      <c r="FK10" s="8" t="s">
        <v>427</v>
      </c>
      <c r="FL10" s="8" t="s">
        <v>428</v>
      </c>
      <c r="FM10" s="8" t="s">
        <v>429</v>
      </c>
      <c r="FN10" s="8" t="s">
        <v>430</v>
      </c>
      <c r="FO10" s="8" t="s">
        <v>431</v>
      </c>
      <c r="FP10" s="8" t="s">
        <v>432</v>
      </c>
      <c r="FQ10" s="8" t="s">
        <v>433</v>
      </c>
      <c r="FR10" s="8" t="s">
        <v>434</v>
      </c>
      <c r="FS10" s="8" t="s">
        <v>435</v>
      </c>
      <c r="FT10" s="8" t="s">
        <v>436</v>
      </c>
      <c r="FU10" s="8" t="s">
        <v>437</v>
      </c>
      <c r="FV10" s="8" t="s">
        <v>438</v>
      </c>
      <c r="FW10" s="8" t="s">
        <v>439</v>
      </c>
      <c r="FX10" s="8" t="s">
        <v>440</v>
      </c>
      <c r="FY10" s="8" t="s">
        <v>441</v>
      </c>
      <c r="FZ10" s="8" t="s">
        <v>442</v>
      </c>
      <c r="GA10" s="8" t="s">
        <v>443</v>
      </c>
      <c r="GB10" s="8" t="s">
        <v>444</v>
      </c>
      <c r="GC10" s="8" t="s">
        <v>445</v>
      </c>
      <c r="GD10" s="8" t="s">
        <v>446</v>
      </c>
      <c r="GE10" s="8" t="s">
        <v>447</v>
      </c>
      <c r="GF10" s="8" t="s">
        <v>448</v>
      </c>
      <c r="GG10" s="8" t="s">
        <v>449</v>
      </c>
      <c r="GH10" s="8" t="s">
        <v>450</v>
      </c>
      <c r="GI10" s="8" t="s">
        <v>451</v>
      </c>
      <c r="GJ10" s="8" t="s">
        <v>452</v>
      </c>
      <c r="GK10" s="8" t="s">
        <v>453</v>
      </c>
      <c r="GL10" s="8" t="s">
        <v>454</v>
      </c>
      <c r="GM10" s="8" t="s">
        <v>455</v>
      </c>
      <c r="GN10" s="8" t="s">
        <v>456</v>
      </c>
      <c r="GO10" s="8" t="s">
        <v>457</v>
      </c>
      <c r="GP10" s="8" t="s">
        <v>458</v>
      </c>
      <c r="GQ10" s="8" t="s">
        <v>459</v>
      </c>
      <c r="GR10" s="8" t="s">
        <v>460</v>
      </c>
      <c r="GS10" s="8" t="s">
        <v>461</v>
      </c>
      <c r="GT10" s="8" t="s">
        <v>462</v>
      </c>
      <c r="GU10" s="8" t="s">
        <v>463</v>
      </c>
      <c r="GV10" s="8" t="s">
        <v>464</v>
      </c>
      <c r="GW10" s="8" t="s">
        <v>465</v>
      </c>
      <c r="GX10" s="8" t="s">
        <v>466</v>
      </c>
      <c r="GY10" s="8" t="s">
        <v>467</v>
      </c>
      <c r="GZ10" s="8" t="s">
        <v>468</v>
      </c>
      <c r="HA10" s="8" t="s">
        <v>469</v>
      </c>
      <c r="HB10" s="8" t="s">
        <v>470</v>
      </c>
      <c r="HC10" s="8" t="s">
        <v>471</v>
      </c>
      <c r="HD10" s="8" t="s">
        <v>472</v>
      </c>
      <c r="HE10" s="8" t="s">
        <v>473</v>
      </c>
      <c r="HF10" s="8" t="s">
        <v>474</v>
      </c>
      <c r="HG10" s="8" t="s">
        <v>475</v>
      </c>
      <c r="HH10" s="8" t="s">
        <v>476</v>
      </c>
      <c r="HI10" s="8" t="s">
        <v>477</v>
      </c>
      <c r="HJ10" s="8" t="s">
        <v>478</v>
      </c>
      <c r="HK10" s="8" t="s">
        <v>479</v>
      </c>
      <c r="HL10" s="8" t="s">
        <v>480</v>
      </c>
      <c r="HM10" s="8" t="s">
        <v>481</v>
      </c>
      <c r="HN10" s="8" t="s">
        <v>482</v>
      </c>
      <c r="HO10" s="8" t="s">
        <v>483</v>
      </c>
      <c r="HP10" s="8" t="s">
        <v>484</v>
      </c>
      <c r="HQ10" s="8" t="s">
        <v>485</v>
      </c>
      <c r="HR10" s="8" t="s">
        <v>486</v>
      </c>
      <c r="HS10" s="8" t="s">
        <v>487</v>
      </c>
      <c r="HT10" s="8" t="s">
        <v>488</v>
      </c>
      <c r="HU10" s="8" t="s">
        <v>489</v>
      </c>
      <c r="HV10" s="8" t="s">
        <v>490</v>
      </c>
      <c r="HW10" s="8" t="s">
        <v>491</v>
      </c>
      <c r="HX10" s="8" t="s">
        <v>492</v>
      </c>
      <c r="HY10" s="8" t="s">
        <v>493</v>
      </c>
      <c r="HZ10" s="8" t="s">
        <v>494</v>
      </c>
      <c r="IA10" s="8" t="s">
        <v>495</v>
      </c>
      <c r="IB10" s="8" t="s">
        <v>496</v>
      </c>
      <c r="IC10" s="8" t="s">
        <v>497</v>
      </c>
      <c r="ID10" s="8" t="s">
        <v>498</v>
      </c>
      <c r="IE10" s="8" t="s">
        <v>499</v>
      </c>
      <c r="IF10" s="8" t="s">
        <v>500</v>
      </c>
      <c r="IG10" s="8" t="s">
        <v>501</v>
      </c>
      <c r="IH10" s="8" t="s">
        <v>502</v>
      </c>
      <c r="II10" s="8" t="s">
        <v>503</v>
      </c>
      <c r="IJ10" s="8" t="s">
        <v>504</v>
      </c>
      <c r="IK10" s="8" t="s">
        <v>505</v>
      </c>
      <c r="IL10" s="8" t="s">
        <v>506</v>
      </c>
      <c r="IM10" s="8" t="s">
        <v>507</v>
      </c>
      <c r="IN10" s="8" t="s">
        <v>508</v>
      </c>
      <c r="IO10" s="8" t="s">
        <v>509</v>
      </c>
      <c r="IP10" s="8" t="s">
        <v>510</v>
      </c>
      <c r="IQ10" s="8" t="s">
        <v>511</v>
      </c>
    </row>
    <row r="11" spans="1:251">
      <c r="A11" s="10">
        <v>42036</v>
      </c>
      <c r="B11" s="9">
        <v>761.60599999999999</v>
      </c>
      <c r="C11" s="9">
        <v>411.80700000000002</v>
      </c>
      <c r="D11" s="9">
        <v>349.798</v>
      </c>
      <c r="E11" s="9">
        <v>2147.44</v>
      </c>
      <c r="F11" s="9">
        <v>1140.307</v>
      </c>
      <c r="G11" s="9">
        <v>1007.133</v>
      </c>
      <c r="H11" s="9">
        <v>240.73</v>
      </c>
      <c r="I11" s="9">
        <v>126.729</v>
      </c>
      <c r="J11" s="9">
        <v>114.001</v>
      </c>
      <c r="K11" s="9">
        <v>639.71299999999997</v>
      </c>
      <c r="L11" s="9">
        <v>345.47199999999998</v>
      </c>
      <c r="M11" s="9">
        <v>294.24099999999999</v>
      </c>
      <c r="N11" s="9">
        <v>187.804</v>
      </c>
      <c r="O11" s="9">
        <v>99.135000000000005</v>
      </c>
      <c r="P11" s="9">
        <v>88.668999999999997</v>
      </c>
      <c r="Q11" s="9">
        <v>547.59500000000003</v>
      </c>
      <c r="R11" s="9">
        <v>293.84800000000001</v>
      </c>
      <c r="S11" s="9">
        <v>253.74700000000001</v>
      </c>
      <c r="T11" s="9">
        <v>163.095</v>
      </c>
      <c r="U11" s="9">
        <v>93.206000000000003</v>
      </c>
      <c r="V11" s="9">
        <v>69.89</v>
      </c>
      <c r="W11" s="9">
        <v>460.83100000000002</v>
      </c>
      <c r="X11" s="9">
        <v>231.827</v>
      </c>
      <c r="Y11" s="9">
        <v>229.00399999999999</v>
      </c>
      <c r="Z11" s="9">
        <v>57.426000000000002</v>
      </c>
      <c r="AA11" s="9">
        <v>30.251000000000001</v>
      </c>
      <c r="AB11" s="9">
        <v>27.175000000000001</v>
      </c>
      <c r="AC11" s="9">
        <v>129.55099999999999</v>
      </c>
      <c r="AD11" s="9">
        <v>69.912000000000006</v>
      </c>
      <c r="AE11" s="9">
        <v>59.639000000000003</v>
      </c>
      <c r="AF11" s="9">
        <v>80.766999999999996</v>
      </c>
      <c r="AG11" s="9">
        <v>45.423999999999999</v>
      </c>
      <c r="AH11" s="9">
        <v>35.344000000000001</v>
      </c>
      <c r="AI11" s="9">
        <v>264.96899999999999</v>
      </c>
      <c r="AJ11" s="9">
        <v>145.476</v>
      </c>
      <c r="AK11" s="9">
        <v>119.494</v>
      </c>
      <c r="AL11" s="9">
        <v>16.786000000000001</v>
      </c>
      <c r="AM11" s="9">
        <v>9.9260000000000002</v>
      </c>
      <c r="AN11" s="9">
        <v>6.8609999999999998</v>
      </c>
      <c r="AO11" s="9">
        <v>35.112000000000002</v>
      </c>
      <c r="AP11" s="9">
        <v>17.745000000000001</v>
      </c>
      <c r="AQ11" s="9">
        <v>17.367000000000001</v>
      </c>
      <c r="AR11" s="9">
        <v>4.7279999999999998</v>
      </c>
      <c r="AS11" s="9">
        <v>2.6379999999999999</v>
      </c>
      <c r="AT11" s="9">
        <v>2.09</v>
      </c>
      <c r="AU11" s="9">
        <v>30.593</v>
      </c>
      <c r="AV11" s="9">
        <v>16.404</v>
      </c>
      <c r="AW11" s="9">
        <v>14.19</v>
      </c>
      <c r="AX11" s="9">
        <v>10.269</v>
      </c>
      <c r="AY11" s="9">
        <v>4.4989999999999997</v>
      </c>
      <c r="AZ11" s="9">
        <v>5.77</v>
      </c>
      <c r="BA11" s="9">
        <v>39.076000000000001</v>
      </c>
      <c r="BB11" s="9">
        <v>19.623000000000001</v>
      </c>
      <c r="BC11" s="9">
        <v>19.452999999999999</v>
      </c>
      <c r="BD11" s="9">
        <v>291.02800000000002</v>
      </c>
      <c r="BE11" s="9">
        <v>158.74700000000001</v>
      </c>
      <c r="BF11" s="9">
        <v>132.28100000000001</v>
      </c>
      <c r="BG11" s="9">
        <v>712.85500000000002</v>
      </c>
      <c r="BH11" s="9">
        <v>363.238</v>
      </c>
      <c r="BI11" s="9">
        <v>349.61700000000002</v>
      </c>
      <c r="BJ11" s="9">
        <v>159.518</v>
      </c>
      <c r="BK11" s="9">
        <v>89.001999999999995</v>
      </c>
      <c r="BL11" s="9">
        <v>70.516000000000005</v>
      </c>
      <c r="BM11" s="9">
        <v>633.94600000000003</v>
      </c>
      <c r="BN11" s="9">
        <v>342.86599999999999</v>
      </c>
      <c r="BO11" s="9">
        <v>291.08</v>
      </c>
      <c r="BP11" s="9">
        <v>132.37799999999999</v>
      </c>
      <c r="BQ11" s="9">
        <v>63.042000000000002</v>
      </c>
      <c r="BR11" s="9">
        <v>69.337000000000003</v>
      </c>
      <c r="BS11" s="9">
        <v>371.83100000000002</v>
      </c>
      <c r="BT11" s="9">
        <v>198.32400000000001</v>
      </c>
      <c r="BU11" s="9">
        <v>173.50700000000001</v>
      </c>
      <c r="BV11" s="9">
        <v>94.491</v>
      </c>
      <c r="BW11" s="9">
        <v>47.04</v>
      </c>
      <c r="BX11" s="9">
        <v>47.451000000000001</v>
      </c>
      <c r="BY11" s="9">
        <v>272.87299999999999</v>
      </c>
      <c r="BZ11" s="9">
        <v>141.66999999999999</v>
      </c>
      <c r="CA11" s="9">
        <v>131.203</v>
      </c>
      <c r="CB11" s="9">
        <v>76.31</v>
      </c>
      <c r="CC11" s="9">
        <v>48.506</v>
      </c>
      <c r="CD11" s="9">
        <v>27.803999999999998</v>
      </c>
      <c r="CE11" s="9">
        <v>133.44399999999999</v>
      </c>
      <c r="CF11" s="9">
        <v>80.703000000000003</v>
      </c>
      <c r="CG11" s="9">
        <v>52.741</v>
      </c>
      <c r="CH11" s="9">
        <v>7.8789999999999996</v>
      </c>
      <c r="CI11" s="9">
        <v>5.47</v>
      </c>
      <c r="CJ11" s="9">
        <v>2.4089999999999998</v>
      </c>
      <c r="CK11" s="9">
        <v>22.49</v>
      </c>
      <c r="CL11" s="9">
        <v>13.505000000000001</v>
      </c>
      <c r="CM11" s="9">
        <v>8.9849999999999994</v>
      </c>
      <c r="CN11" s="9">
        <v>640.50599999999997</v>
      </c>
      <c r="CO11" s="9">
        <v>334.21800000000002</v>
      </c>
      <c r="CP11" s="9">
        <v>306.28699999999998</v>
      </c>
      <c r="CQ11" s="9">
        <v>1755.0650000000001</v>
      </c>
      <c r="CR11" s="9">
        <v>913.41600000000005</v>
      </c>
      <c r="CS11" s="9">
        <v>841.649</v>
      </c>
      <c r="CT11" s="9">
        <v>283.18599999999998</v>
      </c>
      <c r="CU11" s="9">
        <v>137.66800000000001</v>
      </c>
      <c r="CV11" s="9">
        <v>145.518</v>
      </c>
      <c r="CW11" s="9">
        <v>1005.441</v>
      </c>
      <c r="CX11" s="9">
        <v>543.61300000000006</v>
      </c>
      <c r="CY11" s="9">
        <v>461.82799999999997</v>
      </c>
      <c r="CZ11" s="9">
        <v>155.886</v>
      </c>
      <c r="DA11" s="9">
        <v>66.305000000000007</v>
      </c>
      <c r="DB11" s="9">
        <v>89.581000000000003</v>
      </c>
      <c r="DC11" s="9">
        <v>514.70000000000005</v>
      </c>
      <c r="DD11" s="9">
        <v>286.69099999999997</v>
      </c>
      <c r="DE11" s="9">
        <v>228.00899999999999</v>
      </c>
      <c r="DF11" s="9">
        <v>127.29900000000001</v>
      </c>
      <c r="DG11" s="9">
        <v>71.363</v>
      </c>
      <c r="DH11" s="9">
        <v>55.936999999999998</v>
      </c>
      <c r="DI11" s="9">
        <v>490.74099999999999</v>
      </c>
      <c r="DJ11" s="9">
        <v>256.92200000000003</v>
      </c>
      <c r="DK11" s="9">
        <v>233.81899999999999</v>
      </c>
      <c r="DL11" s="9">
        <v>61.765000000000001</v>
      </c>
      <c r="DM11" s="9">
        <v>11.962999999999999</v>
      </c>
      <c r="DN11" s="9">
        <v>49.802</v>
      </c>
      <c r="DO11" s="9">
        <v>95.616</v>
      </c>
      <c r="DP11" s="9">
        <v>16.309999999999999</v>
      </c>
      <c r="DQ11" s="9">
        <v>79.305999999999997</v>
      </c>
      <c r="DR11" s="9">
        <v>117.396</v>
      </c>
      <c r="DS11" s="9">
        <v>60.182000000000002</v>
      </c>
      <c r="DT11" s="9">
        <v>57.213999999999999</v>
      </c>
      <c r="DU11" s="9">
        <v>254.49</v>
      </c>
      <c r="DV11" s="9">
        <v>118.19799999999999</v>
      </c>
      <c r="DW11" s="9">
        <v>136.292</v>
      </c>
      <c r="DX11" s="9">
        <v>148.58500000000001</v>
      </c>
      <c r="DY11" s="9">
        <v>107.63500000000001</v>
      </c>
      <c r="DZ11" s="9">
        <v>40.950000000000003</v>
      </c>
      <c r="EA11" s="9">
        <v>333.30700000000002</v>
      </c>
      <c r="EB11" s="9">
        <v>197.84700000000001</v>
      </c>
      <c r="EC11" s="9">
        <v>135.46</v>
      </c>
      <c r="ED11" s="9">
        <v>29.574000000000002</v>
      </c>
      <c r="EE11" s="9">
        <v>16.771000000000001</v>
      </c>
      <c r="EF11" s="9">
        <v>12.803000000000001</v>
      </c>
      <c r="EG11" s="9">
        <v>66.210999999999999</v>
      </c>
      <c r="EH11" s="9">
        <v>37.448</v>
      </c>
      <c r="EI11" s="9">
        <v>28.763000000000002</v>
      </c>
      <c r="EJ11" s="9">
        <v>108.03100000000001</v>
      </c>
      <c r="EK11" s="9">
        <v>70.262</v>
      </c>
      <c r="EL11" s="9">
        <v>37.768000000000001</v>
      </c>
      <c r="EM11" s="9">
        <v>349.82299999999998</v>
      </c>
      <c r="EN11" s="9">
        <v>201.41499999999999</v>
      </c>
      <c r="EO11" s="9">
        <v>148.40899999999999</v>
      </c>
      <c r="EP11" s="9">
        <v>59.191000000000003</v>
      </c>
      <c r="EQ11" s="9">
        <v>38.914000000000001</v>
      </c>
      <c r="ER11" s="9">
        <v>20.277000000000001</v>
      </c>
      <c r="ES11" s="9">
        <v>157.07599999999999</v>
      </c>
      <c r="ET11" s="9">
        <v>92.427999999999997</v>
      </c>
      <c r="EU11" s="9">
        <v>64.647999999999996</v>
      </c>
      <c r="EV11" s="9">
        <v>48.838999999999999</v>
      </c>
      <c r="EW11" s="9">
        <v>31.347999999999999</v>
      </c>
      <c r="EX11" s="9">
        <v>17.491</v>
      </c>
      <c r="EY11" s="9">
        <v>192.74700000000001</v>
      </c>
      <c r="EZ11" s="9">
        <v>108.98699999999999</v>
      </c>
      <c r="FA11" s="9">
        <v>83.76</v>
      </c>
      <c r="FB11" s="9">
        <v>13.069000000000001</v>
      </c>
      <c r="FC11" s="9">
        <v>7.327</v>
      </c>
      <c r="FD11" s="9">
        <v>5.7430000000000003</v>
      </c>
      <c r="FE11" s="9">
        <v>42.552</v>
      </c>
      <c r="FF11" s="9">
        <v>25.475999999999999</v>
      </c>
      <c r="FG11" s="9">
        <v>17.076000000000001</v>
      </c>
      <c r="FH11" s="9">
        <v>433.55500000000001</v>
      </c>
      <c r="FI11" s="9">
        <v>216.72</v>
      </c>
      <c r="FJ11" s="9">
        <v>216.834</v>
      </c>
      <c r="FK11" s="9">
        <v>253.97499999999999</v>
      </c>
      <c r="FL11" s="9">
        <v>142.91499999999999</v>
      </c>
      <c r="FM11" s="9">
        <v>111.06</v>
      </c>
      <c r="FN11" s="9">
        <v>1010.45</v>
      </c>
      <c r="FO11" s="9">
        <v>511.48</v>
      </c>
      <c r="FP11" s="9">
        <v>498.97</v>
      </c>
      <c r="FQ11" s="9">
        <v>51.38</v>
      </c>
      <c r="FR11" s="9">
        <v>33.981000000000002</v>
      </c>
      <c r="FS11" s="9">
        <v>17.399000000000001</v>
      </c>
      <c r="FT11" s="9">
        <v>885.26800000000003</v>
      </c>
      <c r="FU11" s="9">
        <v>486.41899999999998</v>
      </c>
      <c r="FV11" s="9">
        <v>398.85</v>
      </c>
      <c r="FW11" s="9">
        <v>13.875999999999999</v>
      </c>
      <c r="FX11" s="9">
        <v>11.21</v>
      </c>
      <c r="FY11" s="9">
        <v>2.6659999999999999</v>
      </c>
      <c r="FZ11" s="9">
        <v>182.51300000000001</v>
      </c>
      <c r="GA11" s="9">
        <v>102.294</v>
      </c>
      <c r="GB11" s="9">
        <v>80.218999999999994</v>
      </c>
      <c r="GC11" s="9">
        <v>8.8190000000000008</v>
      </c>
      <c r="GD11" s="9">
        <v>6.98</v>
      </c>
      <c r="GE11" s="9">
        <v>1.839</v>
      </c>
      <c r="GF11" s="9">
        <v>69.209000000000003</v>
      </c>
      <c r="GG11" s="9">
        <v>40.113999999999997</v>
      </c>
      <c r="GH11" s="9">
        <v>29.094999999999999</v>
      </c>
      <c r="GI11" s="9">
        <v>140.51400000000001</v>
      </c>
      <c r="GJ11" s="9">
        <v>67.838999999999999</v>
      </c>
      <c r="GK11" s="9">
        <v>72.676000000000002</v>
      </c>
      <c r="GL11" s="9">
        <v>696.86199999999997</v>
      </c>
      <c r="GM11" s="9">
        <v>380.55599999999998</v>
      </c>
      <c r="GN11" s="9">
        <v>316.30599999999998</v>
      </c>
      <c r="GO11" s="9">
        <v>323.09500000000003</v>
      </c>
      <c r="GP11" s="9">
        <v>163.13900000000001</v>
      </c>
      <c r="GQ11" s="9">
        <v>159.95599999999999</v>
      </c>
      <c r="GR11" s="9">
        <v>549.14099999999996</v>
      </c>
      <c r="GS11" s="9">
        <v>299.62400000000002</v>
      </c>
      <c r="GT11" s="9">
        <v>249.518</v>
      </c>
      <c r="GU11" s="9">
        <v>281.11799999999999</v>
      </c>
      <c r="GV11" s="9">
        <v>144.32599999999999</v>
      </c>
      <c r="GW11" s="9">
        <v>136.79300000000001</v>
      </c>
      <c r="GX11" s="9">
        <v>295.10700000000003</v>
      </c>
      <c r="GY11" s="9">
        <v>159.57900000000001</v>
      </c>
      <c r="GZ11" s="9">
        <v>135.52799999999999</v>
      </c>
      <c r="HA11" s="9">
        <v>216.05500000000001</v>
      </c>
      <c r="HB11" s="9">
        <v>108.221</v>
      </c>
      <c r="HC11" s="9">
        <v>107.834</v>
      </c>
      <c r="HD11" s="9">
        <v>411.17200000000003</v>
      </c>
      <c r="HE11" s="9">
        <v>240.596</v>
      </c>
      <c r="HF11" s="9">
        <v>170.57599999999999</v>
      </c>
      <c r="HG11" s="9">
        <v>203.851</v>
      </c>
      <c r="HH11" s="9">
        <v>108.23</v>
      </c>
      <c r="HI11" s="9">
        <v>95.620999999999995</v>
      </c>
      <c r="HJ11" s="9">
        <v>39.575000000000003</v>
      </c>
      <c r="HK11" s="9">
        <v>24.289000000000001</v>
      </c>
      <c r="HL11" s="9">
        <v>15.286</v>
      </c>
      <c r="HM11" s="9">
        <v>56.043999999999997</v>
      </c>
      <c r="HN11" s="9">
        <v>30.158999999999999</v>
      </c>
      <c r="HO11" s="9">
        <v>25.885000000000002</v>
      </c>
      <c r="HP11" s="9">
        <v>62.802999999999997</v>
      </c>
      <c r="HQ11" s="9">
        <v>37.850999999999999</v>
      </c>
      <c r="HR11" s="9">
        <v>24.952000000000002</v>
      </c>
      <c r="HS11" s="9">
        <v>40.253</v>
      </c>
      <c r="HT11" s="9">
        <v>19.634</v>
      </c>
      <c r="HU11" s="9">
        <v>20.62</v>
      </c>
      <c r="HV11" s="9">
        <v>299.73099999999999</v>
      </c>
      <c r="HW11" s="9">
        <v>176.57300000000001</v>
      </c>
      <c r="HX11" s="9">
        <v>123.158</v>
      </c>
      <c r="HY11" s="9">
        <v>114.592</v>
      </c>
      <c r="HZ11" s="9">
        <v>59.851999999999997</v>
      </c>
      <c r="IA11" s="9">
        <v>54.74</v>
      </c>
      <c r="IB11" s="9">
        <v>193.827</v>
      </c>
      <c r="IC11" s="9">
        <v>112.331</v>
      </c>
      <c r="ID11" s="9">
        <v>81.495999999999995</v>
      </c>
      <c r="IE11" s="9">
        <v>106.163</v>
      </c>
      <c r="IF11" s="9">
        <v>55.53</v>
      </c>
      <c r="IG11" s="9">
        <v>50.633000000000003</v>
      </c>
      <c r="IH11" s="9">
        <v>673.73800000000006</v>
      </c>
      <c r="II11" s="9">
        <v>371.41699999999997</v>
      </c>
      <c r="IJ11" s="9">
        <v>302.32100000000003</v>
      </c>
      <c r="IK11" s="9">
        <v>374.52100000000002</v>
      </c>
      <c r="IL11" s="9">
        <v>191.31800000000001</v>
      </c>
      <c r="IM11" s="9">
        <v>183.203</v>
      </c>
      <c r="IN11" s="9">
        <v>316.476</v>
      </c>
      <c r="IO11" s="9">
        <v>189.512</v>
      </c>
      <c r="IP11" s="9">
        <v>126.964</v>
      </c>
      <c r="IQ11" s="9">
        <v>101.24</v>
      </c>
    </row>
    <row r="12" spans="1:251">
      <c r="A12" s="10">
        <v>42401</v>
      </c>
      <c r="B12" s="9">
        <v>719.01400000000001</v>
      </c>
      <c r="C12" s="9">
        <v>378.74799999999999</v>
      </c>
      <c r="D12" s="9">
        <v>340.26600000000002</v>
      </c>
      <c r="E12" s="9">
        <v>2183.2600000000002</v>
      </c>
      <c r="F12" s="9">
        <v>1163.7850000000001</v>
      </c>
      <c r="G12" s="9">
        <v>1019.475</v>
      </c>
      <c r="H12" s="9">
        <v>209.49100000000001</v>
      </c>
      <c r="I12" s="9">
        <v>106.92400000000001</v>
      </c>
      <c r="J12" s="9">
        <v>102.56699999999999</v>
      </c>
      <c r="K12" s="9">
        <v>698.93299999999999</v>
      </c>
      <c r="L12" s="9">
        <v>362.87400000000002</v>
      </c>
      <c r="M12" s="9">
        <v>336.05900000000003</v>
      </c>
      <c r="N12" s="9">
        <v>189.012</v>
      </c>
      <c r="O12" s="9">
        <v>101.276</v>
      </c>
      <c r="P12" s="9">
        <v>87.736000000000004</v>
      </c>
      <c r="Q12" s="9">
        <v>571.61800000000005</v>
      </c>
      <c r="R12" s="9">
        <v>309.12200000000001</v>
      </c>
      <c r="S12" s="9">
        <v>262.49599999999998</v>
      </c>
      <c r="T12" s="9">
        <v>138.208</v>
      </c>
      <c r="U12" s="9">
        <v>68.557000000000002</v>
      </c>
      <c r="V12" s="9">
        <v>69.650999999999996</v>
      </c>
      <c r="W12" s="9">
        <v>439.88900000000001</v>
      </c>
      <c r="X12" s="9">
        <v>240.40100000000001</v>
      </c>
      <c r="Y12" s="9">
        <v>199.488</v>
      </c>
      <c r="Z12" s="9">
        <v>64.114000000000004</v>
      </c>
      <c r="AA12" s="9">
        <v>34.286999999999999</v>
      </c>
      <c r="AB12" s="9">
        <v>29.826000000000001</v>
      </c>
      <c r="AC12" s="9">
        <v>137.624</v>
      </c>
      <c r="AD12" s="9">
        <v>70.649000000000001</v>
      </c>
      <c r="AE12" s="9">
        <v>66.975999999999999</v>
      </c>
      <c r="AF12" s="9">
        <v>83.840999999999994</v>
      </c>
      <c r="AG12" s="9">
        <v>48.755000000000003</v>
      </c>
      <c r="AH12" s="9">
        <v>35.085999999999999</v>
      </c>
      <c r="AI12" s="9">
        <v>231.93799999999999</v>
      </c>
      <c r="AJ12" s="9">
        <v>131.07400000000001</v>
      </c>
      <c r="AK12" s="9">
        <v>100.864</v>
      </c>
      <c r="AL12" s="9">
        <v>17.515000000000001</v>
      </c>
      <c r="AM12" s="9">
        <v>9.8279999999999994</v>
      </c>
      <c r="AN12" s="9">
        <v>7.6870000000000003</v>
      </c>
      <c r="AO12" s="9">
        <v>36.542000000000002</v>
      </c>
      <c r="AP12" s="9">
        <v>17.135000000000002</v>
      </c>
      <c r="AQ12" s="9">
        <v>19.407</v>
      </c>
      <c r="AR12" s="9">
        <v>6.4089999999999998</v>
      </c>
      <c r="AS12" s="9">
        <v>2.9369999999999998</v>
      </c>
      <c r="AT12" s="9">
        <v>3.472</v>
      </c>
      <c r="AU12" s="9">
        <v>21.739000000000001</v>
      </c>
      <c r="AV12" s="9">
        <v>10.356999999999999</v>
      </c>
      <c r="AW12" s="9">
        <v>11.382</v>
      </c>
      <c r="AX12" s="9">
        <v>10.425000000000001</v>
      </c>
      <c r="AY12" s="9">
        <v>6.1849999999999996</v>
      </c>
      <c r="AZ12" s="9">
        <v>4.24</v>
      </c>
      <c r="BA12" s="9">
        <v>44.976999999999997</v>
      </c>
      <c r="BB12" s="9">
        <v>22.175000000000001</v>
      </c>
      <c r="BC12" s="9">
        <v>22.802</v>
      </c>
      <c r="BD12" s="9">
        <v>252.108</v>
      </c>
      <c r="BE12" s="9">
        <v>144.76400000000001</v>
      </c>
      <c r="BF12" s="9">
        <v>107.34399999999999</v>
      </c>
      <c r="BG12" s="9">
        <v>725.97699999999998</v>
      </c>
      <c r="BH12" s="9">
        <v>370.81700000000001</v>
      </c>
      <c r="BI12" s="9">
        <v>355.16</v>
      </c>
      <c r="BJ12" s="9">
        <v>147.58000000000001</v>
      </c>
      <c r="BK12" s="9">
        <v>73.091999999999999</v>
      </c>
      <c r="BL12" s="9">
        <v>74.488</v>
      </c>
      <c r="BM12" s="9">
        <v>641.40800000000002</v>
      </c>
      <c r="BN12" s="9">
        <v>344.18599999999998</v>
      </c>
      <c r="BO12" s="9">
        <v>297.22300000000001</v>
      </c>
      <c r="BP12" s="9">
        <v>131.99100000000001</v>
      </c>
      <c r="BQ12" s="9">
        <v>59.392000000000003</v>
      </c>
      <c r="BR12" s="9">
        <v>72.599000000000004</v>
      </c>
      <c r="BS12" s="9">
        <v>387.01400000000001</v>
      </c>
      <c r="BT12" s="9">
        <v>208.83600000000001</v>
      </c>
      <c r="BU12" s="9">
        <v>178.178</v>
      </c>
      <c r="BV12" s="9">
        <v>103.051</v>
      </c>
      <c r="BW12" s="9">
        <v>50.015999999999998</v>
      </c>
      <c r="BX12" s="9">
        <v>53.033999999999999</v>
      </c>
      <c r="BY12" s="9">
        <v>283.66899999999998</v>
      </c>
      <c r="BZ12" s="9">
        <v>152.28</v>
      </c>
      <c r="CA12" s="9">
        <v>131.38900000000001</v>
      </c>
      <c r="CB12" s="9">
        <v>76.575000000000003</v>
      </c>
      <c r="CC12" s="9">
        <v>47.566000000000003</v>
      </c>
      <c r="CD12" s="9">
        <v>29.009</v>
      </c>
      <c r="CE12" s="9">
        <v>125.788</v>
      </c>
      <c r="CF12" s="9">
        <v>74.543999999999997</v>
      </c>
      <c r="CG12" s="9">
        <v>51.244</v>
      </c>
      <c r="CH12" s="9">
        <v>7.7089999999999996</v>
      </c>
      <c r="CI12" s="9">
        <v>3.9180000000000001</v>
      </c>
      <c r="CJ12" s="9">
        <v>3.7919999999999998</v>
      </c>
      <c r="CK12" s="9">
        <v>19.404</v>
      </c>
      <c r="CL12" s="9">
        <v>13.122999999999999</v>
      </c>
      <c r="CM12" s="9">
        <v>6.2809999999999997</v>
      </c>
      <c r="CN12" s="9">
        <v>593.46799999999996</v>
      </c>
      <c r="CO12" s="9">
        <v>296.96600000000001</v>
      </c>
      <c r="CP12" s="9">
        <v>296.50299999999999</v>
      </c>
      <c r="CQ12" s="9">
        <v>1783.575</v>
      </c>
      <c r="CR12" s="9">
        <v>933.36400000000003</v>
      </c>
      <c r="CS12" s="9">
        <v>850.21100000000001</v>
      </c>
      <c r="CT12" s="9">
        <v>260.12200000000001</v>
      </c>
      <c r="CU12" s="9">
        <v>121.37</v>
      </c>
      <c r="CV12" s="9">
        <v>138.75200000000001</v>
      </c>
      <c r="CW12" s="9">
        <v>1014.376</v>
      </c>
      <c r="CX12" s="9">
        <v>547.63199999999995</v>
      </c>
      <c r="CY12" s="9">
        <v>466.74400000000003</v>
      </c>
      <c r="CZ12" s="9">
        <v>149.29</v>
      </c>
      <c r="DA12" s="9">
        <v>67.522999999999996</v>
      </c>
      <c r="DB12" s="9">
        <v>81.766999999999996</v>
      </c>
      <c r="DC12" s="9">
        <v>519.33100000000002</v>
      </c>
      <c r="DD12" s="9">
        <v>286.10399999999998</v>
      </c>
      <c r="DE12" s="9">
        <v>233.227</v>
      </c>
      <c r="DF12" s="9">
        <v>110.83199999999999</v>
      </c>
      <c r="DG12" s="9">
        <v>53.847000000000001</v>
      </c>
      <c r="DH12" s="9">
        <v>56.984999999999999</v>
      </c>
      <c r="DI12" s="9">
        <v>495.04500000000002</v>
      </c>
      <c r="DJ12" s="9">
        <v>261.52800000000002</v>
      </c>
      <c r="DK12" s="9">
        <v>233.517</v>
      </c>
      <c r="DL12" s="9">
        <v>70.488</v>
      </c>
      <c r="DM12" s="9">
        <v>12.7</v>
      </c>
      <c r="DN12" s="9">
        <v>57.789000000000001</v>
      </c>
      <c r="DO12" s="9">
        <v>82.82</v>
      </c>
      <c r="DP12" s="9">
        <v>15.105</v>
      </c>
      <c r="DQ12" s="9">
        <v>67.715000000000003</v>
      </c>
      <c r="DR12" s="9">
        <v>92.206000000000003</v>
      </c>
      <c r="DS12" s="9">
        <v>47.093000000000004</v>
      </c>
      <c r="DT12" s="9">
        <v>45.113</v>
      </c>
      <c r="DU12" s="9">
        <v>251.571</v>
      </c>
      <c r="DV12" s="9">
        <v>121.62</v>
      </c>
      <c r="DW12" s="9">
        <v>129.95099999999999</v>
      </c>
      <c r="DX12" s="9">
        <v>147.017</v>
      </c>
      <c r="DY12" s="9">
        <v>102.09099999999999</v>
      </c>
      <c r="DZ12" s="9">
        <v>44.924999999999997</v>
      </c>
      <c r="EA12" s="9">
        <v>340.65</v>
      </c>
      <c r="EB12" s="9">
        <v>196.69200000000001</v>
      </c>
      <c r="EC12" s="9">
        <v>143.958</v>
      </c>
      <c r="ED12" s="9">
        <v>23.635000000000002</v>
      </c>
      <c r="EE12" s="9">
        <v>13.712</v>
      </c>
      <c r="EF12" s="9">
        <v>9.923</v>
      </c>
      <c r="EG12" s="9">
        <v>94.158000000000001</v>
      </c>
      <c r="EH12" s="9">
        <v>52.314999999999998</v>
      </c>
      <c r="EI12" s="9">
        <v>41.843000000000004</v>
      </c>
      <c r="EJ12" s="9">
        <v>111.75700000000001</v>
      </c>
      <c r="EK12" s="9">
        <v>74.634</v>
      </c>
      <c r="EL12" s="9">
        <v>37.122999999999998</v>
      </c>
      <c r="EM12" s="9">
        <v>351.42899999999997</v>
      </c>
      <c r="EN12" s="9">
        <v>203.88200000000001</v>
      </c>
      <c r="EO12" s="9">
        <v>147.547</v>
      </c>
      <c r="EP12" s="9">
        <v>68.58</v>
      </c>
      <c r="EQ12" s="9">
        <v>45.23</v>
      </c>
      <c r="ER12" s="9">
        <v>23.35</v>
      </c>
      <c r="ES12" s="9">
        <v>168.59399999999999</v>
      </c>
      <c r="ET12" s="9">
        <v>97.834999999999994</v>
      </c>
      <c r="EU12" s="9">
        <v>70.757999999999996</v>
      </c>
      <c r="EV12" s="9">
        <v>43.177999999999997</v>
      </c>
      <c r="EW12" s="9">
        <v>29.405000000000001</v>
      </c>
      <c r="EX12" s="9">
        <v>13.773</v>
      </c>
      <c r="EY12" s="9">
        <v>182.83500000000001</v>
      </c>
      <c r="EZ12" s="9">
        <v>106.04600000000001</v>
      </c>
      <c r="FA12" s="9">
        <v>76.789000000000001</v>
      </c>
      <c r="FB12" s="9">
        <v>13.789</v>
      </c>
      <c r="FC12" s="9">
        <v>7.1479999999999997</v>
      </c>
      <c r="FD12" s="9">
        <v>6.641</v>
      </c>
      <c r="FE12" s="9">
        <v>48.256</v>
      </c>
      <c r="FF12" s="9">
        <v>26.54</v>
      </c>
      <c r="FG12" s="9">
        <v>21.716999999999999</v>
      </c>
      <c r="FH12" s="9">
        <v>418.15800000000002</v>
      </c>
      <c r="FI12" s="9">
        <v>213.626</v>
      </c>
      <c r="FJ12" s="9">
        <v>204.53200000000001</v>
      </c>
      <c r="FK12" s="9">
        <v>222.44800000000001</v>
      </c>
      <c r="FL12" s="9">
        <v>122.58799999999999</v>
      </c>
      <c r="FM12" s="9">
        <v>99.86</v>
      </c>
      <c r="FN12" s="9">
        <v>1059.1790000000001</v>
      </c>
      <c r="FO12" s="9">
        <v>541.904</v>
      </c>
      <c r="FP12" s="9">
        <v>517.27499999999998</v>
      </c>
      <c r="FQ12" s="9">
        <v>55.226999999999997</v>
      </c>
      <c r="FR12" s="9">
        <v>28.574000000000002</v>
      </c>
      <c r="FS12" s="9">
        <v>26.652999999999999</v>
      </c>
      <c r="FT12" s="9">
        <v>910.7</v>
      </c>
      <c r="FU12" s="9">
        <v>502.28100000000001</v>
      </c>
      <c r="FV12" s="9">
        <v>408.41899999999998</v>
      </c>
      <c r="FW12" s="9">
        <v>12.073</v>
      </c>
      <c r="FX12" s="9">
        <v>5.5449999999999999</v>
      </c>
      <c r="FY12" s="9">
        <v>6.5279999999999996</v>
      </c>
      <c r="FZ12" s="9">
        <v>164.917</v>
      </c>
      <c r="GA12" s="9">
        <v>92.73</v>
      </c>
      <c r="GB12" s="9">
        <v>72.186999999999998</v>
      </c>
      <c r="GC12" s="9">
        <v>11.108000000000001</v>
      </c>
      <c r="GD12" s="9">
        <v>8.4139999999999997</v>
      </c>
      <c r="GE12" s="9">
        <v>2.694</v>
      </c>
      <c r="GF12" s="9">
        <v>48.463999999999999</v>
      </c>
      <c r="GG12" s="9">
        <v>26.87</v>
      </c>
      <c r="GH12" s="9">
        <v>21.594000000000001</v>
      </c>
      <c r="GI12" s="9">
        <v>127.929</v>
      </c>
      <c r="GJ12" s="9">
        <v>61.383000000000003</v>
      </c>
      <c r="GK12" s="9">
        <v>66.546000000000006</v>
      </c>
      <c r="GL12" s="9">
        <v>668.56</v>
      </c>
      <c r="GM12" s="9">
        <v>350.27300000000002</v>
      </c>
      <c r="GN12" s="9">
        <v>318.286</v>
      </c>
      <c r="GO12" s="9">
        <v>300.69799999999998</v>
      </c>
      <c r="GP12" s="9">
        <v>156.50800000000001</v>
      </c>
      <c r="GQ12" s="9">
        <v>144.19</v>
      </c>
      <c r="GR12" s="9">
        <v>534.97500000000002</v>
      </c>
      <c r="GS12" s="9">
        <v>280.54199999999997</v>
      </c>
      <c r="GT12" s="9">
        <v>254.434</v>
      </c>
      <c r="GU12" s="9">
        <v>265.84199999999998</v>
      </c>
      <c r="GV12" s="9">
        <v>137.40600000000001</v>
      </c>
      <c r="GW12" s="9">
        <v>128.435</v>
      </c>
      <c r="GX12" s="9">
        <v>298.83499999999998</v>
      </c>
      <c r="GY12" s="9">
        <v>157.511</v>
      </c>
      <c r="GZ12" s="9">
        <v>141.32400000000001</v>
      </c>
      <c r="HA12" s="9">
        <v>202.62700000000001</v>
      </c>
      <c r="HB12" s="9">
        <v>102.14</v>
      </c>
      <c r="HC12" s="9">
        <v>100.486</v>
      </c>
      <c r="HD12" s="9">
        <v>391.61599999999999</v>
      </c>
      <c r="HE12" s="9">
        <v>214.982</v>
      </c>
      <c r="HF12" s="9">
        <v>176.63399999999999</v>
      </c>
      <c r="HG12" s="9">
        <v>210.756</v>
      </c>
      <c r="HH12" s="9">
        <v>121.32299999999999</v>
      </c>
      <c r="HI12" s="9">
        <v>89.433000000000007</v>
      </c>
      <c r="HJ12" s="9">
        <v>39.994999999999997</v>
      </c>
      <c r="HK12" s="9">
        <v>21.149000000000001</v>
      </c>
      <c r="HL12" s="9">
        <v>18.846</v>
      </c>
      <c r="HM12" s="9">
        <v>40.866999999999997</v>
      </c>
      <c r="HN12" s="9">
        <v>24.736000000000001</v>
      </c>
      <c r="HO12" s="9">
        <v>16.13</v>
      </c>
      <c r="HP12" s="9">
        <v>63.904000000000003</v>
      </c>
      <c r="HQ12" s="9">
        <v>29.952999999999999</v>
      </c>
      <c r="HR12" s="9">
        <v>33.951000000000001</v>
      </c>
      <c r="HS12" s="9">
        <v>42.003</v>
      </c>
      <c r="HT12" s="9">
        <v>19.850000000000001</v>
      </c>
      <c r="HU12" s="9">
        <v>22.152999999999999</v>
      </c>
      <c r="HV12" s="9">
        <v>291.62200000000001</v>
      </c>
      <c r="HW12" s="9">
        <v>169.31200000000001</v>
      </c>
      <c r="HX12" s="9">
        <v>122.31</v>
      </c>
      <c r="HY12" s="9">
        <v>73.563000000000002</v>
      </c>
      <c r="HZ12" s="9">
        <v>37.048999999999999</v>
      </c>
      <c r="IA12" s="9">
        <v>36.514000000000003</v>
      </c>
      <c r="IB12" s="9">
        <v>211.38499999999999</v>
      </c>
      <c r="IC12" s="9">
        <v>120.643</v>
      </c>
      <c r="ID12" s="9">
        <v>90.742000000000004</v>
      </c>
      <c r="IE12" s="9">
        <v>91.941000000000003</v>
      </c>
      <c r="IF12" s="9">
        <v>55.776000000000003</v>
      </c>
      <c r="IG12" s="9">
        <v>36.164999999999999</v>
      </c>
      <c r="IH12" s="9">
        <v>626.07100000000003</v>
      </c>
      <c r="II12" s="9">
        <v>325.23500000000001</v>
      </c>
      <c r="IJ12" s="9">
        <v>300.83499999999998</v>
      </c>
      <c r="IK12" s="9">
        <v>343.04899999999998</v>
      </c>
      <c r="IL12" s="9">
        <v>178.928</v>
      </c>
      <c r="IM12" s="9">
        <v>164.12100000000001</v>
      </c>
      <c r="IN12" s="9">
        <v>304.161</v>
      </c>
      <c r="IO12" s="9">
        <v>179.11799999999999</v>
      </c>
      <c r="IP12" s="9">
        <v>125.042</v>
      </c>
      <c r="IQ12" s="9">
        <v>61.930999999999997</v>
      </c>
    </row>
    <row r="13" spans="1:251">
      <c r="A13" s="10">
        <v>42767</v>
      </c>
      <c r="B13" s="9">
        <v>750.23599999999999</v>
      </c>
      <c r="C13" s="9">
        <v>395.358</v>
      </c>
      <c r="D13" s="9">
        <v>354.87799999999999</v>
      </c>
      <c r="E13" s="9">
        <v>2195.25</v>
      </c>
      <c r="F13" s="9">
        <v>1175.02</v>
      </c>
      <c r="G13" s="9">
        <v>1020.23</v>
      </c>
      <c r="H13" s="9">
        <v>210.17400000000001</v>
      </c>
      <c r="I13" s="9">
        <v>114.83</v>
      </c>
      <c r="J13" s="9">
        <v>95.343999999999994</v>
      </c>
      <c r="K13" s="9">
        <v>679.70699999999999</v>
      </c>
      <c r="L13" s="9">
        <v>351.43200000000002</v>
      </c>
      <c r="M13" s="9">
        <v>328.27600000000001</v>
      </c>
      <c r="N13" s="9">
        <v>201.01900000000001</v>
      </c>
      <c r="O13" s="9">
        <v>99.563999999999993</v>
      </c>
      <c r="P13" s="9">
        <v>101.456</v>
      </c>
      <c r="Q13" s="9">
        <v>580.15499999999997</v>
      </c>
      <c r="R13" s="9">
        <v>311.13200000000001</v>
      </c>
      <c r="S13" s="9">
        <v>269.02199999999999</v>
      </c>
      <c r="T13" s="9">
        <v>169.155</v>
      </c>
      <c r="U13" s="9">
        <v>91.912999999999997</v>
      </c>
      <c r="V13" s="9">
        <v>77.242000000000004</v>
      </c>
      <c r="W13" s="9">
        <v>477.64400000000001</v>
      </c>
      <c r="X13" s="9">
        <v>269.82</v>
      </c>
      <c r="Y13" s="9">
        <v>207.82400000000001</v>
      </c>
      <c r="Z13" s="9">
        <v>57.02</v>
      </c>
      <c r="AA13" s="9">
        <v>30.532</v>
      </c>
      <c r="AB13" s="9">
        <v>26.488</v>
      </c>
      <c r="AC13" s="9">
        <v>123.331</v>
      </c>
      <c r="AD13" s="9">
        <v>65.454999999999998</v>
      </c>
      <c r="AE13" s="9">
        <v>57.875999999999998</v>
      </c>
      <c r="AF13" s="9">
        <v>84.77</v>
      </c>
      <c r="AG13" s="9">
        <v>44.064</v>
      </c>
      <c r="AH13" s="9">
        <v>40.706000000000003</v>
      </c>
      <c r="AI13" s="9">
        <v>224.09899999999999</v>
      </c>
      <c r="AJ13" s="9">
        <v>121.54600000000001</v>
      </c>
      <c r="AK13" s="9">
        <v>102.55200000000001</v>
      </c>
      <c r="AL13" s="9">
        <v>14.736000000000001</v>
      </c>
      <c r="AM13" s="9">
        <v>7.6630000000000003</v>
      </c>
      <c r="AN13" s="9">
        <v>7.0730000000000004</v>
      </c>
      <c r="AO13" s="9">
        <v>40.127000000000002</v>
      </c>
      <c r="AP13" s="9">
        <v>21.268000000000001</v>
      </c>
      <c r="AQ13" s="9">
        <v>18.858000000000001</v>
      </c>
      <c r="AR13" s="9">
        <v>4.0670000000000002</v>
      </c>
      <c r="AS13" s="9">
        <v>1.792</v>
      </c>
      <c r="AT13" s="9">
        <v>2.2749999999999999</v>
      </c>
      <c r="AU13" s="9">
        <v>27.337</v>
      </c>
      <c r="AV13" s="9">
        <v>14.375999999999999</v>
      </c>
      <c r="AW13" s="9">
        <v>12.962</v>
      </c>
      <c r="AX13" s="9">
        <v>9.2929999999999993</v>
      </c>
      <c r="AY13" s="9">
        <v>4.9989999999999997</v>
      </c>
      <c r="AZ13" s="9">
        <v>4.2939999999999996</v>
      </c>
      <c r="BA13" s="9">
        <v>42.85</v>
      </c>
      <c r="BB13" s="9">
        <v>19.989999999999998</v>
      </c>
      <c r="BC13" s="9">
        <v>22.859000000000002</v>
      </c>
      <c r="BD13" s="9">
        <v>277.05399999999997</v>
      </c>
      <c r="BE13" s="9">
        <v>159.58500000000001</v>
      </c>
      <c r="BF13" s="9">
        <v>117.46899999999999</v>
      </c>
      <c r="BG13" s="9">
        <v>747.61</v>
      </c>
      <c r="BH13" s="9">
        <v>375.53899999999999</v>
      </c>
      <c r="BI13" s="9">
        <v>372.07100000000003</v>
      </c>
      <c r="BJ13" s="9">
        <v>157.08600000000001</v>
      </c>
      <c r="BK13" s="9">
        <v>82.424999999999997</v>
      </c>
      <c r="BL13" s="9">
        <v>74.661000000000001</v>
      </c>
      <c r="BM13" s="9">
        <v>649.16899999999998</v>
      </c>
      <c r="BN13" s="9">
        <v>362.88200000000001</v>
      </c>
      <c r="BO13" s="9">
        <v>286.286</v>
      </c>
      <c r="BP13" s="9">
        <v>122.819</v>
      </c>
      <c r="BQ13" s="9">
        <v>52.704000000000001</v>
      </c>
      <c r="BR13" s="9">
        <v>70.114999999999995</v>
      </c>
      <c r="BS13" s="9">
        <v>389.44099999999997</v>
      </c>
      <c r="BT13" s="9">
        <v>211.077</v>
      </c>
      <c r="BU13" s="9">
        <v>178.364</v>
      </c>
      <c r="BV13" s="9">
        <v>109.39400000000001</v>
      </c>
      <c r="BW13" s="9">
        <v>52.929000000000002</v>
      </c>
      <c r="BX13" s="9">
        <v>56.465000000000003</v>
      </c>
      <c r="BY13" s="9">
        <v>265.65699999999998</v>
      </c>
      <c r="BZ13" s="9">
        <v>140.917</v>
      </c>
      <c r="CA13" s="9">
        <v>124.74</v>
      </c>
      <c r="CB13" s="9">
        <v>75.424999999999997</v>
      </c>
      <c r="CC13" s="9">
        <v>42.466000000000001</v>
      </c>
      <c r="CD13" s="9">
        <v>32.959000000000003</v>
      </c>
      <c r="CE13" s="9">
        <v>119.178</v>
      </c>
      <c r="CF13" s="9">
        <v>68.760000000000005</v>
      </c>
      <c r="CG13" s="9">
        <v>50.417999999999999</v>
      </c>
      <c r="CH13" s="9">
        <v>8.4580000000000002</v>
      </c>
      <c r="CI13" s="9">
        <v>5.2489999999999997</v>
      </c>
      <c r="CJ13" s="9">
        <v>3.2080000000000002</v>
      </c>
      <c r="CK13" s="9">
        <v>24.195</v>
      </c>
      <c r="CL13" s="9">
        <v>15.845000000000001</v>
      </c>
      <c r="CM13" s="9">
        <v>8.3490000000000002</v>
      </c>
      <c r="CN13" s="9">
        <v>608.79600000000005</v>
      </c>
      <c r="CO13" s="9">
        <v>303.149</v>
      </c>
      <c r="CP13" s="9">
        <v>305.64699999999999</v>
      </c>
      <c r="CQ13" s="9">
        <v>1807.78</v>
      </c>
      <c r="CR13" s="9">
        <v>956.36800000000005</v>
      </c>
      <c r="CS13" s="9">
        <v>851.41300000000001</v>
      </c>
      <c r="CT13" s="9">
        <v>271.76499999999999</v>
      </c>
      <c r="CU13" s="9">
        <v>123.986</v>
      </c>
      <c r="CV13" s="9">
        <v>147.779</v>
      </c>
      <c r="CW13" s="9">
        <v>1028.1099999999999</v>
      </c>
      <c r="CX13" s="9">
        <v>570.08900000000006</v>
      </c>
      <c r="CY13" s="9">
        <v>458.02199999999999</v>
      </c>
      <c r="CZ13" s="9">
        <v>153.904</v>
      </c>
      <c r="DA13" s="9">
        <v>67.894999999999996</v>
      </c>
      <c r="DB13" s="9">
        <v>86.01</v>
      </c>
      <c r="DC13" s="9">
        <v>526.17899999999997</v>
      </c>
      <c r="DD13" s="9">
        <v>306.64999999999998</v>
      </c>
      <c r="DE13" s="9">
        <v>219.529</v>
      </c>
      <c r="DF13" s="9">
        <v>117.861</v>
      </c>
      <c r="DG13" s="9">
        <v>56.091999999999999</v>
      </c>
      <c r="DH13" s="9">
        <v>61.768999999999998</v>
      </c>
      <c r="DI13" s="9">
        <v>501.93099999999998</v>
      </c>
      <c r="DJ13" s="9">
        <v>263.43900000000002</v>
      </c>
      <c r="DK13" s="9">
        <v>238.49199999999999</v>
      </c>
      <c r="DL13" s="9">
        <v>61.838000000000001</v>
      </c>
      <c r="DM13" s="9">
        <v>13.172000000000001</v>
      </c>
      <c r="DN13" s="9">
        <v>48.665999999999997</v>
      </c>
      <c r="DO13" s="9">
        <v>96.555000000000007</v>
      </c>
      <c r="DP13" s="9">
        <v>19.195</v>
      </c>
      <c r="DQ13" s="9">
        <v>77.361000000000004</v>
      </c>
      <c r="DR13" s="9">
        <v>110.027</v>
      </c>
      <c r="DS13" s="9">
        <v>61.643999999999998</v>
      </c>
      <c r="DT13" s="9">
        <v>48.383000000000003</v>
      </c>
      <c r="DU13" s="9">
        <v>253.93600000000001</v>
      </c>
      <c r="DV13" s="9">
        <v>124.985</v>
      </c>
      <c r="DW13" s="9">
        <v>128.952</v>
      </c>
      <c r="DX13" s="9">
        <v>144.83699999999999</v>
      </c>
      <c r="DY13" s="9">
        <v>90.314999999999998</v>
      </c>
      <c r="DZ13" s="9">
        <v>54.523000000000003</v>
      </c>
      <c r="EA13" s="9">
        <v>363.38</v>
      </c>
      <c r="EB13" s="9">
        <v>205.244</v>
      </c>
      <c r="EC13" s="9">
        <v>158.136</v>
      </c>
      <c r="ED13" s="9">
        <v>20.329000000000001</v>
      </c>
      <c r="EE13" s="9">
        <v>14.032</v>
      </c>
      <c r="EF13" s="9">
        <v>6.2969999999999997</v>
      </c>
      <c r="EG13" s="9">
        <v>65.799000000000007</v>
      </c>
      <c r="EH13" s="9">
        <v>36.854999999999997</v>
      </c>
      <c r="EI13" s="9">
        <v>28.943000000000001</v>
      </c>
      <c r="EJ13" s="9">
        <v>132.827</v>
      </c>
      <c r="EK13" s="9">
        <v>87.393000000000001</v>
      </c>
      <c r="EL13" s="9">
        <v>45.433999999999997</v>
      </c>
      <c r="EM13" s="9">
        <v>353.12099999999998</v>
      </c>
      <c r="EN13" s="9">
        <v>201.77699999999999</v>
      </c>
      <c r="EO13" s="9">
        <v>151.34399999999999</v>
      </c>
      <c r="EP13" s="9">
        <v>74.468999999999994</v>
      </c>
      <c r="EQ13" s="9">
        <v>43.180999999999997</v>
      </c>
      <c r="ER13" s="9">
        <v>31.288</v>
      </c>
      <c r="ES13" s="9">
        <v>169.65700000000001</v>
      </c>
      <c r="ET13" s="9">
        <v>91.962000000000003</v>
      </c>
      <c r="EU13" s="9">
        <v>77.694000000000003</v>
      </c>
      <c r="EV13" s="9">
        <v>58.357999999999997</v>
      </c>
      <c r="EW13" s="9">
        <v>44.212000000000003</v>
      </c>
      <c r="EX13" s="9">
        <v>14.147</v>
      </c>
      <c r="EY13" s="9">
        <v>183.464</v>
      </c>
      <c r="EZ13" s="9">
        <v>109.815</v>
      </c>
      <c r="FA13" s="9">
        <v>73.649000000000001</v>
      </c>
      <c r="FB13" s="9">
        <v>8.6129999999999995</v>
      </c>
      <c r="FC13" s="9">
        <v>4.8159999999999998</v>
      </c>
      <c r="FD13" s="9">
        <v>3.7970000000000002</v>
      </c>
      <c r="FE13" s="9">
        <v>34.347999999999999</v>
      </c>
      <c r="FF13" s="9">
        <v>16.875</v>
      </c>
      <c r="FG13" s="9">
        <v>17.472999999999999</v>
      </c>
      <c r="FH13" s="9">
        <v>417.93200000000002</v>
      </c>
      <c r="FI13" s="9">
        <v>214.79900000000001</v>
      </c>
      <c r="FJ13" s="9">
        <v>203.13300000000001</v>
      </c>
      <c r="FK13" s="9">
        <v>260.90199999999999</v>
      </c>
      <c r="FL13" s="9">
        <v>137.55000000000001</v>
      </c>
      <c r="FM13" s="9">
        <v>123.352</v>
      </c>
      <c r="FN13" s="9">
        <v>1141.345</v>
      </c>
      <c r="FO13" s="9">
        <v>581.20299999999997</v>
      </c>
      <c r="FP13" s="9">
        <v>560.14300000000003</v>
      </c>
      <c r="FQ13" s="9">
        <v>55.302999999999997</v>
      </c>
      <c r="FR13" s="9">
        <v>34.097999999999999</v>
      </c>
      <c r="FS13" s="9">
        <v>21.204999999999998</v>
      </c>
      <c r="FT13" s="9">
        <v>825.17399999999998</v>
      </c>
      <c r="FU13" s="9">
        <v>467.34899999999999</v>
      </c>
      <c r="FV13" s="9">
        <v>357.82400000000001</v>
      </c>
      <c r="FW13" s="9">
        <v>11.914999999999999</v>
      </c>
      <c r="FX13" s="9">
        <v>5.66</v>
      </c>
      <c r="FY13" s="9">
        <v>6.2549999999999999</v>
      </c>
      <c r="FZ13" s="9">
        <v>170.41300000000001</v>
      </c>
      <c r="GA13" s="9">
        <v>94.594999999999999</v>
      </c>
      <c r="GB13" s="9">
        <v>75.817999999999998</v>
      </c>
      <c r="GC13" s="9">
        <v>4.1829999999999998</v>
      </c>
      <c r="GD13" s="9">
        <v>3.2509999999999999</v>
      </c>
      <c r="GE13" s="9">
        <v>0.93200000000000005</v>
      </c>
      <c r="GF13" s="9">
        <v>58.317999999999998</v>
      </c>
      <c r="GG13" s="9">
        <v>31.873000000000001</v>
      </c>
      <c r="GH13" s="9">
        <v>26.445</v>
      </c>
      <c r="GI13" s="9">
        <v>135.55099999999999</v>
      </c>
      <c r="GJ13" s="9">
        <v>59.460999999999999</v>
      </c>
      <c r="GK13" s="9">
        <v>76.09</v>
      </c>
      <c r="GL13" s="9">
        <v>691.11400000000003</v>
      </c>
      <c r="GM13" s="9">
        <v>369.92200000000003</v>
      </c>
      <c r="GN13" s="9">
        <v>321.19200000000001</v>
      </c>
      <c r="GO13" s="9">
        <v>300.245</v>
      </c>
      <c r="GP13" s="9">
        <v>153.59200000000001</v>
      </c>
      <c r="GQ13" s="9">
        <v>146.65199999999999</v>
      </c>
      <c r="GR13" s="9">
        <v>559.6</v>
      </c>
      <c r="GS13" s="9">
        <v>295.29300000000001</v>
      </c>
      <c r="GT13" s="9">
        <v>264.30700000000002</v>
      </c>
      <c r="GU13" s="9">
        <v>260.83699999999999</v>
      </c>
      <c r="GV13" s="9">
        <v>128.03299999999999</v>
      </c>
      <c r="GW13" s="9">
        <v>132.803</v>
      </c>
      <c r="GX13" s="9">
        <v>287.02600000000001</v>
      </c>
      <c r="GY13" s="9">
        <v>148.322</v>
      </c>
      <c r="GZ13" s="9">
        <v>138.703</v>
      </c>
      <c r="HA13" s="9">
        <v>191.58799999999999</v>
      </c>
      <c r="HB13" s="9">
        <v>98.064999999999998</v>
      </c>
      <c r="HC13" s="9">
        <v>93.522000000000006</v>
      </c>
      <c r="HD13" s="9">
        <v>397.79300000000001</v>
      </c>
      <c r="HE13" s="9">
        <v>221.94499999999999</v>
      </c>
      <c r="HF13" s="9">
        <v>175.84800000000001</v>
      </c>
      <c r="HG13" s="9">
        <v>197.48599999999999</v>
      </c>
      <c r="HH13" s="9">
        <v>108.364</v>
      </c>
      <c r="HI13" s="9">
        <v>89.122</v>
      </c>
      <c r="HJ13" s="9">
        <v>50.384999999999998</v>
      </c>
      <c r="HK13" s="9">
        <v>28.923999999999999</v>
      </c>
      <c r="HL13" s="9">
        <v>21.460999999999999</v>
      </c>
      <c r="HM13" s="9">
        <v>39.683999999999997</v>
      </c>
      <c r="HN13" s="9">
        <v>23.268000000000001</v>
      </c>
      <c r="HO13" s="9">
        <v>16.416</v>
      </c>
      <c r="HP13" s="9">
        <v>67.971999999999994</v>
      </c>
      <c r="HQ13" s="9">
        <v>33.24</v>
      </c>
      <c r="HR13" s="9">
        <v>34.731999999999999</v>
      </c>
      <c r="HS13" s="9">
        <v>43.386000000000003</v>
      </c>
      <c r="HT13" s="9">
        <v>26.981999999999999</v>
      </c>
      <c r="HU13" s="9">
        <v>16.404</v>
      </c>
      <c r="HV13" s="9">
        <v>290.11399999999998</v>
      </c>
      <c r="HW13" s="9">
        <v>161.69399999999999</v>
      </c>
      <c r="HX13" s="9">
        <v>128.41999999999999</v>
      </c>
      <c r="HY13" s="9">
        <v>85.372</v>
      </c>
      <c r="HZ13" s="9">
        <v>42.667999999999999</v>
      </c>
      <c r="IA13" s="9">
        <v>42.704000000000001</v>
      </c>
      <c r="IB13" s="9">
        <v>211.68100000000001</v>
      </c>
      <c r="IC13" s="9">
        <v>120.47499999999999</v>
      </c>
      <c r="ID13" s="9">
        <v>91.206000000000003</v>
      </c>
      <c r="IE13" s="9">
        <v>88.995000000000005</v>
      </c>
      <c r="IF13" s="9">
        <v>47.859000000000002</v>
      </c>
      <c r="IG13" s="9">
        <v>41.136000000000003</v>
      </c>
      <c r="IH13" s="9">
        <v>666.19500000000005</v>
      </c>
      <c r="II13" s="9">
        <v>352.40600000000001</v>
      </c>
      <c r="IJ13" s="9">
        <v>313.78899999999999</v>
      </c>
      <c r="IK13" s="9">
        <v>339.84</v>
      </c>
      <c r="IL13" s="9">
        <v>171.11099999999999</v>
      </c>
      <c r="IM13" s="9">
        <v>168.72900000000001</v>
      </c>
      <c r="IN13" s="9">
        <v>300.67</v>
      </c>
      <c r="IO13" s="9">
        <v>171.82400000000001</v>
      </c>
      <c r="IP13" s="9">
        <v>128.846</v>
      </c>
      <c r="IQ13" s="9">
        <v>74.372</v>
      </c>
    </row>
    <row r="14" spans="1:251">
      <c r="A14" s="10">
        <v>43132</v>
      </c>
      <c r="B14" s="9">
        <v>736.41600000000005</v>
      </c>
      <c r="C14" s="9">
        <v>385.959</v>
      </c>
      <c r="D14" s="9">
        <v>350.45699999999999</v>
      </c>
      <c r="E14" s="9">
        <v>2399.5819999999999</v>
      </c>
      <c r="F14" s="9">
        <v>1260.595</v>
      </c>
      <c r="G14" s="9">
        <v>1138.9870000000001</v>
      </c>
      <c r="H14" s="9">
        <v>203.50299999999999</v>
      </c>
      <c r="I14" s="9">
        <v>110.721</v>
      </c>
      <c r="J14" s="9">
        <v>92.781999999999996</v>
      </c>
      <c r="K14" s="9">
        <v>768.78300000000002</v>
      </c>
      <c r="L14" s="9">
        <v>406.70100000000002</v>
      </c>
      <c r="M14" s="9">
        <v>362.08199999999999</v>
      </c>
      <c r="N14" s="9">
        <v>193.869</v>
      </c>
      <c r="O14" s="9">
        <v>97.093000000000004</v>
      </c>
      <c r="P14" s="9">
        <v>96.775999999999996</v>
      </c>
      <c r="Q14" s="9">
        <v>633.83900000000006</v>
      </c>
      <c r="R14" s="9">
        <v>311.72800000000001</v>
      </c>
      <c r="S14" s="9">
        <v>322.11099999999999</v>
      </c>
      <c r="T14" s="9">
        <v>165.232</v>
      </c>
      <c r="U14" s="9">
        <v>84.614999999999995</v>
      </c>
      <c r="V14" s="9">
        <v>80.616</v>
      </c>
      <c r="W14" s="9">
        <v>489.11799999999999</v>
      </c>
      <c r="X14" s="9">
        <v>269.57400000000001</v>
      </c>
      <c r="Y14" s="9">
        <v>219.54499999999999</v>
      </c>
      <c r="Z14" s="9">
        <v>56.25</v>
      </c>
      <c r="AA14" s="9">
        <v>30.120999999999999</v>
      </c>
      <c r="AB14" s="9">
        <v>26.129000000000001</v>
      </c>
      <c r="AC14" s="9">
        <v>145.05699999999999</v>
      </c>
      <c r="AD14" s="9">
        <v>74.638999999999996</v>
      </c>
      <c r="AE14" s="9">
        <v>70.418000000000006</v>
      </c>
      <c r="AF14" s="9">
        <v>87.53</v>
      </c>
      <c r="AG14" s="9">
        <v>47.293999999999997</v>
      </c>
      <c r="AH14" s="9">
        <v>40.235999999999997</v>
      </c>
      <c r="AI14" s="9">
        <v>240.46</v>
      </c>
      <c r="AJ14" s="9">
        <v>134.708</v>
      </c>
      <c r="AK14" s="9">
        <v>105.751</v>
      </c>
      <c r="AL14" s="9">
        <v>15.935</v>
      </c>
      <c r="AM14" s="9">
        <v>8.6790000000000003</v>
      </c>
      <c r="AN14" s="9">
        <v>7.2560000000000002</v>
      </c>
      <c r="AO14" s="9">
        <v>46.331000000000003</v>
      </c>
      <c r="AP14" s="9">
        <v>23.152999999999999</v>
      </c>
      <c r="AQ14" s="9">
        <v>23.177</v>
      </c>
      <c r="AR14" s="9">
        <v>4.6669999999999998</v>
      </c>
      <c r="AS14" s="9">
        <v>2.3330000000000002</v>
      </c>
      <c r="AT14" s="9">
        <v>2.3340000000000001</v>
      </c>
      <c r="AU14" s="9">
        <v>27.009</v>
      </c>
      <c r="AV14" s="9">
        <v>13.24</v>
      </c>
      <c r="AW14" s="9">
        <v>13.768000000000001</v>
      </c>
      <c r="AX14" s="9">
        <v>9.4309999999999992</v>
      </c>
      <c r="AY14" s="9">
        <v>5.1029999999999998</v>
      </c>
      <c r="AZ14" s="9">
        <v>4.327</v>
      </c>
      <c r="BA14" s="9">
        <v>48.985999999999997</v>
      </c>
      <c r="BB14" s="9">
        <v>26.852</v>
      </c>
      <c r="BC14" s="9">
        <v>22.134</v>
      </c>
      <c r="BD14" s="9">
        <v>287.77300000000002</v>
      </c>
      <c r="BE14" s="9">
        <v>154.626</v>
      </c>
      <c r="BF14" s="9">
        <v>133.14699999999999</v>
      </c>
      <c r="BG14" s="9">
        <v>765.529</v>
      </c>
      <c r="BH14" s="9">
        <v>386.8</v>
      </c>
      <c r="BI14" s="9">
        <v>378.72899999999998</v>
      </c>
      <c r="BJ14" s="9">
        <v>151.215</v>
      </c>
      <c r="BK14" s="9">
        <v>76.81</v>
      </c>
      <c r="BL14" s="9">
        <v>74.405000000000001</v>
      </c>
      <c r="BM14" s="9">
        <v>724.75900000000001</v>
      </c>
      <c r="BN14" s="9">
        <v>400.21100000000001</v>
      </c>
      <c r="BO14" s="9">
        <v>324.548</v>
      </c>
      <c r="BP14" s="9">
        <v>108.645</v>
      </c>
      <c r="BQ14" s="9">
        <v>49.808999999999997</v>
      </c>
      <c r="BR14" s="9">
        <v>58.835999999999999</v>
      </c>
      <c r="BS14" s="9">
        <v>424.84399999999999</v>
      </c>
      <c r="BT14" s="9">
        <v>212.565</v>
      </c>
      <c r="BU14" s="9">
        <v>212.279</v>
      </c>
      <c r="BV14" s="9">
        <v>100.18300000000001</v>
      </c>
      <c r="BW14" s="9">
        <v>49.567999999999998</v>
      </c>
      <c r="BX14" s="9">
        <v>50.615000000000002</v>
      </c>
      <c r="BY14" s="9">
        <v>306.52800000000002</v>
      </c>
      <c r="BZ14" s="9">
        <v>163.03700000000001</v>
      </c>
      <c r="CA14" s="9">
        <v>143.49100000000001</v>
      </c>
      <c r="CB14" s="9">
        <v>80.02</v>
      </c>
      <c r="CC14" s="9">
        <v>48.643000000000001</v>
      </c>
      <c r="CD14" s="9">
        <v>31.376999999999999</v>
      </c>
      <c r="CE14" s="9">
        <v>158.80500000000001</v>
      </c>
      <c r="CF14" s="9">
        <v>85.721999999999994</v>
      </c>
      <c r="CG14" s="9">
        <v>73.082999999999998</v>
      </c>
      <c r="CH14" s="9">
        <v>8.58</v>
      </c>
      <c r="CI14" s="9">
        <v>6.5030000000000001</v>
      </c>
      <c r="CJ14" s="9">
        <v>2.077</v>
      </c>
      <c r="CK14" s="9">
        <v>19.117000000000001</v>
      </c>
      <c r="CL14" s="9">
        <v>12.259</v>
      </c>
      <c r="CM14" s="9">
        <v>6.8579999999999997</v>
      </c>
      <c r="CN14" s="9">
        <v>605.55799999999999</v>
      </c>
      <c r="CO14" s="9">
        <v>306.18599999999998</v>
      </c>
      <c r="CP14" s="9">
        <v>299.37200000000001</v>
      </c>
      <c r="CQ14" s="9">
        <v>1953.9829999999999</v>
      </c>
      <c r="CR14" s="9">
        <v>1006.981</v>
      </c>
      <c r="CS14" s="9">
        <v>947.00199999999995</v>
      </c>
      <c r="CT14" s="9">
        <v>238.97800000000001</v>
      </c>
      <c r="CU14" s="9">
        <v>108.69199999999999</v>
      </c>
      <c r="CV14" s="9">
        <v>130.28700000000001</v>
      </c>
      <c r="CW14" s="9">
        <v>1087.9359999999999</v>
      </c>
      <c r="CX14" s="9">
        <v>571.81100000000004</v>
      </c>
      <c r="CY14" s="9">
        <v>516.12599999999998</v>
      </c>
      <c r="CZ14" s="9">
        <v>142.91999999999999</v>
      </c>
      <c r="DA14" s="9">
        <v>62.204999999999998</v>
      </c>
      <c r="DB14" s="9">
        <v>80.713999999999999</v>
      </c>
      <c r="DC14" s="9">
        <v>583.39200000000005</v>
      </c>
      <c r="DD14" s="9">
        <v>298.92899999999997</v>
      </c>
      <c r="DE14" s="9">
        <v>284.46300000000002</v>
      </c>
      <c r="DF14" s="9">
        <v>96.058999999999997</v>
      </c>
      <c r="DG14" s="9">
        <v>46.485999999999997</v>
      </c>
      <c r="DH14" s="9">
        <v>49.573</v>
      </c>
      <c r="DI14" s="9">
        <v>504.54399999999998</v>
      </c>
      <c r="DJ14" s="9">
        <v>272.88200000000001</v>
      </c>
      <c r="DK14" s="9">
        <v>231.66300000000001</v>
      </c>
      <c r="DL14" s="9">
        <v>48.813000000000002</v>
      </c>
      <c r="DM14" s="9">
        <v>11.337</v>
      </c>
      <c r="DN14" s="9">
        <v>37.475999999999999</v>
      </c>
      <c r="DO14" s="9">
        <v>94.918999999999997</v>
      </c>
      <c r="DP14" s="9">
        <v>13.741</v>
      </c>
      <c r="DQ14" s="9">
        <v>81.177000000000007</v>
      </c>
      <c r="DR14" s="9">
        <v>116.459</v>
      </c>
      <c r="DS14" s="9">
        <v>55.08</v>
      </c>
      <c r="DT14" s="9">
        <v>61.378999999999998</v>
      </c>
      <c r="DU14" s="9">
        <v>254.239</v>
      </c>
      <c r="DV14" s="9">
        <v>112.685</v>
      </c>
      <c r="DW14" s="9">
        <v>141.55500000000001</v>
      </c>
      <c r="DX14" s="9">
        <v>151.96100000000001</v>
      </c>
      <c r="DY14" s="9">
        <v>97.805999999999997</v>
      </c>
      <c r="DZ14" s="9">
        <v>54.155000000000001</v>
      </c>
      <c r="EA14" s="9">
        <v>390.64800000000002</v>
      </c>
      <c r="EB14" s="9">
        <v>237.34299999999999</v>
      </c>
      <c r="EC14" s="9">
        <v>153.30500000000001</v>
      </c>
      <c r="ED14" s="9">
        <v>49.347000000000001</v>
      </c>
      <c r="EE14" s="9">
        <v>33.271999999999998</v>
      </c>
      <c r="EF14" s="9">
        <v>16.076000000000001</v>
      </c>
      <c r="EG14" s="9">
        <v>126.241</v>
      </c>
      <c r="EH14" s="9">
        <v>71.400999999999996</v>
      </c>
      <c r="EI14" s="9">
        <v>54.84</v>
      </c>
      <c r="EJ14" s="9">
        <v>124.952</v>
      </c>
      <c r="EK14" s="9">
        <v>76.468000000000004</v>
      </c>
      <c r="EL14" s="9">
        <v>48.484000000000002</v>
      </c>
      <c r="EM14" s="9">
        <v>411.26900000000001</v>
      </c>
      <c r="EN14" s="9">
        <v>232.83799999999999</v>
      </c>
      <c r="EO14" s="9">
        <v>178.43100000000001</v>
      </c>
      <c r="EP14" s="9">
        <v>68.644000000000005</v>
      </c>
      <c r="EQ14" s="9">
        <v>39.587000000000003</v>
      </c>
      <c r="ER14" s="9">
        <v>29.056999999999999</v>
      </c>
      <c r="ES14" s="9">
        <v>200.208</v>
      </c>
      <c r="ET14" s="9">
        <v>113.55500000000001</v>
      </c>
      <c r="EU14" s="9">
        <v>86.653000000000006</v>
      </c>
      <c r="EV14" s="9">
        <v>56.308</v>
      </c>
      <c r="EW14" s="9">
        <v>36.881</v>
      </c>
      <c r="EX14" s="9">
        <v>19.427</v>
      </c>
      <c r="EY14" s="9">
        <v>211.06100000000001</v>
      </c>
      <c r="EZ14" s="9">
        <v>119.283</v>
      </c>
      <c r="FA14" s="9">
        <v>91.778000000000006</v>
      </c>
      <c r="FB14" s="9">
        <v>5.9059999999999997</v>
      </c>
      <c r="FC14" s="9">
        <v>3.3050000000000002</v>
      </c>
      <c r="FD14" s="9">
        <v>2.601</v>
      </c>
      <c r="FE14" s="9">
        <v>34.33</v>
      </c>
      <c r="FF14" s="9">
        <v>20.774999999999999</v>
      </c>
      <c r="FG14" s="9">
        <v>13.554</v>
      </c>
      <c r="FH14" s="9">
        <v>432.64100000000002</v>
      </c>
      <c r="FI14" s="9">
        <v>226.17099999999999</v>
      </c>
      <c r="FJ14" s="9">
        <v>206.46899999999999</v>
      </c>
      <c r="FK14" s="9">
        <v>227.333</v>
      </c>
      <c r="FL14" s="9">
        <v>113.46899999999999</v>
      </c>
      <c r="FM14" s="9">
        <v>113.864</v>
      </c>
      <c r="FN14" s="9">
        <v>1234.604</v>
      </c>
      <c r="FO14" s="9">
        <v>630.94799999999998</v>
      </c>
      <c r="FP14" s="9">
        <v>603.65599999999995</v>
      </c>
      <c r="FQ14" s="9">
        <v>52.890999999999998</v>
      </c>
      <c r="FR14" s="9">
        <v>29.794</v>
      </c>
      <c r="FS14" s="9">
        <v>23.097000000000001</v>
      </c>
      <c r="FT14" s="9">
        <v>927.56600000000003</v>
      </c>
      <c r="FU14" s="9">
        <v>495.363</v>
      </c>
      <c r="FV14" s="9">
        <v>432.20400000000001</v>
      </c>
      <c r="FW14" s="9">
        <v>15.818</v>
      </c>
      <c r="FX14" s="9">
        <v>9.7070000000000007</v>
      </c>
      <c r="FY14" s="9">
        <v>6.1109999999999998</v>
      </c>
      <c r="FZ14" s="9">
        <v>178.971</v>
      </c>
      <c r="GA14" s="9">
        <v>102.63500000000001</v>
      </c>
      <c r="GB14" s="9">
        <v>76.337000000000003</v>
      </c>
      <c r="GC14" s="9">
        <v>7.7320000000000002</v>
      </c>
      <c r="GD14" s="9">
        <v>6.8170000000000002</v>
      </c>
      <c r="GE14" s="9">
        <v>0.91500000000000004</v>
      </c>
      <c r="GF14" s="9">
        <v>58.44</v>
      </c>
      <c r="GG14" s="9">
        <v>31.649000000000001</v>
      </c>
      <c r="GH14" s="9">
        <v>26.791</v>
      </c>
      <c r="GI14" s="9">
        <v>131.392</v>
      </c>
      <c r="GJ14" s="9">
        <v>55.140999999999998</v>
      </c>
      <c r="GK14" s="9">
        <v>76.251999999999995</v>
      </c>
      <c r="GL14" s="9">
        <v>685.41399999999999</v>
      </c>
      <c r="GM14" s="9">
        <v>360.79899999999998</v>
      </c>
      <c r="GN14" s="9">
        <v>324.61500000000001</v>
      </c>
      <c r="GO14" s="9">
        <v>310.42200000000003</v>
      </c>
      <c r="GP14" s="9">
        <v>154.63900000000001</v>
      </c>
      <c r="GQ14" s="9">
        <v>155.78299999999999</v>
      </c>
      <c r="GR14" s="9">
        <v>558.65800000000002</v>
      </c>
      <c r="GS14" s="9">
        <v>289.99599999999998</v>
      </c>
      <c r="GT14" s="9">
        <v>268.66199999999998</v>
      </c>
      <c r="GU14" s="9">
        <v>282.79899999999998</v>
      </c>
      <c r="GV14" s="9">
        <v>143.708</v>
      </c>
      <c r="GW14" s="9">
        <v>139.09100000000001</v>
      </c>
      <c r="GX14" s="9">
        <v>313.57400000000001</v>
      </c>
      <c r="GY14" s="9">
        <v>158.07300000000001</v>
      </c>
      <c r="GZ14" s="9">
        <v>155.501</v>
      </c>
      <c r="HA14" s="9">
        <v>212.68100000000001</v>
      </c>
      <c r="HB14" s="9">
        <v>107.30200000000001</v>
      </c>
      <c r="HC14" s="9">
        <v>105.38</v>
      </c>
      <c r="HD14" s="9">
        <v>380.06099999999998</v>
      </c>
      <c r="HE14" s="9">
        <v>211.363</v>
      </c>
      <c r="HF14" s="9">
        <v>168.69800000000001</v>
      </c>
      <c r="HG14" s="9">
        <v>199.13399999999999</v>
      </c>
      <c r="HH14" s="9">
        <v>108.742</v>
      </c>
      <c r="HI14" s="9">
        <v>90.391999999999996</v>
      </c>
      <c r="HJ14" s="9">
        <v>40.037999999999997</v>
      </c>
      <c r="HK14" s="9">
        <v>20.792000000000002</v>
      </c>
      <c r="HL14" s="9">
        <v>19.245999999999999</v>
      </c>
      <c r="HM14" s="9">
        <v>46.832000000000001</v>
      </c>
      <c r="HN14" s="9">
        <v>24.63</v>
      </c>
      <c r="HO14" s="9">
        <v>22.201000000000001</v>
      </c>
      <c r="HP14" s="9">
        <v>69.625</v>
      </c>
      <c r="HQ14" s="9">
        <v>30.847999999999999</v>
      </c>
      <c r="HR14" s="9">
        <v>38.777000000000001</v>
      </c>
      <c r="HS14" s="9">
        <v>39.322000000000003</v>
      </c>
      <c r="HT14" s="9">
        <v>22.497</v>
      </c>
      <c r="HU14" s="9">
        <v>16.826000000000001</v>
      </c>
      <c r="HV14" s="9">
        <v>289.983</v>
      </c>
      <c r="HW14" s="9">
        <v>164.91399999999999</v>
      </c>
      <c r="HX14" s="9">
        <v>125.069</v>
      </c>
      <c r="HY14" s="9">
        <v>76.192999999999998</v>
      </c>
      <c r="HZ14" s="9">
        <v>36.28</v>
      </c>
      <c r="IA14" s="9">
        <v>39.914000000000001</v>
      </c>
      <c r="IB14" s="9">
        <v>197.673</v>
      </c>
      <c r="IC14" s="9">
        <v>112.11</v>
      </c>
      <c r="ID14" s="9">
        <v>85.563999999999993</v>
      </c>
      <c r="IE14" s="9">
        <v>80.174999999999997</v>
      </c>
      <c r="IF14" s="9">
        <v>47.790999999999997</v>
      </c>
      <c r="IG14" s="9">
        <v>32.384999999999998</v>
      </c>
      <c r="IH14" s="9">
        <v>656.91800000000001</v>
      </c>
      <c r="II14" s="9">
        <v>344.96899999999999</v>
      </c>
      <c r="IJ14" s="9">
        <v>311.94900000000001</v>
      </c>
      <c r="IK14" s="9">
        <v>360.13600000000002</v>
      </c>
      <c r="IL14" s="9">
        <v>178.74600000000001</v>
      </c>
      <c r="IM14" s="9">
        <v>181.39</v>
      </c>
      <c r="IN14" s="9">
        <v>300.05900000000003</v>
      </c>
      <c r="IO14" s="9">
        <v>171.75800000000001</v>
      </c>
      <c r="IP14" s="9">
        <v>128.30099999999999</v>
      </c>
      <c r="IQ14" s="9">
        <v>71.638000000000005</v>
      </c>
    </row>
    <row r="15" spans="1:251">
      <c r="A15" s="10">
        <v>43497</v>
      </c>
      <c r="B15" s="9">
        <v>671.76099999999997</v>
      </c>
      <c r="C15" s="9">
        <v>355.41300000000001</v>
      </c>
      <c r="D15" s="9">
        <v>316.34800000000001</v>
      </c>
      <c r="E15" s="9">
        <v>2423.3029999999999</v>
      </c>
      <c r="F15" s="9">
        <v>1248.375</v>
      </c>
      <c r="G15" s="9">
        <v>1174.9280000000001</v>
      </c>
      <c r="H15" s="9">
        <v>185.87700000000001</v>
      </c>
      <c r="I15" s="9">
        <v>100.03400000000001</v>
      </c>
      <c r="J15" s="9">
        <v>85.843000000000004</v>
      </c>
      <c r="K15" s="9">
        <v>755.20699999999999</v>
      </c>
      <c r="L15" s="9">
        <v>379.14</v>
      </c>
      <c r="M15" s="9">
        <v>376.06700000000001</v>
      </c>
      <c r="N15" s="9">
        <v>169.774</v>
      </c>
      <c r="O15" s="9">
        <v>88.603999999999999</v>
      </c>
      <c r="P15" s="9">
        <v>81.17</v>
      </c>
      <c r="Q15" s="9">
        <v>677.48500000000001</v>
      </c>
      <c r="R15" s="9">
        <v>346.596</v>
      </c>
      <c r="S15" s="9">
        <v>330.88900000000001</v>
      </c>
      <c r="T15" s="9">
        <v>147.69300000000001</v>
      </c>
      <c r="U15" s="9">
        <v>74.216999999999999</v>
      </c>
      <c r="V15" s="9">
        <v>73.475999999999999</v>
      </c>
      <c r="W15" s="9">
        <v>480.98099999999999</v>
      </c>
      <c r="X15" s="9">
        <v>244.678</v>
      </c>
      <c r="Y15" s="9">
        <v>236.304</v>
      </c>
      <c r="Z15" s="9">
        <v>51.142000000000003</v>
      </c>
      <c r="AA15" s="9">
        <v>28.532</v>
      </c>
      <c r="AB15" s="9">
        <v>22.61</v>
      </c>
      <c r="AC15" s="9">
        <v>140.684</v>
      </c>
      <c r="AD15" s="9">
        <v>74.831999999999994</v>
      </c>
      <c r="AE15" s="9">
        <v>65.852000000000004</v>
      </c>
      <c r="AF15" s="9">
        <v>85.975999999999999</v>
      </c>
      <c r="AG15" s="9">
        <v>47.658000000000001</v>
      </c>
      <c r="AH15" s="9">
        <v>38.319000000000003</v>
      </c>
      <c r="AI15" s="9">
        <v>249.58799999999999</v>
      </c>
      <c r="AJ15" s="9">
        <v>140.12799999999999</v>
      </c>
      <c r="AK15" s="9">
        <v>109.46</v>
      </c>
      <c r="AL15" s="9">
        <v>17.712</v>
      </c>
      <c r="AM15" s="9">
        <v>8.4930000000000003</v>
      </c>
      <c r="AN15" s="9">
        <v>9.2189999999999994</v>
      </c>
      <c r="AO15" s="9">
        <v>44.348999999999997</v>
      </c>
      <c r="AP15" s="9">
        <v>24.015999999999998</v>
      </c>
      <c r="AQ15" s="9">
        <v>20.332999999999998</v>
      </c>
      <c r="AR15" s="9">
        <v>6.2830000000000004</v>
      </c>
      <c r="AS15" s="9">
        <v>3.6970000000000001</v>
      </c>
      <c r="AT15" s="9">
        <v>2.5859999999999999</v>
      </c>
      <c r="AU15" s="9">
        <v>25.936</v>
      </c>
      <c r="AV15" s="9">
        <v>14.526999999999999</v>
      </c>
      <c r="AW15" s="9">
        <v>11.41</v>
      </c>
      <c r="AX15" s="9">
        <v>7.3029999999999999</v>
      </c>
      <c r="AY15" s="9">
        <v>4.1779999999999999</v>
      </c>
      <c r="AZ15" s="9">
        <v>3.125</v>
      </c>
      <c r="BA15" s="9">
        <v>49.072000000000003</v>
      </c>
      <c r="BB15" s="9">
        <v>24.46</v>
      </c>
      <c r="BC15" s="9">
        <v>24.613</v>
      </c>
      <c r="BD15" s="9">
        <v>249.85499999999999</v>
      </c>
      <c r="BE15" s="9">
        <v>134.93700000000001</v>
      </c>
      <c r="BF15" s="9">
        <v>114.919</v>
      </c>
      <c r="BG15" s="9">
        <v>789.94899999999996</v>
      </c>
      <c r="BH15" s="9">
        <v>397.15699999999998</v>
      </c>
      <c r="BI15" s="9">
        <v>392.79199999999997</v>
      </c>
      <c r="BJ15" s="9">
        <v>133.017</v>
      </c>
      <c r="BK15" s="9">
        <v>71.605999999999995</v>
      </c>
      <c r="BL15" s="9">
        <v>61.411000000000001</v>
      </c>
      <c r="BM15" s="9">
        <v>715.54499999999996</v>
      </c>
      <c r="BN15" s="9">
        <v>362.52300000000002</v>
      </c>
      <c r="BO15" s="9">
        <v>353.02199999999999</v>
      </c>
      <c r="BP15" s="9">
        <v>112.517</v>
      </c>
      <c r="BQ15" s="9">
        <v>53.497999999999998</v>
      </c>
      <c r="BR15" s="9">
        <v>59.018999999999998</v>
      </c>
      <c r="BS15" s="9">
        <v>434.27300000000002</v>
      </c>
      <c r="BT15" s="9">
        <v>227.863</v>
      </c>
      <c r="BU15" s="9">
        <v>206.41</v>
      </c>
      <c r="BV15" s="9">
        <v>90.938000000000002</v>
      </c>
      <c r="BW15" s="9">
        <v>44.892000000000003</v>
      </c>
      <c r="BX15" s="9">
        <v>46.045999999999999</v>
      </c>
      <c r="BY15" s="9">
        <v>302.35500000000002</v>
      </c>
      <c r="BZ15" s="9">
        <v>161.07</v>
      </c>
      <c r="CA15" s="9">
        <v>141.285</v>
      </c>
      <c r="CB15" s="9">
        <v>72.796000000000006</v>
      </c>
      <c r="CC15" s="9">
        <v>41.703000000000003</v>
      </c>
      <c r="CD15" s="9">
        <v>31.093</v>
      </c>
      <c r="CE15" s="9">
        <v>155.43</v>
      </c>
      <c r="CF15" s="9">
        <v>81.495999999999995</v>
      </c>
      <c r="CG15" s="9">
        <v>73.933999999999997</v>
      </c>
      <c r="CH15" s="9">
        <v>12.638</v>
      </c>
      <c r="CI15" s="9">
        <v>8.7769999999999992</v>
      </c>
      <c r="CJ15" s="9">
        <v>3.8610000000000002</v>
      </c>
      <c r="CK15" s="9">
        <v>25.751999999999999</v>
      </c>
      <c r="CL15" s="9">
        <v>18.266999999999999</v>
      </c>
      <c r="CM15" s="9">
        <v>7.4850000000000003</v>
      </c>
      <c r="CN15" s="9">
        <v>544.61</v>
      </c>
      <c r="CO15" s="9">
        <v>280.79000000000002</v>
      </c>
      <c r="CP15" s="9">
        <v>263.82</v>
      </c>
      <c r="CQ15" s="9">
        <v>1969.4369999999999</v>
      </c>
      <c r="CR15" s="9">
        <v>988.57399999999996</v>
      </c>
      <c r="CS15" s="9">
        <v>980.86300000000006</v>
      </c>
      <c r="CT15" s="9">
        <v>222.23099999999999</v>
      </c>
      <c r="CU15" s="9">
        <v>98.180999999999997</v>
      </c>
      <c r="CV15" s="9">
        <v>124.05</v>
      </c>
      <c r="CW15" s="9">
        <v>1150.847</v>
      </c>
      <c r="CX15" s="9">
        <v>593.13599999999997</v>
      </c>
      <c r="CY15" s="9">
        <v>557.71100000000001</v>
      </c>
      <c r="CZ15" s="9">
        <v>124.542</v>
      </c>
      <c r="DA15" s="9">
        <v>48.091999999999999</v>
      </c>
      <c r="DB15" s="9">
        <v>76.45</v>
      </c>
      <c r="DC15" s="9">
        <v>589.19200000000001</v>
      </c>
      <c r="DD15" s="9">
        <v>318.33300000000003</v>
      </c>
      <c r="DE15" s="9">
        <v>270.85899999999998</v>
      </c>
      <c r="DF15" s="9">
        <v>97.69</v>
      </c>
      <c r="DG15" s="9">
        <v>50.088999999999999</v>
      </c>
      <c r="DH15" s="9">
        <v>47.6</v>
      </c>
      <c r="DI15" s="9">
        <v>561.65599999999995</v>
      </c>
      <c r="DJ15" s="9">
        <v>274.80399999999997</v>
      </c>
      <c r="DK15" s="9">
        <v>286.85199999999998</v>
      </c>
      <c r="DL15" s="9">
        <v>45.37</v>
      </c>
      <c r="DM15" s="9">
        <v>8.0410000000000004</v>
      </c>
      <c r="DN15" s="9">
        <v>37.329000000000001</v>
      </c>
      <c r="DO15" s="9">
        <v>103.539</v>
      </c>
      <c r="DP15" s="9">
        <v>20.309000000000001</v>
      </c>
      <c r="DQ15" s="9">
        <v>83.23</v>
      </c>
      <c r="DR15" s="9">
        <v>104.527</v>
      </c>
      <c r="DS15" s="9">
        <v>50.018999999999998</v>
      </c>
      <c r="DT15" s="9">
        <v>54.508000000000003</v>
      </c>
      <c r="DU15" s="9">
        <v>253.73500000000001</v>
      </c>
      <c r="DV15" s="9">
        <v>116.91</v>
      </c>
      <c r="DW15" s="9">
        <v>136.82499999999999</v>
      </c>
      <c r="DX15" s="9">
        <v>141.184</v>
      </c>
      <c r="DY15" s="9">
        <v>103.432</v>
      </c>
      <c r="DZ15" s="9">
        <v>37.750999999999998</v>
      </c>
      <c r="EA15" s="9">
        <v>374.52600000000001</v>
      </c>
      <c r="EB15" s="9">
        <v>210.81700000000001</v>
      </c>
      <c r="EC15" s="9">
        <v>163.709</v>
      </c>
      <c r="ED15" s="9">
        <v>31.297999999999998</v>
      </c>
      <c r="EE15" s="9">
        <v>21.116</v>
      </c>
      <c r="EF15" s="9">
        <v>10.182</v>
      </c>
      <c r="EG15" s="9">
        <v>86.79</v>
      </c>
      <c r="EH15" s="9">
        <v>47.402000000000001</v>
      </c>
      <c r="EI15" s="9">
        <v>39.387999999999998</v>
      </c>
      <c r="EJ15" s="9">
        <v>113.155</v>
      </c>
      <c r="EK15" s="9">
        <v>66.525000000000006</v>
      </c>
      <c r="EL15" s="9">
        <v>46.63</v>
      </c>
      <c r="EM15" s="9">
        <v>423.214</v>
      </c>
      <c r="EN15" s="9">
        <v>237.678</v>
      </c>
      <c r="EO15" s="9">
        <v>185.536</v>
      </c>
      <c r="EP15" s="9">
        <v>69.948999999999998</v>
      </c>
      <c r="EQ15" s="9">
        <v>40.375</v>
      </c>
      <c r="ER15" s="9">
        <v>29.574000000000002</v>
      </c>
      <c r="ES15" s="9">
        <v>199.167</v>
      </c>
      <c r="ET15" s="9">
        <v>114.14</v>
      </c>
      <c r="EU15" s="9">
        <v>85.027000000000001</v>
      </c>
      <c r="EV15" s="9">
        <v>43.206000000000003</v>
      </c>
      <c r="EW15" s="9">
        <v>26.15</v>
      </c>
      <c r="EX15" s="9">
        <v>17.056000000000001</v>
      </c>
      <c r="EY15" s="9">
        <v>224.047</v>
      </c>
      <c r="EZ15" s="9">
        <v>123.538</v>
      </c>
      <c r="FA15" s="9">
        <v>100.509</v>
      </c>
      <c r="FB15" s="9">
        <v>13.996</v>
      </c>
      <c r="FC15" s="9">
        <v>8.0980000000000008</v>
      </c>
      <c r="FD15" s="9">
        <v>5.8979999999999997</v>
      </c>
      <c r="FE15" s="9">
        <v>30.652000000000001</v>
      </c>
      <c r="FF15" s="9">
        <v>22.123999999999999</v>
      </c>
      <c r="FG15" s="9">
        <v>8.5280000000000005</v>
      </c>
      <c r="FH15" s="9">
        <v>385.82799999999997</v>
      </c>
      <c r="FI15" s="9">
        <v>192.91200000000001</v>
      </c>
      <c r="FJ15" s="9">
        <v>192.916</v>
      </c>
      <c r="FK15" s="9">
        <v>215.75</v>
      </c>
      <c r="FL15" s="9">
        <v>125.59</v>
      </c>
      <c r="FM15" s="9">
        <v>90.16</v>
      </c>
      <c r="FN15" s="9">
        <v>1194.72</v>
      </c>
      <c r="FO15" s="9">
        <v>591.93899999999996</v>
      </c>
      <c r="FP15" s="9">
        <v>602.78099999999995</v>
      </c>
      <c r="FQ15" s="9">
        <v>51.351999999999997</v>
      </c>
      <c r="FR15" s="9">
        <v>27.164999999999999</v>
      </c>
      <c r="FS15" s="9">
        <v>24.187000000000001</v>
      </c>
      <c r="FT15" s="9">
        <v>979.06500000000005</v>
      </c>
      <c r="FU15" s="9">
        <v>526.46799999999996</v>
      </c>
      <c r="FV15" s="9">
        <v>452.59699999999998</v>
      </c>
      <c r="FW15" s="9">
        <v>13.941000000000001</v>
      </c>
      <c r="FX15" s="9">
        <v>6.3540000000000001</v>
      </c>
      <c r="FY15" s="9">
        <v>7.5860000000000003</v>
      </c>
      <c r="FZ15" s="9">
        <v>183.43700000000001</v>
      </c>
      <c r="GA15" s="9">
        <v>97.087000000000003</v>
      </c>
      <c r="GB15" s="9">
        <v>86.35</v>
      </c>
      <c r="GC15" s="9">
        <v>4.8899999999999997</v>
      </c>
      <c r="GD15" s="9">
        <v>3.391</v>
      </c>
      <c r="GE15" s="9">
        <v>1.4990000000000001</v>
      </c>
      <c r="GF15" s="9">
        <v>66.081999999999994</v>
      </c>
      <c r="GG15" s="9">
        <v>32.881</v>
      </c>
      <c r="GH15" s="9">
        <v>33.200000000000003</v>
      </c>
      <c r="GI15" s="9">
        <v>138.36600000000001</v>
      </c>
      <c r="GJ15" s="9">
        <v>57.151000000000003</v>
      </c>
      <c r="GK15" s="9">
        <v>81.215000000000003</v>
      </c>
      <c r="GL15" s="9">
        <v>609.53399999999999</v>
      </c>
      <c r="GM15" s="9">
        <v>328.327</v>
      </c>
      <c r="GN15" s="9">
        <v>281.20699999999999</v>
      </c>
      <c r="GO15" s="9">
        <v>324.68299999999999</v>
      </c>
      <c r="GP15" s="9">
        <v>153.529</v>
      </c>
      <c r="GQ15" s="9">
        <v>171.154</v>
      </c>
      <c r="GR15" s="9">
        <v>483.58699999999999</v>
      </c>
      <c r="GS15" s="9">
        <v>253.86799999999999</v>
      </c>
      <c r="GT15" s="9">
        <v>229.72</v>
      </c>
      <c r="GU15" s="9">
        <v>280.32600000000002</v>
      </c>
      <c r="GV15" s="9">
        <v>124.51900000000001</v>
      </c>
      <c r="GW15" s="9">
        <v>155.80699999999999</v>
      </c>
      <c r="GX15" s="9">
        <v>280.01299999999998</v>
      </c>
      <c r="GY15" s="9">
        <v>148.94499999999999</v>
      </c>
      <c r="GZ15" s="9">
        <v>131.06800000000001</v>
      </c>
      <c r="HA15" s="9">
        <v>232.57599999999999</v>
      </c>
      <c r="HB15" s="9">
        <v>107.254</v>
      </c>
      <c r="HC15" s="9">
        <v>125.322</v>
      </c>
      <c r="HD15" s="9">
        <v>354.08300000000003</v>
      </c>
      <c r="HE15" s="9">
        <v>194.13</v>
      </c>
      <c r="HF15" s="9">
        <v>159.953</v>
      </c>
      <c r="HG15" s="9">
        <v>214.02199999999999</v>
      </c>
      <c r="HH15" s="9">
        <v>102.504</v>
      </c>
      <c r="HI15" s="9">
        <v>111.518</v>
      </c>
      <c r="HJ15" s="9">
        <v>32.293999999999997</v>
      </c>
      <c r="HK15" s="9">
        <v>17.579999999999998</v>
      </c>
      <c r="HL15" s="9">
        <v>14.714</v>
      </c>
      <c r="HM15" s="9">
        <v>43.046999999999997</v>
      </c>
      <c r="HN15" s="9">
        <v>20.372</v>
      </c>
      <c r="HO15" s="9">
        <v>22.675000000000001</v>
      </c>
      <c r="HP15" s="9">
        <v>75.036000000000001</v>
      </c>
      <c r="HQ15" s="9">
        <v>38.860999999999997</v>
      </c>
      <c r="HR15" s="9">
        <v>36.174999999999997</v>
      </c>
      <c r="HS15" s="9">
        <v>45.363</v>
      </c>
      <c r="HT15" s="9">
        <v>23.986000000000001</v>
      </c>
      <c r="HU15" s="9">
        <v>21.378</v>
      </c>
      <c r="HV15" s="9">
        <v>250.23699999999999</v>
      </c>
      <c r="HW15" s="9">
        <v>147.81100000000001</v>
      </c>
      <c r="HX15" s="9">
        <v>102.426</v>
      </c>
      <c r="HY15" s="9">
        <v>85.98</v>
      </c>
      <c r="HZ15" s="9">
        <v>44.774000000000001</v>
      </c>
      <c r="IA15" s="9">
        <v>41.206000000000003</v>
      </c>
      <c r="IB15" s="9">
        <v>175.19399999999999</v>
      </c>
      <c r="IC15" s="9">
        <v>98.363</v>
      </c>
      <c r="ID15" s="9">
        <v>76.831000000000003</v>
      </c>
      <c r="IE15" s="9">
        <v>100.824</v>
      </c>
      <c r="IF15" s="9">
        <v>48.728999999999999</v>
      </c>
      <c r="IG15" s="9">
        <v>52.094000000000001</v>
      </c>
      <c r="IH15" s="9">
        <v>576.14300000000003</v>
      </c>
      <c r="II15" s="9">
        <v>302.44</v>
      </c>
      <c r="IJ15" s="9">
        <v>273.70299999999997</v>
      </c>
      <c r="IK15" s="9">
        <v>369.40499999999997</v>
      </c>
      <c r="IL15" s="9">
        <v>168.64400000000001</v>
      </c>
      <c r="IM15" s="9">
        <v>200.761</v>
      </c>
      <c r="IN15" s="9">
        <v>255.80500000000001</v>
      </c>
      <c r="IO15" s="9">
        <v>148.33000000000001</v>
      </c>
      <c r="IP15" s="9">
        <v>107.47499999999999</v>
      </c>
      <c r="IQ15" s="9">
        <v>60.359000000000002</v>
      </c>
    </row>
    <row r="16" spans="1:251">
      <c r="A16" s="10">
        <v>43862</v>
      </c>
      <c r="B16" s="9">
        <v>703.94600000000003</v>
      </c>
      <c r="C16" s="9">
        <v>381.75200000000001</v>
      </c>
      <c r="D16" s="9">
        <v>322.19499999999999</v>
      </c>
      <c r="E16" s="9">
        <v>2398.3490000000002</v>
      </c>
      <c r="F16" s="9">
        <v>1224.652</v>
      </c>
      <c r="G16" s="9">
        <v>1173.6969999999999</v>
      </c>
      <c r="H16" s="9">
        <v>200.73699999999999</v>
      </c>
      <c r="I16" s="9">
        <v>107.042</v>
      </c>
      <c r="J16" s="9">
        <v>93.694999999999993</v>
      </c>
      <c r="K16" s="9">
        <v>737.85799999999995</v>
      </c>
      <c r="L16" s="9">
        <v>363.38799999999998</v>
      </c>
      <c r="M16" s="9">
        <v>374.47</v>
      </c>
      <c r="N16" s="9">
        <v>193.51400000000001</v>
      </c>
      <c r="O16" s="9">
        <v>101.31100000000001</v>
      </c>
      <c r="P16" s="9">
        <v>92.203000000000003</v>
      </c>
      <c r="Q16" s="9">
        <v>670.822</v>
      </c>
      <c r="R16" s="9">
        <v>347.88200000000001</v>
      </c>
      <c r="S16" s="9">
        <v>322.94099999999997</v>
      </c>
      <c r="T16" s="9">
        <v>152.84800000000001</v>
      </c>
      <c r="U16" s="9">
        <v>88.98</v>
      </c>
      <c r="V16" s="9">
        <v>63.869</v>
      </c>
      <c r="W16" s="9">
        <v>458.553</v>
      </c>
      <c r="X16" s="9">
        <v>240.80799999999999</v>
      </c>
      <c r="Y16" s="9">
        <v>217.745</v>
      </c>
      <c r="Z16" s="9">
        <v>51.884999999999998</v>
      </c>
      <c r="AA16" s="9">
        <v>28.161000000000001</v>
      </c>
      <c r="AB16" s="9">
        <v>23.724</v>
      </c>
      <c r="AC16" s="9">
        <v>153.06899999999999</v>
      </c>
      <c r="AD16" s="9">
        <v>74.872</v>
      </c>
      <c r="AE16" s="9">
        <v>78.197000000000003</v>
      </c>
      <c r="AF16" s="9">
        <v>77.061999999999998</v>
      </c>
      <c r="AG16" s="9">
        <v>41.734000000000002</v>
      </c>
      <c r="AH16" s="9">
        <v>35.328000000000003</v>
      </c>
      <c r="AI16" s="9">
        <v>260.22199999999998</v>
      </c>
      <c r="AJ16" s="9">
        <v>139.405</v>
      </c>
      <c r="AK16" s="9">
        <v>120.81699999999999</v>
      </c>
      <c r="AL16" s="9">
        <v>13.973000000000001</v>
      </c>
      <c r="AM16" s="9">
        <v>8.18</v>
      </c>
      <c r="AN16" s="9">
        <v>5.7930000000000001</v>
      </c>
      <c r="AO16" s="9">
        <v>45.841999999999999</v>
      </c>
      <c r="AP16" s="9">
        <v>24.427</v>
      </c>
      <c r="AQ16" s="9">
        <v>21.414999999999999</v>
      </c>
      <c r="AR16" s="9">
        <v>7.1559999999999997</v>
      </c>
      <c r="AS16" s="9">
        <v>3.734</v>
      </c>
      <c r="AT16" s="9">
        <v>3.4220000000000002</v>
      </c>
      <c r="AU16" s="9">
        <v>24.463000000000001</v>
      </c>
      <c r="AV16" s="9">
        <v>11.766</v>
      </c>
      <c r="AW16" s="9">
        <v>12.696999999999999</v>
      </c>
      <c r="AX16" s="9">
        <v>6.7709999999999999</v>
      </c>
      <c r="AY16" s="9">
        <v>2.6110000000000002</v>
      </c>
      <c r="AZ16" s="9">
        <v>4.16</v>
      </c>
      <c r="BA16" s="9">
        <v>47.52</v>
      </c>
      <c r="BB16" s="9">
        <v>22.105</v>
      </c>
      <c r="BC16" s="9">
        <v>25.414999999999999</v>
      </c>
      <c r="BD16" s="9">
        <v>277.01100000000002</v>
      </c>
      <c r="BE16" s="9">
        <v>158.69800000000001</v>
      </c>
      <c r="BF16" s="9">
        <v>118.313</v>
      </c>
      <c r="BG16" s="9">
        <v>753.76900000000001</v>
      </c>
      <c r="BH16" s="9">
        <v>372.673</v>
      </c>
      <c r="BI16" s="9">
        <v>381.096</v>
      </c>
      <c r="BJ16" s="9">
        <v>141.54</v>
      </c>
      <c r="BK16" s="9">
        <v>75.150000000000006</v>
      </c>
      <c r="BL16" s="9">
        <v>66.39</v>
      </c>
      <c r="BM16" s="9">
        <v>717.13900000000001</v>
      </c>
      <c r="BN16" s="9">
        <v>365.98500000000001</v>
      </c>
      <c r="BO16" s="9">
        <v>351.154</v>
      </c>
      <c r="BP16" s="9">
        <v>101.867</v>
      </c>
      <c r="BQ16" s="9">
        <v>51.985999999999997</v>
      </c>
      <c r="BR16" s="9">
        <v>49.881999999999998</v>
      </c>
      <c r="BS16" s="9">
        <v>452.23</v>
      </c>
      <c r="BT16" s="9">
        <v>241.78700000000001</v>
      </c>
      <c r="BU16" s="9">
        <v>210.44300000000001</v>
      </c>
      <c r="BV16" s="9">
        <v>92.602000000000004</v>
      </c>
      <c r="BW16" s="9">
        <v>44.957999999999998</v>
      </c>
      <c r="BX16" s="9">
        <v>47.643000000000001</v>
      </c>
      <c r="BY16" s="9">
        <v>281.89100000000002</v>
      </c>
      <c r="BZ16" s="9">
        <v>143.12</v>
      </c>
      <c r="CA16" s="9">
        <v>138.77099999999999</v>
      </c>
      <c r="CB16" s="9">
        <v>79.150000000000006</v>
      </c>
      <c r="CC16" s="9">
        <v>43.87</v>
      </c>
      <c r="CD16" s="9">
        <v>35.28</v>
      </c>
      <c r="CE16" s="9">
        <v>170.10300000000001</v>
      </c>
      <c r="CF16" s="9">
        <v>88.123999999999995</v>
      </c>
      <c r="CG16" s="9">
        <v>81.978999999999999</v>
      </c>
      <c r="CH16" s="9">
        <v>11.776</v>
      </c>
      <c r="CI16" s="9">
        <v>7.0890000000000004</v>
      </c>
      <c r="CJ16" s="9">
        <v>4.6870000000000003</v>
      </c>
      <c r="CK16" s="9">
        <v>23.216999999999999</v>
      </c>
      <c r="CL16" s="9">
        <v>12.962</v>
      </c>
      <c r="CM16" s="9">
        <v>10.255000000000001</v>
      </c>
      <c r="CN16" s="9">
        <v>577.47500000000002</v>
      </c>
      <c r="CO16" s="9">
        <v>304.00799999999998</v>
      </c>
      <c r="CP16" s="9">
        <v>273.46699999999998</v>
      </c>
      <c r="CQ16" s="9">
        <v>1948.864</v>
      </c>
      <c r="CR16" s="9">
        <v>967.70399999999995</v>
      </c>
      <c r="CS16" s="9">
        <v>981.16</v>
      </c>
      <c r="CT16" s="9">
        <v>241.87200000000001</v>
      </c>
      <c r="CU16" s="9">
        <v>114.41500000000001</v>
      </c>
      <c r="CV16" s="9">
        <v>127.458</v>
      </c>
      <c r="CW16" s="9">
        <v>1166.924</v>
      </c>
      <c r="CX16" s="9">
        <v>601.61199999999997</v>
      </c>
      <c r="CY16" s="9">
        <v>565.31200000000001</v>
      </c>
      <c r="CZ16" s="9">
        <v>118.22199999999999</v>
      </c>
      <c r="DA16" s="9">
        <v>53.216999999999999</v>
      </c>
      <c r="DB16" s="9">
        <v>65.004999999999995</v>
      </c>
      <c r="DC16" s="9">
        <v>595.77499999999998</v>
      </c>
      <c r="DD16" s="9">
        <v>311.59399999999999</v>
      </c>
      <c r="DE16" s="9">
        <v>284.18099999999998</v>
      </c>
      <c r="DF16" s="9">
        <v>123.65</v>
      </c>
      <c r="DG16" s="9">
        <v>61.198</v>
      </c>
      <c r="DH16" s="9">
        <v>62.453000000000003</v>
      </c>
      <c r="DI16" s="9">
        <v>571.149</v>
      </c>
      <c r="DJ16" s="9">
        <v>290.01799999999997</v>
      </c>
      <c r="DK16" s="9">
        <v>281.13099999999997</v>
      </c>
      <c r="DL16" s="9">
        <v>49.792999999999999</v>
      </c>
      <c r="DM16" s="9">
        <v>11.067</v>
      </c>
      <c r="DN16" s="9">
        <v>38.725999999999999</v>
      </c>
      <c r="DO16" s="9">
        <v>103.94499999999999</v>
      </c>
      <c r="DP16" s="9">
        <v>16.731000000000002</v>
      </c>
      <c r="DQ16" s="9">
        <v>87.213999999999999</v>
      </c>
      <c r="DR16" s="9">
        <v>123.473</v>
      </c>
      <c r="DS16" s="9">
        <v>68.984999999999999</v>
      </c>
      <c r="DT16" s="9">
        <v>54.488999999999997</v>
      </c>
      <c r="DU16" s="9">
        <v>247.26599999999999</v>
      </c>
      <c r="DV16" s="9">
        <v>110.214</v>
      </c>
      <c r="DW16" s="9">
        <v>137.05199999999999</v>
      </c>
      <c r="DX16" s="9">
        <v>134.89500000000001</v>
      </c>
      <c r="DY16" s="9">
        <v>92.13</v>
      </c>
      <c r="DZ16" s="9">
        <v>42.765000000000001</v>
      </c>
      <c r="EA16" s="9">
        <v>350.58699999999999</v>
      </c>
      <c r="EB16" s="9">
        <v>198.7</v>
      </c>
      <c r="EC16" s="9">
        <v>151.887</v>
      </c>
      <c r="ED16" s="9">
        <v>27.442</v>
      </c>
      <c r="EE16" s="9">
        <v>17.411999999999999</v>
      </c>
      <c r="EF16" s="9">
        <v>10.029999999999999</v>
      </c>
      <c r="EG16" s="9">
        <v>80.141999999999996</v>
      </c>
      <c r="EH16" s="9">
        <v>40.448</v>
      </c>
      <c r="EI16" s="9">
        <v>39.695</v>
      </c>
      <c r="EJ16" s="9">
        <v>109.476</v>
      </c>
      <c r="EK16" s="9">
        <v>70.775000000000006</v>
      </c>
      <c r="EL16" s="9">
        <v>38.701000000000001</v>
      </c>
      <c r="EM16" s="9">
        <v>411.03300000000002</v>
      </c>
      <c r="EN16" s="9">
        <v>238.86500000000001</v>
      </c>
      <c r="EO16" s="9">
        <v>172.16800000000001</v>
      </c>
      <c r="EP16" s="9">
        <v>67.992999999999995</v>
      </c>
      <c r="EQ16" s="9">
        <v>45.280999999999999</v>
      </c>
      <c r="ER16" s="9">
        <v>22.712</v>
      </c>
      <c r="ES16" s="9">
        <v>198.70500000000001</v>
      </c>
      <c r="ET16" s="9">
        <v>115.461</v>
      </c>
      <c r="EU16" s="9">
        <v>83.244</v>
      </c>
      <c r="EV16" s="9">
        <v>41.482999999999997</v>
      </c>
      <c r="EW16" s="9">
        <v>25.494</v>
      </c>
      <c r="EX16" s="9">
        <v>15.989000000000001</v>
      </c>
      <c r="EY16" s="9">
        <v>212.328</v>
      </c>
      <c r="EZ16" s="9">
        <v>123.404</v>
      </c>
      <c r="FA16" s="9">
        <v>88.923000000000002</v>
      </c>
      <c r="FB16" s="9">
        <v>16.995999999999999</v>
      </c>
      <c r="FC16" s="9">
        <v>6.9690000000000003</v>
      </c>
      <c r="FD16" s="9">
        <v>10.026999999999999</v>
      </c>
      <c r="FE16" s="9">
        <v>38.451999999999998</v>
      </c>
      <c r="FF16" s="9">
        <v>18.082999999999998</v>
      </c>
      <c r="FG16" s="9">
        <v>20.369</v>
      </c>
      <c r="FH16" s="9">
        <v>417.88799999999998</v>
      </c>
      <c r="FI16" s="9">
        <v>211.71600000000001</v>
      </c>
      <c r="FJ16" s="9">
        <v>206.17099999999999</v>
      </c>
      <c r="FK16" s="9">
        <v>222.18600000000001</v>
      </c>
      <c r="FL16" s="9">
        <v>130.43700000000001</v>
      </c>
      <c r="FM16" s="9">
        <v>91.748999999999995</v>
      </c>
      <c r="FN16" s="9">
        <v>1179.741</v>
      </c>
      <c r="FO16" s="9">
        <v>578.64499999999998</v>
      </c>
      <c r="FP16" s="9">
        <v>601.09699999999998</v>
      </c>
      <c r="FQ16" s="9">
        <v>49.057000000000002</v>
      </c>
      <c r="FR16" s="9">
        <v>30.501999999999999</v>
      </c>
      <c r="FS16" s="9">
        <v>18.556000000000001</v>
      </c>
      <c r="FT16" s="9">
        <v>967.46799999999996</v>
      </c>
      <c r="FU16" s="9">
        <v>515.32299999999998</v>
      </c>
      <c r="FV16" s="9">
        <v>452.14499999999998</v>
      </c>
      <c r="FW16" s="9">
        <v>8.5660000000000007</v>
      </c>
      <c r="FX16" s="9">
        <v>5.4489999999999998</v>
      </c>
      <c r="FY16" s="9">
        <v>3.1160000000000001</v>
      </c>
      <c r="FZ16" s="9">
        <v>183.25800000000001</v>
      </c>
      <c r="GA16" s="9">
        <v>89.171999999999997</v>
      </c>
      <c r="GB16" s="9">
        <v>94.085999999999999</v>
      </c>
      <c r="GC16" s="9">
        <v>6.25</v>
      </c>
      <c r="GD16" s="9">
        <v>3.6469999999999998</v>
      </c>
      <c r="GE16" s="9">
        <v>2.6030000000000002</v>
      </c>
      <c r="GF16" s="9">
        <v>67.882000000000005</v>
      </c>
      <c r="GG16" s="9">
        <v>41.512999999999998</v>
      </c>
      <c r="GH16" s="9">
        <v>26.369</v>
      </c>
      <c r="GI16" s="9">
        <v>139.56800000000001</v>
      </c>
      <c r="GJ16" s="9">
        <v>54.795999999999999</v>
      </c>
      <c r="GK16" s="9">
        <v>84.772000000000006</v>
      </c>
      <c r="GL16" s="9">
        <v>628.79899999999998</v>
      </c>
      <c r="GM16" s="9">
        <v>339.10899999999998</v>
      </c>
      <c r="GN16" s="9">
        <v>289.68900000000002</v>
      </c>
      <c r="GO16" s="9">
        <v>341.733</v>
      </c>
      <c r="GP16" s="9">
        <v>166.70599999999999</v>
      </c>
      <c r="GQ16" s="9">
        <v>175.02799999999999</v>
      </c>
      <c r="GR16" s="9">
        <v>504.81599999999997</v>
      </c>
      <c r="GS16" s="9">
        <v>269.07</v>
      </c>
      <c r="GT16" s="9">
        <v>235.745</v>
      </c>
      <c r="GU16" s="9">
        <v>308.45699999999999</v>
      </c>
      <c r="GV16" s="9">
        <v>150.798</v>
      </c>
      <c r="GW16" s="9">
        <v>157.65899999999999</v>
      </c>
      <c r="GX16" s="9">
        <v>284.92700000000002</v>
      </c>
      <c r="GY16" s="9">
        <v>153.50800000000001</v>
      </c>
      <c r="GZ16" s="9">
        <v>131.41900000000001</v>
      </c>
      <c r="HA16" s="9">
        <v>222.012</v>
      </c>
      <c r="HB16" s="9">
        <v>111.52200000000001</v>
      </c>
      <c r="HC16" s="9">
        <v>110.49</v>
      </c>
      <c r="HD16" s="9">
        <v>379.49099999999999</v>
      </c>
      <c r="HE16" s="9">
        <v>223.75299999999999</v>
      </c>
      <c r="HF16" s="9">
        <v>155.738</v>
      </c>
      <c r="HG16" s="9">
        <v>227.696</v>
      </c>
      <c r="HH16" s="9">
        <v>110.767</v>
      </c>
      <c r="HI16" s="9">
        <v>116.929</v>
      </c>
      <c r="HJ16" s="9">
        <v>30.25</v>
      </c>
      <c r="HK16" s="9">
        <v>14.956</v>
      </c>
      <c r="HL16" s="9">
        <v>15.294</v>
      </c>
      <c r="HM16" s="9">
        <v>44.087000000000003</v>
      </c>
      <c r="HN16" s="9">
        <v>20.866</v>
      </c>
      <c r="HO16" s="9">
        <v>23.221</v>
      </c>
      <c r="HP16" s="9">
        <v>78.61</v>
      </c>
      <c r="HQ16" s="9">
        <v>43.976999999999997</v>
      </c>
      <c r="HR16" s="9">
        <v>34.633000000000003</v>
      </c>
      <c r="HS16" s="9">
        <v>61.597000000000001</v>
      </c>
      <c r="HT16" s="9">
        <v>30.300999999999998</v>
      </c>
      <c r="HU16" s="9">
        <v>31.295999999999999</v>
      </c>
      <c r="HV16" s="9">
        <v>248.52199999999999</v>
      </c>
      <c r="HW16" s="9">
        <v>138.80099999999999</v>
      </c>
      <c r="HX16" s="9">
        <v>109.721</v>
      </c>
      <c r="HY16" s="9">
        <v>83.727000000000004</v>
      </c>
      <c r="HZ16" s="9">
        <v>44.223999999999997</v>
      </c>
      <c r="IA16" s="9">
        <v>39.503</v>
      </c>
      <c r="IB16" s="9">
        <v>168.77699999999999</v>
      </c>
      <c r="IC16" s="9">
        <v>95.897000000000006</v>
      </c>
      <c r="ID16" s="9">
        <v>72.881</v>
      </c>
      <c r="IE16" s="9">
        <v>112.76</v>
      </c>
      <c r="IF16" s="9">
        <v>60.728999999999999</v>
      </c>
      <c r="IG16" s="9">
        <v>52.030999999999999</v>
      </c>
      <c r="IH16" s="9">
        <v>600.36699999999996</v>
      </c>
      <c r="II16" s="9">
        <v>319.87400000000002</v>
      </c>
      <c r="IJ16" s="9">
        <v>280.49299999999999</v>
      </c>
      <c r="IK16" s="9">
        <v>396.375</v>
      </c>
      <c r="IL16" s="9">
        <v>186.108</v>
      </c>
      <c r="IM16" s="9">
        <v>210.267</v>
      </c>
      <c r="IN16" s="9">
        <v>245.53399999999999</v>
      </c>
      <c r="IO16" s="9">
        <v>141.28899999999999</v>
      </c>
      <c r="IP16" s="9">
        <v>104.245</v>
      </c>
      <c r="IQ16" s="9">
        <v>56.12</v>
      </c>
    </row>
    <row r="17" spans="1:251">
      <c r="A17" s="10">
        <v>44228</v>
      </c>
      <c r="B17" s="9">
        <v>807.64200000000005</v>
      </c>
      <c r="C17" s="9">
        <v>442.45600000000002</v>
      </c>
      <c r="D17" s="9">
        <v>365.18700000000001</v>
      </c>
      <c r="E17" s="9">
        <v>2280.9</v>
      </c>
      <c r="F17" s="9">
        <v>1147.461</v>
      </c>
      <c r="G17" s="9">
        <v>1133.4390000000001</v>
      </c>
      <c r="H17" s="9">
        <v>246.18100000000001</v>
      </c>
      <c r="I17" s="9">
        <v>138.88</v>
      </c>
      <c r="J17" s="9">
        <v>107.301</v>
      </c>
      <c r="K17" s="9">
        <v>708.22400000000005</v>
      </c>
      <c r="L17" s="9">
        <v>364.75</v>
      </c>
      <c r="M17" s="9">
        <v>343.47399999999999</v>
      </c>
      <c r="N17" s="9">
        <v>209.38200000000001</v>
      </c>
      <c r="O17" s="9">
        <v>107.874</v>
      </c>
      <c r="P17" s="9">
        <v>101.508</v>
      </c>
      <c r="Q17" s="9">
        <v>573.31399999999996</v>
      </c>
      <c r="R17" s="9">
        <v>281.06200000000001</v>
      </c>
      <c r="S17" s="9">
        <v>292.25200000000001</v>
      </c>
      <c r="T17" s="9">
        <v>170.39099999999999</v>
      </c>
      <c r="U17" s="9">
        <v>94.747</v>
      </c>
      <c r="V17" s="9">
        <v>75.644000000000005</v>
      </c>
      <c r="W17" s="9">
        <v>491.08199999999999</v>
      </c>
      <c r="X17" s="9">
        <v>242.215</v>
      </c>
      <c r="Y17" s="9">
        <v>248.86699999999999</v>
      </c>
      <c r="Z17" s="9">
        <v>61.23</v>
      </c>
      <c r="AA17" s="9">
        <v>32.76</v>
      </c>
      <c r="AB17" s="9">
        <v>28.47</v>
      </c>
      <c r="AC17" s="9">
        <v>125.967</v>
      </c>
      <c r="AD17" s="9">
        <v>65.813999999999993</v>
      </c>
      <c r="AE17" s="9">
        <v>60.152999999999999</v>
      </c>
      <c r="AF17" s="9">
        <v>88.813999999999993</v>
      </c>
      <c r="AG17" s="9">
        <v>52.134999999999998</v>
      </c>
      <c r="AH17" s="9">
        <v>36.679000000000002</v>
      </c>
      <c r="AI17" s="9">
        <v>266.64</v>
      </c>
      <c r="AJ17" s="9">
        <v>136.756</v>
      </c>
      <c r="AK17" s="9">
        <v>129.88499999999999</v>
      </c>
      <c r="AL17" s="9">
        <v>15.917999999999999</v>
      </c>
      <c r="AM17" s="9">
        <v>9.2159999999999993</v>
      </c>
      <c r="AN17" s="9">
        <v>6.702</v>
      </c>
      <c r="AO17" s="9">
        <v>47.594000000000001</v>
      </c>
      <c r="AP17" s="9">
        <v>24.446000000000002</v>
      </c>
      <c r="AQ17" s="9">
        <v>23.148</v>
      </c>
      <c r="AR17" s="9">
        <v>5.5030000000000001</v>
      </c>
      <c r="AS17" s="9">
        <v>1.8120000000000001</v>
      </c>
      <c r="AT17" s="9">
        <v>3.6909999999999998</v>
      </c>
      <c r="AU17" s="9">
        <v>21.802</v>
      </c>
      <c r="AV17" s="9">
        <v>11.605</v>
      </c>
      <c r="AW17" s="9">
        <v>10.198</v>
      </c>
      <c r="AX17" s="9">
        <v>10.223000000000001</v>
      </c>
      <c r="AY17" s="9">
        <v>5.0309999999999997</v>
      </c>
      <c r="AZ17" s="9">
        <v>5.1909999999999998</v>
      </c>
      <c r="BA17" s="9">
        <v>46.274999999999999</v>
      </c>
      <c r="BB17" s="9">
        <v>20.814</v>
      </c>
      <c r="BC17" s="9">
        <v>25.462</v>
      </c>
      <c r="BD17" s="9">
        <v>280.61099999999999</v>
      </c>
      <c r="BE17" s="9">
        <v>159.90199999999999</v>
      </c>
      <c r="BF17" s="9">
        <v>120.71</v>
      </c>
      <c r="BG17" s="9">
        <v>743.71100000000001</v>
      </c>
      <c r="BH17" s="9">
        <v>364.983</v>
      </c>
      <c r="BI17" s="9">
        <v>378.72800000000001</v>
      </c>
      <c r="BJ17" s="9">
        <v>174.68100000000001</v>
      </c>
      <c r="BK17" s="9">
        <v>100.999</v>
      </c>
      <c r="BL17" s="9">
        <v>73.682000000000002</v>
      </c>
      <c r="BM17" s="9">
        <v>651.72</v>
      </c>
      <c r="BN17" s="9">
        <v>340.69299999999998</v>
      </c>
      <c r="BO17" s="9">
        <v>311.02699999999999</v>
      </c>
      <c r="BP17" s="9">
        <v>120.66800000000001</v>
      </c>
      <c r="BQ17" s="9">
        <v>57.401000000000003</v>
      </c>
      <c r="BR17" s="9">
        <v>63.267000000000003</v>
      </c>
      <c r="BS17" s="9">
        <v>409.02600000000001</v>
      </c>
      <c r="BT17" s="9">
        <v>196.34700000000001</v>
      </c>
      <c r="BU17" s="9">
        <v>212.679</v>
      </c>
      <c r="BV17" s="9">
        <v>117.58</v>
      </c>
      <c r="BW17" s="9">
        <v>59.734000000000002</v>
      </c>
      <c r="BX17" s="9">
        <v>57.845999999999997</v>
      </c>
      <c r="BY17" s="9">
        <v>297.56700000000001</v>
      </c>
      <c r="BZ17" s="9">
        <v>137.655</v>
      </c>
      <c r="CA17" s="9">
        <v>159.91200000000001</v>
      </c>
      <c r="CB17" s="9">
        <v>100.074</v>
      </c>
      <c r="CC17" s="9">
        <v>56.698999999999998</v>
      </c>
      <c r="CD17" s="9">
        <v>43.375</v>
      </c>
      <c r="CE17" s="9">
        <v>157.16499999999999</v>
      </c>
      <c r="CF17" s="9">
        <v>94.045000000000002</v>
      </c>
      <c r="CG17" s="9">
        <v>63.121000000000002</v>
      </c>
      <c r="CH17" s="9">
        <v>14.028</v>
      </c>
      <c r="CI17" s="9">
        <v>7.7220000000000004</v>
      </c>
      <c r="CJ17" s="9">
        <v>6.306</v>
      </c>
      <c r="CK17" s="9">
        <v>21.71</v>
      </c>
      <c r="CL17" s="9">
        <v>13.738</v>
      </c>
      <c r="CM17" s="9">
        <v>7.9720000000000004</v>
      </c>
      <c r="CN17" s="9">
        <v>659.19600000000003</v>
      </c>
      <c r="CO17" s="9">
        <v>351.79700000000003</v>
      </c>
      <c r="CP17" s="9">
        <v>307.399</v>
      </c>
      <c r="CQ17" s="9">
        <v>1911.0719999999999</v>
      </c>
      <c r="CR17" s="9">
        <v>967.89700000000005</v>
      </c>
      <c r="CS17" s="9">
        <v>943.17499999999995</v>
      </c>
      <c r="CT17" s="9">
        <v>279.50799999999998</v>
      </c>
      <c r="CU17" s="9">
        <v>131.17699999999999</v>
      </c>
      <c r="CV17" s="9">
        <v>148.33199999999999</v>
      </c>
      <c r="CW17" s="9">
        <v>1073.623</v>
      </c>
      <c r="CX17" s="9">
        <v>562.59199999999998</v>
      </c>
      <c r="CY17" s="9">
        <v>511.03100000000001</v>
      </c>
      <c r="CZ17" s="9">
        <v>148.87799999999999</v>
      </c>
      <c r="DA17" s="9">
        <v>64.481999999999999</v>
      </c>
      <c r="DB17" s="9">
        <v>84.394999999999996</v>
      </c>
      <c r="DC17" s="9">
        <v>551.947</v>
      </c>
      <c r="DD17" s="9">
        <v>294.70299999999997</v>
      </c>
      <c r="DE17" s="9">
        <v>257.24400000000003</v>
      </c>
      <c r="DF17" s="9">
        <v>130.63</v>
      </c>
      <c r="DG17" s="9">
        <v>66.694000000000003</v>
      </c>
      <c r="DH17" s="9">
        <v>63.936</v>
      </c>
      <c r="DI17" s="9">
        <v>521.67499999999995</v>
      </c>
      <c r="DJ17" s="9">
        <v>267.88900000000001</v>
      </c>
      <c r="DK17" s="9">
        <v>253.78700000000001</v>
      </c>
      <c r="DL17" s="9">
        <v>47.942</v>
      </c>
      <c r="DM17" s="9">
        <v>10.247</v>
      </c>
      <c r="DN17" s="9">
        <v>37.695</v>
      </c>
      <c r="DO17" s="9">
        <v>94.89</v>
      </c>
      <c r="DP17" s="9">
        <v>12.488</v>
      </c>
      <c r="DQ17" s="9">
        <v>82.403000000000006</v>
      </c>
      <c r="DR17" s="9">
        <v>112.254</v>
      </c>
      <c r="DS17" s="9">
        <v>61.363999999999997</v>
      </c>
      <c r="DT17" s="9">
        <v>50.89</v>
      </c>
      <c r="DU17" s="9">
        <v>300.24400000000003</v>
      </c>
      <c r="DV17" s="9">
        <v>136.09299999999999</v>
      </c>
      <c r="DW17" s="9">
        <v>164.15100000000001</v>
      </c>
      <c r="DX17" s="9">
        <v>188.958</v>
      </c>
      <c r="DY17" s="9">
        <v>129.77600000000001</v>
      </c>
      <c r="DZ17" s="9">
        <v>59.182000000000002</v>
      </c>
      <c r="EA17" s="9">
        <v>355.88799999999998</v>
      </c>
      <c r="EB17" s="9">
        <v>207.614</v>
      </c>
      <c r="EC17" s="9">
        <v>148.274</v>
      </c>
      <c r="ED17" s="9">
        <v>30.535</v>
      </c>
      <c r="EE17" s="9">
        <v>19.234000000000002</v>
      </c>
      <c r="EF17" s="9">
        <v>11.301</v>
      </c>
      <c r="EG17" s="9">
        <v>86.427000000000007</v>
      </c>
      <c r="EH17" s="9">
        <v>49.11</v>
      </c>
      <c r="EI17" s="9">
        <v>37.317</v>
      </c>
      <c r="EJ17" s="9">
        <v>138.679</v>
      </c>
      <c r="EK17" s="9">
        <v>85.328999999999994</v>
      </c>
      <c r="EL17" s="9">
        <v>53.35</v>
      </c>
      <c r="EM17" s="9">
        <v>348.315</v>
      </c>
      <c r="EN17" s="9">
        <v>168.482</v>
      </c>
      <c r="EO17" s="9">
        <v>179.833</v>
      </c>
      <c r="EP17" s="9">
        <v>84.403999999999996</v>
      </c>
      <c r="EQ17" s="9">
        <v>56.978999999999999</v>
      </c>
      <c r="ER17" s="9">
        <v>27.425000000000001</v>
      </c>
      <c r="ES17" s="9">
        <v>184.32599999999999</v>
      </c>
      <c r="ET17" s="9">
        <v>88.741</v>
      </c>
      <c r="EU17" s="9">
        <v>95.584999999999994</v>
      </c>
      <c r="EV17" s="9">
        <v>54.276000000000003</v>
      </c>
      <c r="EW17" s="9">
        <v>28.35</v>
      </c>
      <c r="EX17" s="9">
        <v>25.925000000000001</v>
      </c>
      <c r="EY17" s="9">
        <v>163.989</v>
      </c>
      <c r="EZ17" s="9">
        <v>79.741</v>
      </c>
      <c r="FA17" s="9">
        <v>84.248999999999995</v>
      </c>
      <c r="FB17" s="9">
        <v>9.7669999999999995</v>
      </c>
      <c r="FC17" s="9">
        <v>5.33</v>
      </c>
      <c r="FD17" s="9">
        <v>4.4370000000000003</v>
      </c>
      <c r="FE17" s="9">
        <v>21.512</v>
      </c>
      <c r="FF17" s="9">
        <v>11.082000000000001</v>
      </c>
      <c r="FG17" s="9">
        <v>10.43</v>
      </c>
      <c r="FH17" s="9">
        <v>513.14200000000005</v>
      </c>
      <c r="FI17" s="9">
        <v>277.20499999999998</v>
      </c>
      <c r="FJ17" s="9">
        <v>235.93700000000001</v>
      </c>
      <c r="FK17" s="9">
        <v>235.5</v>
      </c>
      <c r="FL17" s="9">
        <v>132.375</v>
      </c>
      <c r="FM17" s="9">
        <v>103.124</v>
      </c>
      <c r="FN17" s="9">
        <v>1131.893</v>
      </c>
      <c r="FO17" s="9">
        <v>564.72199999999998</v>
      </c>
      <c r="FP17" s="9">
        <v>567.17100000000005</v>
      </c>
      <c r="FQ17" s="9">
        <v>45.39</v>
      </c>
      <c r="FR17" s="9">
        <v>26.401</v>
      </c>
      <c r="FS17" s="9">
        <v>18.989000000000001</v>
      </c>
      <c r="FT17" s="9">
        <v>922.93799999999999</v>
      </c>
      <c r="FU17" s="9">
        <v>467.56200000000001</v>
      </c>
      <c r="FV17" s="9">
        <v>455.37599999999998</v>
      </c>
      <c r="FW17" s="9">
        <v>10.151999999999999</v>
      </c>
      <c r="FX17" s="9">
        <v>5.0629999999999997</v>
      </c>
      <c r="FY17" s="9">
        <v>5.0890000000000004</v>
      </c>
      <c r="FZ17" s="9">
        <v>168.13499999999999</v>
      </c>
      <c r="GA17" s="9">
        <v>87.483000000000004</v>
      </c>
      <c r="GB17" s="9">
        <v>80.652000000000001</v>
      </c>
      <c r="GC17" s="9">
        <v>3.4580000000000002</v>
      </c>
      <c r="GD17" s="9">
        <v>1.411</v>
      </c>
      <c r="GE17" s="9">
        <v>2.0470000000000002</v>
      </c>
      <c r="GF17" s="9">
        <v>57.933999999999997</v>
      </c>
      <c r="GG17" s="9">
        <v>27.693999999999999</v>
      </c>
      <c r="GH17" s="9">
        <v>30.239000000000001</v>
      </c>
      <c r="GI17" s="9">
        <v>121.742</v>
      </c>
      <c r="GJ17" s="9">
        <v>56.917000000000002</v>
      </c>
      <c r="GK17" s="9">
        <v>64.825000000000003</v>
      </c>
      <c r="GL17" s="9">
        <v>730.31200000000001</v>
      </c>
      <c r="GM17" s="9">
        <v>401.73500000000001</v>
      </c>
      <c r="GN17" s="9">
        <v>328.577</v>
      </c>
      <c r="GO17" s="9">
        <v>327.28199999999998</v>
      </c>
      <c r="GP17" s="9">
        <v>153.702</v>
      </c>
      <c r="GQ17" s="9">
        <v>173.58</v>
      </c>
      <c r="GR17" s="9">
        <v>601.91399999999999</v>
      </c>
      <c r="GS17" s="9">
        <v>331.74599999999998</v>
      </c>
      <c r="GT17" s="9">
        <v>270.16800000000001</v>
      </c>
      <c r="GU17" s="9">
        <v>288.50599999999997</v>
      </c>
      <c r="GV17" s="9">
        <v>129.66900000000001</v>
      </c>
      <c r="GW17" s="9">
        <v>158.83699999999999</v>
      </c>
      <c r="GX17" s="9">
        <v>334.55599999999998</v>
      </c>
      <c r="GY17" s="9">
        <v>183.99299999999999</v>
      </c>
      <c r="GZ17" s="9">
        <v>150.56299999999999</v>
      </c>
      <c r="HA17" s="9">
        <v>223.60599999999999</v>
      </c>
      <c r="HB17" s="9">
        <v>99.384</v>
      </c>
      <c r="HC17" s="9">
        <v>124.22199999999999</v>
      </c>
      <c r="HD17" s="9">
        <v>444.67599999999999</v>
      </c>
      <c r="HE17" s="9">
        <v>247.45500000000001</v>
      </c>
      <c r="HF17" s="9">
        <v>197.221</v>
      </c>
      <c r="HG17" s="9">
        <v>211.40799999999999</v>
      </c>
      <c r="HH17" s="9">
        <v>98.554000000000002</v>
      </c>
      <c r="HI17" s="9">
        <v>112.854</v>
      </c>
      <c r="HJ17" s="9">
        <v>53.636000000000003</v>
      </c>
      <c r="HK17" s="9">
        <v>32.710999999999999</v>
      </c>
      <c r="HL17" s="9">
        <v>20.925000000000001</v>
      </c>
      <c r="HM17" s="9">
        <v>59.731999999999999</v>
      </c>
      <c r="HN17" s="9">
        <v>30.248999999999999</v>
      </c>
      <c r="HO17" s="9">
        <v>29.483000000000001</v>
      </c>
      <c r="HP17" s="9">
        <v>89.798000000000002</v>
      </c>
      <c r="HQ17" s="9">
        <v>50.101999999999997</v>
      </c>
      <c r="HR17" s="9">
        <v>39.695999999999998</v>
      </c>
      <c r="HS17" s="9">
        <v>56.521999999999998</v>
      </c>
      <c r="HT17" s="9">
        <v>27.088999999999999</v>
      </c>
      <c r="HU17" s="9">
        <v>29.433</v>
      </c>
      <c r="HV17" s="9">
        <v>344.27100000000002</v>
      </c>
      <c r="HW17" s="9">
        <v>199.48599999999999</v>
      </c>
      <c r="HX17" s="9">
        <v>144.785</v>
      </c>
      <c r="HY17" s="9">
        <v>102.789</v>
      </c>
      <c r="HZ17" s="9">
        <v>50.262</v>
      </c>
      <c r="IA17" s="9">
        <v>52.527000000000001</v>
      </c>
      <c r="IB17" s="9">
        <v>198.78700000000001</v>
      </c>
      <c r="IC17" s="9">
        <v>126.05200000000001</v>
      </c>
      <c r="ID17" s="9">
        <v>72.734999999999999</v>
      </c>
      <c r="IE17" s="9">
        <v>92.65</v>
      </c>
      <c r="IF17" s="9">
        <v>47.557000000000002</v>
      </c>
      <c r="IG17" s="9">
        <v>45.093000000000004</v>
      </c>
      <c r="IH17" s="9">
        <v>695.19600000000003</v>
      </c>
      <c r="II17" s="9">
        <v>383.83499999999998</v>
      </c>
      <c r="IJ17" s="9">
        <v>311.36099999999999</v>
      </c>
      <c r="IK17" s="9">
        <v>358</v>
      </c>
      <c r="IL17" s="9">
        <v>164.989</v>
      </c>
      <c r="IM17" s="9">
        <v>193.011</v>
      </c>
      <c r="IN17" s="9">
        <v>405.36799999999999</v>
      </c>
      <c r="IO17" s="9">
        <v>236.48699999999999</v>
      </c>
      <c r="IP17" s="9">
        <v>168.881</v>
      </c>
      <c r="IQ17" s="9">
        <v>122.155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75" s="2" customFormat="1" ht="99.95" customHeight="1">
      <c r="B1" s="3" t="s">
        <v>512</v>
      </c>
      <c r="C1" s="3" t="s">
        <v>513</v>
      </c>
      <c r="D1" s="3" t="s">
        <v>514</v>
      </c>
      <c r="E1" s="3" t="s">
        <v>515</v>
      </c>
      <c r="F1" s="3" t="s">
        <v>516</v>
      </c>
      <c r="G1" s="3" t="s">
        <v>517</v>
      </c>
      <c r="H1" s="3" t="s">
        <v>518</v>
      </c>
      <c r="I1" s="3" t="s">
        <v>519</v>
      </c>
      <c r="J1" s="3" t="s">
        <v>520</v>
      </c>
      <c r="K1" s="3" t="s">
        <v>521</v>
      </c>
      <c r="L1" s="3" t="s">
        <v>522</v>
      </c>
      <c r="M1" s="3" t="s">
        <v>523</v>
      </c>
      <c r="N1" s="3" t="s">
        <v>524</v>
      </c>
      <c r="O1" s="3" t="s">
        <v>525</v>
      </c>
      <c r="P1" s="3" t="s">
        <v>526</v>
      </c>
      <c r="Q1" s="3" t="s">
        <v>527</v>
      </c>
      <c r="R1" s="3" t="s">
        <v>528</v>
      </c>
      <c r="S1" s="3" t="s">
        <v>529</v>
      </c>
      <c r="T1" s="3" t="s">
        <v>530</v>
      </c>
      <c r="U1" s="3" t="s">
        <v>531</v>
      </c>
      <c r="V1" s="3" t="s">
        <v>532</v>
      </c>
      <c r="W1" s="3" t="s">
        <v>533</v>
      </c>
      <c r="X1" s="3" t="s">
        <v>534</v>
      </c>
      <c r="Y1" s="3" t="s">
        <v>535</v>
      </c>
      <c r="Z1" s="3" t="s">
        <v>536</v>
      </c>
      <c r="AA1" s="3" t="s">
        <v>537</v>
      </c>
      <c r="AB1" s="3" t="s">
        <v>538</v>
      </c>
      <c r="AC1" s="3" t="s">
        <v>539</v>
      </c>
      <c r="AD1" s="3" t="s">
        <v>540</v>
      </c>
      <c r="AE1" s="3" t="s">
        <v>541</v>
      </c>
      <c r="AF1" s="3" t="s">
        <v>542</v>
      </c>
      <c r="AG1" s="3" t="s">
        <v>543</v>
      </c>
      <c r="AH1" s="3" t="s">
        <v>544</v>
      </c>
      <c r="AI1" s="3" t="s">
        <v>545</v>
      </c>
      <c r="AJ1" s="3" t="s">
        <v>546</v>
      </c>
      <c r="AK1" s="3" t="s">
        <v>547</v>
      </c>
      <c r="AL1" s="3" t="s">
        <v>548</v>
      </c>
      <c r="AM1" s="3" t="s">
        <v>549</v>
      </c>
      <c r="AN1" s="3" t="s">
        <v>550</v>
      </c>
      <c r="AO1" s="3" t="s">
        <v>551</v>
      </c>
      <c r="AP1" s="3" t="s">
        <v>552</v>
      </c>
      <c r="AQ1" s="3" t="s">
        <v>553</v>
      </c>
      <c r="AR1" s="3" t="s">
        <v>554</v>
      </c>
      <c r="AS1" s="3" t="s">
        <v>555</v>
      </c>
      <c r="AT1" s="3" t="s">
        <v>556</v>
      </c>
      <c r="AU1" s="3" t="s">
        <v>557</v>
      </c>
      <c r="AV1" s="3" t="s">
        <v>558</v>
      </c>
      <c r="AW1" s="3" t="s">
        <v>559</v>
      </c>
      <c r="AX1" s="3" t="s">
        <v>560</v>
      </c>
      <c r="AY1" s="3" t="s">
        <v>561</v>
      </c>
      <c r="AZ1" s="3" t="s">
        <v>562</v>
      </c>
      <c r="BA1" s="3" t="s">
        <v>563</v>
      </c>
      <c r="BB1" s="3" t="s">
        <v>564</v>
      </c>
      <c r="BC1" s="3" t="s">
        <v>565</v>
      </c>
      <c r="BD1" s="3" t="s">
        <v>566</v>
      </c>
      <c r="BE1" s="3" t="s">
        <v>567</v>
      </c>
      <c r="BF1" s="3" t="s">
        <v>568</v>
      </c>
      <c r="BG1" s="3" t="s">
        <v>569</v>
      </c>
      <c r="BH1" s="3" t="s">
        <v>570</v>
      </c>
      <c r="BI1" s="3" t="s">
        <v>571</v>
      </c>
      <c r="BJ1" s="3" t="s">
        <v>572</v>
      </c>
      <c r="BK1" s="3" t="s">
        <v>573</v>
      </c>
      <c r="BL1" s="3" t="s">
        <v>574</v>
      </c>
      <c r="BM1" s="3" t="s">
        <v>575</v>
      </c>
      <c r="BN1" s="3" t="s">
        <v>576</v>
      </c>
      <c r="BO1" s="3" t="s">
        <v>577</v>
      </c>
      <c r="BP1" s="3" t="s">
        <v>578</v>
      </c>
      <c r="BQ1" s="3" t="s">
        <v>579</v>
      </c>
      <c r="BR1" s="3" t="s">
        <v>580</v>
      </c>
      <c r="BS1" s="3" t="s">
        <v>581</v>
      </c>
      <c r="BT1" s="3" t="s">
        <v>582</v>
      </c>
      <c r="BU1" s="3" t="s">
        <v>583</v>
      </c>
      <c r="BV1" s="3" t="s">
        <v>584</v>
      </c>
      <c r="BW1" s="3" t="s">
        <v>585</v>
      </c>
    </row>
    <row r="2" spans="1:75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</row>
    <row r="3" spans="1:75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</row>
    <row r="4" spans="1:75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</row>
    <row r="5" spans="1:75">
      <c r="A5" s="4" t="s">
        <v>253</v>
      </c>
      <c r="B5" s="8" t="s">
        <v>669</v>
      </c>
      <c r="C5" s="8" t="s">
        <v>669</v>
      </c>
      <c r="D5" s="8" t="s">
        <v>669</v>
      </c>
      <c r="E5" s="8" t="s">
        <v>669</v>
      </c>
      <c r="F5" s="8" t="s">
        <v>669</v>
      </c>
      <c r="G5" s="8" t="s">
        <v>669</v>
      </c>
      <c r="H5" s="8" t="s">
        <v>669</v>
      </c>
      <c r="I5" s="8" t="s">
        <v>669</v>
      </c>
      <c r="J5" s="8" t="s">
        <v>669</v>
      </c>
      <c r="K5" s="8" t="s">
        <v>669</v>
      </c>
      <c r="L5" s="8" t="s">
        <v>669</v>
      </c>
      <c r="M5" s="8" t="s">
        <v>669</v>
      </c>
      <c r="N5" s="8" t="s">
        <v>669</v>
      </c>
      <c r="O5" s="8" t="s">
        <v>669</v>
      </c>
      <c r="P5" s="8" t="s">
        <v>669</v>
      </c>
      <c r="Q5" s="8" t="s">
        <v>669</v>
      </c>
      <c r="R5" s="8" t="s">
        <v>669</v>
      </c>
      <c r="S5" s="8" t="s">
        <v>669</v>
      </c>
      <c r="T5" s="8" t="s">
        <v>669</v>
      </c>
      <c r="U5" s="8" t="s">
        <v>669</v>
      </c>
      <c r="V5" s="8" t="s">
        <v>669</v>
      </c>
      <c r="W5" s="8" t="s">
        <v>669</v>
      </c>
      <c r="X5" s="8" t="s">
        <v>669</v>
      </c>
      <c r="Y5" s="8" t="s">
        <v>669</v>
      </c>
      <c r="Z5" s="8" t="s">
        <v>669</v>
      </c>
      <c r="AA5" s="8" t="s">
        <v>669</v>
      </c>
      <c r="AB5" s="8" t="s">
        <v>669</v>
      </c>
      <c r="AC5" s="8" t="s">
        <v>669</v>
      </c>
      <c r="AD5" s="8" t="s">
        <v>669</v>
      </c>
      <c r="AE5" s="8" t="s">
        <v>669</v>
      </c>
      <c r="AF5" s="8" t="s">
        <v>669</v>
      </c>
      <c r="AG5" s="8" t="s">
        <v>669</v>
      </c>
      <c r="AH5" s="8" t="s">
        <v>669</v>
      </c>
      <c r="AI5" s="8" t="s">
        <v>669</v>
      </c>
      <c r="AJ5" s="8" t="s">
        <v>669</v>
      </c>
      <c r="AK5" s="8" t="s">
        <v>669</v>
      </c>
      <c r="AL5" s="8" t="s">
        <v>669</v>
      </c>
      <c r="AM5" s="8" t="s">
        <v>669</v>
      </c>
      <c r="AN5" s="8" t="s">
        <v>669</v>
      </c>
      <c r="AO5" s="8" t="s">
        <v>669</v>
      </c>
      <c r="AP5" s="8" t="s">
        <v>669</v>
      </c>
      <c r="AQ5" s="8" t="s">
        <v>669</v>
      </c>
      <c r="AR5" s="8" t="s">
        <v>669</v>
      </c>
      <c r="AS5" s="8" t="s">
        <v>669</v>
      </c>
      <c r="AT5" s="8" t="s">
        <v>669</v>
      </c>
      <c r="AU5" s="8" t="s">
        <v>669</v>
      </c>
      <c r="AV5" s="8" t="s">
        <v>669</v>
      </c>
      <c r="AW5" s="8" t="s">
        <v>669</v>
      </c>
      <c r="AX5" s="8" t="s">
        <v>669</v>
      </c>
      <c r="AY5" s="8" t="s">
        <v>669</v>
      </c>
      <c r="AZ5" s="8" t="s">
        <v>669</v>
      </c>
      <c r="BA5" s="8" t="s">
        <v>669</v>
      </c>
      <c r="BB5" s="8" t="s">
        <v>669</v>
      </c>
      <c r="BC5" s="8" t="s">
        <v>669</v>
      </c>
      <c r="BD5" s="8" t="s">
        <v>669</v>
      </c>
      <c r="BE5" s="8" t="s">
        <v>669</v>
      </c>
      <c r="BF5" s="8" t="s">
        <v>669</v>
      </c>
      <c r="BG5" s="8" t="s">
        <v>669</v>
      </c>
      <c r="BH5" s="8" t="s">
        <v>669</v>
      </c>
      <c r="BI5" s="8" t="s">
        <v>669</v>
      </c>
      <c r="BJ5" s="8" t="s">
        <v>669</v>
      </c>
      <c r="BK5" s="8" t="s">
        <v>669</v>
      </c>
      <c r="BL5" s="8" t="s">
        <v>669</v>
      </c>
      <c r="BM5" s="8" t="s">
        <v>669</v>
      </c>
      <c r="BN5" s="8" t="s">
        <v>669</v>
      </c>
      <c r="BO5" s="8" t="s">
        <v>669</v>
      </c>
      <c r="BP5" s="8" t="s">
        <v>669</v>
      </c>
      <c r="BQ5" s="8" t="s">
        <v>669</v>
      </c>
      <c r="BR5" s="8" t="s">
        <v>669</v>
      </c>
      <c r="BS5" s="8" t="s">
        <v>669</v>
      </c>
      <c r="BT5" s="8" t="s">
        <v>669</v>
      </c>
      <c r="BU5" s="8" t="s">
        <v>669</v>
      </c>
      <c r="BV5" s="8" t="s">
        <v>669</v>
      </c>
      <c r="BW5" s="8" t="s">
        <v>669</v>
      </c>
    </row>
    <row r="6" spans="1:75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</row>
    <row r="7" spans="1:75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</row>
    <row r="8" spans="1:75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</row>
    <row r="9" spans="1:75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</row>
    <row r="10" spans="1:75">
      <c r="A10" s="4" t="s">
        <v>258</v>
      </c>
      <c r="B10" s="8" t="s">
        <v>586</v>
      </c>
      <c r="C10" s="8" t="s">
        <v>587</v>
      </c>
      <c r="D10" s="8" t="s">
        <v>588</v>
      </c>
      <c r="E10" s="8" t="s">
        <v>589</v>
      </c>
      <c r="F10" s="8" t="s">
        <v>590</v>
      </c>
      <c r="G10" s="8" t="s">
        <v>591</v>
      </c>
      <c r="H10" s="8" t="s">
        <v>592</v>
      </c>
      <c r="I10" s="8" t="s">
        <v>593</v>
      </c>
      <c r="J10" s="8" t="s">
        <v>594</v>
      </c>
      <c r="K10" s="8" t="s">
        <v>595</v>
      </c>
      <c r="L10" s="8" t="s">
        <v>596</v>
      </c>
      <c r="M10" s="8" t="s">
        <v>597</v>
      </c>
      <c r="N10" s="8" t="s">
        <v>598</v>
      </c>
      <c r="O10" s="8" t="s">
        <v>599</v>
      </c>
      <c r="P10" s="8" t="s">
        <v>600</v>
      </c>
      <c r="Q10" s="8" t="s">
        <v>601</v>
      </c>
      <c r="R10" s="8" t="s">
        <v>602</v>
      </c>
      <c r="S10" s="8" t="s">
        <v>603</v>
      </c>
      <c r="T10" s="8" t="s">
        <v>604</v>
      </c>
      <c r="U10" s="8" t="s">
        <v>605</v>
      </c>
      <c r="V10" s="8" t="s">
        <v>606</v>
      </c>
      <c r="W10" s="8" t="s">
        <v>607</v>
      </c>
      <c r="X10" s="8" t="s">
        <v>608</v>
      </c>
      <c r="Y10" s="8" t="s">
        <v>609</v>
      </c>
      <c r="Z10" s="8" t="s">
        <v>610</v>
      </c>
      <c r="AA10" s="8" t="s">
        <v>611</v>
      </c>
      <c r="AB10" s="8" t="s">
        <v>612</v>
      </c>
      <c r="AC10" s="8" t="s">
        <v>613</v>
      </c>
      <c r="AD10" s="8" t="s">
        <v>614</v>
      </c>
      <c r="AE10" s="8" t="s">
        <v>615</v>
      </c>
      <c r="AF10" s="8" t="s">
        <v>616</v>
      </c>
      <c r="AG10" s="8" t="s">
        <v>617</v>
      </c>
      <c r="AH10" s="8" t="s">
        <v>618</v>
      </c>
      <c r="AI10" s="8" t="s">
        <v>619</v>
      </c>
      <c r="AJ10" s="8" t="s">
        <v>620</v>
      </c>
      <c r="AK10" s="8" t="s">
        <v>621</v>
      </c>
      <c r="AL10" s="8" t="s">
        <v>622</v>
      </c>
      <c r="AM10" s="8" t="s">
        <v>623</v>
      </c>
      <c r="AN10" s="8" t="s">
        <v>624</v>
      </c>
      <c r="AO10" s="8" t="s">
        <v>625</v>
      </c>
      <c r="AP10" s="8" t="s">
        <v>626</v>
      </c>
      <c r="AQ10" s="8" t="s">
        <v>627</v>
      </c>
      <c r="AR10" s="8" t="s">
        <v>628</v>
      </c>
      <c r="AS10" s="8" t="s">
        <v>629</v>
      </c>
      <c r="AT10" s="8" t="s">
        <v>630</v>
      </c>
      <c r="AU10" s="8" t="s">
        <v>631</v>
      </c>
      <c r="AV10" s="8" t="s">
        <v>632</v>
      </c>
      <c r="AW10" s="8" t="s">
        <v>633</v>
      </c>
      <c r="AX10" s="8" t="s">
        <v>634</v>
      </c>
      <c r="AY10" s="8" t="s">
        <v>635</v>
      </c>
      <c r="AZ10" s="8" t="s">
        <v>636</v>
      </c>
      <c r="BA10" s="8" t="s">
        <v>637</v>
      </c>
      <c r="BB10" s="8" t="s">
        <v>638</v>
      </c>
      <c r="BC10" s="8" t="s">
        <v>639</v>
      </c>
      <c r="BD10" s="8" t="s">
        <v>640</v>
      </c>
      <c r="BE10" s="8" t="s">
        <v>641</v>
      </c>
      <c r="BF10" s="8" t="s">
        <v>642</v>
      </c>
      <c r="BG10" s="8" t="s">
        <v>643</v>
      </c>
      <c r="BH10" s="8" t="s">
        <v>644</v>
      </c>
      <c r="BI10" s="8" t="s">
        <v>645</v>
      </c>
      <c r="BJ10" s="8" t="s">
        <v>646</v>
      </c>
      <c r="BK10" s="8" t="s">
        <v>647</v>
      </c>
      <c r="BL10" s="8" t="s">
        <v>648</v>
      </c>
      <c r="BM10" s="8" t="s">
        <v>649</v>
      </c>
      <c r="BN10" s="8" t="s">
        <v>650</v>
      </c>
      <c r="BO10" s="8" t="s">
        <v>651</v>
      </c>
      <c r="BP10" s="8" t="s">
        <v>652</v>
      </c>
      <c r="BQ10" s="8" t="s">
        <v>653</v>
      </c>
      <c r="BR10" s="8" t="s">
        <v>654</v>
      </c>
      <c r="BS10" s="8" t="s">
        <v>655</v>
      </c>
      <c r="BT10" s="8" t="s">
        <v>656</v>
      </c>
      <c r="BU10" s="8" t="s">
        <v>657</v>
      </c>
      <c r="BV10" s="8" t="s">
        <v>658</v>
      </c>
      <c r="BW10" s="8" t="s">
        <v>659</v>
      </c>
    </row>
    <row r="11" spans="1:75">
      <c r="A11" s="10">
        <v>42036</v>
      </c>
      <c r="B11" s="9">
        <v>51.411000000000001</v>
      </c>
      <c r="C11" s="9">
        <v>49.829000000000001</v>
      </c>
      <c r="D11" s="9">
        <v>141.499</v>
      </c>
      <c r="E11" s="9">
        <v>80.052999999999997</v>
      </c>
      <c r="F11" s="9">
        <v>61.447000000000003</v>
      </c>
      <c r="G11" s="9">
        <v>85.926000000000002</v>
      </c>
      <c r="H11" s="9">
        <v>40.243000000000002</v>
      </c>
      <c r="I11" s="9">
        <v>45.683</v>
      </c>
      <c r="J11" s="9">
        <v>13.583</v>
      </c>
      <c r="K11" s="9">
        <v>4.085</v>
      </c>
      <c r="L11" s="9">
        <v>9.4979999999999993</v>
      </c>
      <c r="M11" s="9">
        <v>1699.6020000000001</v>
      </c>
      <c r="N11" s="9">
        <v>914.22400000000005</v>
      </c>
      <c r="O11" s="9">
        <v>785.37800000000004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</row>
    <row r="12" spans="1:75">
      <c r="A12" s="10">
        <v>42401</v>
      </c>
      <c r="B12" s="9">
        <v>31.33</v>
      </c>
      <c r="C12" s="9">
        <v>30.600999999999999</v>
      </c>
      <c r="D12" s="9">
        <v>123.529</v>
      </c>
      <c r="E12" s="9">
        <v>63.984999999999999</v>
      </c>
      <c r="F12" s="9">
        <v>59.543999999999997</v>
      </c>
      <c r="G12" s="9">
        <v>79.832999999999998</v>
      </c>
      <c r="H12" s="9">
        <v>43.5</v>
      </c>
      <c r="I12" s="9">
        <v>36.332999999999998</v>
      </c>
      <c r="J12" s="9">
        <v>8.0920000000000005</v>
      </c>
      <c r="K12" s="9">
        <v>4.29</v>
      </c>
      <c r="L12" s="9">
        <v>3.802</v>
      </c>
      <c r="M12" s="9">
        <v>1766.347</v>
      </c>
      <c r="N12" s="9">
        <v>945.90800000000002</v>
      </c>
      <c r="O12" s="9">
        <v>820.43899999999996</v>
      </c>
      <c r="P12" s="9">
        <v>378.5</v>
      </c>
      <c r="Q12" s="9">
        <v>179.47499999999999</v>
      </c>
      <c r="R12" s="9">
        <v>199.02500000000001</v>
      </c>
      <c r="S12" s="9">
        <v>1366.7819999999999</v>
      </c>
      <c r="T12" s="9">
        <v>713.55399999999997</v>
      </c>
      <c r="U12" s="9">
        <v>653.22799999999995</v>
      </c>
      <c r="V12" s="9">
        <v>33.695999999999998</v>
      </c>
      <c r="W12" s="9">
        <v>14.021000000000001</v>
      </c>
      <c r="X12" s="9">
        <v>19.675000000000001</v>
      </c>
      <c r="Y12" s="9">
        <v>140.881</v>
      </c>
      <c r="Z12" s="9">
        <v>74.88</v>
      </c>
      <c r="AA12" s="9">
        <v>66.001000000000005</v>
      </c>
      <c r="AB12" s="9">
        <v>16.564</v>
      </c>
      <c r="AC12" s="9">
        <v>4.6289999999999996</v>
      </c>
      <c r="AD12" s="9">
        <v>11.935</v>
      </c>
      <c r="AE12" s="9">
        <v>61.545000000000002</v>
      </c>
      <c r="AF12" s="9">
        <v>26.805</v>
      </c>
      <c r="AG12" s="9">
        <v>34.741</v>
      </c>
      <c r="AH12" s="9">
        <v>92.105999999999995</v>
      </c>
      <c r="AI12" s="9">
        <v>43.51</v>
      </c>
      <c r="AJ12" s="9">
        <v>48.594999999999999</v>
      </c>
      <c r="AK12" s="9">
        <v>446.512</v>
      </c>
      <c r="AL12" s="9">
        <v>206.339</v>
      </c>
      <c r="AM12" s="9">
        <v>240.173</v>
      </c>
      <c r="AN12" s="9">
        <v>63.725999999999999</v>
      </c>
      <c r="AO12" s="9">
        <v>23.414000000000001</v>
      </c>
      <c r="AP12" s="9">
        <v>40.311999999999998</v>
      </c>
      <c r="AQ12" s="9">
        <v>209.34399999999999</v>
      </c>
      <c r="AR12" s="9">
        <v>84.867000000000004</v>
      </c>
      <c r="AS12" s="9">
        <v>124.477</v>
      </c>
      <c r="AT12" s="9">
        <v>116.782</v>
      </c>
      <c r="AU12" s="9">
        <v>65.296000000000006</v>
      </c>
      <c r="AV12" s="9">
        <v>51.485999999999997</v>
      </c>
      <c r="AW12" s="9">
        <v>408.15300000000002</v>
      </c>
      <c r="AX12" s="9">
        <v>263.51299999999998</v>
      </c>
      <c r="AY12" s="9">
        <v>144.63999999999999</v>
      </c>
      <c r="AZ12" s="9">
        <v>38.598999999999997</v>
      </c>
      <c r="BA12" s="9">
        <v>20.792000000000002</v>
      </c>
      <c r="BB12" s="9">
        <v>17.806999999999999</v>
      </c>
      <c r="BC12" s="9">
        <v>53.930999999999997</v>
      </c>
      <c r="BD12" s="9">
        <v>27.414999999999999</v>
      </c>
      <c r="BE12" s="9">
        <v>26.515999999999998</v>
      </c>
      <c r="BF12" s="9">
        <v>5.4210000000000003</v>
      </c>
      <c r="BG12" s="9">
        <v>1.579</v>
      </c>
      <c r="BH12" s="9">
        <v>3.8420000000000001</v>
      </c>
      <c r="BI12" s="9">
        <v>17.658999999999999</v>
      </c>
      <c r="BJ12" s="9">
        <v>10.744999999999999</v>
      </c>
      <c r="BK12" s="9">
        <v>6.9139999999999997</v>
      </c>
      <c r="BL12" s="9">
        <v>11.606999999999999</v>
      </c>
      <c r="BM12" s="9">
        <v>6.2329999999999997</v>
      </c>
      <c r="BN12" s="9">
        <v>5.3739999999999997</v>
      </c>
      <c r="BO12" s="9">
        <v>28.756</v>
      </c>
      <c r="BP12" s="9">
        <v>18.991</v>
      </c>
      <c r="BQ12" s="9">
        <v>9.7650000000000006</v>
      </c>
      <c r="BR12" s="9">
        <v>340.51400000000001</v>
      </c>
      <c r="BS12" s="9">
        <v>199.273</v>
      </c>
      <c r="BT12" s="9">
        <v>141.24100000000001</v>
      </c>
      <c r="BU12" s="9">
        <v>816.47799999999995</v>
      </c>
      <c r="BV12" s="9">
        <v>450.23099999999999</v>
      </c>
      <c r="BW12" s="9">
        <v>366.24700000000001</v>
      </c>
    </row>
    <row r="13" spans="1:75">
      <c r="A13" s="10">
        <v>42767</v>
      </c>
      <c r="B13" s="9">
        <v>38.625999999999998</v>
      </c>
      <c r="C13" s="9">
        <v>35.747</v>
      </c>
      <c r="D13" s="9">
        <v>127.869</v>
      </c>
      <c r="E13" s="9">
        <v>65.674999999999997</v>
      </c>
      <c r="F13" s="9">
        <v>62.194000000000003</v>
      </c>
      <c r="G13" s="9">
        <v>79.436000000000007</v>
      </c>
      <c r="H13" s="9">
        <v>42.948999999999998</v>
      </c>
      <c r="I13" s="9">
        <v>36.487000000000002</v>
      </c>
      <c r="J13" s="9">
        <v>14.021000000000001</v>
      </c>
      <c r="K13" s="9">
        <v>5.9720000000000004</v>
      </c>
      <c r="L13" s="9">
        <v>8.0489999999999995</v>
      </c>
      <c r="M13" s="9">
        <v>1780.4380000000001</v>
      </c>
      <c r="N13" s="9">
        <v>960.46400000000006</v>
      </c>
      <c r="O13" s="9">
        <v>819.97400000000005</v>
      </c>
      <c r="P13" s="9">
        <v>375.08300000000003</v>
      </c>
      <c r="Q13" s="9">
        <v>173.56399999999999</v>
      </c>
      <c r="R13" s="9">
        <v>201.51900000000001</v>
      </c>
      <c r="S13" s="9">
        <v>1360.982</v>
      </c>
      <c r="T13" s="9">
        <v>712.59199999999998</v>
      </c>
      <c r="U13" s="9">
        <v>648.39</v>
      </c>
      <c r="V13" s="9">
        <v>39.935000000000002</v>
      </c>
      <c r="W13" s="9">
        <v>18.536000000000001</v>
      </c>
      <c r="X13" s="9">
        <v>21.399000000000001</v>
      </c>
      <c r="Y13" s="9">
        <v>137.26900000000001</v>
      </c>
      <c r="Z13" s="9">
        <v>61.787999999999997</v>
      </c>
      <c r="AA13" s="9">
        <v>75.480999999999995</v>
      </c>
      <c r="AB13" s="9">
        <v>12.108000000000001</v>
      </c>
      <c r="AC13" s="9">
        <v>5.625</v>
      </c>
      <c r="AD13" s="9">
        <v>6.4829999999999997</v>
      </c>
      <c r="AE13" s="9">
        <v>42.77</v>
      </c>
      <c r="AF13" s="9">
        <v>15.958</v>
      </c>
      <c r="AG13" s="9">
        <v>26.812000000000001</v>
      </c>
      <c r="AH13" s="9">
        <v>99.852999999999994</v>
      </c>
      <c r="AI13" s="9">
        <v>42.790999999999997</v>
      </c>
      <c r="AJ13" s="9">
        <v>57.061999999999998</v>
      </c>
      <c r="AK13" s="9">
        <v>458.71100000000001</v>
      </c>
      <c r="AL13" s="9">
        <v>226.839</v>
      </c>
      <c r="AM13" s="9">
        <v>231.87299999999999</v>
      </c>
      <c r="AN13" s="9">
        <v>63.262</v>
      </c>
      <c r="AO13" s="9">
        <v>26.873000000000001</v>
      </c>
      <c r="AP13" s="9">
        <v>36.389000000000003</v>
      </c>
      <c r="AQ13" s="9">
        <v>210.92599999999999</v>
      </c>
      <c r="AR13" s="9">
        <v>97.775999999999996</v>
      </c>
      <c r="AS13" s="9">
        <v>113.15</v>
      </c>
      <c r="AT13" s="9">
        <v>110.215</v>
      </c>
      <c r="AU13" s="9">
        <v>55.978999999999999</v>
      </c>
      <c r="AV13" s="9">
        <v>54.235999999999997</v>
      </c>
      <c r="AW13" s="9">
        <v>416.66500000000002</v>
      </c>
      <c r="AX13" s="9">
        <v>263.995</v>
      </c>
      <c r="AY13" s="9">
        <v>152.66999999999999</v>
      </c>
      <c r="AZ13" s="9">
        <v>34.874000000000002</v>
      </c>
      <c r="BA13" s="9">
        <v>15.180999999999999</v>
      </c>
      <c r="BB13" s="9">
        <v>19.693999999999999</v>
      </c>
      <c r="BC13" s="9">
        <v>42.613999999999997</v>
      </c>
      <c r="BD13" s="9">
        <v>18.891999999999999</v>
      </c>
      <c r="BE13" s="9">
        <v>23.722000000000001</v>
      </c>
      <c r="BF13" s="9">
        <v>5.87</v>
      </c>
      <c r="BG13" s="9">
        <v>3.524</v>
      </c>
      <c r="BH13" s="9">
        <v>2.3460000000000001</v>
      </c>
      <c r="BI13" s="9">
        <v>17.491</v>
      </c>
      <c r="BJ13" s="9">
        <v>9.3819999999999997</v>
      </c>
      <c r="BK13" s="9">
        <v>8.11</v>
      </c>
      <c r="BL13" s="9">
        <v>8.9659999999999993</v>
      </c>
      <c r="BM13" s="9">
        <v>5.0549999999999997</v>
      </c>
      <c r="BN13" s="9">
        <v>3.911</v>
      </c>
      <c r="BO13" s="9">
        <v>34.536000000000001</v>
      </c>
      <c r="BP13" s="9">
        <v>17.963000000000001</v>
      </c>
      <c r="BQ13" s="9">
        <v>16.571999999999999</v>
      </c>
      <c r="BR13" s="9">
        <v>375.15300000000002</v>
      </c>
      <c r="BS13" s="9">
        <v>221.79400000000001</v>
      </c>
      <c r="BT13" s="9">
        <v>153.358</v>
      </c>
      <c r="BU13" s="9">
        <v>834.26800000000003</v>
      </c>
      <c r="BV13" s="9">
        <v>462.428</v>
      </c>
      <c r="BW13" s="9">
        <v>371.84</v>
      </c>
    </row>
    <row r="14" spans="1:75">
      <c r="A14" s="10">
        <v>43132</v>
      </c>
      <c r="B14" s="9">
        <v>31.068000000000001</v>
      </c>
      <c r="C14" s="9">
        <v>40.57</v>
      </c>
      <c r="D14" s="9">
        <v>131.762</v>
      </c>
      <c r="E14" s="9">
        <v>69.709999999999994</v>
      </c>
      <c r="F14" s="9">
        <v>62.052999999999997</v>
      </c>
      <c r="G14" s="9">
        <v>77.430000000000007</v>
      </c>
      <c r="H14" s="9">
        <v>37.493000000000002</v>
      </c>
      <c r="I14" s="9">
        <v>39.936999999999998</v>
      </c>
      <c r="J14" s="9">
        <v>7.1520000000000001</v>
      </c>
      <c r="K14" s="9">
        <v>2.19</v>
      </c>
      <c r="L14" s="9">
        <v>4.9619999999999997</v>
      </c>
      <c r="M14" s="9">
        <v>1964.123</v>
      </c>
      <c r="N14" s="9">
        <v>1050.537</v>
      </c>
      <c r="O14" s="9">
        <v>913.58600000000001</v>
      </c>
      <c r="P14" s="9">
        <v>391.34800000000001</v>
      </c>
      <c r="Q14" s="9">
        <v>186.589</v>
      </c>
      <c r="R14" s="9">
        <v>204.75800000000001</v>
      </c>
      <c r="S14" s="9">
        <v>1510.819</v>
      </c>
      <c r="T14" s="9">
        <v>770.80799999999999</v>
      </c>
      <c r="U14" s="9">
        <v>740.01</v>
      </c>
      <c r="V14" s="9">
        <v>38.335999999999999</v>
      </c>
      <c r="W14" s="9">
        <v>15.893000000000001</v>
      </c>
      <c r="X14" s="9">
        <v>22.443000000000001</v>
      </c>
      <c r="Y14" s="9">
        <v>177.58099999999999</v>
      </c>
      <c r="Z14" s="9">
        <v>88.463999999999999</v>
      </c>
      <c r="AA14" s="9">
        <v>89.117000000000004</v>
      </c>
      <c r="AB14" s="9">
        <v>11.641</v>
      </c>
      <c r="AC14" s="9">
        <v>3.2229999999999999</v>
      </c>
      <c r="AD14" s="9">
        <v>8.4179999999999993</v>
      </c>
      <c r="AE14" s="9">
        <v>57.415999999999997</v>
      </c>
      <c r="AF14" s="9">
        <v>15.191000000000001</v>
      </c>
      <c r="AG14" s="9">
        <v>42.225000000000001</v>
      </c>
      <c r="AH14" s="9">
        <v>94.125</v>
      </c>
      <c r="AI14" s="9">
        <v>41.719000000000001</v>
      </c>
      <c r="AJ14" s="9">
        <v>52.405999999999999</v>
      </c>
      <c r="AK14" s="9">
        <v>478.85300000000001</v>
      </c>
      <c r="AL14" s="9">
        <v>224.40600000000001</v>
      </c>
      <c r="AM14" s="9">
        <v>254.446</v>
      </c>
      <c r="AN14" s="9">
        <v>65.504000000000005</v>
      </c>
      <c r="AO14" s="9">
        <v>25.626999999999999</v>
      </c>
      <c r="AP14" s="9">
        <v>39.877000000000002</v>
      </c>
      <c r="AQ14" s="9">
        <v>238.67599999999999</v>
      </c>
      <c r="AR14" s="9">
        <v>106.748</v>
      </c>
      <c r="AS14" s="9">
        <v>131.928</v>
      </c>
      <c r="AT14" s="9">
        <v>133.34800000000001</v>
      </c>
      <c r="AU14" s="9">
        <v>73.41</v>
      </c>
      <c r="AV14" s="9">
        <v>59.936999999999998</v>
      </c>
      <c r="AW14" s="9">
        <v>443.5</v>
      </c>
      <c r="AX14" s="9">
        <v>274.37799999999999</v>
      </c>
      <c r="AY14" s="9">
        <v>169.12200000000001</v>
      </c>
      <c r="AZ14" s="9">
        <v>35.725000000000001</v>
      </c>
      <c r="BA14" s="9">
        <v>19.481000000000002</v>
      </c>
      <c r="BB14" s="9">
        <v>16.244</v>
      </c>
      <c r="BC14" s="9">
        <v>64.043000000000006</v>
      </c>
      <c r="BD14" s="9">
        <v>35.06</v>
      </c>
      <c r="BE14" s="9">
        <v>28.983000000000001</v>
      </c>
      <c r="BF14" s="9">
        <v>4.516</v>
      </c>
      <c r="BG14" s="9">
        <v>2.44</v>
      </c>
      <c r="BH14" s="9">
        <v>2.077</v>
      </c>
      <c r="BI14" s="9">
        <v>11.534000000000001</v>
      </c>
      <c r="BJ14" s="9">
        <v>5.1820000000000004</v>
      </c>
      <c r="BK14" s="9">
        <v>6.3529999999999998</v>
      </c>
      <c r="BL14" s="9">
        <v>8.1530000000000005</v>
      </c>
      <c r="BM14" s="9">
        <v>4.7960000000000003</v>
      </c>
      <c r="BN14" s="9">
        <v>3.3559999999999999</v>
      </c>
      <c r="BO14" s="9">
        <v>39.216000000000001</v>
      </c>
      <c r="BP14" s="9">
        <v>21.38</v>
      </c>
      <c r="BQ14" s="9">
        <v>17.835000000000001</v>
      </c>
      <c r="BR14" s="9">
        <v>345.06900000000002</v>
      </c>
      <c r="BS14" s="9">
        <v>199.369</v>
      </c>
      <c r="BT14" s="9">
        <v>145.69900000000001</v>
      </c>
      <c r="BU14" s="9">
        <v>888.76300000000003</v>
      </c>
      <c r="BV14" s="9">
        <v>489.786</v>
      </c>
      <c r="BW14" s="9">
        <v>398.97699999999998</v>
      </c>
    </row>
    <row r="15" spans="1:75">
      <c r="A15" s="10">
        <v>43497</v>
      </c>
      <c r="B15" s="9">
        <v>30.201000000000001</v>
      </c>
      <c r="C15" s="9">
        <v>30.158000000000001</v>
      </c>
      <c r="D15" s="9">
        <v>128.93899999999999</v>
      </c>
      <c r="E15" s="9">
        <v>69.611999999999995</v>
      </c>
      <c r="F15" s="9">
        <v>59.326999999999998</v>
      </c>
      <c r="G15" s="9">
        <v>101.375</v>
      </c>
      <c r="H15" s="9">
        <v>45.488</v>
      </c>
      <c r="I15" s="9">
        <v>55.887</v>
      </c>
      <c r="J15" s="9">
        <v>12.8</v>
      </c>
      <c r="K15" s="9">
        <v>4.4210000000000003</v>
      </c>
      <c r="L15" s="9">
        <v>8.3780000000000001</v>
      </c>
      <c r="M15" s="9">
        <v>1966.558</v>
      </c>
      <c r="N15" s="9">
        <v>1027.5550000000001</v>
      </c>
      <c r="O15" s="9">
        <v>939.00300000000004</v>
      </c>
      <c r="P15" s="9">
        <v>352.14699999999999</v>
      </c>
      <c r="Q15" s="9">
        <v>165.197</v>
      </c>
      <c r="R15" s="9">
        <v>186.95</v>
      </c>
      <c r="S15" s="9">
        <v>1536.3389999999999</v>
      </c>
      <c r="T15" s="9">
        <v>756.72299999999996</v>
      </c>
      <c r="U15" s="9">
        <v>779.61599999999999</v>
      </c>
      <c r="V15" s="9">
        <v>39.064999999999998</v>
      </c>
      <c r="W15" s="9">
        <v>18.013999999999999</v>
      </c>
      <c r="X15" s="9">
        <v>21.050999999999998</v>
      </c>
      <c r="Y15" s="9">
        <v>209.30500000000001</v>
      </c>
      <c r="Z15" s="9">
        <v>94.843999999999994</v>
      </c>
      <c r="AA15" s="9">
        <v>114.461</v>
      </c>
      <c r="AB15" s="9">
        <v>15.473000000000001</v>
      </c>
      <c r="AC15" s="9">
        <v>8.3629999999999995</v>
      </c>
      <c r="AD15" s="9">
        <v>7.11</v>
      </c>
      <c r="AE15" s="9">
        <v>66.025000000000006</v>
      </c>
      <c r="AF15" s="9">
        <v>25.347999999999999</v>
      </c>
      <c r="AG15" s="9">
        <v>40.677</v>
      </c>
      <c r="AH15" s="9">
        <v>90.950999999999993</v>
      </c>
      <c r="AI15" s="9">
        <v>39.139000000000003</v>
      </c>
      <c r="AJ15" s="9">
        <v>51.811999999999998</v>
      </c>
      <c r="AK15" s="9">
        <v>507.68200000000002</v>
      </c>
      <c r="AL15" s="9">
        <v>218.386</v>
      </c>
      <c r="AM15" s="9">
        <v>289.29700000000003</v>
      </c>
      <c r="AN15" s="9">
        <v>51.8</v>
      </c>
      <c r="AO15" s="9">
        <v>18.167000000000002</v>
      </c>
      <c r="AP15" s="9">
        <v>33.633000000000003</v>
      </c>
      <c r="AQ15" s="9">
        <v>222.941</v>
      </c>
      <c r="AR15" s="9">
        <v>99.694999999999993</v>
      </c>
      <c r="AS15" s="9">
        <v>123.247</v>
      </c>
      <c r="AT15" s="9">
        <v>108.967</v>
      </c>
      <c r="AU15" s="9">
        <v>57.698999999999998</v>
      </c>
      <c r="AV15" s="9">
        <v>51.268999999999998</v>
      </c>
      <c r="AW15" s="9">
        <v>412.85399999999998</v>
      </c>
      <c r="AX15" s="9">
        <v>254.65</v>
      </c>
      <c r="AY15" s="9">
        <v>158.20400000000001</v>
      </c>
      <c r="AZ15" s="9">
        <v>24.645</v>
      </c>
      <c r="BA15" s="9">
        <v>12.272</v>
      </c>
      <c r="BB15" s="9">
        <v>12.372999999999999</v>
      </c>
      <c r="BC15" s="9">
        <v>52.25</v>
      </c>
      <c r="BD15" s="9">
        <v>31.271000000000001</v>
      </c>
      <c r="BE15" s="9">
        <v>20.978000000000002</v>
      </c>
      <c r="BF15" s="9">
        <v>2.915</v>
      </c>
      <c r="BG15" s="9">
        <v>1.6439999999999999</v>
      </c>
      <c r="BH15" s="9">
        <v>1.2709999999999999</v>
      </c>
      <c r="BI15" s="9">
        <v>15.377000000000001</v>
      </c>
      <c r="BJ15" s="9">
        <v>8.6219999999999999</v>
      </c>
      <c r="BK15" s="9">
        <v>6.7549999999999999</v>
      </c>
      <c r="BL15" s="9">
        <v>18.329000000000001</v>
      </c>
      <c r="BM15" s="9">
        <v>9.8989999999999991</v>
      </c>
      <c r="BN15" s="9">
        <v>8.4309999999999992</v>
      </c>
      <c r="BO15" s="9">
        <v>49.905000000000001</v>
      </c>
      <c r="BP15" s="9">
        <v>23.908000000000001</v>
      </c>
      <c r="BQ15" s="9">
        <v>25.998000000000001</v>
      </c>
      <c r="BR15" s="9">
        <v>319.61399999999998</v>
      </c>
      <c r="BS15" s="9">
        <v>190.21600000000001</v>
      </c>
      <c r="BT15" s="9">
        <v>129.398</v>
      </c>
      <c r="BU15" s="9">
        <v>886.96500000000003</v>
      </c>
      <c r="BV15" s="9">
        <v>491.65300000000002</v>
      </c>
      <c r="BW15" s="9">
        <v>395.31200000000001</v>
      </c>
    </row>
    <row r="16" spans="1:75">
      <c r="A16" s="10">
        <v>43862</v>
      </c>
      <c r="B16" s="9">
        <v>31.722000000000001</v>
      </c>
      <c r="C16" s="9">
        <v>24.398</v>
      </c>
      <c r="D16" s="9">
        <v>159.154</v>
      </c>
      <c r="E16" s="9">
        <v>88.027000000000001</v>
      </c>
      <c r="F16" s="9">
        <v>71.126999999999995</v>
      </c>
      <c r="G16" s="9">
        <v>117.10899999999999</v>
      </c>
      <c r="H16" s="9">
        <v>53.887999999999998</v>
      </c>
      <c r="I16" s="9">
        <v>63.220999999999997</v>
      </c>
      <c r="J16" s="9">
        <v>18.896000000000001</v>
      </c>
      <c r="K16" s="9">
        <v>8.1</v>
      </c>
      <c r="L16" s="9">
        <v>10.795999999999999</v>
      </c>
      <c r="M16" s="9">
        <v>1931.338</v>
      </c>
      <c r="N16" s="9">
        <v>1002.395</v>
      </c>
      <c r="O16" s="9">
        <v>928.94299999999998</v>
      </c>
      <c r="P16" s="9">
        <v>363.49099999999999</v>
      </c>
      <c r="Q16" s="9">
        <v>182.81100000000001</v>
      </c>
      <c r="R16" s="9">
        <v>180.68</v>
      </c>
      <c r="S16" s="9">
        <v>1582.625</v>
      </c>
      <c r="T16" s="9">
        <v>790.75300000000004</v>
      </c>
      <c r="U16" s="9">
        <v>791.87199999999996</v>
      </c>
      <c r="V16" s="9">
        <v>47.018999999999998</v>
      </c>
      <c r="W16" s="9">
        <v>24.055</v>
      </c>
      <c r="X16" s="9">
        <v>22.963999999999999</v>
      </c>
      <c r="Y16" s="9">
        <v>229.417</v>
      </c>
      <c r="Z16" s="9">
        <v>111.482</v>
      </c>
      <c r="AA16" s="9">
        <v>117.935</v>
      </c>
      <c r="AB16" s="9">
        <v>12.539</v>
      </c>
      <c r="AC16" s="9">
        <v>7.3529999999999998</v>
      </c>
      <c r="AD16" s="9">
        <v>5.1859999999999999</v>
      </c>
      <c r="AE16" s="9">
        <v>66.885999999999996</v>
      </c>
      <c r="AF16" s="9">
        <v>28.088999999999999</v>
      </c>
      <c r="AG16" s="9">
        <v>38.796999999999997</v>
      </c>
      <c r="AH16" s="9">
        <v>98.241</v>
      </c>
      <c r="AI16" s="9">
        <v>44.552999999999997</v>
      </c>
      <c r="AJ16" s="9">
        <v>53.688000000000002</v>
      </c>
      <c r="AK16" s="9">
        <v>549.15599999999995</v>
      </c>
      <c r="AL16" s="9">
        <v>229.65199999999999</v>
      </c>
      <c r="AM16" s="9">
        <v>319.50400000000002</v>
      </c>
      <c r="AN16" s="9">
        <v>54.847000000000001</v>
      </c>
      <c r="AO16" s="9">
        <v>25.640999999999998</v>
      </c>
      <c r="AP16" s="9">
        <v>29.204999999999998</v>
      </c>
      <c r="AQ16" s="9">
        <v>213.501</v>
      </c>
      <c r="AR16" s="9">
        <v>99.057000000000002</v>
      </c>
      <c r="AS16" s="9">
        <v>114.444</v>
      </c>
      <c r="AT16" s="9">
        <v>105.258</v>
      </c>
      <c r="AU16" s="9">
        <v>54.377000000000002</v>
      </c>
      <c r="AV16" s="9">
        <v>50.881</v>
      </c>
      <c r="AW16" s="9">
        <v>409.73399999999998</v>
      </c>
      <c r="AX16" s="9">
        <v>257.64999999999998</v>
      </c>
      <c r="AY16" s="9">
        <v>152.08500000000001</v>
      </c>
      <c r="AZ16" s="9">
        <v>28.920999999999999</v>
      </c>
      <c r="BA16" s="9">
        <v>15.071</v>
      </c>
      <c r="BB16" s="9">
        <v>13.851000000000001</v>
      </c>
      <c r="BC16" s="9">
        <v>58.848999999999997</v>
      </c>
      <c r="BD16" s="9">
        <v>30.704000000000001</v>
      </c>
      <c r="BE16" s="9">
        <v>28.146000000000001</v>
      </c>
      <c r="BF16" s="9">
        <v>9.3680000000000003</v>
      </c>
      <c r="BG16" s="9">
        <v>6.883</v>
      </c>
      <c r="BH16" s="9">
        <v>2.4849999999999999</v>
      </c>
      <c r="BI16" s="9">
        <v>16.143999999999998</v>
      </c>
      <c r="BJ16" s="9">
        <v>8.5869999999999997</v>
      </c>
      <c r="BK16" s="9">
        <v>7.5570000000000004</v>
      </c>
      <c r="BL16" s="9">
        <v>7.2990000000000004</v>
      </c>
      <c r="BM16" s="9">
        <v>4.8789999999999996</v>
      </c>
      <c r="BN16" s="9">
        <v>2.4209999999999998</v>
      </c>
      <c r="BO16" s="9">
        <v>38.936</v>
      </c>
      <c r="BP16" s="9">
        <v>25.532</v>
      </c>
      <c r="BQ16" s="9">
        <v>13.404999999999999</v>
      </c>
      <c r="BR16" s="9">
        <v>340.45499999999998</v>
      </c>
      <c r="BS16" s="9">
        <v>198.94</v>
      </c>
      <c r="BT16" s="9">
        <v>141.51499999999999</v>
      </c>
      <c r="BU16" s="9">
        <v>815.72400000000005</v>
      </c>
      <c r="BV16" s="9">
        <v>433.9</v>
      </c>
      <c r="BW16" s="9">
        <v>381.82499999999999</v>
      </c>
    </row>
    <row r="17" spans="1:75">
      <c r="A17" s="10">
        <v>44228</v>
      </c>
      <c r="B17" s="9">
        <v>62.228000000000002</v>
      </c>
      <c r="C17" s="9">
        <v>59.927</v>
      </c>
      <c r="D17" s="9">
        <v>174.45500000000001</v>
      </c>
      <c r="E17" s="9">
        <v>91.253</v>
      </c>
      <c r="F17" s="9">
        <v>83.201999999999998</v>
      </c>
      <c r="G17" s="9">
        <v>110.247</v>
      </c>
      <c r="H17" s="9">
        <v>56.509</v>
      </c>
      <c r="I17" s="9">
        <v>53.738</v>
      </c>
      <c r="J17" s="9">
        <v>18.573</v>
      </c>
      <c r="K17" s="9">
        <v>9.3949999999999996</v>
      </c>
      <c r="L17" s="9">
        <v>9.1780000000000008</v>
      </c>
      <c r="M17" s="9">
        <v>1842.741</v>
      </c>
      <c r="N17" s="9">
        <v>939.05899999999997</v>
      </c>
      <c r="O17" s="9">
        <v>903.68200000000002</v>
      </c>
      <c r="P17" s="9">
        <v>430.32100000000003</v>
      </c>
      <c r="Q17" s="9">
        <v>221.54499999999999</v>
      </c>
      <c r="R17" s="9">
        <v>208.77699999999999</v>
      </c>
      <c r="S17" s="9">
        <v>1444.085</v>
      </c>
      <c r="T17" s="9">
        <v>708.005</v>
      </c>
      <c r="U17" s="9">
        <v>736.08</v>
      </c>
      <c r="V17" s="9">
        <v>57.515000000000001</v>
      </c>
      <c r="W17" s="9">
        <v>31.088000000000001</v>
      </c>
      <c r="X17" s="9">
        <v>26.425999999999998</v>
      </c>
      <c r="Y17" s="9">
        <v>187.571</v>
      </c>
      <c r="Z17" s="9">
        <v>92.028000000000006</v>
      </c>
      <c r="AA17" s="9">
        <v>95.543000000000006</v>
      </c>
      <c r="AB17" s="9">
        <v>23.780999999999999</v>
      </c>
      <c r="AC17" s="9">
        <v>11.621</v>
      </c>
      <c r="AD17" s="9">
        <v>12.161</v>
      </c>
      <c r="AE17" s="9">
        <v>63.264000000000003</v>
      </c>
      <c r="AF17" s="9">
        <v>24.248999999999999</v>
      </c>
      <c r="AG17" s="9">
        <v>39.014000000000003</v>
      </c>
      <c r="AH17" s="9">
        <v>126.607</v>
      </c>
      <c r="AI17" s="9">
        <v>58.369</v>
      </c>
      <c r="AJ17" s="9">
        <v>68.238</v>
      </c>
      <c r="AK17" s="9">
        <v>504.08</v>
      </c>
      <c r="AL17" s="9">
        <v>225.12700000000001</v>
      </c>
      <c r="AM17" s="9">
        <v>278.95299999999997</v>
      </c>
      <c r="AN17" s="9">
        <v>63.962000000000003</v>
      </c>
      <c r="AO17" s="9">
        <v>29.896999999999998</v>
      </c>
      <c r="AP17" s="9">
        <v>34.064999999999998</v>
      </c>
      <c r="AQ17" s="9">
        <v>212.619</v>
      </c>
      <c r="AR17" s="9">
        <v>85.218999999999994</v>
      </c>
      <c r="AS17" s="9">
        <v>127.401</v>
      </c>
      <c r="AT17" s="9">
        <v>113.89700000000001</v>
      </c>
      <c r="AU17" s="9">
        <v>66.816999999999993</v>
      </c>
      <c r="AV17" s="9">
        <v>47.079000000000001</v>
      </c>
      <c r="AW17" s="9">
        <v>397.41399999999999</v>
      </c>
      <c r="AX17" s="9">
        <v>237.66200000000001</v>
      </c>
      <c r="AY17" s="9">
        <v>159.75200000000001</v>
      </c>
      <c r="AZ17" s="9">
        <v>30.893000000000001</v>
      </c>
      <c r="BA17" s="9">
        <v>16.100000000000001</v>
      </c>
      <c r="BB17" s="9">
        <v>14.792999999999999</v>
      </c>
      <c r="BC17" s="9">
        <v>46.094000000000001</v>
      </c>
      <c r="BD17" s="9">
        <v>21.289000000000001</v>
      </c>
      <c r="BE17" s="9">
        <v>24.805</v>
      </c>
      <c r="BF17" s="9">
        <v>5.1529999999999996</v>
      </c>
      <c r="BG17" s="9">
        <v>1.5589999999999999</v>
      </c>
      <c r="BH17" s="9">
        <v>3.5939999999999999</v>
      </c>
      <c r="BI17" s="9">
        <v>14.443</v>
      </c>
      <c r="BJ17" s="9">
        <v>9.0739999999999998</v>
      </c>
      <c r="BK17" s="9">
        <v>5.3689999999999998</v>
      </c>
      <c r="BL17" s="9">
        <v>8.5129999999999999</v>
      </c>
      <c r="BM17" s="9">
        <v>6.093</v>
      </c>
      <c r="BN17" s="9">
        <v>2.42</v>
      </c>
      <c r="BO17" s="9">
        <v>18.599</v>
      </c>
      <c r="BP17" s="9">
        <v>13.356999999999999</v>
      </c>
      <c r="BQ17" s="9">
        <v>5.2430000000000003</v>
      </c>
      <c r="BR17" s="9">
        <v>377.32100000000003</v>
      </c>
      <c r="BS17" s="9">
        <v>220.911</v>
      </c>
      <c r="BT17" s="9">
        <v>156.41</v>
      </c>
      <c r="BU17" s="9">
        <v>836.81500000000005</v>
      </c>
      <c r="BV17" s="9">
        <v>439.45600000000002</v>
      </c>
      <c r="BW17" s="9">
        <v>397.35899999999998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974</vt:i4>
      </vt:variant>
    </vt:vector>
  </HeadingPairs>
  <TitlesOfParts>
    <vt:vector size="980" baseType="lpstr">
      <vt:lpstr>Contents</vt:lpstr>
      <vt:lpstr>Table 13.1</vt:lpstr>
      <vt:lpstr>Table 13.2</vt:lpstr>
      <vt:lpstr>Index</vt:lpstr>
      <vt:lpstr>Data1</vt:lpstr>
      <vt:lpstr>Data2</vt:lpstr>
      <vt:lpstr>A124829066F</vt:lpstr>
      <vt:lpstr>A124829066F_Data</vt:lpstr>
      <vt:lpstr>A124829066F_Latest</vt:lpstr>
      <vt:lpstr>A124829070W</vt:lpstr>
      <vt:lpstr>A124829070W_Data</vt:lpstr>
      <vt:lpstr>A124829070W_Latest</vt:lpstr>
      <vt:lpstr>A124829074F</vt:lpstr>
      <vt:lpstr>A124829074F_Data</vt:lpstr>
      <vt:lpstr>A124829074F_Latest</vt:lpstr>
      <vt:lpstr>A124829078R</vt:lpstr>
      <vt:lpstr>A124829078R_Data</vt:lpstr>
      <vt:lpstr>A124829078R_Latest</vt:lpstr>
      <vt:lpstr>A124829082F</vt:lpstr>
      <vt:lpstr>A124829082F_Data</vt:lpstr>
      <vt:lpstr>A124829082F_Latest</vt:lpstr>
      <vt:lpstr>A124829086R</vt:lpstr>
      <vt:lpstr>A124829086R_Data</vt:lpstr>
      <vt:lpstr>A124829086R_Latest</vt:lpstr>
      <vt:lpstr>A124829090F</vt:lpstr>
      <vt:lpstr>A124829090F_Data</vt:lpstr>
      <vt:lpstr>A124829090F_Latest</vt:lpstr>
      <vt:lpstr>A124829094R</vt:lpstr>
      <vt:lpstr>A124829094R_Data</vt:lpstr>
      <vt:lpstr>A124829094R_Latest</vt:lpstr>
      <vt:lpstr>A124829098X</vt:lpstr>
      <vt:lpstr>A124829098X_Data</vt:lpstr>
      <vt:lpstr>A124829098X_Latest</vt:lpstr>
      <vt:lpstr>A124829102C</vt:lpstr>
      <vt:lpstr>A124829102C_Data</vt:lpstr>
      <vt:lpstr>A124829102C_Latest</vt:lpstr>
      <vt:lpstr>A124829106L</vt:lpstr>
      <vt:lpstr>A124829106L_Data</vt:lpstr>
      <vt:lpstr>A124829106L_Latest</vt:lpstr>
      <vt:lpstr>A124829110C</vt:lpstr>
      <vt:lpstr>A124829110C_Data</vt:lpstr>
      <vt:lpstr>A124829110C_Latest</vt:lpstr>
      <vt:lpstr>A124829114L</vt:lpstr>
      <vt:lpstr>A124829114L_Data</vt:lpstr>
      <vt:lpstr>A124829114L_Latest</vt:lpstr>
      <vt:lpstr>A124829118W</vt:lpstr>
      <vt:lpstr>A124829118W_Data</vt:lpstr>
      <vt:lpstr>A124829118W_Latest</vt:lpstr>
      <vt:lpstr>A124829122L</vt:lpstr>
      <vt:lpstr>A124829122L_Data</vt:lpstr>
      <vt:lpstr>A124829122L_Latest</vt:lpstr>
      <vt:lpstr>A124829126W</vt:lpstr>
      <vt:lpstr>A124829126W_Data</vt:lpstr>
      <vt:lpstr>A124829126W_Latest</vt:lpstr>
      <vt:lpstr>A124829130L</vt:lpstr>
      <vt:lpstr>A124829130L_Data</vt:lpstr>
      <vt:lpstr>A124829130L_Latest</vt:lpstr>
      <vt:lpstr>A124829134W</vt:lpstr>
      <vt:lpstr>A124829134W_Data</vt:lpstr>
      <vt:lpstr>A124829134W_Latest</vt:lpstr>
      <vt:lpstr>A124829138F</vt:lpstr>
      <vt:lpstr>A124829138F_Data</vt:lpstr>
      <vt:lpstr>A124829138F_Latest</vt:lpstr>
      <vt:lpstr>A124829146F</vt:lpstr>
      <vt:lpstr>A124829146F_Data</vt:lpstr>
      <vt:lpstr>A124829146F_Latest</vt:lpstr>
      <vt:lpstr>A124829150W</vt:lpstr>
      <vt:lpstr>A124829150W_Data</vt:lpstr>
      <vt:lpstr>A124829150W_Latest</vt:lpstr>
      <vt:lpstr>A124829154F</vt:lpstr>
      <vt:lpstr>A124829154F_Data</vt:lpstr>
      <vt:lpstr>A124829154F_Latest</vt:lpstr>
      <vt:lpstr>A124829158R</vt:lpstr>
      <vt:lpstr>A124829158R_Data</vt:lpstr>
      <vt:lpstr>A124829158R_Latest</vt:lpstr>
      <vt:lpstr>A124829162F</vt:lpstr>
      <vt:lpstr>A124829162F_Data</vt:lpstr>
      <vt:lpstr>A124829162F_Latest</vt:lpstr>
      <vt:lpstr>A124829166R</vt:lpstr>
      <vt:lpstr>A124829166R_Data</vt:lpstr>
      <vt:lpstr>A124829166R_Latest</vt:lpstr>
      <vt:lpstr>A124829170F</vt:lpstr>
      <vt:lpstr>A124829170F_Data</vt:lpstr>
      <vt:lpstr>A124829170F_Latest</vt:lpstr>
      <vt:lpstr>A124829174R</vt:lpstr>
      <vt:lpstr>A124829174R_Data</vt:lpstr>
      <vt:lpstr>A124829174R_Latest</vt:lpstr>
      <vt:lpstr>A124829178X</vt:lpstr>
      <vt:lpstr>A124829178X_Data</vt:lpstr>
      <vt:lpstr>A124829178X_Latest</vt:lpstr>
      <vt:lpstr>A124829182R</vt:lpstr>
      <vt:lpstr>A124829182R_Data</vt:lpstr>
      <vt:lpstr>A124829182R_Latest</vt:lpstr>
      <vt:lpstr>A124829186X</vt:lpstr>
      <vt:lpstr>A124829186X_Data</vt:lpstr>
      <vt:lpstr>A124829186X_Latest</vt:lpstr>
      <vt:lpstr>A124829190R</vt:lpstr>
      <vt:lpstr>A124829190R_Data</vt:lpstr>
      <vt:lpstr>A124829190R_Latest</vt:lpstr>
      <vt:lpstr>A124829194X</vt:lpstr>
      <vt:lpstr>A124829194X_Data</vt:lpstr>
      <vt:lpstr>A124829194X_Latest</vt:lpstr>
      <vt:lpstr>A124829198J</vt:lpstr>
      <vt:lpstr>A124829198J_Data</vt:lpstr>
      <vt:lpstr>A124829198J_Latest</vt:lpstr>
      <vt:lpstr>A124829202L</vt:lpstr>
      <vt:lpstr>A124829202L_Data</vt:lpstr>
      <vt:lpstr>A124829202L_Latest</vt:lpstr>
      <vt:lpstr>A124829206W</vt:lpstr>
      <vt:lpstr>A124829206W_Data</vt:lpstr>
      <vt:lpstr>A124829206W_Latest</vt:lpstr>
      <vt:lpstr>A124829210L</vt:lpstr>
      <vt:lpstr>A124829210L_Data</vt:lpstr>
      <vt:lpstr>A124829210L_Latest</vt:lpstr>
      <vt:lpstr>A124829214W</vt:lpstr>
      <vt:lpstr>A124829214W_Data</vt:lpstr>
      <vt:lpstr>A124829214W_Latest</vt:lpstr>
      <vt:lpstr>A124829218F</vt:lpstr>
      <vt:lpstr>A124829218F_Data</vt:lpstr>
      <vt:lpstr>A124829218F_Latest</vt:lpstr>
      <vt:lpstr>A124829222W</vt:lpstr>
      <vt:lpstr>A124829222W_Data</vt:lpstr>
      <vt:lpstr>A124829222W_Latest</vt:lpstr>
      <vt:lpstr>A124829226F</vt:lpstr>
      <vt:lpstr>A124829226F_Data</vt:lpstr>
      <vt:lpstr>A124829226F_Latest</vt:lpstr>
      <vt:lpstr>A124829230W</vt:lpstr>
      <vt:lpstr>A124829230W_Data</vt:lpstr>
      <vt:lpstr>A124829230W_Latest</vt:lpstr>
      <vt:lpstr>A124829234F</vt:lpstr>
      <vt:lpstr>A124829234F_Data</vt:lpstr>
      <vt:lpstr>A124829234F_Latest</vt:lpstr>
      <vt:lpstr>A124829238R</vt:lpstr>
      <vt:lpstr>A124829238R_Data</vt:lpstr>
      <vt:lpstr>A124829238R_Latest</vt:lpstr>
      <vt:lpstr>A124829242F</vt:lpstr>
      <vt:lpstr>A124829242F_Data</vt:lpstr>
      <vt:lpstr>A124829242F_Latest</vt:lpstr>
      <vt:lpstr>A124829246R</vt:lpstr>
      <vt:lpstr>A124829246R_Data</vt:lpstr>
      <vt:lpstr>A124829246R_Latest</vt:lpstr>
      <vt:lpstr>A124829250F</vt:lpstr>
      <vt:lpstr>A124829250F_Data</vt:lpstr>
      <vt:lpstr>A124829250F_Latest</vt:lpstr>
      <vt:lpstr>A124829254R</vt:lpstr>
      <vt:lpstr>A124829254R_Data</vt:lpstr>
      <vt:lpstr>A124829254R_Latest</vt:lpstr>
      <vt:lpstr>A124829258X</vt:lpstr>
      <vt:lpstr>A124829258X_Data</vt:lpstr>
      <vt:lpstr>A124829258X_Latest</vt:lpstr>
      <vt:lpstr>A124829262R</vt:lpstr>
      <vt:lpstr>A124829262R_Data</vt:lpstr>
      <vt:lpstr>A124829262R_Latest</vt:lpstr>
      <vt:lpstr>A124829266X</vt:lpstr>
      <vt:lpstr>A124829266X_Data</vt:lpstr>
      <vt:lpstr>A124829266X_Latest</vt:lpstr>
      <vt:lpstr>A124829270R</vt:lpstr>
      <vt:lpstr>A124829270R_Data</vt:lpstr>
      <vt:lpstr>A124829270R_Latest</vt:lpstr>
      <vt:lpstr>A124829274X</vt:lpstr>
      <vt:lpstr>A124829274X_Data</vt:lpstr>
      <vt:lpstr>A124829274X_Latest</vt:lpstr>
      <vt:lpstr>A124829278J</vt:lpstr>
      <vt:lpstr>A124829278J_Data</vt:lpstr>
      <vt:lpstr>A124829278J_Latest</vt:lpstr>
      <vt:lpstr>A124829282X</vt:lpstr>
      <vt:lpstr>A124829282X_Data</vt:lpstr>
      <vt:lpstr>A124829282X_Latest</vt:lpstr>
      <vt:lpstr>A124829286J</vt:lpstr>
      <vt:lpstr>A124829286J_Data</vt:lpstr>
      <vt:lpstr>A124829286J_Latest</vt:lpstr>
      <vt:lpstr>A124829290X</vt:lpstr>
      <vt:lpstr>A124829290X_Data</vt:lpstr>
      <vt:lpstr>A124829290X_Latest</vt:lpstr>
      <vt:lpstr>A124829294J</vt:lpstr>
      <vt:lpstr>A124829294J_Data</vt:lpstr>
      <vt:lpstr>A124829294J_Latest</vt:lpstr>
      <vt:lpstr>A124829302W</vt:lpstr>
      <vt:lpstr>A124829302W_Data</vt:lpstr>
      <vt:lpstr>A124829302W_Latest</vt:lpstr>
      <vt:lpstr>A124829306F</vt:lpstr>
      <vt:lpstr>A124829306F_Data</vt:lpstr>
      <vt:lpstr>A124829306F_Latest</vt:lpstr>
      <vt:lpstr>A124829310W</vt:lpstr>
      <vt:lpstr>A124829310W_Data</vt:lpstr>
      <vt:lpstr>A124829310W_Latest</vt:lpstr>
      <vt:lpstr>A124829314F</vt:lpstr>
      <vt:lpstr>A124829314F_Data</vt:lpstr>
      <vt:lpstr>A124829314F_Latest</vt:lpstr>
      <vt:lpstr>A124829318R</vt:lpstr>
      <vt:lpstr>A124829318R_Data</vt:lpstr>
      <vt:lpstr>A124829318R_Latest</vt:lpstr>
      <vt:lpstr>A124829322F</vt:lpstr>
      <vt:lpstr>A124829322F_Data</vt:lpstr>
      <vt:lpstr>A124829322F_Latest</vt:lpstr>
      <vt:lpstr>A124829326R</vt:lpstr>
      <vt:lpstr>A124829326R_Data</vt:lpstr>
      <vt:lpstr>A124829326R_Latest</vt:lpstr>
      <vt:lpstr>A124829330F</vt:lpstr>
      <vt:lpstr>A124829330F_Data</vt:lpstr>
      <vt:lpstr>A124829330F_Latest</vt:lpstr>
      <vt:lpstr>A124829334R</vt:lpstr>
      <vt:lpstr>A124829334R_Data</vt:lpstr>
      <vt:lpstr>A124829334R_Latest</vt:lpstr>
      <vt:lpstr>A124829338X</vt:lpstr>
      <vt:lpstr>A124829338X_Data</vt:lpstr>
      <vt:lpstr>A124829338X_Latest</vt:lpstr>
      <vt:lpstr>A124829342R</vt:lpstr>
      <vt:lpstr>A124829342R_Data</vt:lpstr>
      <vt:lpstr>A124829342R_Latest</vt:lpstr>
      <vt:lpstr>A124829346X</vt:lpstr>
      <vt:lpstr>A124829346X_Data</vt:lpstr>
      <vt:lpstr>A124829346X_Latest</vt:lpstr>
      <vt:lpstr>A124829350R</vt:lpstr>
      <vt:lpstr>A124829350R_Data</vt:lpstr>
      <vt:lpstr>A124829350R_Latest</vt:lpstr>
      <vt:lpstr>A124829354X</vt:lpstr>
      <vt:lpstr>A124829354X_Data</vt:lpstr>
      <vt:lpstr>A124829354X_Latest</vt:lpstr>
      <vt:lpstr>A124829358J</vt:lpstr>
      <vt:lpstr>A124829358J_Data</vt:lpstr>
      <vt:lpstr>A124829358J_Latest</vt:lpstr>
      <vt:lpstr>A124829362X</vt:lpstr>
      <vt:lpstr>A124829362X_Data</vt:lpstr>
      <vt:lpstr>A124829362X_Latest</vt:lpstr>
      <vt:lpstr>A124829366J</vt:lpstr>
      <vt:lpstr>A124829366J_Data</vt:lpstr>
      <vt:lpstr>A124829366J_Latest</vt:lpstr>
      <vt:lpstr>A124829370X</vt:lpstr>
      <vt:lpstr>A124829370X_Data</vt:lpstr>
      <vt:lpstr>A124829370X_Latest</vt:lpstr>
      <vt:lpstr>A124829374J</vt:lpstr>
      <vt:lpstr>A124829374J_Data</vt:lpstr>
      <vt:lpstr>A124829374J_Latest</vt:lpstr>
      <vt:lpstr>A124829378T</vt:lpstr>
      <vt:lpstr>A124829378T_Data</vt:lpstr>
      <vt:lpstr>A124829378T_Latest</vt:lpstr>
      <vt:lpstr>A124829382J</vt:lpstr>
      <vt:lpstr>A124829382J_Data</vt:lpstr>
      <vt:lpstr>A124829382J_Latest</vt:lpstr>
      <vt:lpstr>A124829386T</vt:lpstr>
      <vt:lpstr>A124829386T_Data</vt:lpstr>
      <vt:lpstr>A124829386T_Latest</vt:lpstr>
      <vt:lpstr>A124829390J</vt:lpstr>
      <vt:lpstr>A124829390J_Data</vt:lpstr>
      <vt:lpstr>A124829390J_Latest</vt:lpstr>
      <vt:lpstr>A124829394T</vt:lpstr>
      <vt:lpstr>A124829394T_Data</vt:lpstr>
      <vt:lpstr>A124829394T_Latest</vt:lpstr>
      <vt:lpstr>A124829398A</vt:lpstr>
      <vt:lpstr>A124829398A_Data</vt:lpstr>
      <vt:lpstr>A124829398A_Latest</vt:lpstr>
      <vt:lpstr>A124829402F</vt:lpstr>
      <vt:lpstr>A124829402F_Data</vt:lpstr>
      <vt:lpstr>A124829402F_Latest</vt:lpstr>
      <vt:lpstr>A124829406R</vt:lpstr>
      <vt:lpstr>A124829406R_Data</vt:lpstr>
      <vt:lpstr>A124829406R_Latest</vt:lpstr>
      <vt:lpstr>A124829410F</vt:lpstr>
      <vt:lpstr>A124829410F_Data</vt:lpstr>
      <vt:lpstr>A124829410F_Latest</vt:lpstr>
      <vt:lpstr>A124829414R</vt:lpstr>
      <vt:lpstr>A124829414R_Data</vt:lpstr>
      <vt:lpstr>A124829414R_Latest</vt:lpstr>
      <vt:lpstr>A124829418X</vt:lpstr>
      <vt:lpstr>A124829418X_Data</vt:lpstr>
      <vt:lpstr>A124829418X_Latest</vt:lpstr>
      <vt:lpstr>A124829422R</vt:lpstr>
      <vt:lpstr>A124829422R_Data</vt:lpstr>
      <vt:lpstr>A124829422R_Latest</vt:lpstr>
      <vt:lpstr>A124829426X</vt:lpstr>
      <vt:lpstr>A124829426X_Data</vt:lpstr>
      <vt:lpstr>A124829426X_Latest</vt:lpstr>
      <vt:lpstr>A124829430R</vt:lpstr>
      <vt:lpstr>A124829430R_Data</vt:lpstr>
      <vt:lpstr>A124829430R_Latest</vt:lpstr>
      <vt:lpstr>A124829434X</vt:lpstr>
      <vt:lpstr>A124829434X_Data</vt:lpstr>
      <vt:lpstr>A124829434X_Latest</vt:lpstr>
      <vt:lpstr>A124829438J</vt:lpstr>
      <vt:lpstr>A124829438J_Data</vt:lpstr>
      <vt:lpstr>A124829438J_Latest</vt:lpstr>
      <vt:lpstr>A124829442X</vt:lpstr>
      <vt:lpstr>A124829442X_Data</vt:lpstr>
      <vt:lpstr>A124829442X_Latest</vt:lpstr>
      <vt:lpstr>A124829446J</vt:lpstr>
      <vt:lpstr>A124829446J_Data</vt:lpstr>
      <vt:lpstr>A124829446J_Latest</vt:lpstr>
      <vt:lpstr>A124829450X</vt:lpstr>
      <vt:lpstr>A124829450X_Data</vt:lpstr>
      <vt:lpstr>A124829450X_Latest</vt:lpstr>
      <vt:lpstr>A124829454J</vt:lpstr>
      <vt:lpstr>A124829454J_Data</vt:lpstr>
      <vt:lpstr>A124829454J_Latest</vt:lpstr>
      <vt:lpstr>A124829458T</vt:lpstr>
      <vt:lpstr>A124829458T_Data</vt:lpstr>
      <vt:lpstr>A124829458T_Latest</vt:lpstr>
      <vt:lpstr>A124829462J</vt:lpstr>
      <vt:lpstr>A124829462J_Data</vt:lpstr>
      <vt:lpstr>A124829462J_Latest</vt:lpstr>
      <vt:lpstr>A124829466T</vt:lpstr>
      <vt:lpstr>A124829466T_Data</vt:lpstr>
      <vt:lpstr>A124829466T_Latest</vt:lpstr>
      <vt:lpstr>A124829470J</vt:lpstr>
      <vt:lpstr>A124829470J_Data</vt:lpstr>
      <vt:lpstr>A124829470J_Latest</vt:lpstr>
      <vt:lpstr>A124829474T</vt:lpstr>
      <vt:lpstr>A124829474T_Data</vt:lpstr>
      <vt:lpstr>A124829474T_Latest</vt:lpstr>
      <vt:lpstr>A124829478A</vt:lpstr>
      <vt:lpstr>A124829478A_Data</vt:lpstr>
      <vt:lpstr>A124829478A_Latest</vt:lpstr>
      <vt:lpstr>A124829482T</vt:lpstr>
      <vt:lpstr>A124829482T_Data</vt:lpstr>
      <vt:lpstr>A124829482T_Latest</vt:lpstr>
      <vt:lpstr>A124829486A</vt:lpstr>
      <vt:lpstr>A124829486A_Data</vt:lpstr>
      <vt:lpstr>A124829486A_Latest</vt:lpstr>
      <vt:lpstr>A124829490T</vt:lpstr>
      <vt:lpstr>A124829490T_Data</vt:lpstr>
      <vt:lpstr>A124829490T_Latest</vt:lpstr>
      <vt:lpstr>A124829494A</vt:lpstr>
      <vt:lpstr>A124829494A_Data</vt:lpstr>
      <vt:lpstr>A124829494A_Latest</vt:lpstr>
      <vt:lpstr>A124829498K</vt:lpstr>
      <vt:lpstr>A124829498K_Data</vt:lpstr>
      <vt:lpstr>A124829498K_Latest</vt:lpstr>
      <vt:lpstr>A124829502R</vt:lpstr>
      <vt:lpstr>A124829502R_Data</vt:lpstr>
      <vt:lpstr>A124829502R_Latest</vt:lpstr>
      <vt:lpstr>A124829506X</vt:lpstr>
      <vt:lpstr>A124829506X_Data</vt:lpstr>
      <vt:lpstr>A124829506X_Latest</vt:lpstr>
      <vt:lpstr>A124829510R</vt:lpstr>
      <vt:lpstr>A124829510R_Data</vt:lpstr>
      <vt:lpstr>A124829510R_Latest</vt:lpstr>
      <vt:lpstr>A124829514X</vt:lpstr>
      <vt:lpstr>A124829514X_Data</vt:lpstr>
      <vt:lpstr>A124829514X_Latest</vt:lpstr>
      <vt:lpstr>A124829522X</vt:lpstr>
      <vt:lpstr>A124829522X_Data</vt:lpstr>
      <vt:lpstr>A124829522X_Latest</vt:lpstr>
      <vt:lpstr>A124829526J</vt:lpstr>
      <vt:lpstr>A124829526J_Data</vt:lpstr>
      <vt:lpstr>A124829526J_Latest</vt:lpstr>
      <vt:lpstr>A124829530X</vt:lpstr>
      <vt:lpstr>A124829530X_Data</vt:lpstr>
      <vt:lpstr>A124829530X_Latest</vt:lpstr>
      <vt:lpstr>A124829534J</vt:lpstr>
      <vt:lpstr>A124829534J_Data</vt:lpstr>
      <vt:lpstr>A124829534J_Latest</vt:lpstr>
      <vt:lpstr>A124829538T</vt:lpstr>
      <vt:lpstr>A124829538T_Data</vt:lpstr>
      <vt:lpstr>A124829538T_Latest</vt:lpstr>
      <vt:lpstr>A124829542J</vt:lpstr>
      <vt:lpstr>A124829542J_Data</vt:lpstr>
      <vt:lpstr>A124829542J_Latest</vt:lpstr>
      <vt:lpstr>A124829546T</vt:lpstr>
      <vt:lpstr>A124829546T_Data</vt:lpstr>
      <vt:lpstr>A124829546T_Latest</vt:lpstr>
      <vt:lpstr>A124829550J</vt:lpstr>
      <vt:lpstr>A124829550J_Data</vt:lpstr>
      <vt:lpstr>A124829550J_Latest</vt:lpstr>
      <vt:lpstr>A124829554T</vt:lpstr>
      <vt:lpstr>A124829554T_Data</vt:lpstr>
      <vt:lpstr>A124829554T_Latest</vt:lpstr>
      <vt:lpstr>A124829558A</vt:lpstr>
      <vt:lpstr>A124829558A_Data</vt:lpstr>
      <vt:lpstr>A124829558A_Latest</vt:lpstr>
      <vt:lpstr>A124829562T</vt:lpstr>
      <vt:lpstr>A124829562T_Data</vt:lpstr>
      <vt:lpstr>A124829562T_Latest</vt:lpstr>
      <vt:lpstr>A124829566A</vt:lpstr>
      <vt:lpstr>A124829566A_Data</vt:lpstr>
      <vt:lpstr>A124829566A_Latest</vt:lpstr>
      <vt:lpstr>A124829570T</vt:lpstr>
      <vt:lpstr>A124829570T_Data</vt:lpstr>
      <vt:lpstr>A124829570T_Latest</vt:lpstr>
      <vt:lpstr>A124829574A</vt:lpstr>
      <vt:lpstr>A124829574A_Data</vt:lpstr>
      <vt:lpstr>A124829574A_Latest</vt:lpstr>
      <vt:lpstr>A124829578K</vt:lpstr>
      <vt:lpstr>A124829578K_Data</vt:lpstr>
      <vt:lpstr>A124829578K_Latest</vt:lpstr>
      <vt:lpstr>A124829582A</vt:lpstr>
      <vt:lpstr>A124829582A_Data</vt:lpstr>
      <vt:lpstr>A124829582A_Latest</vt:lpstr>
      <vt:lpstr>A124829586K</vt:lpstr>
      <vt:lpstr>A124829586K_Data</vt:lpstr>
      <vt:lpstr>A124829586K_Latest</vt:lpstr>
      <vt:lpstr>A124829590A</vt:lpstr>
      <vt:lpstr>A124829590A_Data</vt:lpstr>
      <vt:lpstr>A124829590A_Latest</vt:lpstr>
      <vt:lpstr>A124829594K</vt:lpstr>
      <vt:lpstr>A124829594K_Data</vt:lpstr>
      <vt:lpstr>A124829594K_Latest</vt:lpstr>
      <vt:lpstr>A124829598V</vt:lpstr>
      <vt:lpstr>A124829598V_Data</vt:lpstr>
      <vt:lpstr>A124829598V_Latest</vt:lpstr>
      <vt:lpstr>A124829602X</vt:lpstr>
      <vt:lpstr>A124829602X_Data</vt:lpstr>
      <vt:lpstr>A124829602X_Latest</vt:lpstr>
      <vt:lpstr>A124829606J</vt:lpstr>
      <vt:lpstr>A124829606J_Data</vt:lpstr>
      <vt:lpstr>A124829606J_Latest</vt:lpstr>
      <vt:lpstr>A124829610X</vt:lpstr>
      <vt:lpstr>A124829610X_Data</vt:lpstr>
      <vt:lpstr>A124829610X_Latest</vt:lpstr>
      <vt:lpstr>A124829614J</vt:lpstr>
      <vt:lpstr>A124829614J_Data</vt:lpstr>
      <vt:lpstr>A124829614J_Latest</vt:lpstr>
      <vt:lpstr>A124829618T</vt:lpstr>
      <vt:lpstr>A124829618T_Data</vt:lpstr>
      <vt:lpstr>A124829618T_Latest</vt:lpstr>
      <vt:lpstr>A124829622J</vt:lpstr>
      <vt:lpstr>A124829622J_Data</vt:lpstr>
      <vt:lpstr>A124829622J_Latest</vt:lpstr>
      <vt:lpstr>A124829626T</vt:lpstr>
      <vt:lpstr>A124829626T_Data</vt:lpstr>
      <vt:lpstr>A124829626T_Latest</vt:lpstr>
      <vt:lpstr>A124829630J</vt:lpstr>
      <vt:lpstr>A124829630J_Data</vt:lpstr>
      <vt:lpstr>A124829630J_Latest</vt:lpstr>
      <vt:lpstr>A124829634T</vt:lpstr>
      <vt:lpstr>A124829634T_Data</vt:lpstr>
      <vt:lpstr>A124829634T_Latest</vt:lpstr>
      <vt:lpstr>A124829638A</vt:lpstr>
      <vt:lpstr>A124829638A_Data</vt:lpstr>
      <vt:lpstr>A124829638A_Latest</vt:lpstr>
      <vt:lpstr>A124829642T</vt:lpstr>
      <vt:lpstr>A124829642T_Data</vt:lpstr>
      <vt:lpstr>A124829642T_Latest</vt:lpstr>
      <vt:lpstr>A124829646A</vt:lpstr>
      <vt:lpstr>A124829646A_Data</vt:lpstr>
      <vt:lpstr>A124829646A_Latest</vt:lpstr>
      <vt:lpstr>A124829650T</vt:lpstr>
      <vt:lpstr>A124829650T_Data</vt:lpstr>
      <vt:lpstr>A124829650T_Latest</vt:lpstr>
      <vt:lpstr>A124829654A</vt:lpstr>
      <vt:lpstr>A124829654A_Data</vt:lpstr>
      <vt:lpstr>A124829654A_Latest</vt:lpstr>
      <vt:lpstr>A124829658K</vt:lpstr>
      <vt:lpstr>A124829658K_Data</vt:lpstr>
      <vt:lpstr>A124829658K_Latest</vt:lpstr>
      <vt:lpstr>A124829662A</vt:lpstr>
      <vt:lpstr>A124829662A_Data</vt:lpstr>
      <vt:lpstr>A124829662A_Latest</vt:lpstr>
      <vt:lpstr>A124829666K</vt:lpstr>
      <vt:lpstr>A124829666K_Data</vt:lpstr>
      <vt:lpstr>A124829666K_Latest</vt:lpstr>
      <vt:lpstr>A124829670A</vt:lpstr>
      <vt:lpstr>A124829670A_Data</vt:lpstr>
      <vt:lpstr>A124829670A_Latest</vt:lpstr>
      <vt:lpstr>A124829674K</vt:lpstr>
      <vt:lpstr>A124829674K_Data</vt:lpstr>
      <vt:lpstr>A124829674K_Latest</vt:lpstr>
      <vt:lpstr>A124829678V</vt:lpstr>
      <vt:lpstr>A124829678V_Data</vt:lpstr>
      <vt:lpstr>A124829678V_Latest</vt:lpstr>
      <vt:lpstr>A124829682K</vt:lpstr>
      <vt:lpstr>A124829682K_Data</vt:lpstr>
      <vt:lpstr>A124829682K_Latest</vt:lpstr>
      <vt:lpstr>A124829686V</vt:lpstr>
      <vt:lpstr>A124829686V_Data</vt:lpstr>
      <vt:lpstr>A124829686V_Latest</vt:lpstr>
      <vt:lpstr>A124829690K</vt:lpstr>
      <vt:lpstr>A124829690K_Data</vt:lpstr>
      <vt:lpstr>A124829690K_Latest</vt:lpstr>
      <vt:lpstr>A124829694V</vt:lpstr>
      <vt:lpstr>A124829694V_Data</vt:lpstr>
      <vt:lpstr>A124829694V_Latest</vt:lpstr>
      <vt:lpstr>A124829698C</vt:lpstr>
      <vt:lpstr>A124829698C_Data</vt:lpstr>
      <vt:lpstr>A124829698C_Latest</vt:lpstr>
      <vt:lpstr>A124829702J</vt:lpstr>
      <vt:lpstr>A124829702J_Data</vt:lpstr>
      <vt:lpstr>A124829702J_Latest</vt:lpstr>
      <vt:lpstr>A124829706T</vt:lpstr>
      <vt:lpstr>A124829706T_Data</vt:lpstr>
      <vt:lpstr>A124829706T_Latest</vt:lpstr>
      <vt:lpstr>A124829710J</vt:lpstr>
      <vt:lpstr>A124829710J_Data</vt:lpstr>
      <vt:lpstr>A124829710J_Latest</vt:lpstr>
      <vt:lpstr>A124829714T</vt:lpstr>
      <vt:lpstr>A124829714T_Data</vt:lpstr>
      <vt:lpstr>A124829714T_Latest</vt:lpstr>
      <vt:lpstr>A124829718A</vt:lpstr>
      <vt:lpstr>A124829718A_Data</vt:lpstr>
      <vt:lpstr>A124829718A_Latest</vt:lpstr>
      <vt:lpstr>A124829722T</vt:lpstr>
      <vt:lpstr>A124829722T_Data</vt:lpstr>
      <vt:lpstr>A124829722T_Latest</vt:lpstr>
      <vt:lpstr>A124829726A</vt:lpstr>
      <vt:lpstr>A124829726A_Data</vt:lpstr>
      <vt:lpstr>A124829726A_Latest</vt:lpstr>
      <vt:lpstr>A124829730T</vt:lpstr>
      <vt:lpstr>A124829730T_Data</vt:lpstr>
      <vt:lpstr>A124829730T_Latest</vt:lpstr>
      <vt:lpstr>A124829734A</vt:lpstr>
      <vt:lpstr>A124829734A_Data</vt:lpstr>
      <vt:lpstr>A124829734A_Latest</vt:lpstr>
      <vt:lpstr>A124829738K</vt:lpstr>
      <vt:lpstr>A124829738K_Data</vt:lpstr>
      <vt:lpstr>A124829738K_Latest</vt:lpstr>
      <vt:lpstr>A124829742A</vt:lpstr>
      <vt:lpstr>A124829742A_Data</vt:lpstr>
      <vt:lpstr>A124829742A_Latest</vt:lpstr>
      <vt:lpstr>A124829746K</vt:lpstr>
      <vt:lpstr>A124829746K_Data</vt:lpstr>
      <vt:lpstr>A124829746K_Latest</vt:lpstr>
      <vt:lpstr>A124829750A</vt:lpstr>
      <vt:lpstr>A124829750A_Data</vt:lpstr>
      <vt:lpstr>A124829750A_Latest</vt:lpstr>
      <vt:lpstr>A124829754K</vt:lpstr>
      <vt:lpstr>A124829754K_Data</vt:lpstr>
      <vt:lpstr>A124829754K_Latest</vt:lpstr>
      <vt:lpstr>A124829758V</vt:lpstr>
      <vt:lpstr>A124829758V_Data</vt:lpstr>
      <vt:lpstr>A124829758V_Latest</vt:lpstr>
      <vt:lpstr>A124829762K</vt:lpstr>
      <vt:lpstr>A124829762K_Data</vt:lpstr>
      <vt:lpstr>A124829762K_Latest</vt:lpstr>
      <vt:lpstr>A124829766V</vt:lpstr>
      <vt:lpstr>A124829766V_Data</vt:lpstr>
      <vt:lpstr>A124829766V_Latest</vt:lpstr>
      <vt:lpstr>A124829770K</vt:lpstr>
      <vt:lpstr>A124829770K_Data</vt:lpstr>
      <vt:lpstr>A124829770K_Latest</vt:lpstr>
      <vt:lpstr>A124829774V</vt:lpstr>
      <vt:lpstr>A124829774V_Data</vt:lpstr>
      <vt:lpstr>A124829774V_Latest</vt:lpstr>
      <vt:lpstr>A124829778C</vt:lpstr>
      <vt:lpstr>A124829778C_Data</vt:lpstr>
      <vt:lpstr>A124829778C_Latest</vt:lpstr>
      <vt:lpstr>A124829782V</vt:lpstr>
      <vt:lpstr>A124829782V_Data</vt:lpstr>
      <vt:lpstr>A124829782V_Latest</vt:lpstr>
      <vt:lpstr>A124829786C</vt:lpstr>
      <vt:lpstr>A124829786C_Data</vt:lpstr>
      <vt:lpstr>A124829786C_Latest</vt:lpstr>
      <vt:lpstr>A124829790V</vt:lpstr>
      <vt:lpstr>A124829790V_Data</vt:lpstr>
      <vt:lpstr>A124829790V_Latest</vt:lpstr>
      <vt:lpstr>A124829794C</vt:lpstr>
      <vt:lpstr>A124829794C_Data</vt:lpstr>
      <vt:lpstr>A124829794C_Latest</vt:lpstr>
      <vt:lpstr>A124829798L</vt:lpstr>
      <vt:lpstr>A124829798L_Data</vt:lpstr>
      <vt:lpstr>A124829798L_Latest</vt:lpstr>
      <vt:lpstr>A124829806A</vt:lpstr>
      <vt:lpstr>A124829806A_Data</vt:lpstr>
      <vt:lpstr>A124829806A_Latest</vt:lpstr>
      <vt:lpstr>A124829810T</vt:lpstr>
      <vt:lpstr>A124829810T_Data</vt:lpstr>
      <vt:lpstr>A124829810T_Latest</vt:lpstr>
      <vt:lpstr>A124829814A</vt:lpstr>
      <vt:lpstr>A124829814A_Data</vt:lpstr>
      <vt:lpstr>A124829814A_Latest</vt:lpstr>
      <vt:lpstr>A124829818K</vt:lpstr>
      <vt:lpstr>A124829818K_Data</vt:lpstr>
      <vt:lpstr>A124829818K_Latest</vt:lpstr>
      <vt:lpstr>A124829822A</vt:lpstr>
      <vt:lpstr>A124829822A_Data</vt:lpstr>
      <vt:lpstr>A124829822A_Latest</vt:lpstr>
      <vt:lpstr>A124829826K</vt:lpstr>
      <vt:lpstr>A124829826K_Data</vt:lpstr>
      <vt:lpstr>A124829826K_Latest</vt:lpstr>
      <vt:lpstr>A124829830A</vt:lpstr>
      <vt:lpstr>A124829830A_Data</vt:lpstr>
      <vt:lpstr>A124829830A_Latest</vt:lpstr>
      <vt:lpstr>A124829834K</vt:lpstr>
      <vt:lpstr>A124829834K_Data</vt:lpstr>
      <vt:lpstr>A124829834K_Latest</vt:lpstr>
      <vt:lpstr>A124829838V</vt:lpstr>
      <vt:lpstr>A124829838V_Data</vt:lpstr>
      <vt:lpstr>A124829838V_Latest</vt:lpstr>
      <vt:lpstr>A124829842K</vt:lpstr>
      <vt:lpstr>A124829842K_Data</vt:lpstr>
      <vt:lpstr>A124829842K_Latest</vt:lpstr>
      <vt:lpstr>A124829846V</vt:lpstr>
      <vt:lpstr>A124829846V_Data</vt:lpstr>
      <vt:lpstr>A124829846V_Latest</vt:lpstr>
      <vt:lpstr>A124829850K</vt:lpstr>
      <vt:lpstr>A124829850K_Data</vt:lpstr>
      <vt:lpstr>A124829850K_Latest</vt:lpstr>
      <vt:lpstr>A124829854V</vt:lpstr>
      <vt:lpstr>A124829854V_Data</vt:lpstr>
      <vt:lpstr>A124829854V_Latest</vt:lpstr>
      <vt:lpstr>A124829858C</vt:lpstr>
      <vt:lpstr>A124829858C_Data</vt:lpstr>
      <vt:lpstr>A124829858C_Latest</vt:lpstr>
      <vt:lpstr>A124829862V</vt:lpstr>
      <vt:lpstr>A124829862V_Data</vt:lpstr>
      <vt:lpstr>A124829862V_Latest</vt:lpstr>
      <vt:lpstr>A124829866C</vt:lpstr>
      <vt:lpstr>A124829866C_Data</vt:lpstr>
      <vt:lpstr>A124829866C_Latest</vt:lpstr>
      <vt:lpstr>A124829870V</vt:lpstr>
      <vt:lpstr>A124829870V_Data</vt:lpstr>
      <vt:lpstr>A124829870V_Latest</vt:lpstr>
      <vt:lpstr>A124829874C</vt:lpstr>
      <vt:lpstr>A124829874C_Data</vt:lpstr>
      <vt:lpstr>A124829874C_Latest</vt:lpstr>
      <vt:lpstr>A124829878L</vt:lpstr>
      <vt:lpstr>A124829878L_Data</vt:lpstr>
      <vt:lpstr>A124829878L_Latest</vt:lpstr>
      <vt:lpstr>A124829882C</vt:lpstr>
      <vt:lpstr>A124829882C_Data</vt:lpstr>
      <vt:lpstr>A124829882C_Latest</vt:lpstr>
      <vt:lpstr>A124829886L</vt:lpstr>
      <vt:lpstr>A124829886L_Data</vt:lpstr>
      <vt:lpstr>A124829886L_Latest</vt:lpstr>
      <vt:lpstr>A124829890C</vt:lpstr>
      <vt:lpstr>A124829890C_Data</vt:lpstr>
      <vt:lpstr>A124829890C_Latest</vt:lpstr>
      <vt:lpstr>A124829894L</vt:lpstr>
      <vt:lpstr>A124829894L_Data</vt:lpstr>
      <vt:lpstr>A124829894L_Latest</vt:lpstr>
      <vt:lpstr>A124829898W</vt:lpstr>
      <vt:lpstr>A124829898W_Data</vt:lpstr>
      <vt:lpstr>A124829898W_Latest</vt:lpstr>
      <vt:lpstr>A124829902A</vt:lpstr>
      <vt:lpstr>A124829902A_Data</vt:lpstr>
      <vt:lpstr>A124829902A_Latest</vt:lpstr>
      <vt:lpstr>A124829906K</vt:lpstr>
      <vt:lpstr>A124829906K_Data</vt:lpstr>
      <vt:lpstr>A124829906K_Latest</vt:lpstr>
      <vt:lpstr>A124829910A</vt:lpstr>
      <vt:lpstr>A124829910A_Data</vt:lpstr>
      <vt:lpstr>A124829910A_Latest</vt:lpstr>
      <vt:lpstr>A124829914K</vt:lpstr>
      <vt:lpstr>A124829914K_Data</vt:lpstr>
      <vt:lpstr>A124829914K_Latest</vt:lpstr>
      <vt:lpstr>A124829918V</vt:lpstr>
      <vt:lpstr>A124829918V_Data</vt:lpstr>
      <vt:lpstr>A124829918V_Latest</vt:lpstr>
      <vt:lpstr>A124829922K</vt:lpstr>
      <vt:lpstr>A124829922K_Data</vt:lpstr>
      <vt:lpstr>A124829922K_Latest</vt:lpstr>
      <vt:lpstr>A124829926V</vt:lpstr>
      <vt:lpstr>A124829926V_Data</vt:lpstr>
      <vt:lpstr>A124829926V_Latest</vt:lpstr>
      <vt:lpstr>A124829930K</vt:lpstr>
      <vt:lpstr>A124829930K_Data</vt:lpstr>
      <vt:lpstr>A124829930K_Latest</vt:lpstr>
      <vt:lpstr>A124829934V</vt:lpstr>
      <vt:lpstr>A124829934V_Data</vt:lpstr>
      <vt:lpstr>A124829934V_Latest</vt:lpstr>
      <vt:lpstr>A124829938C</vt:lpstr>
      <vt:lpstr>A124829938C_Data</vt:lpstr>
      <vt:lpstr>A124829938C_Latest</vt:lpstr>
      <vt:lpstr>A124829942V</vt:lpstr>
      <vt:lpstr>A124829942V_Data</vt:lpstr>
      <vt:lpstr>A124829942V_Latest</vt:lpstr>
      <vt:lpstr>A124829946C</vt:lpstr>
      <vt:lpstr>A124829946C_Data</vt:lpstr>
      <vt:lpstr>A124829946C_Latest</vt:lpstr>
      <vt:lpstr>A124829950V</vt:lpstr>
      <vt:lpstr>A124829950V_Data</vt:lpstr>
      <vt:lpstr>A124829950V_Latest</vt:lpstr>
      <vt:lpstr>A124829954C</vt:lpstr>
      <vt:lpstr>A124829954C_Data</vt:lpstr>
      <vt:lpstr>A124829954C_Latest</vt:lpstr>
      <vt:lpstr>A124829958L</vt:lpstr>
      <vt:lpstr>A124829958L_Data</vt:lpstr>
      <vt:lpstr>A124829958L_Latest</vt:lpstr>
      <vt:lpstr>A124829962C</vt:lpstr>
      <vt:lpstr>A124829962C_Data</vt:lpstr>
      <vt:lpstr>A124829962C_Latest</vt:lpstr>
      <vt:lpstr>A124829966L</vt:lpstr>
      <vt:lpstr>A124829966L_Data</vt:lpstr>
      <vt:lpstr>A124829966L_Latest</vt:lpstr>
      <vt:lpstr>A124829970C</vt:lpstr>
      <vt:lpstr>A124829970C_Data</vt:lpstr>
      <vt:lpstr>A124829970C_Latest</vt:lpstr>
      <vt:lpstr>A124829974L</vt:lpstr>
      <vt:lpstr>A124829974L_Data</vt:lpstr>
      <vt:lpstr>A124829974L_Latest</vt:lpstr>
      <vt:lpstr>A124829978W</vt:lpstr>
      <vt:lpstr>A124829978W_Data</vt:lpstr>
      <vt:lpstr>A124829978W_Latest</vt:lpstr>
      <vt:lpstr>A124829982L</vt:lpstr>
      <vt:lpstr>A124829982L_Data</vt:lpstr>
      <vt:lpstr>A124829982L_Latest</vt:lpstr>
      <vt:lpstr>A124829986W</vt:lpstr>
      <vt:lpstr>A124829986W_Data</vt:lpstr>
      <vt:lpstr>A124829986W_Latest</vt:lpstr>
      <vt:lpstr>A124829990L</vt:lpstr>
      <vt:lpstr>A124829990L_Data</vt:lpstr>
      <vt:lpstr>A124829990L_Latest</vt:lpstr>
      <vt:lpstr>A124829994W</vt:lpstr>
      <vt:lpstr>A124829994W_Data</vt:lpstr>
      <vt:lpstr>A124829994W_Latest</vt:lpstr>
      <vt:lpstr>A124829998F</vt:lpstr>
      <vt:lpstr>A124829998F_Data</vt:lpstr>
      <vt:lpstr>A124829998F_Latest</vt:lpstr>
      <vt:lpstr>A124830002T</vt:lpstr>
      <vt:lpstr>A124830002T_Data</vt:lpstr>
      <vt:lpstr>A124830002T_Latest</vt:lpstr>
      <vt:lpstr>A124830006A</vt:lpstr>
      <vt:lpstr>A124830006A_Data</vt:lpstr>
      <vt:lpstr>A124830006A_Latest</vt:lpstr>
      <vt:lpstr>A124830010T</vt:lpstr>
      <vt:lpstr>A124830010T_Data</vt:lpstr>
      <vt:lpstr>A124830010T_Latest</vt:lpstr>
      <vt:lpstr>A124830014A</vt:lpstr>
      <vt:lpstr>A124830014A_Data</vt:lpstr>
      <vt:lpstr>A124830014A_Latest</vt:lpstr>
      <vt:lpstr>A124830018K</vt:lpstr>
      <vt:lpstr>A124830018K_Data</vt:lpstr>
      <vt:lpstr>A124830018K_Latest</vt:lpstr>
      <vt:lpstr>A124830026K</vt:lpstr>
      <vt:lpstr>A124830026K_Data</vt:lpstr>
      <vt:lpstr>A124830026K_Latest</vt:lpstr>
      <vt:lpstr>A124830030A</vt:lpstr>
      <vt:lpstr>A124830030A_Data</vt:lpstr>
      <vt:lpstr>A124830030A_Latest</vt:lpstr>
      <vt:lpstr>A124830034K</vt:lpstr>
      <vt:lpstr>A124830034K_Data</vt:lpstr>
      <vt:lpstr>A124830034K_Latest</vt:lpstr>
      <vt:lpstr>A124830038V</vt:lpstr>
      <vt:lpstr>A124830038V_Data</vt:lpstr>
      <vt:lpstr>A124830038V_Latest</vt:lpstr>
      <vt:lpstr>A124830042K</vt:lpstr>
      <vt:lpstr>A124830042K_Data</vt:lpstr>
      <vt:lpstr>A124830042K_Latest</vt:lpstr>
      <vt:lpstr>A124830046V</vt:lpstr>
      <vt:lpstr>A124830046V_Data</vt:lpstr>
      <vt:lpstr>A124830046V_Latest</vt:lpstr>
      <vt:lpstr>A124830050K</vt:lpstr>
      <vt:lpstr>A124830050K_Data</vt:lpstr>
      <vt:lpstr>A124830050K_Latest</vt:lpstr>
      <vt:lpstr>A124830054V</vt:lpstr>
      <vt:lpstr>A124830054V_Data</vt:lpstr>
      <vt:lpstr>A124830054V_Latest</vt:lpstr>
      <vt:lpstr>A124830058C</vt:lpstr>
      <vt:lpstr>A124830058C_Data</vt:lpstr>
      <vt:lpstr>A124830058C_Latest</vt:lpstr>
      <vt:lpstr>A124830062V</vt:lpstr>
      <vt:lpstr>A124830062V_Data</vt:lpstr>
      <vt:lpstr>A124830062V_Latest</vt:lpstr>
      <vt:lpstr>A124830066C</vt:lpstr>
      <vt:lpstr>A124830066C_Data</vt:lpstr>
      <vt:lpstr>A124830066C_Latest</vt:lpstr>
      <vt:lpstr>A124830070V</vt:lpstr>
      <vt:lpstr>A124830070V_Data</vt:lpstr>
      <vt:lpstr>A124830070V_Latest</vt:lpstr>
      <vt:lpstr>A124830074C</vt:lpstr>
      <vt:lpstr>A124830074C_Data</vt:lpstr>
      <vt:lpstr>A124830074C_Latest</vt:lpstr>
      <vt:lpstr>A124830078L</vt:lpstr>
      <vt:lpstr>A124830078L_Data</vt:lpstr>
      <vt:lpstr>A124830078L_Latest</vt:lpstr>
      <vt:lpstr>A124830082C</vt:lpstr>
      <vt:lpstr>A124830082C_Data</vt:lpstr>
      <vt:lpstr>A124830082C_Latest</vt:lpstr>
      <vt:lpstr>A124830086L</vt:lpstr>
      <vt:lpstr>A124830086L_Data</vt:lpstr>
      <vt:lpstr>A124830086L_Latest</vt:lpstr>
      <vt:lpstr>A124830090C</vt:lpstr>
      <vt:lpstr>A124830090C_Data</vt:lpstr>
      <vt:lpstr>A124830090C_Latest</vt:lpstr>
      <vt:lpstr>A124830094L</vt:lpstr>
      <vt:lpstr>A124830094L_Data</vt:lpstr>
      <vt:lpstr>A124830094L_Latest</vt:lpstr>
      <vt:lpstr>A124830098W</vt:lpstr>
      <vt:lpstr>A124830098W_Data</vt:lpstr>
      <vt:lpstr>A124830098W_Latest</vt:lpstr>
      <vt:lpstr>A124830102A</vt:lpstr>
      <vt:lpstr>A124830102A_Data</vt:lpstr>
      <vt:lpstr>A124830102A_Latest</vt:lpstr>
      <vt:lpstr>A124830106K</vt:lpstr>
      <vt:lpstr>A124830106K_Data</vt:lpstr>
      <vt:lpstr>A124830106K_Latest</vt:lpstr>
      <vt:lpstr>A124830110A</vt:lpstr>
      <vt:lpstr>A124830110A_Data</vt:lpstr>
      <vt:lpstr>A124830110A_Latest</vt:lpstr>
      <vt:lpstr>A124830114K</vt:lpstr>
      <vt:lpstr>A124830114K_Data</vt:lpstr>
      <vt:lpstr>A124830114K_Latest</vt:lpstr>
      <vt:lpstr>A124830118V</vt:lpstr>
      <vt:lpstr>A124830118V_Data</vt:lpstr>
      <vt:lpstr>A124830118V_Latest</vt:lpstr>
      <vt:lpstr>A124830122K</vt:lpstr>
      <vt:lpstr>A124830122K_Data</vt:lpstr>
      <vt:lpstr>A124830122K_Latest</vt:lpstr>
      <vt:lpstr>A124830126V</vt:lpstr>
      <vt:lpstr>A124830126V_Data</vt:lpstr>
      <vt:lpstr>A124830126V_Latest</vt:lpstr>
      <vt:lpstr>A124830130K</vt:lpstr>
      <vt:lpstr>A124830130K_Data</vt:lpstr>
      <vt:lpstr>A124830130K_Latest</vt:lpstr>
      <vt:lpstr>A124830134V</vt:lpstr>
      <vt:lpstr>A124830134V_Data</vt:lpstr>
      <vt:lpstr>A124830134V_Latest</vt:lpstr>
      <vt:lpstr>A124830138C</vt:lpstr>
      <vt:lpstr>A124830138C_Data</vt:lpstr>
      <vt:lpstr>A124830138C_Latest</vt:lpstr>
      <vt:lpstr>A124830142V</vt:lpstr>
      <vt:lpstr>A124830142V_Data</vt:lpstr>
      <vt:lpstr>A124830142V_Latest</vt:lpstr>
      <vt:lpstr>A124830146C</vt:lpstr>
      <vt:lpstr>A124830146C_Data</vt:lpstr>
      <vt:lpstr>A124830146C_Latest</vt:lpstr>
      <vt:lpstr>A124830150V</vt:lpstr>
      <vt:lpstr>A124830150V_Data</vt:lpstr>
      <vt:lpstr>A124830150V_Latest</vt:lpstr>
      <vt:lpstr>A124830154C</vt:lpstr>
      <vt:lpstr>A124830154C_Data</vt:lpstr>
      <vt:lpstr>A124830154C_Latest</vt:lpstr>
      <vt:lpstr>A124830158L</vt:lpstr>
      <vt:lpstr>A124830158L_Data</vt:lpstr>
      <vt:lpstr>A124830158L_Latest</vt:lpstr>
      <vt:lpstr>A124830162C</vt:lpstr>
      <vt:lpstr>A124830162C_Data</vt:lpstr>
      <vt:lpstr>A124830162C_Latest</vt:lpstr>
      <vt:lpstr>A124830166L</vt:lpstr>
      <vt:lpstr>A124830166L_Data</vt:lpstr>
      <vt:lpstr>A124830166L_Latest</vt:lpstr>
      <vt:lpstr>A124830170C</vt:lpstr>
      <vt:lpstr>A124830170C_Data</vt:lpstr>
      <vt:lpstr>A124830170C_Latest</vt:lpstr>
      <vt:lpstr>A124830174L</vt:lpstr>
      <vt:lpstr>A124830174L_Data</vt:lpstr>
      <vt:lpstr>A124830174L_Latest</vt:lpstr>
      <vt:lpstr>A124830182L</vt:lpstr>
      <vt:lpstr>A124830182L_Data</vt:lpstr>
      <vt:lpstr>A124830182L_Latest</vt:lpstr>
      <vt:lpstr>A124830186W</vt:lpstr>
      <vt:lpstr>A124830186W_Data</vt:lpstr>
      <vt:lpstr>A124830186W_Latest</vt:lpstr>
      <vt:lpstr>A124830190L</vt:lpstr>
      <vt:lpstr>A124830190L_Data</vt:lpstr>
      <vt:lpstr>A124830190L_Latest</vt:lpstr>
      <vt:lpstr>A124830194W</vt:lpstr>
      <vt:lpstr>A124830194W_Data</vt:lpstr>
      <vt:lpstr>A124830194W_Latest</vt:lpstr>
      <vt:lpstr>A124830198F</vt:lpstr>
      <vt:lpstr>A124830198F_Data</vt:lpstr>
      <vt:lpstr>A124830198F_Latest</vt:lpstr>
      <vt:lpstr>A124830202K</vt:lpstr>
      <vt:lpstr>A124830202K_Data</vt:lpstr>
      <vt:lpstr>A124830202K_Latest</vt:lpstr>
      <vt:lpstr>A124830206V</vt:lpstr>
      <vt:lpstr>A124830206V_Data</vt:lpstr>
      <vt:lpstr>A124830206V_Latest</vt:lpstr>
      <vt:lpstr>A124830210K</vt:lpstr>
      <vt:lpstr>A124830210K_Data</vt:lpstr>
      <vt:lpstr>A124830210K_Latest</vt:lpstr>
      <vt:lpstr>A124830214V</vt:lpstr>
      <vt:lpstr>A124830214V_Data</vt:lpstr>
      <vt:lpstr>A124830214V_Latest</vt:lpstr>
      <vt:lpstr>A124830218C</vt:lpstr>
      <vt:lpstr>A124830218C_Data</vt:lpstr>
      <vt:lpstr>A124830218C_Latest</vt:lpstr>
      <vt:lpstr>A124830222V</vt:lpstr>
      <vt:lpstr>A124830222V_Data</vt:lpstr>
      <vt:lpstr>A124830222V_Latest</vt:lpstr>
      <vt:lpstr>A124830226C</vt:lpstr>
      <vt:lpstr>A124830226C_Data</vt:lpstr>
      <vt:lpstr>A124830226C_Latest</vt:lpstr>
      <vt:lpstr>A124830230V</vt:lpstr>
      <vt:lpstr>A124830230V_Data</vt:lpstr>
      <vt:lpstr>A124830230V_Latest</vt:lpstr>
      <vt:lpstr>A124830234C</vt:lpstr>
      <vt:lpstr>A124830234C_Data</vt:lpstr>
      <vt:lpstr>A124830234C_Latest</vt:lpstr>
      <vt:lpstr>A124830238L</vt:lpstr>
      <vt:lpstr>A124830238L_Data</vt:lpstr>
      <vt:lpstr>A124830238L_Latest</vt:lpstr>
      <vt:lpstr>A124830242C</vt:lpstr>
      <vt:lpstr>A124830242C_Data</vt:lpstr>
      <vt:lpstr>A124830242C_Latest</vt:lpstr>
      <vt:lpstr>A124830246L</vt:lpstr>
      <vt:lpstr>A124830246L_Data</vt:lpstr>
      <vt:lpstr>A124830246L_Latest</vt:lpstr>
      <vt:lpstr>A124830250C</vt:lpstr>
      <vt:lpstr>A124830250C_Data</vt:lpstr>
      <vt:lpstr>A124830250C_Latest</vt:lpstr>
      <vt:lpstr>A124830254L</vt:lpstr>
      <vt:lpstr>A124830254L_Data</vt:lpstr>
      <vt:lpstr>A124830254L_Latest</vt:lpstr>
      <vt:lpstr>A124830258W</vt:lpstr>
      <vt:lpstr>A124830258W_Data</vt:lpstr>
      <vt:lpstr>A124830258W_Latest</vt:lpstr>
      <vt:lpstr>A124830262L</vt:lpstr>
      <vt:lpstr>A124830262L_Data</vt:lpstr>
      <vt:lpstr>A124830262L_Latest</vt:lpstr>
      <vt:lpstr>A124830266W</vt:lpstr>
      <vt:lpstr>A124830266W_Data</vt:lpstr>
      <vt:lpstr>A124830266W_Latest</vt:lpstr>
      <vt:lpstr>A124830270L</vt:lpstr>
      <vt:lpstr>A124830270L_Data</vt:lpstr>
      <vt:lpstr>A124830270L_Latest</vt:lpstr>
      <vt:lpstr>A124830274W</vt:lpstr>
      <vt:lpstr>A124830274W_Data</vt:lpstr>
      <vt:lpstr>A124830274W_Latest</vt:lpstr>
      <vt:lpstr>A124830278F</vt:lpstr>
      <vt:lpstr>A124830278F_Data</vt:lpstr>
      <vt:lpstr>A124830278F_Latest</vt:lpstr>
      <vt:lpstr>A124830282W</vt:lpstr>
      <vt:lpstr>A124830282W_Data</vt:lpstr>
      <vt:lpstr>A124830282W_Latest</vt:lpstr>
      <vt:lpstr>A124830286F</vt:lpstr>
      <vt:lpstr>A124830286F_Data</vt:lpstr>
      <vt:lpstr>A124830286F_Latest</vt:lpstr>
      <vt:lpstr>A124830290W</vt:lpstr>
      <vt:lpstr>A124830290W_Data</vt:lpstr>
      <vt:lpstr>A124830290W_Latest</vt:lpstr>
      <vt:lpstr>A124830294F</vt:lpstr>
      <vt:lpstr>A124830294F_Data</vt:lpstr>
      <vt:lpstr>A124830294F_Latest</vt:lpstr>
      <vt:lpstr>A124830298R</vt:lpstr>
      <vt:lpstr>A124830298R_Data</vt:lpstr>
      <vt:lpstr>A124830298R_Latest</vt:lpstr>
      <vt:lpstr>A124830302V</vt:lpstr>
      <vt:lpstr>A124830302V_Data</vt:lpstr>
      <vt:lpstr>A124830302V_Latest</vt:lpstr>
      <vt:lpstr>A124830306C</vt:lpstr>
      <vt:lpstr>A124830306C_Data</vt:lpstr>
      <vt:lpstr>A124830306C_Latest</vt:lpstr>
      <vt:lpstr>A124830310V</vt:lpstr>
      <vt:lpstr>A124830310V_Data</vt:lpstr>
      <vt:lpstr>A124830310V_Latest</vt:lpstr>
      <vt:lpstr>A124830314C</vt:lpstr>
      <vt:lpstr>A124830314C_Data</vt:lpstr>
      <vt:lpstr>A124830314C_Latest</vt:lpstr>
      <vt:lpstr>A124830318L</vt:lpstr>
      <vt:lpstr>A124830318L_Data</vt:lpstr>
      <vt:lpstr>A124830318L_Latest</vt:lpstr>
      <vt:lpstr>A124830322C</vt:lpstr>
      <vt:lpstr>A124830322C_Data</vt:lpstr>
      <vt:lpstr>A124830322C_Latest</vt:lpstr>
      <vt:lpstr>A124830326L</vt:lpstr>
      <vt:lpstr>A124830326L_Data</vt:lpstr>
      <vt:lpstr>A124830326L_Latest</vt:lpstr>
      <vt:lpstr>A124830330C</vt:lpstr>
      <vt:lpstr>A124830330C_Data</vt:lpstr>
      <vt:lpstr>A124830330C_Latest</vt:lpstr>
      <vt:lpstr>A124830334L</vt:lpstr>
      <vt:lpstr>A124830334L_Data</vt:lpstr>
      <vt:lpstr>A124830334L_Latest</vt:lpstr>
      <vt:lpstr>A124830338W</vt:lpstr>
      <vt:lpstr>A124830338W_Data</vt:lpstr>
      <vt:lpstr>A124830338W_Latest</vt:lpstr>
      <vt:lpstr>A124830342L</vt:lpstr>
      <vt:lpstr>A124830342L_Data</vt:lpstr>
      <vt:lpstr>A124830342L_Latest</vt:lpstr>
      <vt:lpstr>A124830346W</vt:lpstr>
      <vt:lpstr>A124830346W_Data</vt:lpstr>
      <vt:lpstr>A124830346W_Latest</vt:lpstr>
      <vt:lpstr>A124830350L</vt:lpstr>
      <vt:lpstr>A124830350L_Data</vt:lpstr>
      <vt:lpstr>A124830350L_Latest</vt:lpstr>
      <vt:lpstr>A124830354W</vt:lpstr>
      <vt:lpstr>A124830354W_Data</vt:lpstr>
      <vt:lpstr>A124830354W_Latest</vt:lpstr>
      <vt:lpstr>A124830358F</vt:lpstr>
      <vt:lpstr>A124830358F_Data</vt:lpstr>
      <vt:lpstr>A124830358F_Latest</vt:lpstr>
      <vt:lpstr>A124830362W</vt:lpstr>
      <vt:lpstr>A124830362W_Data</vt:lpstr>
      <vt:lpstr>A124830362W_Latest</vt:lpstr>
      <vt:lpstr>A124830366F</vt:lpstr>
      <vt:lpstr>A124830366F_Data</vt:lpstr>
      <vt:lpstr>A124830366F_Latest</vt:lpstr>
      <vt:lpstr>A124830370W</vt:lpstr>
      <vt:lpstr>A124830370W_Data</vt:lpstr>
      <vt:lpstr>A124830370W_Latest</vt:lpstr>
      <vt:lpstr>A124830374F</vt:lpstr>
      <vt:lpstr>A124830374F_Data</vt:lpstr>
      <vt:lpstr>A124830374F_Latest</vt:lpstr>
      <vt:lpstr>A124830378R</vt:lpstr>
      <vt:lpstr>A124830378R_Data</vt:lpstr>
      <vt:lpstr>A124830378R_Latest</vt:lpstr>
      <vt:lpstr>A124830382F</vt:lpstr>
      <vt:lpstr>A124830382F_Data</vt:lpstr>
      <vt:lpstr>A124830382F_Latest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2021-05-25T01:03:46Z</dcterms:created>
  <dcterms:modified xsi:type="dcterms:W3CDTF">2021-07-01T10:13:42Z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2021-07-01T09:43:14Z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a55a9854-6b44-4dcb-a44e-7a9d5d8340a6</vt:lpwstr>
  </property>
  <property fmtid="{D5CDD505-2E9C-101B-9397-08002B2CF9AE}" pid="8" name="MSIP_Label_c8e5a7ee-c283-40b0-98eb-fa437df4c031_ContentBits">
    <vt:lpwstr>0</vt:lpwstr>
  </property>
</Properties>
</file>