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33954AB6-6D1E-40FC-AF7D-3DA20E5DF1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5" r:id="rId1"/>
    <sheet name="Table 9.1" sheetId="6" r:id="rId2"/>
    <sheet name="Table 9.2" sheetId="7" r:id="rId3"/>
    <sheet name="Index" sheetId="4" r:id="rId4"/>
    <sheet name="Data1" sheetId="1" r:id="rId5"/>
    <sheet name="Data2" sheetId="2" r:id="rId6"/>
  </sheets>
  <definedNames>
    <definedName name="A124799206C">Data1!$GS$1:$GS$10,Data1!$GS$11:$GS$17</definedName>
    <definedName name="A124799206C_Data">Data1!$GS$11:$GS$17</definedName>
    <definedName name="A124799206C_Latest">Data1!$GS$17</definedName>
    <definedName name="A124799210V">Data2!$BD$1:$BD$10,Data2!$BD$11:$BD$17</definedName>
    <definedName name="A124799210V_Data">Data2!$BD$11:$BD$17</definedName>
    <definedName name="A124799210V_Latest">Data2!$BD$17</definedName>
    <definedName name="A124799214C">Data1!$AO$1:$AO$10,Data1!$AO$11:$AO$17</definedName>
    <definedName name="A124799214C_Data">Data1!$AO$11:$AO$17</definedName>
    <definedName name="A124799214C_Latest">Data1!$AO$17</definedName>
    <definedName name="A124799218L">Data1!$CW$1:$CW$10,Data1!$CW$11:$CW$17</definedName>
    <definedName name="A124799218L_Data">Data1!$CW$11:$CW$17</definedName>
    <definedName name="A124799218L_Latest">Data1!$CW$17</definedName>
    <definedName name="A124799222C">Data1!$FE$1:$FE$10,Data1!$FE$11:$FE$17</definedName>
    <definedName name="A124799222C_Data">Data1!$FE$11:$FE$17</definedName>
    <definedName name="A124799222C_Latest">Data1!$FE$17</definedName>
    <definedName name="A124799226L">Data1!$AT$1:$AT$10,Data1!$AT$11:$AT$17</definedName>
    <definedName name="A124799226L_Data">Data1!$AT$11:$AT$17</definedName>
    <definedName name="A124799226L_Latest">Data1!$AT$17</definedName>
    <definedName name="A124799230C">Data1!$EF$1:$EF$10,Data1!$EF$11:$EF$17</definedName>
    <definedName name="A124799230C_Data">Data1!$EF$11:$EF$17</definedName>
    <definedName name="A124799230C_Latest">Data1!$EF$17</definedName>
    <definedName name="A124799234L">Data1!$HC$1:$HC$10,Data1!$HC$11:$HC$17</definedName>
    <definedName name="A124799234L_Data">Data1!$HC$11:$HC$17</definedName>
    <definedName name="A124799234L_Latest">Data1!$HC$17</definedName>
    <definedName name="A124799238W">Data2!$AJ$1:$AJ$10,Data2!$AJ$11:$AJ$17</definedName>
    <definedName name="A124799238W_Data">Data2!$AJ$11:$AJ$17</definedName>
    <definedName name="A124799238W_Latest">Data2!$AJ$17</definedName>
    <definedName name="A124799242L">Data1!$HH$1:$HH$10,Data1!$HH$11:$HH$17</definedName>
    <definedName name="A124799242L_Data">Data1!$HH$11:$HH$17</definedName>
    <definedName name="A124799242L_Latest">Data1!$HH$17</definedName>
    <definedName name="A124799246W">Data1!$IL$1:$IL$10,Data1!$IL$11:$IL$17</definedName>
    <definedName name="A124799246W_Data">Data1!$IL$11:$IL$17</definedName>
    <definedName name="A124799246W_Latest">Data1!$IL$17</definedName>
    <definedName name="A124799250L">Data1!$GI$1:$GI$10,Data1!$GI$11:$GI$17</definedName>
    <definedName name="A124799250L_Data">Data1!$GI$11:$GI$17</definedName>
    <definedName name="A124799250L_Latest">Data1!$GI$17</definedName>
    <definedName name="A124799254W">Data1!$BX$1:$BX$10,Data1!$BX$11:$BX$17</definedName>
    <definedName name="A124799254W_Data">Data1!$BX$11:$BX$17</definedName>
    <definedName name="A124799254W_Latest">Data1!$BX$17</definedName>
    <definedName name="A124799258F">Data1!$P$1:$P$10,Data1!$P$11:$P$17</definedName>
    <definedName name="A124799258F_Data">Data1!$P$11:$P$17</definedName>
    <definedName name="A124799258F_Latest">Data1!$P$17</definedName>
    <definedName name="A124799262W">Data1!$EP$1:$EP$10,Data1!$EP$11:$EP$17</definedName>
    <definedName name="A124799262W_Data">Data1!$EP$11:$EP$17</definedName>
    <definedName name="A124799262W_Latest">Data1!$EP$17</definedName>
    <definedName name="A124799266F">Data1!$HM$1:$HM$10,Data1!$HM$11:$HM$17</definedName>
    <definedName name="A124799266F_Data">Data1!$HM$11:$HM$17</definedName>
    <definedName name="A124799266F_Latest">Data1!$HM$17</definedName>
    <definedName name="A124799270W">Data2!$AE$1:$AE$10,Data2!$AE$11:$AE$17</definedName>
    <definedName name="A124799270W_Data">Data2!$AE$11:$AE$17</definedName>
    <definedName name="A124799270W_Latest">Data2!$AE$17</definedName>
    <definedName name="A124799274F">Data1!$DQ$1:$DQ$10,Data1!$DQ$11:$DQ$17</definedName>
    <definedName name="A124799274F_Data">Data1!$DQ$11:$DQ$17</definedName>
    <definedName name="A124799274F_Latest">Data1!$DQ$17</definedName>
    <definedName name="A124799278R">Data1!$HR$1:$HR$10,Data1!$HR$11:$HR$17</definedName>
    <definedName name="A124799278R_Data">Data1!$HR$11:$HR$17</definedName>
    <definedName name="A124799278R_Latest">Data1!$HR$17</definedName>
    <definedName name="A124799282F">Data2!$F$1:$F$10,Data2!$F$11:$F$17</definedName>
    <definedName name="A124799282F_Data">Data2!$F$11:$F$17</definedName>
    <definedName name="A124799282F_Latest">Data2!$F$17</definedName>
    <definedName name="A124799286R">Data1!$DV$1:$DV$10,Data1!$DV$11:$DV$17</definedName>
    <definedName name="A124799286R_Data">Data1!$DV$11:$DV$17</definedName>
    <definedName name="A124799286R_Latest">Data1!$DV$17</definedName>
    <definedName name="A124799290F">Data1!$GD$1:$GD$10,Data1!$GD$11:$GD$17</definedName>
    <definedName name="A124799290F_Data">Data1!$GD$11:$GD$17</definedName>
    <definedName name="A124799290F_Latest">Data1!$GD$17</definedName>
    <definedName name="A124799294R">Data1!$BD$1:$BD$10,Data1!$BD$11:$BD$17</definedName>
    <definedName name="A124799294R_Data">Data1!$BD$11:$BD$17</definedName>
    <definedName name="A124799294R_Latest">Data1!$BD$17</definedName>
    <definedName name="A124799298X">Data1!$FT$1:$FT$10,Data1!$FT$11:$FT$17</definedName>
    <definedName name="A124799298X_Data">Data1!$FT$11:$FT$17</definedName>
    <definedName name="A124799298X_Latest">Data1!$FT$17</definedName>
    <definedName name="A124799302C">Data1!$GX$1:$GX$10,Data1!$GX$11:$GX$17</definedName>
    <definedName name="A124799302C_Data">Data1!$GX$11:$GX$17</definedName>
    <definedName name="A124799302C_Latest">Data1!$GX$17</definedName>
    <definedName name="A124799306L">Data1!$IB$1:$IB$10,Data1!$IB$11:$IB$17</definedName>
    <definedName name="A124799306L_Data">Data1!$IB$11:$IB$17</definedName>
    <definedName name="A124799306L_Latest">Data1!$IB$17</definedName>
    <definedName name="A124799310C">Data2!$P$1:$P$10,Data2!$P$11:$P$17</definedName>
    <definedName name="A124799310C_Data">Data2!$P$11:$P$17</definedName>
    <definedName name="A124799310C_Latest">Data2!$P$17</definedName>
    <definedName name="A124799314L">Data1!$BI$1:$BI$10,Data1!$BI$11:$BI$17</definedName>
    <definedName name="A124799314L_Data">Data1!$BI$11:$BI$17</definedName>
    <definedName name="A124799314L_Latest">Data1!$BI$17</definedName>
    <definedName name="A124799318W">Data1!$FJ$1:$FJ$10,Data1!$FJ$11:$FJ$17</definedName>
    <definedName name="A124799318W_Data">Data1!$FJ$11:$FJ$17</definedName>
    <definedName name="A124799318W_Latest">Data1!$FJ$17</definedName>
    <definedName name="A124799322L">Data2!$BN$1:$BN$10,Data2!$BN$11:$BN$17</definedName>
    <definedName name="A124799322L_Data">Data2!$BN$11:$BN$17</definedName>
    <definedName name="A124799322L_Latest">Data2!$BN$17</definedName>
    <definedName name="A124799326W">Data1!$AJ$1:$AJ$10,Data1!$AJ$11:$AJ$17</definedName>
    <definedName name="A124799326W_Data">Data1!$AJ$11:$AJ$17</definedName>
    <definedName name="A124799326W_Latest">Data1!$AJ$17</definedName>
    <definedName name="A124799330L">Data1!$CC$1:$CC$10,Data1!$CC$11:$CC$17</definedName>
    <definedName name="A124799330L_Data">Data1!$CC$11:$CC$17</definedName>
    <definedName name="A124799330L_Latest">Data1!$CC$17</definedName>
    <definedName name="A124799334W">Data1!$CR$1:$CR$10,Data1!$CR$11:$CR$17</definedName>
    <definedName name="A124799334W_Data">Data1!$CR$11:$CR$17</definedName>
    <definedName name="A124799334W_Latest">Data1!$CR$17</definedName>
    <definedName name="A124799338F">Data1!$HW$1:$HW$10,Data1!$HW$11:$HW$17</definedName>
    <definedName name="A124799338F_Data">Data1!$HW$11:$HW$17</definedName>
    <definedName name="A124799338F_Latest">Data1!$HW$17</definedName>
    <definedName name="A124799342W">Data2!$K$1:$K$10,Data2!$K$11:$K$17</definedName>
    <definedName name="A124799342W_Data">Data2!$K$11:$K$17</definedName>
    <definedName name="A124799342W_Latest">Data2!$K$17</definedName>
    <definedName name="A124799346F">Data2!$Z$1:$Z$10,Data2!$Z$11:$Z$17</definedName>
    <definedName name="A124799346F_Data">Data2!$Z$11:$Z$17</definedName>
    <definedName name="A124799346F_Latest">Data2!$Z$17</definedName>
    <definedName name="A124799350W">Data1!$BS$1:$BS$10,Data1!$BS$11:$BS$17</definedName>
    <definedName name="A124799350W_Data">Data1!$BS$11:$BS$17</definedName>
    <definedName name="A124799350W_Latest">Data1!$BS$17</definedName>
    <definedName name="A124799354F">Data1!$IQ$1:$IQ$10,Data1!$IQ$11:$IQ$17</definedName>
    <definedName name="A124799354F_Data">Data1!$IQ$11:$IQ$17</definedName>
    <definedName name="A124799354F_Latest">Data1!$IQ$17</definedName>
    <definedName name="A124799358R">Data2!$BI$1:$BI$10,Data2!$BI$11:$BI$17</definedName>
    <definedName name="A124799358R_Data">Data2!$BI$11:$BI$17</definedName>
    <definedName name="A124799358R_Latest">Data2!$BI$17</definedName>
    <definedName name="A124799362F">Data1!$K$1:$K$10,Data1!$K$11:$K$17</definedName>
    <definedName name="A124799362F_Data">Data1!$K$11:$K$17</definedName>
    <definedName name="A124799362F_Latest">Data1!$K$17</definedName>
    <definedName name="A124799366R">Data1!$CM$1:$CM$10,Data1!$CM$11:$CM$17</definedName>
    <definedName name="A124799366R_Data">Data1!$CM$11:$CM$17</definedName>
    <definedName name="A124799366R_Latest">Data1!$CM$17</definedName>
    <definedName name="A124799370F">Data1!$DB$1:$DB$10,Data1!$DB$11:$DB$17</definedName>
    <definedName name="A124799370F_Data">Data1!$DB$11:$DB$17</definedName>
    <definedName name="A124799370F_Latest">Data1!$DB$17</definedName>
    <definedName name="A124799374R">Data1!$IG$1:$IG$10,Data1!$IG$11:$IG$17</definedName>
    <definedName name="A124799374R_Data">Data1!$IG$11:$IG$17</definedName>
    <definedName name="A124799374R_Latest">Data1!$IG$17</definedName>
    <definedName name="A124799378X">Data1!$DG$1:$DG$10,Data1!$DG$11:$DG$17</definedName>
    <definedName name="A124799378X_Data">Data1!$DG$11:$DG$17</definedName>
    <definedName name="A124799378X_Latest">Data1!$DG$17</definedName>
    <definedName name="A124799382R">Data1!$EZ$1:$EZ$10,Data1!$EZ$11:$EZ$17</definedName>
    <definedName name="A124799382R_Data">Data1!$EZ$11:$EZ$17</definedName>
    <definedName name="A124799382R_Latest">Data1!$EZ$17</definedName>
    <definedName name="A124799386X">Data1!$DL$1:$DL$10,Data1!$DL$11:$DL$17</definedName>
    <definedName name="A124799386X_Data">Data1!$DL$11:$DL$17</definedName>
    <definedName name="A124799386X_Latest">Data1!$DL$17</definedName>
    <definedName name="A124799390R">Data1!$EA$1:$EA$10,Data1!$EA$11:$EA$17</definedName>
    <definedName name="A124799390R_Data">Data1!$EA$11:$EA$17</definedName>
    <definedName name="A124799390R_Latest">Data1!$EA$17</definedName>
    <definedName name="A124799394X">Data2!$AT$1:$AT$10,Data2!$AT$11:$AT$17</definedName>
    <definedName name="A124799394X_Data">Data2!$AT$11:$AT$17</definedName>
    <definedName name="A124799394X_Latest">Data2!$AT$17</definedName>
    <definedName name="A124799398J">Data1!$FY$1:$FY$10,Data1!$FY$11:$FY$17</definedName>
    <definedName name="A124799398J_Data">Data1!$FY$11:$FY$17</definedName>
    <definedName name="A124799398J_Latest">Data1!$FY$17</definedName>
    <definedName name="A124799402L">Data1!$U$1:$U$10,Data1!$U$11:$U$17</definedName>
    <definedName name="A124799402L_Data">Data1!$U$11:$U$17</definedName>
    <definedName name="A124799402L_Latest">Data1!$U$17</definedName>
    <definedName name="A124799406W">Data1!$AY$1:$AY$10,Data1!$AY$11:$AY$17</definedName>
    <definedName name="A124799406W_Data">Data1!$AY$11:$AY$17</definedName>
    <definedName name="A124799406W_Latest">Data1!$AY$17</definedName>
    <definedName name="A124799410L">Data1!$BN$1:$BN$10,Data1!$BN$11:$BN$17</definedName>
    <definedName name="A124799410L_Data">Data1!$BN$11:$BN$17</definedName>
    <definedName name="A124799410L_Latest">Data1!$BN$17</definedName>
    <definedName name="A124799414W">Data1!$EK$1:$EK$10,Data1!$EK$11:$EK$17</definedName>
    <definedName name="A124799414W_Data">Data1!$EK$11:$EK$17</definedName>
    <definedName name="A124799414W_Latest">Data1!$EK$17</definedName>
    <definedName name="A124799418F">Data1!$F$1:$F$10,Data1!$F$11:$F$17</definedName>
    <definedName name="A124799418F_Data">Data1!$F$11:$F$17</definedName>
    <definedName name="A124799418F_Latest">Data1!$F$17</definedName>
    <definedName name="A124799422W">Data1!$Z$1:$Z$10,Data1!$Z$11:$Z$17</definedName>
    <definedName name="A124799422W_Data">Data1!$Z$11:$Z$17</definedName>
    <definedName name="A124799422W_Latest">Data1!$Z$17</definedName>
    <definedName name="A124799426F">Data2!$U$1:$U$10,Data2!$U$11:$U$17</definedName>
    <definedName name="A124799426F_Data">Data2!$U$11:$U$17</definedName>
    <definedName name="A124799426F_Latest">Data2!$U$17</definedName>
    <definedName name="A124799430W">Data2!$AY$1:$AY$10,Data2!$AY$11:$AY$17</definedName>
    <definedName name="A124799430W_Data">Data2!$AY$11:$AY$17</definedName>
    <definedName name="A124799430W_Latest">Data2!$AY$17</definedName>
    <definedName name="A124799434F">Data1!$FO$1:$FO$10,Data1!$FO$11:$FO$17</definedName>
    <definedName name="A124799434F_Data">Data1!$FO$11:$FO$17</definedName>
    <definedName name="A124799434F_Latest">Data1!$FO$17</definedName>
    <definedName name="A124799438R">Data2!$AO$1:$AO$10,Data2!$AO$11:$AO$17</definedName>
    <definedName name="A124799438R_Data">Data2!$AO$11:$AO$17</definedName>
    <definedName name="A124799438R_Latest">Data2!$AO$17</definedName>
    <definedName name="A124799442F">Data1!$CH$1:$CH$10,Data1!$CH$11:$CH$17</definedName>
    <definedName name="A124799442F_Data">Data1!$CH$11:$CH$17</definedName>
    <definedName name="A124799442F_Latest">Data1!$CH$17</definedName>
    <definedName name="A124799446R">Data1!$AE$1:$AE$10,Data1!$AE$11:$AE$17</definedName>
    <definedName name="A124799446R_Data">Data1!$AE$11:$AE$17</definedName>
    <definedName name="A124799446R_Latest">Data1!$AE$17</definedName>
    <definedName name="A124799450F">Data1!$EU$1:$EU$10,Data1!$EU$11:$EU$17</definedName>
    <definedName name="A124799450F_Data">Data1!$EU$11:$EU$17</definedName>
    <definedName name="A124799450F_Latest">Data1!$EU$17</definedName>
    <definedName name="A124799454R">Data1!$GN$1:$GN$10,Data1!$GN$11:$GN$17</definedName>
    <definedName name="A124799454R_Data">Data1!$GN$11:$GN$17</definedName>
    <definedName name="A124799454R_Latest">Data1!$GN$17</definedName>
    <definedName name="A124799458X">Data1!$GO$1:$GO$10,Data1!$GO$11:$GO$17</definedName>
    <definedName name="A124799458X_Data">Data1!$GO$11:$GO$17</definedName>
    <definedName name="A124799458X_Latest">Data1!$GO$17</definedName>
    <definedName name="A124799462R">Data2!$AZ$1:$AZ$10,Data2!$AZ$11:$AZ$17</definedName>
    <definedName name="A124799462R_Data">Data2!$AZ$11:$AZ$17</definedName>
    <definedName name="A124799462R_Latest">Data2!$AZ$17</definedName>
    <definedName name="A124799466X">Data1!$AK$1:$AK$10,Data1!$AK$11:$AK$17</definedName>
    <definedName name="A124799466X_Data">Data1!$AK$11:$AK$17</definedName>
    <definedName name="A124799466X_Latest">Data1!$AK$17</definedName>
    <definedName name="A124799470R">Data1!$CS$1:$CS$10,Data1!$CS$11:$CS$17</definedName>
    <definedName name="A124799470R_Data">Data1!$CS$11:$CS$17</definedName>
    <definedName name="A124799470R_Latest">Data1!$CS$17</definedName>
    <definedName name="A124799474X">Data1!$FA$1:$FA$10,Data1!$FA$11:$FA$17</definedName>
    <definedName name="A124799474X_Data">Data1!$FA$11:$FA$17</definedName>
    <definedName name="A124799474X_Latest">Data1!$FA$17</definedName>
    <definedName name="A124799478J">Data1!$AP$1:$AP$10,Data1!$AP$11:$AP$17</definedName>
    <definedName name="A124799478J_Data">Data1!$AP$11:$AP$17</definedName>
    <definedName name="A124799478J_Latest">Data1!$AP$17</definedName>
    <definedName name="A124799482X">Data1!$EB$1:$EB$10,Data1!$EB$11:$EB$17</definedName>
    <definedName name="A124799482X_Data">Data1!$EB$11:$EB$17</definedName>
    <definedName name="A124799482X_Latest">Data1!$EB$17</definedName>
    <definedName name="A124799486J">Data1!$GY$1:$GY$10,Data1!$GY$11:$GY$17</definedName>
    <definedName name="A124799486J_Data">Data1!$GY$11:$GY$17</definedName>
    <definedName name="A124799486J_Latest">Data1!$GY$17</definedName>
    <definedName name="A124799490X">Data2!$AF$1:$AF$10,Data2!$AF$11:$AF$17</definedName>
    <definedName name="A124799490X_Data">Data2!$AF$11:$AF$17</definedName>
    <definedName name="A124799490X_Latest">Data2!$AF$17</definedName>
    <definedName name="A124799494J">Data1!$HD$1:$HD$10,Data1!$HD$11:$HD$17</definedName>
    <definedName name="A124799494J_Data">Data1!$HD$11:$HD$17</definedName>
    <definedName name="A124799494J_Latest">Data1!$HD$17</definedName>
    <definedName name="A124799498T">Data1!$IH$1:$IH$10,Data1!$IH$11:$IH$17</definedName>
    <definedName name="A124799498T_Data">Data1!$IH$11:$IH$17</definedName>
    <definedName name="A124799498T_Latest">Data1!$IH$17</definedName>
    <definedName name="A124799502W">Data1!$GE$1:$GE$10,Data1!$GE$11:$GE$17</definedName>
    <definedName name="A124799502W_Data">Data1!$GE$11:$GE$17</definedName>
    <definedName name="A124799502W_Latest">Data1!$GE$17</definedName>
    <definedName name="A124799506F">Data1!$BT$1:$BT$10,Data1!$BT$11:$BT$17</definedName>
    <definedName name="A124799506F_Data">Data1!$BT$11:$BT$17</definedName>
    <definedName name="A124799506F_Latest">Data1!$BT$17</definedName>
    <definedName name="A124799510W">Data1!$L$1:$L$10,Data1!$L$11:$L$17</definedName>
    <definedName name="A124799510W_Data">Data1!$L$11:$L$17</definedName>
    <definedName name="A124799510W_Latest">Data1!$L$17</definedName>
    <definedName name="A124799514F">Data1!$EL$1:$EL$10,Data1!$EL$11:$EL$17</definedName>
    <definedName name="A124799514F_Data">Data1!$EL$11:$EL$17</definedName>
    <definedName name="A124799514F_Latest">Data1!$EL$17</definedName>
    <definedName name="A124799518R">Data1!$HI$1:$HI$10,Data1!$HI$11:$HI$17</definedName>
    <definedName name="A124799518R_Data">Data1!$HI$11:$HI$17</definedName>
    <definedName name="A124799518R_Latest">Data1!$HI$17</definedName>
    <definedName name="A124799522F">Data2!$AA$1:$AA$10,Data2!$AA$11:$AA$17</definedName>
    <definedName name="A124799522F_Data">Data2!$AA$11:$AA$17</definedName>
    <definedName name="A124799522F_Latest">Data2!$AA$17</definedName>
    <definedName name="A124799526R">Data1!$DM$1:$DM$10,Data1!$DM$11:$DM$17</definedName>
    <definedName name="A124799526R_Data">Data1!$DM$11:$DM$17</definedName>
    <definedName name="A124799526R_Latest">Data1!$DM$17</definedName>
    <definedName name="A124799530F">Data1!$HN$1:$HN$10,Data1!$HN$11:$HN$17</definedName>
    <definedName name="A124799530F_Data">Data1!$HN$11:$HN$17</definedName>
    <definedName name="A124799530F_Latest">Data1!$HN$17</definedName>
    <definedName name="A124799534R">Data2!$B$1:$B$10,Data2!$B$11:$B$17</definedName>
    <definedName name="A124799534R_Data">Data2!$B$11:$B$17</definedName>
    <definedName name="A124799534R_Latest">Data2!$B$17</definedName>
    <definedName name="A124799538X">Data1!$DR$1:$DR$10,Data1!$DR$11:$DR$17</definedName>
    <definedName name="A124799538X_Data">Data1!$DR$11:$DR$17</definedName>
    <definedName name="A124799538X_Latest">Data1!$DR$17</definedName>
    <definedName name="A124799542R">Data1!$FZ$1:$FZ$10,Data1!$FZ$11:$FZ$17</definedName>
    <definedName name="A124799542R_Data">Data1!$FZ$11:$FZ$17</definedName>
    <definedName name="A124799542R_Latest">Data1!$FZ$17</definedName>
    <definedName name="A124799546X">Data1!$AZ$1:$AZ$10,Data1!$AZ$11:$AZ$17</definedName>
    <definedName name="A124799546X_Data">Data1!$AZ$11:$AZ$17</definedName>
    <definedName name="A124799546X_Latest">Data1!$AZ$17</definedName>
    <definedName name="A124799550R">Data1!$FP$1:$FP$10,Data1!$FP$11:$FP$17</definedName>
    <definedName name="A124799550R_Data">Data1!$FP$11:$FP$17</definedName>
    <definedName name="A124799550R_Latest">Data1!$FP$17</definedName>
    <definedName name="A124799554X">Data1!$GT$1:$GT$10,Data1!$GT$11:$GT$17</definedName>
    <definedName name="A124799554X_Data">Data1!$GT$11:$GT$17</definedName>
    <definedName name="A124799554X_Latest">Data1!$GT$17</definedName>
    <definedName name="A124799558J">Data1!$HX$1:$HX$10,Data1!$HX$11:$HX$17</definedName>
    <definedName name="A124799558J_Data">Data1!$HX$11:$HX$17</definedName>
    <definedName name="A124799558J_Latest">Data1!$HX$17</definedName>
    <definedName name="A124799562X">Data2!$L$1:$L$10,Data2!$L$11:$L$17</definedName>
    <definedName name="A124799562X_Data">Data2!$L$11:$L$17</definedName>
    <definedName name="A124799562X_Latest">Data2!$L$17</definedName>
    <definedName name="A124799566J">Data1!$BE$1:$BE$10,Data1!$BE$11:$BE$17</definedName>
    <definedName name="A124799566J_Data">Data1!$BE$11:$BE$17</definedName>
    <definedName name="A124799566J_Latest">Data1!$BE$17</definedName>
    <definedName name="A124799570X">Data1!$FF$1:$FF$10,Data1!$FF$11:$FF$17</definedName>
    <definedName name="A124799570X_Data">Data1!$FF$11:$FF$17</definedName>
    <definedName name="A124799570X_Latest">Data1!$FF$17</definedName>
    <definedName name="A124799574J">Data2!$BJ$1:$BJ$10,Data2!$BJ$11:$BJ$17</definedName>
    <definedName name="A124799574J_Data">Data2!$BJ$11:$BJ$17</definedName>
    <definedName name="A124799574J_Latest">Data2!$BJ$17</definedName>
    <definedName name="A124799578T">Data1!$AF$1:$AF$10,Data1!$AF$11:$AF$17</definedName>
    <definedName name="A124799578T_Data">Data1!$AF$11:$AF$17</definedName>
    <definedName name="A124799578T_Latest">Data1!$AF$17</definedName>
    <definedName name="A124799582J">Data1!$BY$1:$BY$10,Data1!$BY$11:$BY$17</definedName>
    <definedName name="A124799582J_Data">Data1!$BY$11:$BY$17</definedName>
    <definedName name="A124799582J_Latest">Data1!$BY$17</definedName>
    <definedName name="A124799586T">Data1!$CN$1:$CN$10,Data1!$CN$11:$CN$17</definedName>
    <definedName name="A124799586T_Data">Data1!$CN$11:$CN$17</definedName>
    <definedName name="A124799586T_Latest">Data1!$CN$17</definedName>
    <definedName name="A124799590J">Data1!$HS$1:$HS$10,Data1!$HS$11:$HS$17</definedName>
    <definedName name="A124799590J_Data">Data1!$HS$11:$HS$17</definedName>
    <definedName name="A124799590J_Latest">Data1!$HS$17</definedName>
    <definedName name="A124799594T">Data2!$G$1:$G$10,Data2!$G$11:$G$17</definedName>
    <definedName name="A124799594T_Data">Data2!$G$11:$G$17</definedName>
    <definedName name="A124799594T_Latest">Data2!$G$17</definedName>
    <definedName name="A124799598A">Data2!$V$1:$V$10,Data2!$V$11:$V$17</definedName>
    <definedName name="A124799598A_Data">Data2!$V$11:$V$17</definedName>
    <definedName name="A124799598A_Latest">Data2!$V$17</definedName>
    <definedName name="A124799602F">Data1!$BO$1:$BO$10,Data1!$BO$11:$BO$17</definedName>
    <definedName name="A124799602F_Data">Data1!$BO$11:$BO$17</definedName>
    <definedName name="A124799602F_Latest">Data1!$BO$17</definedName>
    <definedName name="A124799606R">Data1!$IM$1:$IM$10,Data1!$IM$11:$IM$17</definedName>
    <definedName name="A124799606R_Data">Data1!$IM$11:$IM$17</definedName>
    <definedName name="A124799606R_Latest">Data1!$IM$17</definedName>
    <definedName name="A124799610F">Data2!$BE$1:$BE$10,Data2!$BE$11:$BE$17</definedName>
    <definedName name="A124799610F_Data">Data2!$BE$11:$BE$17</definedName>
    <definedName name="A124799610F_Latest">Data2!$BE$17</definedName>
    <definedName name="A124799614R">Data1!$G$1:$G$10,Data1!$G$11:$G$17</definedName>
    <definedName name="A124799614R_Data">Data1!$G$11:$G$17</definedName>
    <definedName name="A124799614R_Latest">Data1!$G$17</definedName>
    <definedName name="A124799618X">Data1!$CI$1:$CI$10,Data1!$CI$11:$CI$17</definedName>
    <definedName name="A124799618X_Data">Data1!$CI$11:$CI$17</definedName>
    <definedName name="A124799618X_Latest">Data1!$CI$17</definedName>
    <definedName name="A124799622R">Data1!$CX$1:$CX$10,Data1!$CX$11:$CX$17</definedName>
    <definedName name="A124799622R_Data">Data1!$CX$11:$CX$17</definedName>
    <definedName name="A124799622R_Latest">Data1!$CX$17</definedName>
    <definedName name="A124799626X">Data1!$IC$1:$IC$10,Data1!$IC$11:$IC$17</definedName>
    <definedName name="A124799626X_Data">Data1!$IC$11:$IC$17</definedName>
    <definedName name="A124799626X_Latest">Data1!$IC$17</definedName>
    <definedName name="A124799630R">Data1!$DC$1:$DC$10,Data1!$DC$11:$DC$17</definedName>
    <definedName name="A124799630R_Data">Data1!$DC$11:$DC$17</definedName>
    <definedName name="A124799630R_Latest">Data1!$DC$17</definedName>
    <definedName name="A124799634X">Data1!$EV$1:$EV$10,Data1!$EV$11:$EV$17</definedName>
    <definedName name="A124799634X_Data">Data1!$EV$11:$EV$17</definedName>
    <definedName name="A124799634X_Latest">Data1!$EV$17</definedName>
    <definedName name="A124799638J">Data1!$DH$1:$DH$10,Data1!$DH$11:$DH$17</definedName>
    <definedName name="A124799638J_Data">Data1!$DH$11:$DH$17</definedName>
    <definedName name="A124799638J_Latest">Data1!$DH$17</definedName>
    <definedName name="A124799642X">Data1!$DW$1:$DW$10,Data1!$DW$11:$DW$17</definedName>
    <definedName name="A124799642X_Data">Data1!$DW$11:$DW$17</definedName>
    <definedName name="A124799642X_Latest">Data1!$DW$17</definedName>
    <definedName name="A124799646J">Data2!$AP$1:$AP$10,Data2!$AP$11:$AP$17</definedName>
    <definedName name="A124799646J_Data">Data2!$AP$11:$AP$17</definedName>
    <definedName name="A124799646J_Latest">Data2!$AP$17</definedName>
    <definedName name="A124799650X">Data1!$FU$1:$FU$10,Data1!$FU$11:$FU$17</definedName>
    <definedName name="A124799650X_Data">Data1!$FU$11:$FU$17</definedName>
    <definedName name="A124799650X_Latest">Data1!$FU$17</definedName>
    <definedName name="A124799654J">Data1!$Q$1:$Q$10,Data1!$Q$11:$Q$17</definedName>
    <definedName name="A124799654J_Data">Data1!$Q$11:$Q$17</definedName>
    <definedName name="A124799654J_Latest">Data1!$Q$17</definedName>
    <definedName name="A124799658T">Data1!$AU$1:$AU$10,Data1!$AU$11:$AU$17</definedName>
    <definedName name="A124799658T_Data">Data1!$AU$11:$AU$17</definedName>
    <definedName name="A124799658T_Latest">Data1!$AU$17</definedName>
    <definedName name="A124799662J">Data1!$BJ$1:$BJ$10,Data1!$BJ$11:$BJ$17</definedName>
    <definedName name="A124799662J_Data">Data1!$BJ$11:$BJ$17</definedName>
    <definedName name="A124799662J_Latest">Data1!$BJ$17</definedName>
    <definedName name="A124799666T">Data1!$EG$1:$EG$10,Data1!$EG$11:$EG$17</definedName>
    <definedName name="A124799666T_Data">Data1!$EG$11:$EG$17</definedName>
    <definedName name="A124799666T_Latest">Data1!$EG$17</definedName>
    <definedName name="A124799670J">Data1!$B$1:$B$10,Data1!$B$11:$B$17</definedName>
    <definedName name="A124799670J_Data">Data1!$B$11:$B$17</definedName>
    <definedName name="A124799670J_Latest">Data1!$B$17</definedName>
    <definedName name="A124799674T">Data1!$V$1:$V$10,Data1!$V$11:$V$17</definedName>
    <definedName name="A124799674T_Data">Data1!$V$11:$V$17</definedName>
    <definedName name="A124799674T_Latest">Data1!$V$17</definedName>
    <definedName name="A124799678A">Data2!$Q$1:$Q$10,Data2!$Q$11:$Q$17</definedName>
    <definedName name="A124799678A_Data">Data2!$Q$11:$Q$17</definedName>
    <definedName name="A124799678A_Latest">Data2!$Q$17</definedName>
    <definedName name="A124799682T">Data2!$AU$1:$AU$10,Data2!$AU$11:$AU$17</definedName>
    <definedName name="A124799682T_Data">Data2!$AU$11:$AU$17</definedName>
    <definedName name="A124799682T_Latest">Data2!$AU$17</definedName>
    <definedName name="A124799686A">Data1!$FK$1:$FK$10,Data1!$FK$11:$FK$17</definedName>
    <definedName name="A124799686A_Data">Data1!$FK$11:$FK$17</definedName>
    <definedName name="A124799686A_Latest">Data1!$FK$17</definedName>
    <definedName name="A124799690T">Data2!$AK$1:$AK$10,Data2!$AK$11:$AK$17</definedName>
    <definedName name="A124799690T_Data">Data2!$AK$11:$AK$17</definedName>
    <definedName name="A124799690T_Latest">Data2!$AK$17</definedName>
    <definedName name="A124799694A">Data1!$CD$1:$CD$10,Data1!$CD$11:$CD$17</definedName>
    <definedName name="A124799694A_Data">Data1!$CD$11:$CD$17</definedName>
    <definedName name="A124799694A_Latest">Data1!$CD$17</definedName>
    <definedName name="A124799698K">Data1!$AA$1:$AA$10,Data1!$AA$11:$AA$17</definedName>
    <definedName name="A124799698K_Data">Data1!$AA$11:$AA$17</definedName>
    <definedName name="A124799698K_Latest">Data1!$AA$17</definedName>
    <definedName name="A124799702R">Data1!$EQ$1:$EQ$10,Data1!$EQ$11:$EQ$17</definedName>
    <definedName name="A124799702R_Data">Data1!$EQ$11:$EQ$17</definedName>
    <definedName name="A124799702R_Latest">Data1!$EQ$17</definedName>
    <definedName name="A124799706X">Data1!$GJ$1:$GJ$10,Data1!$GJ$11:$GJ$17</definedName>
    <definedName name="A124799706X_Data">Data1!$GJ$11:$GJ$17</definedName>
    <definedName name="A124799706X_Latest">Data1!$GJ$17</definedName>
    <definedName name="A124799710R">Data1!$GR$1:$GR$10,Data1!$GR$11:$GR$17</definedName>
    <definedName name="A124799710R_Data">Data1!$GR$11:$GR$17</definedName>
    <definedName name="A124799710R_Latest">Data1!$GR$17</definedName>
    <definedName name="A124799714X">Data2!$BC$1:$BC$10,Data2!$BC$11:$BC$17</definedName>
    <definedName name="A124799714X_Data">Data2!$BC$11:$BC$17</definedName>
    <definedName name="A124799714X_Latest">Data2!$BC$17</definedName>
    <definedName name="A124799718J">Data1!$AN$1:$AN$10,Data1!$AN$11:$AN$17</definedName>
    <definedName name="A124799718J_Data">Data1!$AN$11:$AN$17</definedName>
    <definedName name="A124799718J_Latest">Data1!$AN$17</definedName>
    <definedName name="A124799722X">Data1!$CV$1:$CV$10,Data1!$CV$11:$CV$17</definedName>
    <definedName name="A124799722X_Data">Data1!$CV$11:$CV$17</definedName>
    <definedName name="A124799722X_Latest">Data1!$CV$17</definedName>
    <definedName name="A124799726J">Data1!$FD$1:$FD$10,Data1!$FD$11:$FD$17</definedName>
    <definedName name="A124799726J_Data">Data1!$FD$11:$FD$17</definedName>
    <definedName name="A124799726J_Latest">Data1!$FD$17</definedName>
    <definedName name="A124799730X">Data1!$AS$1:$AS$10,Data1!$AS$11:$AS$17</definedName>
    <definedName name="A124799730X_Data">Data1!$AS$11:$AS$17</definedName>
    <definedName name="A124799730X_Latest">Data1!$AS$17</definedName>
    <definedName name="A124799734J">Data1!$EE$1:$EE$10,Data1!$EE$11:$EE$17</definedName>
    <definedName name="A124799734J_Data">Data1!$EE$11:$EE$17</definedName>
    <definedName name="A124799734J_Latest">Data1!$EE$17</definedName>
    <definedName name="A124799738T">Data1!$HB$1:$HB$10,Data1!$HB$11:$HB$17</definedName>
    <definedName name="A124799738T_Data">Data1!$HB$11:$HB$17</definedName>
    <definedName name="A124799738T_Latest">Data1!$HB$17</definedName>
    <definedName name="A124799742J">Data2!$AI$1:$AI$10,Data2!$AI$11:$AI$17</definedName>
    <definedName name="A124799742J_Data">Data2!$AI$11:$AI$17</definedName>
    <definedName name="A124799742J_Latest">Data2!$AI$17</definedName>
    <definedName name="A124799746T">Data1!$HG$1:$HG$10,Data1!$HG$11:$HG$17</definedName>
    <definedName name="A124799746T_Data">Data1!$HG$11:$HG$17</definedName>
    <definedName name="A124799746T_Latest">Data1!$HG$17</definedName>
    <definedName name="A124799750J">Data1!$IK$1:$IK$10,Data1!$IK$11:$IK$17</definedName>
    <definedName name="A124799750J_Data">Data1!$IK$11:$IK$17</definedName>
    <definedName name="A124799750J_Latest">Data1!$IK$17</definedName>
    <definedName name="A124799754T">Data1!$GH$1:$GH$10,Data1!$GH$11:$GH$17</definedName>
    <definedName name="A124799754T_Data">Data1!$GH$11:$GH$17</definedName>
    <definedName name="A124799754T_Latest">Data1!$GH$17</definedName>
    <definedName name="A124799758A">Data1!$BW$1:$BW$10,Data1!$BW$11:$BW$17</definedName>
    <definedName name="A124799758A_Data">Data1!$BW$11:$BW$17</definedName>
    <definedName name="A124799758A_Latest">Data1!$BW$17</definedName>
    <definedName name="A124799762T">Data1!$O$1:$O$10,Data1!$O$11:$O$17</definedName>
    <definedName name="A124799762T_Data">Data1!$O$11:$O$17</definedName>
    <definedName name="A124799762T_Latest">Data1!$O$17</definedName>
    <definedName name="A124799766A">Data1!$EO$1:$EO$10,Data1!$EO$11:$EO$17</definedName>
    <definedName name="A124799766A_Data">Data1!$EO$11:$EO$17</definedName>
    <definedName name="A124799766A_Latest">Data1!$EO$17</definedName>
    <definedName name="A124799770T">Data1!$HL$1:$HL$10,Data1!$HL$11:$HL$17</definedName>
    <definedName name="A124799770T_Data">Data1!$HL$11:$HL$17</definedName>
    <definedName name="A124799770T_Latest">Data1!$HL$17</definedName>
    <definedName name="A124799774A">Data2!$AD$1:$AD$10,Data2!$AD$11:$AD$17</definedName>
    <definedName name="A124799774A_Data">Data2!$AD$11:$AD$17</definedName>
    <definedName name="A124799774A_Latest">Data2!$AD$17</definedName>
    <definedName name="A124799778K">Data1!$DP$1:$DP$10,Data1!$DP$11:$DP$17</definedName>
    <definedName name="A124799778K_Data">Data1!$DP$11:$DP$17</definedName>
    <definedName name="A124799778K_Latest">Data1!$DP$17</definedName>
    <definedName name="A124799782A">Data1!$HQ$1:$HQ$10,Data1!$HQ$11:$HQ$17</definedName>
    <definedName name="A124799782A_Data">Data1!$HQ$11:$HQ$17</definedName>
    <definedName name="A124799782A_Latest">Data1!$HQ$17</definedName>
    <definedName name="A124799786K">Data2!$E$1:$E$10,Data2!$E$11:$E$17</definedName>
    <definedName name="A124799786K_Data">Data2!$E$11:$E$17</definedName>
    <definedName name="A124799786K_Latest">Data2!$E$17</definedName>
    <definedName name="A124799790A">Data1!$DU$1:$DU$10,Data1!$DU$11:$DU$17</definedName>
    <definedName name="A124799790A_Data">Data1!$DU$11:$DU$17</definedName>
    <definedName name="A124799790A_Latest">Data1!$DU$17</definedName>
    <definedName name="A124799794K">Data1!$GC$1:$GC$10,Data1!$GC$11:$GC$17</definedName>
    <definedName name="A124799794K_Data">Data1!$GC$11:$GC$17</definedName>
    <definedName name="A124799794K_Latest">Data1!$GC$17</definedName>
    <definedName name="A124799798V">Data1!$BC$1:$BC$10,Data1!$BC$11:$BC$17</definedName>
    <definedName name="A124799798V_Data">Data1!$BC$11:$BC$17</definedName>
    <definedName name="A124799798V_Latest">Data1!$BC$17</definedName>
    <definedName name="A124799802X">Data1!$FS$1:$FS$10,Data1!$FS$11:$FS$17</definedName>
    <definedName name="A124799802X_Data">Data1!$FS$11:$FS$17</definedName>
    <definedName name="A124799802X_Latest">Data1!$FS$17</definedName>
    <definedName name="A124799806J">Data1!$GW$1:$GW$10,Data1!$GW$11:$GW$17</definedName>
    <definedName name="A124799806J_Data">Data1!$GW$11:$GW$17</definedName>
    <definedName name="A124799806J_Latest">Data1!$GW$17</definedName>
    <definedName name="A124799810X">Data1!$IA$1:$IA$10,Data1!$IA$11:$IA$17</definedName>
    <definedName name="A124799810X_Data">Data1!$IA$11:$IA$17</definedName>
    <definedName name="A124799810X_Latest">Data1!$IA$17</definedName>
    <definedName name="A124799814J">Data2!$O$1:$O$10,Data2!$O$11:$O$17</definedName>
    <definedName name="A124799814J_Data">Data2!$O$11:$O$17</definedName>
    <definedName name="A124799814J_Latest">Data2!$O$17</definedName>
    <definedName name="A124799818T">Data1!$BH$1:$BH$10,Data1!$BH$11:$BH$17</definedName>
    <definedName name="A124799818T_Data">Data1!$BH$11:$BH$17</definedName>
    <definedName name="A124799818T_Latest">Data1!$BH$17</definedName>
    <definedName name="A124799822J">Data1!$FI$1:$FI$10,Data1!$FI$11:$FI$17</definedName>
    <definedName name="A124799822J_Data">Data1!$FI$11:$FI$17</definedName>
    <definedName name="A124799822J_Latest">Data1!$FI$17</definedName>
    <definedName name="A124799826T">Data2!$BM$1:$BM$10,Data2!$BM$11:$BM$17</definedName>
    <definedName name="A124799826T_Data">Data2!$BM$11:$BM$17</definedName>
    <definedName name="A124799826T_Latest">Data2!$BM$17</definedName>
    <definedName name="A124799830J">Data1!$AI$1:$AI$10,Data1!$AI$11:$AI$17</definedName>
    <definedName name="A124799830J_Data">Data1!$AI$11:$AI$17</definedName>
    <definedName name="A124799830J_Latest">Data1!$AI$17</definedName>
    <definedName name="A124799834T">Data1!$CB$1:$CB$10,Data1!$CB$11:$CB$17</definedName>
    <definedName name="A124799834T_Data">Data1!$CB$11:$CB$17</definedName>
    <definedName name="A124799834T_Latest">Data1!$CB$17</definedName>
    <definedName name="A124799838A">Data1!$CQ$1:$CQ$10,Data1!$CQ$11:$CQ$17</definedName>
    <definedName name="A124799838A_Data">Data1!$CQ$11:$CQ$17</definedName>
    <definedName name="A124799838A_Latest">Data1!$CQ$17</definedName>
    <definedName name="A124799842T">Data1!$HV$1:$HV$10,Data1!$HV$11:$HV$17</definedName>
    <definedName name="A124799842T_Data">Data1!$HV$11:$HV$17</definedName>
    <definedName name="A124799842T_Latest">Data1!$HV$17</definedName>
    <definedName name="A124799846A">Data2!$J$1:$J$10,Data2!$J$11:$J$17</definedName>
    <definedName name="A124799846A_Data">Data2!$J$11:$J$17</definedName>
    <definedName name="A124799846A_Latest">Data2!$J$17</definedName>
    <definedName name="A124799850T">Data2!$Y$1:$Y$10,Data2!$Y$11:$Y$17</definedName>
    <definedName name="A124799850T_Data">Data2!$Y$11:$Y$17</definedName>
    <definedName name="A124799850T_Latest">Data2!$Y$17</definedName>
    <definedName name="A124799854A">Data1!$BR$1:$BR$10,Data1!$BR$11:$BR$17</definedName>
    <definedName name="A124799854A_Data">Data1!$BR$11:$BR$17</definedName>
    <definedName name="A124799854A_Latest">Data1!$BR$17</definedName>
    <definedName name="A124799858K">Data1!$IP$1:$IP$10,Data1!$IP$11:$IP$17</definedName>
    <definedName name="A124799858K_Data">Data1!$IP$11:$IP$17</definedName>
    <definedName name="A124799858K_Latest">Data1!$IP$17</definedName>
    <definedName name="A124799862A">Data2!$BH$1:$BH$10,Data2!$BH$11:$BH$17</definedName>
    <definedName name="A124799862A_Data">Data2!$BH$11:$BH$17</definedName>
    <definedName name="A124799862A_Latest">Data2!$BH$17</definedName>
    <definedName name="A124799866K">Data1!$J$1:$J$10,Data1!$J$11:$J$17</definedName>
    <definedName name="A124799866K_Data">Data1!$J$11:$J$17</definedName>
    <definedName name="A124799866K_Latest">Data1!$J$17</definedName>
    <definedName name="A124799870A">Data1!$CL$1:$CL$10,Data1!$CL$11:$CL$17</definedName>
    <definedName name="A124799870A_Data">Data1!$CL$11:$CL$17</definedName>
    <definedName name="A124799870A_Latest">Data1!$CL$17</definedName>
    <definedName name="A124799874K">Data1!$DA$1:$DA$10,Data1!$DA$11:$DA$17</definedName>
    <definedName name="A124799874K_Data">Data1!$DA$11:$DA$17</definedName>
    <definedName name="A124799874K_Latest">Data1!$DA$17</definedName>
    <definedName name="A124799878V">Data1!$IF$1:$IF$10,Data1!$IF$11:$IF$17</definedName>
    <definedName name="A124799878V_Data">Data1!$IF$11:$IF$17</definedName>
    <definedName name="A124799878V_Latest">Data1!$IF$17</definedName>
    <definedName name="A124799882K">Data1!$DF$1:$DF$10,Data1!$DF$11:$DF$17</definedName>
    <definedName name="A124799882K_Data">Data1!$DF$11:$DF$17</definedName>
    <definedName name="A124799882K_Latest">Data1!$DF$17</definedName>
    <definedName name="A124799886V">Data1!$EY$1:$EY$10,Data1!$EY$11:$EY$17</definedName>
    <definedName name="A124799886V_Data">Data1!$EY$11:$EY$17</definedName>
    <definedName name="A124799886V_Latest">Data1!$EY$17</definedName>
    <definedName name="A124799890K">Data1!$DK$1:$DK$10,Data1!$DK$11:$DK$17</definedName>
    <definedName name="A124799890K_Data">Data1!$DK$11:$DK$17</definedName>
    <definedName name="A124799890K_Latest">Data1!$DK$17</definedName>
    <definedName name="A124799894V">Data1!$DZ$1:$DZ$10,Data1!$DZ$11:$DZ$17</definedName>
    <definedName name="A124799894V_Data">Data1!$DZ$11:$DZ$17</definedName>
    <definedName name="A124799894V_Latest">Data1!$DZ$17</definedName>
    <definedName name="A124799898C">Data2!$AS$1:$AS$10,Data2!$AS$11:$AS$17</definedName>
    <definedName name="A124799898C_Data">Data2!$AS$11:$AS$17</definedName>
    <definedName name="A124799898C_Latest">Data2!$AS$17</definedName>
    <definedName name="A124799902J">Data1!$FX$1:$FX$10,Data1!$FX$11:$FX$17</definedName>
    <definedName name="A124799902J_Data">Data1!$FX$11:$FX$17</definedName>
    <definedName name="A124799902J_Latest">Data1!$FX$17</definedName>
    <definedName name="A124799906T">Data1!$T$1:$T$10,Data1!$T$11:$T$17</definedName>
    <definedName name="A124799906T_Data">Data1!$T$11:$T$17</definedName>
    <definedName name="A124799906T_Latest">Data1!$T$17</definedName>
    <definedName name="A124799910J">Data1!$AX$1:$AX$10,Data1!$AX$11:$AX$17</definedName>
    <definedName name="A124799910J_Data">Data1!$AX$11:$AX$17</definedName>
    <definedName name="A124799910J_Latest">Data1!$AX$17</definedName>
    <definedName name="A124799914T">Data1!$BM$1:$BM$10,Data1!$BM$11:$BM$17</definedName>
    <definedName name="A124799914T_Data">Data1!$BM$11:$BM$17</definedName>
    <definedName name="A124799914T_Latest">Data1!$BM$17</definedName>
    <definedName name="A124799918A">Data1!$EJ$1:$EJ$10,Data1!$EJ$11:$EJ$17</definedName>
    <definedName name="A124799918A_Data">Data1!$EJ$11:$EJ$17</definedName>
    <definedName name="A124799918A_Latest">Data1!$EJ$17</definedName>
    <definedName name="A124799922T">Data1!$E$1:$E$10,Data1!$E$11:$E$17</definedName>
    <definedName name="A124799922T_Data">Data1!$E$11:$E$17</definedName>
    <definedName name="A124799922T_Latest">Data1!$E$17</definedName>
    <definedName name="A124799926A">Data1!$Y$1:$Y$10,Data1!$Y$11:$Y$17</definedName>
    <definedName name="A124799926A_Data">Data1!$Y$11:$Y$17</definedName>
    <definedName name="A124799926A_Latest">Data1!$Y$17</definedName>
    <definedName name="A124799930T">Data2!$T$1:$T$10,Data2!$T$11:$T$17</definedName>
    <definedName name="A124799930T_Data">Data2!$T$11:$T$17</definedName>
    <definedName name="A124799930T_Latest">Data2!$T$17</definedName>
    <definedName name="A124799934A">Data2!$AX$1:$AX$10,Data2!$AX$11:$AX$17</definedName>
    <definedName name="A124799934A_Data">Data2!$AX$11:$AX$17</definedName>
    <definedName name="A124799934A_Latest">Data2!$AX$17</definedName>
    <definedName name="A124799938K">Data1!$FN$1:$FN$10,Data1!$FN$11:$FN$17</definedName>
    <definedName name="A124799938K_Data">Data1!$FN$11:$FN$17</definedName>
    <definedName name="A124799938K_Latest">Data1!$FN$17</definedName>
    <definedName name="A124799942A">Data2!$AN$1:$AN$10,Data2!$AN$11:$AN$17</definedName>
    <definedName name="A124799942A_Data">Data2!$AN$11:$AN$17</definedName>
    <definedName name="A124799942A_Latest">Data2!$AN$17</definedName>
    <definedName name="A124799946K">Data1!$CG$1:$CG$10,Data1!$CG$11:$CG$17</definedName>
    <definedName name="A124799946K_Data">Data1!$CG$11:$CG$17</definedName>
    <definedName name="A124799946K_Latest">Data1!$CG$17</definedName>
    <definedName name="A124799950A">Data1!$AD$1:$AD$10,Data1!$AD$11:$AD$17</definedName>
    <definedName name="A124799950A_Data">Data1!$AD$11:$AD$17</definedName>
    <definedName name="A124799950A_Latest">Data1!$AD$17</definedName>
    <definedName name="A124799954K">Data1!$ET$1:$ET$10,Data1!$ET$11:$ET$17</definedName>
    <definedName name="A124799954K_Data">Data1!$ET$11:$ET$17</definedName>
    <definedName name="A124799954K_Latest">Data1!$ET$17</definedName>
    <definedName name="A124799958V">Data1!$GM$1:$GM$10,Data1!$GM$11:$GM$17</definedName>
    <definedName name="A124799958V_Data">Data1!$GM$11:$GM$17</definedName>
    <definedName name="A124799958V_Latest">Data1!$GM$17</definedName>
    <definedName name="A124799962K">Data1!$GQ$1:$GQ$10,Data1!$GQ$11:$GQ$17</definedName>
    <definedName name="A124799962K_Data">Data1!$GQ$11:$GQ$17</definedName>
    <definedName name="A124799962K_Latest">Data1!$GQ$17</definedName>
    <definedName name="A124799966V">Data2!$BB$1:$BB$10,Data2!$BB$11:$BB$17</definedName>
    <definedName name="A124799966V_Data">Data2!$BB$11:$BB$17</definedName>
    <definedName name="A124799966V_Latest">Data2!$BB$17</definedName>
    <definedName name="A124799970K">Data1!$AM$1:$AM$10,Data1!$AM$11:$AM$17</definedName>
    <definedName name="A124799970K_Data">Data1!$AM$11:$AM$17</definedName>
    <definedName name="A124799970K_Latest">Data1!$AM$17</definedName>
    <definedName name="A124799974V">Data1!$CU$1:$CU$10,Data1!$CU$11:$CU$17</definedName>
    <definedName name="A124799974V_Data">Data1!$CU$11:$CU$17</definedName>
    <definedName name="A124799974V_Latest">Data1!$CU$17</definedName>
    <definedName name="A124799978C">Data1!$FC$1:$FC$10,Data1!$FC$11:$FC$17</definedName>
    <definedName name="A124799978C_Data">Data1!$FC$11:$FC$17</definedName>
    <definedName name="A124799978C_Latest">Data1!$FC$17</definedName>
    <definedName name="A124799982V">Data1!$AR$1:$AR$10,Data1!$AR$11:$AR$17</definedName>
    <definedName name="A124799982V_Data">Data1!$AR$11:$AR$17</definedName>
    <definedName name="A124799982V_Latest">Data1!$AR$17</definedName>
    <definedName name="A124799986C">Data1!$ED$1:$ED$10,Data1!$ED$11:$ED$17</definedName>
    <definedName name="A124799986C_Data">Data1!$ED$11:$ED$17</definedName>
    <definedName name="A124799986C_Latest">Data1!$ED$17</definedName>
    <definedName name="A124799990V">Data1!$HA$1:$HA$10,Data1!$HA$11:$HA$17</definedName>
    <definedName name="A124799990V_Data">Data1!$HA$11:$HA$17</definedName>
    <definedName name="A124799990V_Latest">Data1!$HA$17</definedName>
    <definedName name="A124799994C">Data2!$AH$1:$AH$10,Data2!$AH$11:$AH$17</definedName>
    <definedName name="A124799994C_Data">Data2!$AH$11:$AH$17</definedName>
    <definedName name="A124799994C_Latest">Data2!$AH$17</definedName>
    <definedName name="A124799998L">Data1!$HF$1:$HF$10,Data1!$HF$11:$HF$17</definedName>
    <definedName name="A124799998L_Data">Data1!$HF$11:$HF$17</definedName>
    <definedName name="A124799998L_Latest">Data1!$HF$17</definedName>
    <definedName name="A124800002J">Data1!$IJ$1:$IJ$10,Data1!$IJ$11:$IJ$17</definedName>
    <definedName name="A124800002J_Data">Data1!$IJ$11:$IJ$17</definedName>
    <definedName name="A124800002J_Latest">Data1!$IJ$17</definedName>
    <definedName name="A124800006T">Data1!$GG$1:$GG$10,Data1!$GG$11:$GG$17</definedName>
    <definedName name="A124800006T_Data">Data1!$GG$11:$GG$17</definedName>
    <definedName name="A124800006T_Latest">Data1!$GG$17</definedName>
    <definedName name="A124800010J">Data1!$BV$1:$BV$10,Data1!$BV$11:$BV$17</definedName>
    <definedName name="A124800010J_Data">Data1!$BV$11:$BV$17</definedName>
    <definedName name="A124800010J_Latest">Data1!$BV$17</definedName>
    <definedName name="A124800014T">Data1!$N$1:$N$10,Data1!$N$11:$N$17</definedName>
    <definedName name="A124800014T_Data">Data1!$N$11:$N$17</definedName>
    <definedName name="A124800014T_Latest">Data1!$N$17</definedName>
    <definedName name="A124800018A">Data1!$EN$1:$EN$10,Data1!$EN$11:$EN$17</definedName>
    <definedName name="A124800018A_Data">Data1!$EN$11:$EN$17</definedName>
    <definedName name="A124800018A_Latest">Data1!$EN$17</definedName>
    <definedName name="A124800022T">Data1!$HK$1:$HK$10,Data1!$HK$11:$HK$17</definedName>
    <definedName name="A124800022T_Data">Data1!$HK$11:$HK$17</definedName>
    <definedName name="A124800022T_Latest">Data1!$HK$17</definedName>
    <definedName name="A124800026A">Data2!$AC$1:$AC$10,Data2!$AC$11:$AC$17</definedName>
    <definedName name="A124800026A_Data">Data2!$AC$11:$AC$17</definedName>
    <definedName name="A124800026A_Latest">Data2!$AC$17</definedName>
    <definedName name="A124800030T">Data1!$DO$1:$DO$10,Data1!$DO$11:$DO$17</definedName>
    <definedName name="A124800030T_Data">Data1!$DO$11:$DO$17</definedName>
    <definedName name="A124800030T_Latest">Data1!$DO$17</definedName>
    <definedName name="A124800034A">Data1!$HP$1:$HP$10,Data1!$HP$11:$HP$17</definedName>
    <definedName name="A124800034A_Data">Data1!$HP$11:$HP$17</definedName>
    <definedName name="A124800034A_Latest">Data1!$HP$17</definedName>
    <definedName name="A124800038K">Data2!$D$1:$D$10,Data2!$D$11:$D$17</definedName>
    <definedName name="A124800038K_Data">Data2!$D$11:$D$17</definedName>
    <definedName name="A124800038K_Latest">Data2!$D$17</definedName>
    <definedName name="A124800042A">Data1!$DT$1:$DT$10,Data1!$DT$11:$DT$17</definedName>
    <definedName name="A124800042A_Data">Data1!$DT$11:$DT$17</definedName>
    <definedName name="A124800042A_Latest">Data1!$DT$17</definedName>
    <definedName name="A124800046K">Data1!$GB$1:$GB$10,Data1!$GB$11:$GB$17</definedName>
    <definedName name="A124800046K_Data">Data1!$GB$11:$GB$17</definedName>
    <definedName name="A124800046K_Latest">Data1!$GB$17</definedName>
    <definedName name="A124800050A">Data1!$BB$1:$BB$10,Data1!$BB$11:$BB$17</definedName>
    <definedName name="A124800050A_Data">Data1!$BB$11:$BB$17</definedName>
    <definedName name="A124800050A_Latest">Data1!$BB$17</definedName>
    <definedName name="A124800054K">Data1!$FR$1:$FR$10,Data1!$FR$11:$FR$17</definedName>
    <definedName name="A124800054K_Data">Data1!$FR$11:$FR$17</definedName>
    <definedName name="A124800054K_Latest">Data1!$FR$17</definedName>
    <definedName name="A124800058V">Data1!$GV$1:$GV$10,Data1!$GV$11:$GV$17</definedName>
    <definedName name="A124800058V_Data">Data1!$GV$11:$GV$17</definedName>
    <definedName name="A124800058V_Latest">Data1!$GV$17</definedName>
    <definedName name="A124800062K">Data1!$HZ$1:$HZ$10,Data1!$HZ$11:$HZ$17</definedName>
    <definedName name="A124800062K_Data">Data1!$HZ$11:$HZ$17</definedName>
    <definedName name="A124800062K_Latest">Data1!$HZ$17</definedName>
    <definedName name="A124800066V">Data2!$N$1:$N$10,Data2!$N$11:$N$17</definedName>
    <definedName name="A124800066V_Data">Data2!$N$11:$N$17</definedName>
    <definedName name="A124800066V_Latest">Data2!$N$17</definedName>
    <definedName name="A124800070K">Data1!$BG$1:$BG$10,Data1!$BG$11:$BG$17</definedName>
    <definedName name="A124800070K_Data">Data1!$BG$11:$BG$17</definedName>
    <definedName name="A124800070K_Latest">Data1!$BG$17</definedName>
    <definedName name="A124800074V">Data1!$FH$1:$FH$10,Data1!$FH$11:$FH$17</definedName>
    <definedName name="A124800074V_Data">Data1!$FH$11:$FH$17</definedName>
    <definedName name="A124800074V_Latest">Data1!$FH$17</definedName>
    <definedName name="A124800078C">Data2!$BL$1:$BL$10,Data2!$BL$11:$BL$17</definedName>
    <definedName name="A124800078C_Data">Data2!$BL$11:$BL$17</definedName>
    <definedName name="A124800078C_Latest">Data2!$BL$17</definedName>
    <definedName name="A124800082V">Data1!$AH$1:$AH$10,Data1!$AH$11:$AH$17</definedName>
    <definedName name="A124800082V_Data">Data1!$AH$11:$AH$17</definedName>
    <definedName name="A124800082V_Latest">Data1!$AH$17</definedName>
    <definedName name="A124800086C">Data1!$CA$1:$CA$10,Data1!$CA$11:$CA$17</definedName>
    <definedName name="A124800086C_Data">Data1!$CA$11:$CA$17</definedName>
    <definedName name="A124800086C_Latest">Data1!$CA$17</definedName>
    <definedName name="A124800090V">Data1!$CP$1:$CP$10,Data1!$CP$11:$CP$17</definedName>
    <definedName name="A124800090V_Data">Data1!$CP$11:$CP$17</definedName>
    <definedName name="A124800090V_Latest">Data1!$CP$17</definedName>
    <definedName name="A124800094C">Data1!$HU$1:$HU$10,Data1!$HU$11:$HU$17</definedName>
    <definedName name="A124800094C_Data">Data1!$HU$11:$HU$17</definedName>
    <definedName name="A124800094C_Latest">Data1!$HU$17</definedName>
    <definedName name="A124800098L">Data2!$I$1:$I$10,Data2!$I$11:$I$17</definedName>
    <definedName name="A124800098L_Data">Data2!$I$11:$I$17</definedName>
    <definedName name="A124800098L_Latest">Data2!$I$17</definedName>
    <definedName name="A124800102T">Data2!$X$1:$X$10,Data2!$X$11:$X$17</definedName>
    <definedName name="A124800102T_Data">Data2!$X$11:$X$17</definedName>
    <definedName name="A124800102T_Latest">Data2!$X$17</definedName>
    <definedName name="A124800106A">Data1!$BQ$1:$BQ$10,Data1!$BQ$11:$BQ$17</definedName>
    <definedName name="A124800106A_Data">Data1!$BQ$11:$BQ$17</definedName>
    <definedName name="A124800106A_Latest">Data1!$BQ$17</definedName>
    <definedName name="A124800110T">Data1!$IO$1:$IO$10,Data1!$IO$11:$IO$17</definedName>
    <definedName name="A124800110T_Data">Data1!$IO$11:$IO$17</definedName>
    <definedName name="A124800110T_Latest">Data1!$IO$17</definedName>
    <definedName name="A124800114A">Data2!$BG$1:$BG$10,Data2!$BG$11:$BG$17</definedName>
    <definedName name="A124800114A_Data">Data2!$BG$11:$BG$17</definedName>
    <definedName name="A124800114A_Latest">Data2!$BG$17</definedName>
    <definedName name="A124800118K">Data1!$I$1:$I$10,Data1!$I$11:$I$17</definedName>
    <definedName name="A124800118K_Data">Data1!$I$11:$I$17</definedName>
    <definedName name="A124800118K_Latest">Data1!$I$17</definedName>
    <definedName name="A124800122A">Data1!$CK$1:$CK$10,Data1!$CK$11:$CK$17</definedName>
    <definedName name="A124800122A_Data">Data1!$CK$11:$CK$17</definedName>
    <definedName name="A124800122A_Latest">Data1!$CK$17</definedName>
    <definedName name="A124800126K">Data1!$CZ$1:$CZ$10,Data1!$CZ$11:$CZ$17</definedName>
    <definedName name="A124800126K_Data">Data1!$CZ$11:$CZ$17</definedName>
    <definedName name="A124800126K_Latest">Data1!$CZ$17</definedName>
    <definedName name="A124800130A">Data1!$IE$1:$IE$10,Data1!$IE$11:$IE$17</definedName>
    <definedName name="A124800130A_Data">Data1!$IE$11:$IE$17</definedName>
    <definedName name="A124800130A_Latest">Data1!$IE$17</definedName>
    <definedName name="A124800134K">Data1!$DE$1:$DE$10,Data1!$DE$11:$DE$17</definedName>
    <definedName name="A124800134K_Data">Data1!$DE$11:$DE$17</definedName>
    <definedName name="A124800134K_Latest">Data1!$DE$17</definedName>
    <definedName name="A124800138V">Data1!$EX$1:$EX$10,Data1!$EX$11:$EX$17</definedName>
    <definedName name="A124800138V_Data">Data1!$EX$11:$EX$17</definedName>
    <definedName name="A124800138V_Latest">Data1!$EX$17</definedName>
    <definedName name="A124800142K">Data1!$DJ$1:$DJ$10,Data1!$DJ$11:$DJ$17</definedName>
    <definedName name="A124800142K_Data">Data1!$DJ$11:$DJ$17</definedName>
    <definedName name="A124800142K_Latest">Data1!$DJ$17</definedName>
    <definedName name="A124800146V">Data1!$DY$1:$DY$10,Data1!$DY$11:$DY$17</definedName>
    <definedName name="A124800146V_Data">Data1!$DY$11:$DY$17</definedName>
    <definedName name="A124800146V_Latest">Data1!$DY$17</definedName>
    <definedName name="A124800150K">Data2!$AR$1:$AR$10,Data2!$AR$11:$AR$17</definedName>
    <definedName name="A124800150K_Data">Data2!$AR$11:$AR$17</definedName>
    <definedName name="A124800150K_Latest">Data2!$AR$17</definedName>
    <definedName name="A124800154V">Data1!$FW$1:$FW$10,Data1!$FW$11:$FW$17</definedName>
    <definedName name="A124800154V_Data">Data1!$FW$11:$FW$17</definedName>
    <definedName name="A124800154V_Latest">Data1!$FW$17</definedName>
    <definedName name="A124800158C">Data1!$S$1:$S$10,Data1!$S$11:$S$17</definedName>
    <definedName name="A124800158C_Data">Data1!$S$11:$S$17</definedName>
    <definedName name="A124800158C_Latest">Data1!$S$17</definedName>
    <definedName name="A124800162V">Data1!$AW$1:$AW$10,Data1!$AW$11:$AW$17</definedName>
    <definedName name="A124800162V_Data">Data1!$AW$11:$AW$17</definedName>
    <definedName name="A124800162V_Latest">Data1!$AW$17</definedName>
    <definedName name="A124800166C">Data1!$BL$1:$BL$10,Data1!$BL$11:$BL$17</definedName>
    <definedName name="A124800166C_Data">Data1!$BL$11:$BL$17</definedName>
    <definedName name="A124800166C_Latest">Data1!$BL$17</definedName>
    <definedName name="A124800170V">Data1!$EI$1:$EI$10,Data1!$EI$11:$EI$17</definedName>
    <definedName name="A124800170V_Data">Data1!$EI$11:$EI$17</definedName>
    <definedName name="A124800170V_Latest">Data1!$EI$17</definedName>
    <definedName name="A124800174C">Data1!$D$1:$D$10,Data1!$D$11:$D$17</definedName>
    <definedName name="A124800174C_Data">Data1!$D$11:$D$17</definedName>
    <definedName name="A124800174C_Latest">Data1!$D$17</definedName>
    <definedName name="A124800178L">Data1!$X$1:$X$10,Data1!$X$11:$X$17</definedName>
    <definedName name="A124800178L_Data">Data1!$X$11:$X$17</definedName>
    <definedName name="A124800178L_Latest">Data1!$X$17</definedName>
    <definedName name="A124800182C">Data2!$S$1:$S$10,Data2!$S$11:$S$17</definedName>
    <definedName name="A124800182C_Data">Data2!$S$11:$S$17</definedName>
    <definedName name="A124800182C_Latest">Data2!$S$17</definedName>
    <definedName name="A124800186L">Data2!$AW$1:$AW$10,Data2!$AW$11:$AW$17</definedName>
    <definedName name="A124800186L_Data">Data2!$AW$11:$AW$17</definedName>
    <definedName name="A124800186L_Latest">Data2!$AW$17</definedName>
    <definedName name="A124800190C">Data1!$FM$1:$FM$10,Data1!$FM$11:$FM$17</definedName>
    <definedName name="A124800190C_Data">Data1!$FM$11:$FM$17</definedName>
    <definedName name="A124800190C_Latest">Data1!$FM$17</definedName>
    <definedName name="A124800194L">Data2!$AM$1:$AM$10,Data2!$AM$11:$AM$17</definedName>
    <definedName name="A124800194L_Data">Data2!$AM$11:$AM$17</definedName>
    <definedName name="A124800194L_Latest">Data2!$AM$17</definedName>
    <definedName name="A124800198W">Data1!$CF$1:$CF$10,Data1!$CF$11:$CF$17</definedName>
    <definedName name="A124800198W_Data">Data1!$CF$11:$CF$17</definedName>
    <definedName name="A124800198W_Latest">Data1!$CF$17</definedName>
    <definedName name="A124800202A">Data1!$AC$1:$AC$10,Data1!$AC$11:$AC$17</definedName>
    <definedName name="A124800202A_Data">Data1!$AC$11:$AC$17</definedName>
    <definedName name="A124800202A_Latest">Data1!$AC$17</definedName>
    <definedName name="A124800206K">Data1!$ES$1:$ES$10,Data1!$ES$11:$ES$17</definedName>
    <definedName name="A124800206K_Data">Data1!$ES$11:$ES$17</definedName>
    <definedName name="A124800206K_Latest">Data1!$ES$17</definedName>
    <definedName name="A124800210A">Data1!$GL$1:$GL$10,Data1!$GL$11:$GL$17</definedName>
    <definedName name="A124800210A_Data">Data1!$GL$11:$GL$17</definedName>
    <definedName name="A124800210A_Latest">Data1!$GL$17</definedName>
    <definedName name="A124800214K">Data1!$GP$1:$GP$10,Data1!$GP$11:$GP$17</definedName>
    <definedName name="A124800214K_Data">Data1!$GP$11:$GP$17</definedName>
    <definedName name="A124800214K_Latest">Data1!$GP$17</definedName>
    <definedName name="A124800218V">Data2!$BA$1:$BA$10,Data2!$BA$11:$BA$17</definedName>
    <definedName name="A124800218V_Data">Data2!$BA$11:$BA$17</definedName>
    <definedName name="A124800218V_Latest">Data2!$BA$17</definedName>
    <definedName name="A124800222K">Data1!$AL$1:$AL$10,Data1!$AL$11:$AL$17</definedName>
    <definedName name="A124800222K_Data">Data1!$AL$11:$AL$17</definedName>
    <definedName name="A124800222K_Latest">Data1!$AL$17</definedName>
    <definedName name="A124800226V">Data1!$CT$1:$CT$10,Data1!$CT$11:$CT$17</definedName>
    <definedName name="A124800226V_Data">Data1!$CT$11:$CT$17</definedName>
    <definedName name="A124800226V_Latest">Data1!$CT$17</definedName>
    <definedName name="A124800230K">Data1!$FB$1:$FB$10,Data1!$FB$11:$FB$17</definedName>
    <definedName name="A124800230K_Data">Data1!$FB$11:$FB$17</definedName>
    <definedName name="A124800230K_Latest">Data1!$FB$17</definedName>
    <definedName name="A124800234V">Data1!$AQ$1:$AQ$10,Data1!$AQ$11:$AQ$17</definedName>
    <definedName name="A124800234V_Data">Data1!$AQ$11:$AQ$17</definedName>
    <definedName name="A124800234V_Latest">Data1!$AQ$17</definedName>
    <definedName name="A124800238C">Data1!$EC$1:$EC$10,Data1!$EC$11:$EC$17</definedName>
    <definedName name="A124800238C_Data">Data1!$EC$11:$EC$17</definedName>
    <definedName name="A124800238C_Latest">Data1!$EC$17</definedName>
    <definedName name="A124800242V">Data1!$GZ$1:$GZ$10,Data1!$GZ$11:$GZ$17</definedName>
    <definedName name="A124800242V_Data">Data1!$GZ$11:$GZ$17</definedName>
    <definedName name="A124800242V_Latest">Data1!$GZ$17</definedName>
    <definedName name="A124800246C">Data2!$AG$1:$AG$10,Data2!$AG$11:$AG$17</definedName>
    <definedName name="A124800246C_Data">Data2!$AG$11:$AG$17</definedName>
    <definedName name="A124800246C_Latest">Data2!$AG$17</definedName>
    <definedName name="A124800250V">Data1!$HE$1:$HE$10,Data1!$HE$11:$HE$17</definedName>
    <definedName name="A124800250V_Data">Data1!$HE$11:$HE$17</definedName>
    <definedName name="A124800250V_Latest">Data1!$HE$17</definedName>
    <definedName name="A124800254C">Data1!$II$1:$II$10,Data1!$II$11:$II$17</definedName>
    <definedName name="A124800254C_Data">Data1!$II$11:$II$17</definedName>
    <definedName name="A124800254C_Latest">Data1!$II$17</definedName>
    <definedName name="A124800258L">Data1!$GF$1:$GF$10,Data1!$GF$11:$GF$17</definedName>
    <definedName name="A124800258L_Data">Data1!$GF$11:$GF$17</definedName>
    <definedName name="A124800258L_Latest">Data1!$GF$17</definedName>
    <definedName name="A124800262C">Data1!$BU$1:$BU$10,Data1!$BU$11:$BU$17</definedName>
    <definedName name="A124800262C_Data">Data1!$BU$11:$BU$17</definedName>
    <definedName name="A124800262C_Latest">Data1!$BU$17</definedName>
    <definedName name="A124800266L">Data1!$M$1:$M$10,Data1!$M$11:$M$17</definedName>
    <definedName name="A124800266L_Data">Data1!$M$11:$M$17</definedName>
    <definedName name="A124800266L_Latest">Data1!$M$17</definedName>
    <definedName name="A124800270C">Data1!$EM$1:$EM$10,Data1!$EM$11:$EM$17</definedName>
    <definedName name="A124800270C_Data">Data1!$EM$11:$EM$17</definedName>
    <definedName name="A124800270C_Latest">Data1!$EM$17</definedName>
    <definedName name="A124800274L">Data1!$HJ$1:$HJ$10,Data1!$HJ$11:$HJ$17</definedName>
    <definedName name="A124800274L_Data">Data1!$HJ$11:$HJ$17</definedName>
    <definedName name="A124800274L_Latest">Data1!$HJ$17</definedName>
    <definedName name="A124800278W">Data2!$AB$1:$AB$10,Data2!$AB$11:$AB$17</definedName>
    <definedName name="A124800278W_Data">Data2!$AB$11:$AB$17</definedName>
    <definedName name="A124800278W_Latest">Data2!$AB$17</definedName>
    <definedName name="A124800282L">Data1!$DN$1:$DN$10,Data1!$DN$11:$DN$17</definedName>
    <definedName name="A124800282L_Data">Data1!$DN$11:$DN$17</definedName>
    <definedName name="A124800282L_Latest">Data1!$DN$17</definedName>
    <definedName name="A124800286W">Data1!$HO$1:$HO$10,Data1!$HO$11:$HO$17</definedName>
    <definedName name="A124800286W_Data">Data1!$HO$11:$HO$17</definedName>
    <definedName name="A124800286W_Latest">Data1!$HO$17</definedName>
    <definedName name="A124800290L">Data2!$C$1:$C$10,Data2!$C$11:$C$17</definedName>
    <definedName name="A124800290L_Data">Data2!$C$11:$C$17</definedName>
    <definedName name="A124800290L_Latest">Data2!$C$17</definedName>
    <definedName name="A124800294W">Data1!$DS$1:$DS$10,Data1!$DS$11:$DS$17</definedName>
    <definedName name="A124800294W_Data">Data1!$DS$11:$DS$17</definedName>
    <definedName name="A124800294W_Latest">Data1!$DS$17</definedName>
    <definedName name="A124800298F">Data1!$GA$1:$GA$10,Data1!$GA$11:$GA$17</definedName>
    <definedName name="A124800298F_Data">Data1!$GA$11:$GA$17</definedName>
    <definedName name="A124800298F_Latest">Data1!$GA$17</definedName>
    <definedName name="A124800302K">Data1!$BA$1:$BA$10,Data1!$BA$11:$BA$17</definedName>
    <definedName name="A124800302K_Data">Data1!$BA$11:$BA$17</definedName>
    <definedName name="A124800302K_Latest">Data1!$BA$17</definedName>
    <definedName name="A124800306V">Data1!$FQ$1:$FQ$10,Data1!$FQ$11:$FQ$17</definedName>
    <definedName name="A124800306V_Data">Data1!$FQ$11:$FQ$17</definedName>
    <definedName name="A124800306V_Latest">Data1!$FQ$17</definedName>
    <definedName name="A124800310K">Data1!$GU$1:$GU$10,Data1!$GU$11:$GU$17</definedName>
    <definedName name="A124800310K_Data">Data1!$GU$11:$GU$17</definedName>
    <definedName name="A124800310K_Latest">Data1!$GU$17</definedName>
    <definedName name="A124800314V">Data1!$HY$1:$HY$10,Data1!$HY$11:$HY$17</definedName>
    <definedName name="A124800314V_Data">Data1!$HY$11:$HY$17</definedName>
    <definedName name="A124800314V_Latest">Data1!$HY$17</definedName>
    <definedName name="A124800318C">Data2!$M$1:$M$10,Data2!$M$11:$M$17</definedName>
    <definedName name="A124800318C_Data">Data2!$M$11:$M$17</definedName>
    <definedName name="A124800318C_Latest">Data2!$M$17</definedName>
    <definedName name="A124800322V">Data1!$BF$1:$BF$10,Data1!$BF$11:$BF$17</definedName>
    <definedName name="A124800322V_Data">Data1!$BF$11:$BF$17</definedName>
    <definedName name="A124800322V_Latest">Data1!$BF$17</definedName>
    <definedName name="A124800326C">Data1!$FG$1:$FG$10,Data1!$FG$11:$FG$17</definedName>
    <definedName name="A124800326C_Data">Data1!$FG$11:$FG$17</definedName>
    <definedName name="A124800326C_Latest">Data1!$FG$17</definedName>
    <definedName name="A124800330V">Data2!$BK$1:$BK$10,Data2!$BK$11:$BK$17</definedName>
    <definedName name="A124800330V_Data">Data2!$BK$11:$BK$17</definedName>
    <definedName name="A124800330V_Latest">Data2!$BK$17</definedName>
    <definedName name="A124800334C">Data1!$AG$1:$AG$10,Data1!$AG$11:$AG$17</definedName>
    <definedName name="A124800334C_Data">Data1!$AG$11:$AG$17</definedName>
    <definedName name="A124800334C_Latest">Data1!$AG$17</definedName>
    <definedName name="A124800338L">Data1!$BZ$1:$BZ$10,Data1!$BZ$11:$BZ$17</definedName>
    <definedName name="A124800338L_Data">Data1!$BZ$11:$BZ$17</definedName>
    <definedName name="A124800338L_Latest">Data1!$BZ$17</definedName>
    <definedName name="A124800342C">Data1!$CO$1:$CO$10,Data1!$CO$11:$CO$17</definedName>
    <definedName name="A124800342C_Data">Data1!$CO$11:$CO$17</definedName>
    <definedName name="A124800342C_Latest">Data1!$CO$17</definedName>
    <definedName name="A124800346L">Data1!$HT$1:$HT$10,Data1!$HT$11:$HT$17</definedName>
    <definedName name="A124800346L_Data">Data1!$HT$11:$HT$17</definedName>
    <definedName name="A124800346L_Latest">Data1!$HT$17</definedName>
    <definedName name="A124800350C">Data2!$H$1:$H$10,Data2!$H$11:$H$17</definedName>
    <definedName name="A124800350C_Data">Data2!$H$11:$H$17</definedName>
    <definedName name="A124800350C_Latest">Data2!$H$17</definedName>
    <definedName name="A124800354L">Data2!$W$1:$W$10,Data2!$W$11:$W$17</definedName>
    <definedName name="A124800354L_Data">Data2!$W$11:$W$17</definedName>
    <definedName name="A124800354L_Latest">Data2!$W$17</definedName>
    <definedName name="A124800358W">Data1!$BP$1:$BP$10,Data1!$BP$11:$BP$17</definedName>
    <definedName name="A124800358W_Data">Data1!$BP$11:$BP$17</definedName>
    <definedName name="A124800358W_Latest">Data1!$BP$17</definedName>
    <definedName name="A124800362L">Data1!$IN$1:$IN$10,Data1!$IN$11:$IN$17</definedName>
    <definedName name="A124800362L_Data">Data1!$IN$11:$IN$17</definedName>
    <definedName name="A124800362L_Latest">Data1!$IN$17</definedName>
    <definedName name="A124800366W">Data2!$BF$1:$BF$10,Data2!$BF$11:$BF$17</definedName>
    <definedName name="A124800366W_Data">Data2!$BF$11:$BF$17</definedName>
    <definedName name="A124800366W_Latest">Data2!$BF$17</definedName>
    <definedName name="A124800370L">Data1!$H$1:$H$10,Data1!$H$11:$H$17</definedName>
    <definedName name="A124800370L_Data">Data1!$H$11:$H$17</definedName>
    <definedName name="A124800370L_Latest">Data1!$H$17</definedName>
    <definedName name="A124800374W">Data1!$CJ$1:$CJ$10,Data1!$CJ$11:$CJ$17</definedName>
    <definedName name="A124800374W_Data">Data1!$CJ$11:$CJ$17</definedName>
    <definedName name="A124800374W_Latest">Data1!$CJ$17</definedName>
    <definedName name="A124800378F">Data1!$CY$1:$CY$10,Data1!$CY$11:$CY$17</definedName>
    <definedName name="A124800378F_Data">Data1!$CY$11:$CY$17</definedName>
    <definedName name="A124800378F_Latest">Data1!$CY$17</definedName>
    <definedName name="A124800382W">Data1!$ID$1:$ID$10,Data1!$ID$11:$ID$17</definedName>
    <definedName name="A124800382W_Data">Data1!$ID$11:$ID$17</definedName>
    <definedName name="A124800382W_Latest">Data1!$ID$17</definedName>
    <definedName name="A124800386F">Data1!$DD$1:$DD$10,Data1!$DD$11:$DD$17</definedName>
    <definedName name="A124800386F_Data">Data1!$DD$11:$DD$17</definedName>
    <definedName name="A124800386F_Latest">Data1!$DD$17</definedName>
    <definedName name="A124800390W">Data1!$EW$1:$EW$10,Data1!$EW$11:$EW$17</definedName>
    <definedName name="A124800390W_Data">Data1!$EW$11:$EW$17</definedName>
    <definedName name="A124800390W_Latest">Data1!$EW$17</definedName>
    <definedName name="A124800394F">Data1!$DI$1:$DI$10,Data1!$DI$11:$DI$17</definedName>
    <definedName name="A124800394F_Data">Data1!$DI$11:$DI$17</definedName>
    <definedName name="A124800394F_Latest">Data1!$DI$17</definedName>
    <definedName name="A124800398R">Data1!$DX$1:$DX$10,Data1!$DX$11:$DX$17</definedName>
    <definedName name="A124800398R_Data">Data1!$DX$11:$DX$17</definedName>
    <definedName name="A124800398R_Latest">Data1!$DX$17</definedName>
    <definedName name="A124800402V">Data2!$AQ$1:$AQ$10,Data2!$AQ$11:$AQ$17</definedName>
    <definedName name="A124800402V_Data">Data2!$AQ$11:$AQ$17</definedName>
    <definedName name="A124800402V_Latest">Data2!$AQ$17</definedName>
    <definedName name="A124800406C">Data1!$FV$1:$FV$10,Data1!$FV$11:$FV$17</definedName>
    <definedName name="A124800406C_Data">Data1!$FV$11:$FV$17</definedName>
    <definedName name="A124800406C_Latest">Data1!$FV$17</definedName>
    <definedName name="A124800410V">Data1!$R$1:$R$10,Data1!$R$11:$R$17</definedName>
    <definedName name="A124800410V_Data">Data1!$R$11:$R$17</definedName>
    <definedName name="A124800410V_Latest">Data1!$R$17</definedName>
    <definedName name="A124800414C">Data1!$AV$1:$AV$10,Data1!$AV$11:$AV$17</definedName>
    <definedName name="A124800414C_Data">Data1!$AV$11:$AV$17</definedName>
    <definedName name="A124800414C_Latest">Data1!$AV$17</definedName>
    <definedName name="A124800418L">Data1!$BK$1:$BK$10,Data1!$BK$11:$BK$17</definedName>
    <definedName name="A124800418L_Data">Data1!$BK$11:$BK$17</definedName>
    <definedName name="A124800418L_Latest">Data1!$BK$17</definedName>
    <definedName name="A124800422C">Data1!$EH$1:$EH$10,Data1!$EH$11:$EH$17</definedName>
    <definedName name="A124800422C_Data">Data1!$EH$11:$EH$17</definedName>
    <definedName name="A124800422C_Latest">Data1!$EH$17</definedName>
    <definedName name="A124800426L">Data1!$C$1:$C$10,Data1!$C$11:$C$17</definedName>
    <definedName name="A124800426L_Data">Data1!$C$11:$C$17</definedName>
    <definedName name="A124800426L_Latest">Data1!$C$17</definedName>
    <definedName name="A124800430C">Data1!$W$1:$W$10,Data1!$W$11:$W$17</definedName>
    <definedName name="A124800430C_Data">Data1!$W$11:$W$17</definedName>
    <definedName name="A124800430C_Latest">Data1!$W$17</definedName>
    <definedName name="A124800434L">Data2!$R$1:$R$10,Data2!$R$11:$R$17</definedName>
    <definedName name="A124800434L_Data">Data2!$R$11:$R$17</definedName>
    <definedName name="A124800434L_Latest">Data2!$R$17</definedName>
    <definedName name="A124800438W">Data2!$AV$1:$AV$10,Data2!$AV$11:$AV$17</definedName>
    <definedName name="A124800438W_Data">Data2!$AV$11:$AV$17</definedName>
    <definedName name="A124800438W_Latest">Data2!$AV$17</definedName>
    <definedName name="A124800442L">Data1!$FL$1:$FL$10,Data1!$FL$11:$FL$17</definedName>
    <definedName name="A124800442L_Data">Data1!$FL$11:$FL$17</definedName>
    <definedName name="A124800442L_Latest">Data1!$FL$17</definedName>
    <definedName name="A124800446W">Data2!$AL$1:$AL$10,Data2!$AL$11:$AL$17</definedName>
    <definedName name="A124800446W_Data">Data2!$AL$11:$AL$17</definedName>
    <definedName name="A124800446W_Latest">Data2!$AL$17</definedName>
    <definedName name="A124800450L">Data1!$CE$1:$CE$10,Data1!$CE$11:$CE$17</definedName>
    <definedName name="A124800450L_Data">Data1!$CE$11:$CE$17</definedName>
    <definedName name="A124800450L_Latest">Data1!$CE$17</definedName>
    <definedName name="A124800454W">Data1!$AB$1:$AB$10,Data1!$AB$11:$AB$17</definedName>
    <definedName name="A124800454W_Data">Data1!$AB$11:$AB$17</definedName>
    <definedName name="A124800454W_Latest">Data1!$AB$17</definedName>
    <definedName name="A124800458F">Data1!$ER$1:$ER$10,Data1!$ER$11:$ER$17</definedName>
    <definedName name="A124800458F_Data">Data1!$ER$11:$ER$17</definedName>
    <definedName name="A124800458F_Latest">Data1!$ER$17</definedName>
    <definedName name="A124800462W">Data1!$GK$1:$GK$10,Data1!$GK$11:$GK$17</definedName>
    <definedName name="A124800462W_Data">Data1!$GK$11:$GK$17</definedName>
    <definedName name="A124800462W_Latest">Data1!$GK$17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7" l="1"/>
  <c r="B7" i="7"/>
  <c r="B6" i="7"/>
  <c r="G83" i="6"/>
  <c r="F83" i="6"/>
  <c r="E83" i="6"/>
  <c r="D83" i="6"/>
  <c r="C83" i="6"/>
  <c r="G82" i="6"/>
  <c r="F82" i="6"/>
  <c r="E82" i="6"/>
  <c r="D82" i="6"/>
  <c r="C82" i="6"/>
  <c r="G81" i="6"/>
  <c r="F81" i="6"/>
  <c r="E81" i="6"/>
  <c r="D81" i="6"/>
  <c r="C81" i="6"/>
  <c r="G80" i="6"/>
  <c r="F80" i="6"/>
  <c r="E80" i="6"/>
  <c r="D80" i="6"/>
  <c r="C80" i="6"/>
  <c r="G79" i="6"/>
  <c r="F79" i="6"/>
  <c r="E79" i="6"/>
  <c r="D79" i="6"/>
  <c r="C79" i="6"/>
  <c r="G78" i="6"/>
  <c r="F78" i="6"/>
  <c r="E78" i="6"/>
  <c r="D78" i="6"/>
  <c r="C78" i="6"/>
  <c r="G77" i="6"/>
  <c r="F77" i="6"/>
  <c r="E77" i="6"/>
  <c r="D77" i="6"/>
  <c r="C77" i="6"/>
  <c r="G76" i="6"/>
  <c r="F76" i="6"/>
  <c r="E76" i="6"/>
  <c r="D76" i="6"/>
  <c r="C76" i="6"/>
  <c r="G75" i="6"/>
  <c r="F75" i="6"/>
  <c r="E75" i="6"/>
  <c r="D75" i="6"/>
  <c r="C75" i="6"/>
  <c r="G74" i="6"/>
  <c r="F74" i="6"/>
  <c r="E74" i="6"/>
  <c r="D74" i="6"/>
  <c r="C74" i="6"/>
  <c r="G73" i="6"/>
  <c r="F73" i="6"/>
  <c r="E73" i="6"/>
  <c r="D73" i="6"/>
  <c r="C73" i="6"/>
  <c r="G71" i="6"/>
  <c r="F71" i="6"/>
  <c r="E71" i="6"/>
  <c r="D71" i="6"/>
  <c r="C71" i="6"/>
  <c r="G70" i="6"/>
  <c r="F70" i="6"/>
  <c r="E70" i="6"/>
  <c r="D70" i="6"/>
  <c r="C70" i="6"/>
  <c r="G69" i="6"/>
  <c r="F69" i="6"/>
  <c r="E69" i="6"/>
  <c r="D69" i="6"/>
  <c r="C69" i="6"/>
  <c r="G68" i="6"/>
  <c r="F68" i="6"/>
  <c r="E68" i="6"/>
  <c r="D68" i="6"/>
  <c r="C68" i="6"/>
  <c r="G67" i="6"/>
  <c r="F67" i="6"/>
  <c r="E67" i="6"/>
  <c r="D67" i="6"/>
  <c r="C67" i="6"/>
  <c r="G66" i="6"/>
  <c r="F66" i="6"/>
  <c r="E66" i="6"/>
  <c r="D66" i="6"/>
  <c r="C66" i="6"/>
  <c r="G65" i="6"/>
  <c r="F65" i="6"/>
  <c r="E65" i="6"/>
  <c r="D65" i="6"/>
  <c r="C65" i="6"/>
  <c r="G64" i="6"/>
  <c r="F64" i="6"/>
  <c r="E64" i="6"/>
  <c r="D64" i="6"/>
  <c r="C64" i="6"/>
  <c r="G63" i="6"/>
  <c r="F63" i="6"/>
  <c r="E63" i="6"/>
  <c r="D63" i="6"/>
  <c r="C63" i="6"/>
  <c r="G62" i="6"/>
  <c r="F62" i="6"/>
  <c r="E62" i="6"/>
  <c r="D62" i="6"/>
  <c r="C62" i="6"/>
  <c r="G59" i="6"/>
  <c r="F59" i="6"/>
  <c r="E59" i="6"/>
  <c r="D59" i="6"/>
  <c r="C59" i="6"/>
  <c r="G58" i="6"/>
  <c r="F58" i="6"/>
  <c r="E58" i="6"/>
  <c r="D58" i="6"/>
  <c r="C58" i="6"/>
  <c r="G57" i="6"/>
  <c r="F57" i="6"/>
  <c r="E57" i="6"/>
  <c r="D57" i="6"/>
  <c r="C57" i="6"/>
  <c r="G56" i="6"/>
  <c r="F56" i="6"/>
  <c r="E56" i="6"/>
  <c r="D56" i="6"/>
  <c r="C56" i="6"/>
  <c r="G55" i="6"/>
  <c r="F55" i="6"/>
  <c r="E55" i="6"/>
  <c r="D55" i="6"/>
  <c r="C55" i="6"/>
  <c r="G54" i="6"/>
  <c r="F54" i="6"/>
  <c r="E54" i="6"/>
  <c r="D54" i="6"/>
  <c r="C54" i="6"/>
  <c r="G53" i="6"/>
  <c r="F53" i="6"/>
  <c r="E53" i="6"/>
  <c r="D53" i="6"/>
  <c r="C53" i="6"/>
  <c r="G52" i="6"/>
  <c r="F52" i="6"/>
  <c r="E52" i="6"/>
  <c r="D52" i="6"/>
  <c r="C52" i="6"/>
  <c r="G51" i="6"/>
  <c r="F51" i="6"/>
  <c r="E51" i="6"/>
  <c r="D51" i="6"/>
  <c r="C51" i="6"/>
  <c r="G50" i="6"/>
  <c r="F50" i="6"/>
  <c r="E50" i="6"/>
  <c r="D50" i="6"/>
  <c r="C50" i="6"/>
  <c r="G49" i="6"/>
  <c r="F49" i="6"/>
  <c r="E49" i="6"/>
  <c r="D49" i="6"/>
  <c r="C49" i="6"/>
  <c r="G47" i="6"/>
  <c r="F47" i="6"/>
  <c r="E47" i="6"/>
  <c r="D47" i="6"/>
  <c r="C47" i="6"/>
  <c r="G46" i="6"/>
  <c r="F46" i="6"/>
  <c r="E46" i="6"/>
  <c r="D46" i="6"/>
  <c r="C46" i="6"/>
  <c r="G45" i="6"/>
  <c r="F45" i="6"/>
  <c r="E45" i="6"/>
  <c r="D45" i="6"/>
  <c r="C45" i="6"/>
  <c r="G44" i="6"/>
  <c r="F44" i="6"/>
  <c r="E44" i="6"/>
  <c r="D44" i="6"/>
  <c r="C44" i="6"/>
  <c r="G43" i="6"/>
  <c r="F43" i="6"/>
  <c r="E43" i="6"/>
  <c r="D43" i="6"/>
  <c r="C43" i="6"/>
  <c r="G42" i="6"/>
  <c r="F42" i="6"/>
  <c r="E42" i="6"/>
  <c r="D42" i="6"/>
  <c r="C42" i="6"/>
  <c r="G41" i="6"/>
  <c r="F41" i="6"/>
  <c r="E41" i="6"/>
  <c r="D41" i="6"/>
  <c r="C41" i="6"/>
  <c r="G40" i="6"/>
  <c r="F40" i="6"/>
  <c r="E40" i="6"/>
  <c r="D40" i="6"/>
  <c r="C40" i="6"/>
  <c r="G39" i="6"/>
  <c r="F39" i="6"/>
  <c r="E39" i="6"/>
  <c r="D39" i="6"/>
  <c r="C39" i="6"/>
  <c r="G38" i="6"/>
  <c r="F38" i="6"/>
  <c r="E38" i="6"/>
  <c r="D38" i="6"/>
  <c r="C38" i="6"/>
  <c r="G35" i="6"/>
  <c r="F35" i="6"/>
  <c r="E35" i="6"/>
  <c r="D35" i="6"/>
  <c r="C35" i="6"/>
  <c r="G34" i="6"/>
  <c r="F34" i="6"/>
  <c r="E34" i="6"/>
  <c r="D34" i="6"/>
  <c r="C34" i="6"/>
  <c r="G33" i="6"/>
  <c r="F33" i="6"/>
  <c r="E33" i="6"/>
  <c r="D33" i="6"/>
  <c r="C33" i="6"/>
  <c r="G32" i="6"/>
  <c r="F32" i="6"/>
  <c r="E32" i="6"/>
  <c r="D32" i="6"/>
  <c r="C32" i="6"/>
  <c r="G31" i="6"/>
  <c r="F31" i="6"/>
  <c r="E31" i="6"/>
  <c r="D31" i="6"/>
  <c r="C31" i="6"/>
  <c r="G30" i="6"/>
  <c r="F30" i="6"/>
  <c r="E30" i="6"/>
  <c r="D30" i="6"/>
  <c r="C30" i="6"/>
  <c r="G29" i="6"/>
  <c r="F29" i="6"/>
  <c r="E29" i="6"/>
  <c r="D29" i="6"/>
  <c r="C29" i="6"/>
  <c r="G28" i="6"/>
  <c r="F28" i="6"/>
  <c r="E28" i="6"/>
  <c r="D28" i="6"/>
  <c r="C28" i="6"/>
  <c r="G27" i="6"/>
  <c r="F27" i="6"/>
  <c r="E27" i="6"/>
  <c r="D27" i="6"/>
  <c r="C27" i="6"/>
  <c r="G26" i="6"/>
  <c r="F26" i="6"/>
  <c r="E26" i="6"/>
  <c r="D26" i="6"/>
  <c r="C26" i="6"/>
  <c r="G25" i="6"/>
  <c r="F25" i="6"/>
  <c r="E25" i="6"/>
  <c r="D25" i="6"/>
  <c r="C25" i="6"/>
  <c r="G23" i="6"/>
  <c r="F23" i="6"/>
  <c r="E23" i="6"/>
  <c r="D23" i="6"/>
  <c r="C23" i="6"/>
  <c r="G22" i="6"/>
  <c r="F22" i="6"/>
  <c r="E22" i="6"/>
  <c r="D22" i="6"/>
  <c r="C22" i="6"/>
  <c r="G21" i="6"/>
  <c r="F21" i="6"/>
  <c r="E21" i="6"/>
  <c r="D21" i="6"/>
  <c r="C21" i="6"/>
  <c r="G20" i="6"/>
  <c r="F20" i="6"/>
  <c r="E20" i="6"/>
  <c r="D20" i="6"/>
  <c r="C20" i="6"/>
  <c r="G19" i="6"/>
  <c r="F19" i="6"/>
  <c r="E19" i="6"/>
  <c r="D19" i="6"/>
  <c r="C19" i="6"/>
  <c r="G18" i="6"/>
  <c r="F18" i="6"/>
  <c r="E18" i="6"/>
  <c r="D18" i="6"/>
  <c r="C18" i="6"/>
  <c r="G17" i="6"/>
  <c r="F17" i="6"/>
  <c r="E17" i="6"/>
  <c r="D17" i="6"/>
  <c r="C17" i="6"/>
  <c r="G16" i="6"/>
  <c r="F16" i="6"/>
  <c r="E16" i="6"/>
  <c r="D16" i="6"/>
  <c r="C16" i="6"/>
  <c r="G15" i="6"/>
  <c r="F15" i="6"/>
  <c r="E15" i="6"/>
  <c r="D15" i="6"/>
  <c r="C15" i="6"/>
  <c r="G14" i="6"/>
  <c r="F14" i="6"/>
  <c r="E14" i="6"/>
  <c r="D14" i="6"/>
  <c r="C14" i="6"/>
  <c r="A8" i="6"/>
  <c r="B7" i="6"/>
  <c r="B6" i="6"/>
  <c r="B2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Marley</author>
  </authors>
  <commentList>
    <comment ref="F9" authorId="0" shapeId="0" xr:uid="{B25EA027-0A4B-4FA1-A7C3-9ADF2CF12B7B}">
      <text>
        <r>
          <rPr>
            <sz val="8"/>
            <color indexed="81"/>
            <rFont val="Arial"/>
            <family val="2"/>
          </rPr>
          <t>Excludes unemployed and people who had a job to go to. 
Includes people who wanted to work and were unavailable within four weeks and not actively looking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Marley</author>
  </authors>
  <commentList>
    <comment ref="F9" authorId="0" shapeId="0" xr:uid="{451BEBCF-DF4E-48BA-AC1D-9CA5AA7C427A}">
      <text>
        <r>
          <rPr>
            <sz val="8"/>
            <color indexed="81"/>
            <rFont val="Arial"/>
            <family val="2"/>
          </rPr>
          <t>Excludes unemployed and people who had a job to go to. 
Includes people who wanted to work and were unavailable within four weeks and not actively looking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AS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1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1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1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1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1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1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1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1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1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1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1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1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1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1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1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1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F11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11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11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1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Q11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2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2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2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2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2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2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B12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2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2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2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2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2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2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2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2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2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2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2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L12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2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2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2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F12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J12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L12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N12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2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Q12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3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3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3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3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3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3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W13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B13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3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3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3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3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3" authorId="0" shapeId="0" xr:uid="{00000000-0006-0000-01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3" authorId="0" shapeId="0" xr:uid="{00000000-0006-0000-0100-00004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3" authorId="0" shapeId="0" xr:uid="{00000000-0006-0000-01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3" authorId="0" shapeId="0" xr:uid="{00000000-0006-0000-01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3" authorId="0" shapeId="0" xr:uid="{00000000-0006-0000-01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3" authorId="0" shapeId="0" xr:uid="{00000000-0006-0000-0100-00004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3" authorId="0" shapeId="0" xr:uid="{00000000-0006-0000-0100-00004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3" authorId="0" shapeId="0" xr:uid="{00000000-0006-0000-0100-00004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3" authorId="0" shapeId="0" xr:uid="{00000000-0006-0000-0100-00004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3" authorId="0" shapeId="0" xr:uid="{00000000-0006-0000-0100-00004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3" authorId="0" shapeId="0" xr:uid="{00000000-0006-0000-0100-00004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3" authorId="0" shapeId="0" xr:uid="{00000000-0006-0000-0100-00005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F13" authorId="0" shapeId="0" xr:uid="{00000000-0006-0000-0100-00005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13" authorId="0" shapeId="0" xr:uid="{00000000-0006-0000-0100-00005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13" authorId="0" shapeId="0" xr:uid="{00000000-0006-0000-0100-00005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3" authorId="0" shapeId="0" xr:uid="{00000000-0006-0000-0100-00005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Q13" authorId="0" shapeId="0" xr:uid="{00000000-0006-0000-01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4" authorId="0" shapeId="0" xr:uid="{00000000-0006-0000-01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4" authorId="0" shapeId="0" xr:uid="{00000000-0006-0000-0100-00005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4" authorId="0" shapeId="0" xr:uid="{00000000-0006-0000-0100-00005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4" authorId="0" shapeId="0" xr:uid="{00000000-0006-0000-01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4" authorId="0" shapeId="0" xr:uid="{00000000-0006-0000-0100-00005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W14" authorId="0" shapeId="0" xr:uid="{00000000-0006-0000-0100-00005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4" authorId="0" shapeId="0" xr:uid="{00000000-0006-0000-0100-00005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4" authorId="0" shapeId="0" xr:uid="{00000000-0006-0000-01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4" authorId="0" shapeId="0" xr:uid="{00000000-0006-0000-0100-00005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4" authorId="0" shapeId="0" xr:uid="{00000000-0006-0000-01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4" authorId="0" shapeId="0" xr:uid="{00000000-0006-0000-01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4" authorId="0" shapeId="0" xr:uid="{00000000-0006-0000-0100-00006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4" authorId="0" shapeId="0" xr:uid="{00000000-0006-0000-0100-00006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4" authorId="0" shapeId="0" xr:uid="{00000000-0006-0000-0100-00006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4" authorId="0" shapeId="0" xr:uid="{00000000-0006-0000-0100-00006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4" authorId="0" shapeId="0" xr:uid="{00000000-0006-0000-0100-00006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4" authorId="0" shapeId="0" xr:uid="{00000000-0006-0000-0100-00006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L14" authorId="0" shapeId="0" xr:uid="{00000000-0006-0000-01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4" authorId="0" shapeId="0" xr:uid="{00000000-0006-0000-0100-00006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4" authorId="0" shapeId="0" xr:uid="{00000000-0006-0000-0100-00006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4" authorId="0" shapeId="0" xr:uid="{00000000-0006-0000-01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F14" authorId="0" shapeId="0" xr:uid="{00000000-0006-0000-01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4" authorId="0" shapeId="0" xr:uid="{00000000-0006-0000-0100-00006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14" authorId="0" shapeId="0" xr:uid="{00000000-0006-0000-0100-00006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15" authorId="0" shapeId="0" xr:uid="{00000000-0006-0000-0100-00006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5" authorId="0" shapeId="0" xr:uid="{00000000-0006-0000-0100-00006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5" authorId="0" shapeId="0" xr:uid="{00000000-0006-0000-01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5" authorId="0" shapeId="0" xr:uid="{00000000-0006-0000-0100-00007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5" authorId="0" shapeId="0" xr:uid="{00000000-0006-0000-0100-00007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W15" authorId="0" shapeId="0" xr:uid="{00000000-0006-0000-0100-00007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B15" authorId="0" shapeId="0" xr:uid="{00000000-0006-0000-0100-00007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5" authorId="0" shapeId="0" xr:uid="{00000000-0006-0000-0100-00007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5" authorId="0" shapeId="0" xr:uid="{00000000-0006-0000-0100-00007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5" authorId="0" shapeId="0" xr:uid="{00000000-0006-0000-01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5" authorId="0" shapeId="0" xr:uid="{00000000-0006-0000-01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5" authorId="0" shapeId="0" xr:uid="{00000000-0006-0000-0100-00007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5" authorId="0" shapeId="0" xr:uid="{00000000-0006-0000-0100-00007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5" authorId="0" shapeId="0" xr:uid="{00000000-0006-0000-0100-00007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5" authorId="0" shapeId="0" xr:uid="{00000000-0006-0000-0100-00007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S15" authorId="0" shapeId="0" xr:uid="{00000000-0006-0000-01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5" authorId="0" shapeId="0" xr:uid="{00000000-0006-0000-0100-00007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5" authorId="0" shapeId="0" xr:uid="{00000000-0006-0000-0100-00007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5" authorId="0" shapeId="0" xr:uid="{00000000-0006-0000-0100-00008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5" authorId="0" shapeId="0" xr:uid="{00000000-0006-0000-0100-00008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X15" authorId="0" shapeId="0" xr:uid="{00000000-0006-0000-0100-00008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5" authorId="0" shapeId="0" xr:uid="{00000000-0006-0000-0100-00008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5" authorId="0" shapeId="0" xr:uid="{00000000-0006-0000-0100-00008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L15" authorId="0" shapeId="0" xr:uid="{00000000-0006-0000-0100-00008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5" authorId="0" shapeId="0" xr:uid="{00000000-0006-0000-0100-00008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5" authorId="0" shapeId="0" xr:uid="{00000000-0006-0000-0100-00008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5" authorId="0" shapeId="0" xr:uid="{00000000-0006-0000-0100-00008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15" authorId="0" shapeId="0" xr:uid="{00000000-0006-0000-0100-00008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6" authorId="0" shapeId="0" xr:uid="{00000000-0006-0000-0100-00008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6" authorId="0" shapeId="0" xr:uid="{00000000-0006-0000-0100-00008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6" authorId="0" shapeId="0" xr:uid="{00000000-0006-0000-0100-00008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6" authorId="0" shapeId="0" xr:uid="{00000000-0006-0000-0100-00008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6" authorId="0" shapeId="0" xr:uid="{00000000-0006-0000-0100-00008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6" authorId="0" shapeId="0" xr:uid="{00000000-0006-0000-0100-00008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6" authorId="0" shapeId="0" xr:uid="{00000000-0006-0000-0100-00009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W16" authorId="0" shapeId="0" xr:uid="{00000000-0006-0000-0100-00009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B16" authorId="0" shapeId="0" xr:uid="{00000000-0006-0000-0100-00009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6" authorId="0" shapeId="0" xr:uid="{00000000-0006-0000-0100-00009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6" authorId="0" shapeId="0" xr:uid="{00000000-0006-0000-0100-00009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6" authorId="0" shapeId="0" xr:uid="{00000000-0006-0000-0100-00009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6" authorId="0" shapeId="0" xr:uid="{00000000-0006-0000-0100-00009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6" authorId="0" shapeId="0" xr:uid="{00000000-0006-0000-0100-00009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6" authorId="0" shapeId="0" xr:uid="{00000000-0006-0000-0100-00009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6" authorId="0" shapeId="0" xr:uid="{00000000-0006-0000-0100-00009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6" authorId="0" shapeId="0" xr:uid="{00000000-0006-0000-0100-00009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S16" authorId="0" shapeId="0" xr:uid="{00000000-0006-0000-0100-00009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6" authorId="0" shapeId="0" xr:uid="{00000000-0006-0000-0100-00009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6" authorId="0" shapeId="0" xr:uid="{00000000-0006-0000-0100-00009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6" authorId="0" shapeId="0" xr:uid="{00000000-0006-0000-0100-00009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6" authorId="0" shapeId="0" xr:uid="{00000000-0006-0000-0100-00009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L16" authorId="0" shapeId="0" xr:uid="{00000000-0006-0000-0100-0000A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6" authorId="0" shapeId="0" xr:uid="{00000000-0006-0000-0100-0000A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6" authorId="0" shapeId="0" xr:uid="{00000000-0006-0000-0100-0000A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6" authorId="0" shapeId="0" xr:uid="{00000000-0006-0000-0100-0000A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F16" authorId="0" shapeId="0" xr:uid="{00000000-0006-0000-0100-0000A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16" authorId="0" shapeId="0" xr:uid="{00000000-0006-0000-0100-0000A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N16" authorId="0" shapeId="0" xr:uid="{00000000-0006-0000-0100-0000A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6" authorId="0" shapeId="0" xr:uid="{00000000-0006-0000-0100-0000A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Q16" authorId="0" shapeId="0" xr:uid="{00000000-0006-0000-0100-0000A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7" authorId="0" shapeId="0" xr:uid="{00000000-0006-0000-0100-0000A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7" authorId="0" shapeId="0" xr:uid="{00000000-0006-0000-0100-0000A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7" authorId="0" shapeId="0" xr:uid="{00000000-0006-0000-0100-0000A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7" authorId="0" shapeId="0" xr:uid="{00000000-0006-0000-0100-0000A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W17" authorId="0" shapeId="0" xr:uid="{00000000-0006-0000-0100-0000A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7" authorId="0" shapeId="0" xr:uid="{00000000-0006-0000-0100-0000A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7" authorId="0" shapeId="0" xr:uid="{00000000-0006-0000-0100-0000A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7" authorId="0" shapeId="0" xr:uid="{00000000-0006-0000-0100-0000B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7" authorId="0" shapeId="0" xr:uid="{00000000-0006-0000-0100-0000B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7" authorId="0" shapeId="0" xr:uid="{00000000-0006-0000-0100-0000B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7" authorId="0" shapeId="0" xr:uid="{00000000-0006-0000-0100-0000B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7" authorId="0" shapeId="0" xr:uid="{00000000-0006-0000-0100-0000B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7" authorId="0" shapeId="0" xr:uid="{00000000-0006-0000-0100-0000B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7" authorId="0" shapeId="0" xr:uid="{00000000-0006-0000-0100-0000B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7" authorId="0" shapeId="0" xr:uid="{00000000-0006-0000-0100-0000B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7" authorId="0" shapeId="0" xr:uid="{00000000-0006-0000-0100-0000B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7" authorId="0" shapeId="0" xr:uid="{00000000-0006-0000-0100-0000B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7" authorId="0" shapeId="0" xr:uid="{00000000-0006-0000-0100-0000B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7" authorId="0" shapeId="0" xr:uid="{00000000-0006-0000-0100-0000B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7" authorId="0" shapeId="0" xr:uid="{00000000-0006-0000-0100-0000B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F17" authorId="0" shapeId="0" xr:uid="{00000000-0006-0000-0100-0000B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17" authorId="0" shapeId="0" xr:uid="{00000000-0006-0000-0100-0000B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17" authorId="0" shapeId="0" xr:uid="{00000000-0006-0000-0100-0000B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7" authorId="0" shapeId="0" xr:uid="{00000000-0006-0000-0100-0000C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Q17" authorId="0" shapeId="0" xr:uid="{00000000-0006-0000-0100-0000C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D11" authorId="0" shapeId="0" xr:uid="{00000000-0006-0000-02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1" authorId="0" shapeId="0" xr:uid="{00000000-0006-0000-02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1" authorId="0" shapeId="0" xr:uid="{00000000-0006-0000-0200-00000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1" authorId="0" shapeId="0" xr:uid="{00000000-0006-0000-02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1" authorId="0" shapeId="0" xr:uid="{00000000-0006-0000-0200-00000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11" authorId="0" shapeId="0" xr:uid="{00000000-0006-0000-02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1" authorId="0" shapeId="0" xr:uid="{00000000-0006-0000-0200-00000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1" authorId="0" shapeId="0" xr:uid="{00000000-0006-0000-02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1" authorId="0" shapeId="0" xr:uid="{00000000-0006-0000-02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1" authorId="0" shapeId="0" xr:uid="{00000000-0006-0000-0200-00000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1" authorId="0" shapeId="0" xr:uid="{00000000-0006-0000-02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1" authorId="0" shapeId="0" xr:uid="{00000000-0006-0000-02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1" authorId="0" shapeId="0" xr:uid="{00000000-0006-0000-02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1" authorId="0" shapeId="0" xr:uid="{00000000-0006-0000-02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1" authorId="0" shapeId="0" xr:uid="{00000000-0006-0000-02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1" authorId="0" shapeId="0" xr:uid="{00000000-0006-0000-02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1" authorId="0" shapeId="0" xr:uid="{00000000-0006-0000-02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1" authorId="0" shapeId="0" xr:uid="{00000000-0006-0000-02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1" authorId="0" shapeId="0" xr:uid="{00000000-0006-0000-0200-00001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1" authorId="0" shapeId="0" xr:uid="{00000000-0006-0000-02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12" authorId="0" shapeId="0" xr:uid="{00000000-0006-0000-02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2" authorId="0" shapeId="0" xr:uid="{00000000-0006-0000-02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2" authorId="0" shapeId="0" xr:uid="{00000000-0006-0000-0200-00001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2" authorId="0" shapeId="0" xr:uid="{00000000-0006-0000-0200-00001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2" authorId="0" shapeId="0" xr:uid="{00000000-0006-0000-02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2" authorId="0" shapeId="0" xr:uid="{00000000-0006-0000-02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2" authorId="0" shapeId="0" xr:uid="{00000000-0006-0000-0200-00001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2" authorId="0" shapeId="0" xr:uid="{00000000-0006-0000-02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2" authorId="0" shapeId="0" xr:uid="{00000000-0006-0000-0200-00001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12" authorId="0" shapeId="0" xr:uid="{00000000-0006-0000-0200-00001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2" authorId="0" shapeId="0" xr:uid="{00000000-0006-0000-02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2" authorId="0" shapeId="0" xr:uid="{00000000-0006-0000-02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2" authorId="0" shapeId="0" xr:uid="{00000000-0006-0000-02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2" authorId="0" shapeId="0" xr:uid="{00000000-0006-0000-0200-00002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2" authorId="0" shapeId="0" xr:uid="{00000000-0006-0000-0200-00002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12" authorId="0" shapeId="0" xr:uid="{00000000-0006-0000-02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2" authorId="0" shapeId="0" xr:uid="{00000000-0006-0000-02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2" authorId="0" shapeId="0" xr:uid="{00000000-0006-0000-02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2" authorId="0" shapeId="0" xr:uid="{00000000-0006-0000-02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3" authorId="0" shapeId="0" xr:uid="{00000000-0006-0000-02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3" authorId="0" shapeId="0" xr:uid="{00000000-0006-0000-0200-00002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3" authorId="0" shapeId="0" xr:uid="{00000000-0006-0000-0200-00002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3" authorId="0" shapeId="0" xr:uid="{00000000-0006-0000-0200-00002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13" authorId="0" shapeId="0" xr:uid="{00000000-0006-0000-02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3" authorId="0" shapeId="0" xr:uid="{00000000-0006-0000-0200-00002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3" authorId="0" shapeId="0" xr:uid="{00000000-0006-0000-0200-00002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3" authorId="0" shapeId="0" xr:uid="{00000000-0006-0000-0200-00003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3" authorId="0" shapeId="0" xr:uid="{00000000-0006-0000-02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3" authorId="0" shapeId="0" xr:uid="{00000000-0006-0000-02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3" authorId="0" shapeId="0" xr:uid="{00000000-0006-0000-02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3" authorId="0" shapeId="0" xr:uid="{00000000-0006-0000-0200-00003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3" authorId="0" shapeId="0" xr:uid="{00000000-0006-0000-02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3" authorId="0" shapeId="0" xr:uid="{00000000-0006-0000-02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3" authorId="0" shapeId="0" xr:uid="{00000000-0006-0000-02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3" authorId="0" shapeId="0" xr:uid="{00000000-0006-0000-02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3" authorId="0" shapeId="0" xr:uid="{00000000-0006-0000-0200-00003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14" authorId="0" shapeId="0" xr:uid="{00000000-0006-0000-02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14" authorId="0" shapeId="0" xr:uid="{00000000-0006-0000-0200-00003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14" authorId="0" shapeId="0" xr:uid="{00000000-0006-0000-02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4" authorId="0" shapeId="0" xr:uid="{00000000-0006-0000-0200-00003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4" authorId="0" shapeId="0" xr:uid="{00000000-0006-0000-0200-00003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4" authorId="0" shapeId="0" xr:uid="{00000000-0006-0000-0200-00003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4" authorId="0" shapeId="0" xr:uid="{00000000-0006-0000-02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4" authorId="0" shapeId="0" xr:uid="{00000000-0006-0000-0200-00004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4" authorId="0" shapeId="0" xr:uid="{00000000-0006-0000-02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4" authorId="0" shapeId="0" xr:uid="{00000000-0006-0000-02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4" authorId="0" shapeId="0" xr:uid="{00000000-0006-0000-02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4" authorId="0" shapeId="0" xr:uid="{00000000-0006-0000-02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4" authorId="0" shapeId="0" xr:uid="{00000000-0006-0000-0200-00004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4" authorId="0" shapeId="0" xr:uid="{00000000-0006-0000-02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4" authorId="0" shapeId="0" xr:uid="{00000000-0006-0000-02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15" authorId="0" shapeId="0" xr:uid="{00000000-0006-0000-02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5" authorId="0" shapeId="0" xr:uid="{00000000-0006-0000-0200-00004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15" authorId="0" shapeId="0" xr:uid="{00000000-0006-0000-0200-00004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15" authorId="0" shapeId="0" xr:uid="{00000000-0006-0000-0200-00004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5" authorId="0" shapeId="0" xr:uid="{00000000-0006-0000-0200-00004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5" authorId="0" shapeId="0" xr:uid="{00000000-0006-0000-0200-00004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5" authorId="0" shapeId="0" xr:uid="{00000000-0006-0000-0200-00004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5" authorId="0" shapeId="0" xr:uid="{00000000-0006-0000-0200-00005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5" authorId="0" shapeId="0" xr:uid="{00000000-0006-0000-0200-00005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15" authorId="0" shapeId="0" xr:uid="{00000000-0006-0000-0200-00005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5" authorId="0" shapeId="0" xr:uid="{00000000-0006-0000-0200-00005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5" authorId="0" shapeId="0" xr:uid="{00000000-0006-0000-0200-00005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5" authorId="0" shapeId="0" xr:uid="{00000000-0006-0000-02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5" authorId="0" shapeId="0" xr:uid="{00000000-0006-0000-02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5" authorId="0" shapeId="0" xr:uid="{00000000-0006-0000-0200-00005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6" authorId="0" shapeId="0" xr:uid="{00000000-0006-0000-0200-00005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16" authorId="0" shapeId="0" xr:uid="{00000000-0006-0000-0200-00005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16" authorId="0" shapeId="0" xr:uid="{00000000-0006-0000-02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6" authorId="0" shapeId="0" xr:uid="{00000000-0006-0000-0200-00005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6" authorId="0" shapeId="0" xr:uid="{00000000-0006-0000-0200-00005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16" authorId="0" shapeId="0" xr:uid="{00000000-0006-0000-02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6" authorId="0" shapeId="0" xr:uid="{00000000-0006-0000-0200-00005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6" authorId="0" shapeId="0" xr:uid="{00000000-0006-0000-0200-00005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6" authorId="0" shapeId="0" xr:uid="{00000000-0006-0000-0200-00006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16" authorId="0" shapeId="0" xr:uid="{00000000-0006-0000-0200-00006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6" authorId="0" shapeId="0" xr:uid="{00000000-0006-0000-0200-00006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6" authorId="0" shapeId="0" xr:uid="{00000000-0006-0000-0200-00006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6" authorId="0" shapeId="0" xr:uid="{00000000-0006-0000-0200-00006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6" authorId="0" shapeId="0" xr:uid="{00000000-0006-0000-0200-00006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6" authorId="0" shapeId="0" xr:uid="{00000000-0006-0000-02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6" authorId="0" shapeId="0" xr:uid="{00000000-0006-0000-02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6" authorId="0" shapeId="0" xr:uid="{00000000-0006-0000-0200-00006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6" authorId="0" shapeId="0" xr:uid="{00000000-0006-0000-0200-00006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6" authorId="0" shapeId="0" xr:uid="{00000000-0006-0000-02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7" authorId="0" shapeId="0" xr:uid="{00000000-0006-0000-02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7" authorId="0" shapeId="0" xr:uid="{00000000-0006-0000-0200-00006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7" authorId="0" shapeId="0" xr:uid="{00000000-0006-0000-0200-00006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7" authorId="0" shapeId="0" xr:uid="{00000000-0006-0000-0200-00006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7" authorId="0" shapeId="0" xr:uid="{00000000-0006-0000-0200-00006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17" authorId="0" shapeId="0" xr:uid="{00000000-0006-0000-02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7" authorId="0" shapeId="0" xr:uid="{00000000-0006-0000-0200-00007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7" authorId="0" shapeId="0" xr:uid="{00000000-0006-0000-0200-00007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7" authorId="0" shapeId="0" xr:uid="{00000000-0006-0000-0200-00007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7" authorId="0" shapeId="0" xr:uid="{00000000-0006-0000-0200-00007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7" authorId="0" shapeId="0" xr:uid="{00000000-0006-0000-0200-00007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7" authorId="0" shapeId="0" xr:uid="{00000000-0006-0000-0200-00007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7" authorId="0" shapeId="0" xr:uid="{00000000-0006-0000-0200-00007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J17" authorId="0" shapeId="0" xr:uid="{00000000-0006-0000-02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7" authorId="0" shapeId="0" xr:uid="{00000000-0006-0000-0200-00007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7" authorId="0" shapeId="0" xr:uid="{00000000-0006-0000-0200-00007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7" authorId="0" shapeId="0" xr:uid="{00000000-0006-0000-0200-00007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7" authorId="0" shapeId="0" xr:uid="{00000000-0006-0000-0200-00007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7" authorId="0" shapeId="0" xr:uid="{00000000-0006-0000-02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7" authorId="0" shapeId="0" xr:uid="{00000000-0006-0000-0200-00007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7" authorId="0" shapeId="0" xr:uid="{00000000-0006-0000-0200-00007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7" authorId="0" shapeId="0" xr:uid="{00000000-0006-0000-0200-00008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<sst xmlns="http://schemas.openxmlformats.org/spreadsheetml/2006/main" count="4317" uniqueCount="698">
  <si>
    <t>Persons ;  Not in the labour force ;</t>
  </si>
  <si>
    <t>Persons ;  &gt; Potential workers ;</t>
  </si>
  <si>
    <t>Persons ;  &gt;&gt; Available within four weeks but not actively looking ;</t>
  </si>
  <si>
    <t>Persons ;  &gt;&gt;&gt; Discouraged job seekers ;</t>
  </si>
  <si>
    <t>Persons ;  &gt;&gt;&gt; Other job seekers not actively looking ;</t>
  </si>
  <si>
    <t>&gt; Males ;  Not in the labour force ;</t>
  </si>
  <si>
    <t>&gt; Males ;  &gt; Potential workers ;</t>
  </si>
  <si>
    <t>&gt; Males ;  &gt;&gt; Available within four weeks but not actively looking ;</t>
  </si>
  <si>
    <t>&gt; Males ;  &gt;&gt;&gt; Discouraged job seekers ;</t>
  </si>
  <si>
    <t>&gt; Males ;  &gt;&gt;&gt; Other job seekers not actively looking ;</t>
  </si>
  <si>
    <t>&gt; Females ;  Not in the labour force ;</t>
  </si>
  <si>
    <t>&gt; Females ;  &gt; Potential workers ;</t>
  </si>
  <si>
    <t>&gt; Females ;  &gt;&gt; Available within four weeks but not actively looking ;</t>
  </si>
  <si>
    <t>&gt; Females ;  &gt;&gt;&gt; Discouraged job seekers ;</t>
  </si>
  <si>
    <t>&gt; Females ;  &gt;&gt;&gt; Other job seekers not actively looking ;</t>
  </si>
  <si>
    <t>Had worked before ;  Persons ;  Not in the labour force ;</t>
  </si>
  <si>
    <t>Had worked before ;  Persons ;  &gt; Potential workers ;</t>
  </si>
  <si>
    <t>Had worked before ;  Persons ;  &gt;&gt; Available within four weeks but not actively looking ;</t>
  </si>
  <si>
    <t>Had worked before ;  Persons ;  &gt;&gt;&gt; Discouraged job seekers ;</t>
  </si>
  <si>
    <t>Had worked before ;  Persons ;  &gt;&gt;&gt; Other job seekers not actively looking ;</t>
  </si>
  <si>
    <t>Had worked before ;  &gt; Males ;  Not in the labour force ;</t>
  </si>
  <si>
    <t>Had worked before ;  &gt; Males ;  &gt; Potential workers ;</t>
  </si>
  <si>
    <t>Had worked before ;  &gt; Males ;  &gt;&gt; Available within four weeks but not actively looking ;</t>
  </si>
  <si>
    <t>Had worked before ;  &gt; Males ;  &gt;&gt;&gt; Discouraged job seekers ;</t>
  </si>
  <si>
    <t>Had worked before ;  &gt; Males ;  &gt;&gt;&gt; Other job seekers not actively looking ;</t>
  </si>
  <si>
    <t>Had worked before ;  &gt; Females ;  Not in the labour force ;</t>
  </si>
  <si>
    <t>Had worked before ;  &gt; Females ;  &gt; Potential workers ;</t>
  </si>
  <si>
    <t>Had worked before ;  &gt; Females ;  &gt;&gt; Available within four weeks but not actively looking ;</t>
  </si>
  <si>
    <t>Had worked before ;  &gt; Females ;  &gt;&gt;&gt; Discouraged job seekers ;</t>
  </si>
  <si>
    <t>Had worked before ;  &gt; Females ;  &gt;&gt;&gt; Other job seekers not actively looking ;</t>
  </si>
  <si>
    <t>&gt; Worked less than 1 year ago ;  Persons ;  Not in the labour force ;</t>
  </si>
  <si>
    <t>&gt; Worked less than 1 year ago ;  Persons ;  &gt; Potential workers ;</t>
  </si>
  <si>
    <t>&gt; Worked less than 1 year ago ;  Persons ;  &gt;&gt; Available within four weeks but not actively looking ;</t>
  </si>
  <si>
    <t>&gt; Worked less than 1 year ago ;  Persons ;  &gt;&gt;&gt; Discouraged job seekers ;</t>
  </si>
  <si>
    <t>&gt; Worked less than 1 year ago ;  Persons ;  &gt;&gt;&gt; Other job seekers not actively looking ;</t>
  </si>
  <si>
    <t>&gt; Worked less than 1 year ago ;  &gt; Males ;  Not in the labour force ;</t>
  </si>
  <si>
    <t>&gt; Worked less than 1 year ago ;  &gt; Males ;  &gt; Potential workers ;</t>
  </si>
  <si>
    <t>&gt; Worked less than 1 year ago ;  &gt; Males ;  &gt;&gt; Available within four weeks but not actively looking ;</t>
  </si>
  <si>
    <t>&gt; Worked less than 1 year ago ;  &gt; Males ;  &gt;&gt;&gt; Discouraged job seekers ;</t>
  </si>
  <si>
    <t>&gt; Worked less than 1 year ago ;  &gt; Males ;  &gt;&gt;&gt; Other job seekers not actively looking ;</t>
  </si>
  <si>
    <t>&gt; Worked less than 1 year ago ;  &gt; Females ;  Not in the labour force ;</t>
  </si>
  <si>
    <t>&gt; Worked less than 1 year ago ;  &gt; Females ;  &gt; Potential workers ;</t>
  </si>
  <si>
    <t>&gt; Worked less than 1 year ago ;  &gt; Females ;  &gt;&gt; Available within four weeks but not actively looking ;</t>
  </si>
  <si>
    <t>&gt; Worked less than 1 year ago ;  &gt; Females ;  &gt;&gt;&gt; Discouraged job seekers ;</t>
  </si>
  <si>
    <t>&gt; Worked less than 1 year ago ;  &gt; Females ;  &gt;&gt;&gt; Other job seekers not actively looking ;</t>
  </si>
  <si>
    <t>&gt;&gt; Worked less than 3 months ago ;  Persons ;  Not in the labour force ;</t>
  </si>
  <si>
    <t>&gt;&gt; Worked less than 3 months ago ;  Persons ;  &gt; Potential workers ;</t>
  </si>
  <si>
    <t>&gt;&gt; Worked less than 3 months ago ;  Persons ;  &gt;&gt; Available within four weeks but not actively looking ;</t>
  </si>
  <si>
    <t>&gt;&gt; Worked less than 3 months ago ;  Persons ;  &gt;&gt;&gt; Discouraged job seekers ;</t>
  </si>
  <si>
    <t>&gt;&gt; Worked less than 3 months ago ;  Persons ;  &gt;&gt;&gt; Other job seekers not actively looking ;</t>
  </si>
  <si>
    <t>&gt;&gt; Worked less than 3 months ago ;  &gt; Males ;  Not in the labour force ;</t>
  </si>
  <si>
    <t>&gt;&gt; Worked less than 3 months ago ;  &gt; Males ;  &gt; Potential workers ;</t>
  </si>
  <si>
    <t>&gt;&gt; Worked less than 3 months ago ;  &gt; Males ;  &gt;&gt; Available within four weeks but not actively looking ;</t>
  </si>
  <si>
    <t>&gt;&gt; Worked less than 3 months ago ;  &gt; Males ;  &gt;&gt;&gt; Discouraged job seekers ;</t>
  </si>
  <si>
    <t>&gt;&gt; Worked less than 3 months ago ;  &gt; Males ;  &gt;&gt;&gt; Other job seekers not actively looking ;</t>
  </si>
  <si>
    <t>&gt;&gt; Worked less than 3 months ago ;  &gt; Females ;  Not in the labour force ;</t>
  </si>
  <si>
    <t>&gt;&gt; Worked less than 3 months ago ;  &gt; Females ;  &gt; Potential workers ;</t>
  </si>
  <si>
    <t>&gt;&gt; Worked less than 3 months ago ;  &gt; Females ;  &gt;&gt; Available within four weeks but not actively looking ;</t>
  </si>
  <si>
    <t>&gt;&gt; Worked less than 3 months ago ;  &gt; Females ;  &gt;&gt;&gt; Discouraged job seekers ;</t>
  </si>
  <si>
    <t>&gt;&gt; Worked less than 3 months ago ;  &gt; Females ;  &gt;&gt;&gt; Other job seekers not actively looking ;</t>
  </si>
  <si>
    <t>&gt;&gt; Worked 3–6 months ago ;  Persons ;  Not in the labour force ;</t>
  </si>
  <si>
    <t>&gt;&gt; Worked 3–6 months ago ;  Persons ;  &gt; Potential workers ;</t>
  </si>
  <si>
    <t>&gt;&gt; Worked 3–6 months ago ;  Persons ;  &gt;&gt; Available within four weeks but not actively looking ;</t>
  </si>
  <si>
    <t>&gt;&gt; Worked 3–6 months ago ;  Persons ;  &gt;&gt;&gt; Discouraged job seekers ;</t>
  </si>
  <si>
    <t>&gt;&gt; Worked 3–6 months ago ;  Persons ;  &gt;&gt;&gt; Other job seekers not actively looking ;</t>
  </si>
  <si>
    <t>&gt;&gt; Worked 3–6 months ago ;  &gt; Males ;  Not in the labour force ;</t>
  </si>
  <si>
    <t>&gt;&gt; Worked 3–6 months ago ;  &gt; Males ;  &gt; Potential workers ;</t>
  </si>
  <si>
    <t>&gt;&gt; Worked 3–6 months ago ;  &gt; Males ;  &gt;&gt; Available within four weeks but not actively looking ;</t>
  </si>
  <si>
    <t>&gt;&gt; Worked 3–6 months ago ;  &gt; Males ;  &gt;&gt;&gt; Discouraged job seekers ;</t>
  </si>
  <si>
    <t>&gt;&gt; Worked 3–6 months ago ;  &gt; Males ;  &gt;&gt;&gt; Other job seekers not actively looking ;</t>
  </si>
  <si>
    <t>&gt;&gt; Worked 3–6 months ago ;  &gt; Females ;  Not in the labour force ;</t>
  </si>
  <si>
    <t>&gt;&gt; Worked 3–6 months ago ;  &gt; Females ;  &gt; Potential workers ;</t>
  </si>
  <si>
    <t>&gt;&gt; Worked 3–6 months ago ;  &gt; Females ;  &gt;&gt; Available within four weeks but not actively looking ;</t>
  </si>
  <si>
    <t>&gt;&gt; Worked 3–6 months ago ;  &gt; Females ;  &gt;&gt;&gt; Discouraged job seekers ;</t>
  </si>
  <si>
    <t>&gt;&gt; Worked 3–6 months ago ;  &gt; Females ;  &gt;&gt;&gt; Other job seekers not actively looking ;</t>
  </si>
  <si>
    <t>&gt;&gt; Worked 6–12 months ago ;  Persons ;  Not in the labour force ;</t>
  </si>
  <si>
    <t>&gt;&gt; Worked 6–12 months ago ;  Persons ;  &gt; Potential workers ;</t>
  </si>
  <si>
    <t>&gt;&gt; Worked 6–12 months ago ;  Persons ;  &gt;&gt; Available within four weeks but not actively looking ;</t>
  </si>
  <si>
    <t>&gt;&gt; Worked 6–12 months ago ;  Persons ;  &gt;&gt;&gt; Discouraged job seekers ;</t>
  </si>
  <si>
    <t>&gt;&gt; Worked 6–12 months ago ;  Persons ;  &gt;&gt;&gt; Other job seekers not actively looking ;</t>
  </si>
  <si>
    <t>&gt;&gt; Worked 6–12 months ago ;  &gt; Males ;  Not in the labour force ;</t>
  </si>
  <si>
    <t>&gt;&gt; Worked 6–12 months ago ;  &gt; Males ;  &gt; Potential workers ;</t>
  </si>
  <si>
    <t>&gt;&gt; Worked 6–12 months ago ;  &gt; Males ;  &gt;&gt; Available within four weeks but not actively looking ;</t>
  </si>
  <si>
    <t>&gt;&gt; Worked 6–12 months ago ;  &gt; Males ;  &gt;&gt;&gt; Discouraged job seekers ;</t>
  </si>
  <si>
    <t>&gt;&gt; Worked 6–12 months ago ;  &gt; Males ;  &gt;&gt;&gt; Other job seekers not actively looking ;</t>
  </si>
  <si>
    <t>&gt;&gt; Worked 6–12 months ago ;  &gt; Females ;  Not in the labour force ;</t>
  </si>
  <si>
    <t>&gt;&gt; Worked 6–12 months ago ;  &gt; Females ;  &gt; Potential workers ;</t>
  </si>
  <si>
    <t>&gt;&gt; Worked 6–12 months ago ;  &gt; Females ;  &gt;&gt; Available within four weeks but not actively looking ;</t>
  </si>
  <si>
    <t>&gt;&gt; Worked 6–12 months ago ;  &gt; Females ;  &gt;&gt;&gt; Discouraged job seekers ;</t>
  </si>
  <si>
    <t>&gt;&gt; Worked 6–12 months ago ;  &gt; Females ;  &gt;&gt;&gt; Other job seekers not actively looking ;</t>
  </si>
  <si>
    <t>&gt; Worked 1–2 years ago ;  Persons ;  Not in the labour force ;</t>
  </si>
  <si>
    <t>&gt; Worked 1–2 years ago ;  Persons ;  &gt; Potential workers ;</t>
  </si>
  <si>
    <t>&gt; Worked 1–2 years ago ;  Persons ;  &gt;&gt; Available within four weeks but not actively looking ;</t>
  </si>
  <si>
    <t>&gt; Worked 1–2 years ago ;  Persons ;  &gt;&gt;&gt; Discouraged job seekers ;</t>
  </si>
  <si>
    <t>&gt; Worked 1–2 years ago ;  Persons ;  &gt;&gt;&gt; Other job seekers not actively looking ;</t>
  </si>
  <si>
    <t>&gt; Worked 1–2 years ago ;  &gt; Males ;  Not in the labour force ;</t>
  </si>
  <si>
    <t>&gt; Worked 1–2 years ago ;  &gt; Males ;  &gt; Potential workers ;</t>
  </si>
  <si>
    <t>&gt; Worked 1–2 years ago ;  &gt; Males ;  &gt;&gt; Available within four weeks but not actively looking ;</t>
  </si>
  <si>
    <t>&gt; Worked 1–2 years ago ;  &gt; Males ;  &gt;&gt;&gt; Discouraged job seekers ;</t>
  </si>
  <si>
    <t>&gt; Worked 1–2 years ago ;  &gt; Males ;  &gt;&gt;&gt; Other job seekers not actively looking ;</t>
  </si>
  <si>
    <t>&gt; Worked 1–2 years ago ;  &gt; Females ;  Not in the labour force ;</t>
  </si>
  <si>
    <t>&gt; Worked 1–2 years ago ;  &gt; Females ;  &gt; Potential workers ;</t>
  </si>
  <si>
    <t>&gt; Worked 1–2 years ago ;  &gt; Females ;  &gt;&gt; Available within four weeks but not actively looking ;</t>
  </si>
  <si>
    <t>&gt; Worked 1–2 years ago ;  &gt; Females ;  &gt;&gt;&gt; Discouraged job seekers ;</t>
  </si>
  <si>
    <t>&gt; Worked 1–2 years ago ;  &gt; Females ;  &gt;&gt;&gt; Other job seekers not actively looking ;</t>
  </si>
  <si>
    <t>&gt; Worked 3–4 years ago ;  Persons ;  Not in the labour force ;</t>
  </si>
  <si>
    <t>&gt; Worked 3–4 years ago ;  Persons ;  &gt; Potential workers ;</t>
  </si>
  <si>
    <t>&gt; Worked 3–4 years ago ;  Persons ;  &gt;&gt; Available within four weeks but not actively looking ;</t>
  </si>
  <si>
    <t>&gt; Worked 3–4 years ago ;  Persons ;  &gt;&gt;&gt; Discouraged job seekers ;</t>
  </si>
  <si>
    <t>&gt; Worked 3–4 years ago ;  Persons ;  &gt;&gt;&gt; Other job seekers not actively looking ;</t>
  </si>
  <si>
    <t>&gt; Worked 3–4 years ago ;  &gt; Males ;  Not in the labour force ;</t>
  </si>
  <si>
    <t>&gt; Worked 3–4 years ago ;  &gt; Males ;  &gt; Potential workers ;</t>
  </si>
  <si>
    <t>&gt; Worked 3–4 years ago ;  &gt; Males ;  &gt;&gt; Available within four weeks but not actively looking ;</t>
  </si>
  <si>
    <t>&gt; Worked 3–4 years ago ;  &gt; Males ;  &gt;&gt;&gt; Discouraged job seekers ;</t>
  </si>
  <si>
    <t>&gt; Worked 3–4 years ago ;  &gt; Males ;  &gt;&gt;&gt; Other job seekers not actively looking ;</t>
  </si>
  <si>
    <t>&gt; Worked 3–4 years ago ;  &gt; Females ;  Not in the labour force ;</t>
  </si>
  <si>
    <t>&gt; Worked 3–4 years ago ;  &gt; Females ;  &gt; Potential workers ;</t>
  </si>
  <si>
    <t>&gt; Worked 3–4 years ago ;  &gt; Females ;  &gt;&gt; Available within four weeks but not actively looking ;</t>
  </si>
  <si>
    <t>&gt; Worked 3–4 years ago ;  &gt; Females ;  &gt;&gt;&gt; Discouraged job seekers ;</t>
  </si>
  <si>
    <t>&gt; Worked 3–4 years ago ;  &gt; Females ;  &gt;&gt;&gt; Other job seekers not actively looking ;</t>
  </si>
  <si>
    <t>&gt; Worked 5–9 years ago ;  Persons ;  Not in the labour force ;</t>
  </si>
  <si>
    <t>&gt; Worked 5–9 years ago ;  Persons ;  &gt; Potential workers ;</t>
  </si>
  <si>
    <t>&gt; Worked 5–9 years ago ;  Persons ;  &gt;&gt; Available within four weeks but not actively looking ;</t>
  </si>
  <si>
    <t>&gt; Worked 5–9 years ago ;  Persons ;  &gt;&gt;&gt; Discouraged job seekers ;</t>
  </si>
  <si>
    <t>&gt; Worked 5–9 years ago ;  Persons ;  &gt;&gt;&gt; Other job seekers not actively looking ;</t>
  </si>
  <si>
    <t>&gt; Worked 5–9 years ago ;  &gt; Males ;  Not in the labour force ;</t>
  </si>
  <si>
    <t>&gt; Worked 5–9 years ago ;  &gt; Males ;  &gt; Potential workers ;</t>
  </si>
  <si>
    <t>&gt; Worked 5–9 years ago ;  &gt; Males ;  &gt;&gt; Available within four weeks but not actively looking ;</t>
  </si>
  <si>
    <t>&gt; Worked 5–9 years ago ;  &gt; Males ;  &gt;&gt;&gt; Discouraged job seekers ;</t>
  </si>
  <si>
    <t>&gt; Worked 5–9 years ago ;  &gt; Males ;  &gt;&gt;&gt; Other job seekers not actively looking ;</t>
  </si>
  <si>
    <t>&gt; Worked 5–9 years ago ;  &gt; Females ;  Not in the labour force ;</t>
  </si>
  <si>
    <t>&gt; Worked 5–9 years ago ;  &gt; Females ;  &gt; Potential workers ;</t>
  </si>
  <si>
    <t>&gt; Worked 5–9 years ago ;  &gt; Females ;  &gt;&gt; Available within four weeks but not actively looking ;</t>
  </si>
  <si>
    <t>&gt; Worked 5–9 years ago ;  &gt; Females ;  &gt;&gt;&gt; Discouraged job seekers ;</t>
  </si>
  <si>
    <t>&gt; Worked 5–9 years ago ;  &gt; Females ;  &gt;&gt;&gt; Other job seekers not actively looking ;</t>
  </si>
  <si>
    <t>&gt; Worked 10 years or more ago ;  Persons ;  Not in the labour force ;</t>
  </si>
  <si>
    <t>&gt; Worked 10 years or more ago ;  Persons ;  &gt; Potential workers ;</t>
  </si>
  <si>
    <t>&gt; Worked 10 years or more ago ;  Persons ;  &gt;&gt; Available within four weeks but not actively looking ;</t>
  </si>
  <si>
    <t>&gt; Worked 10 years or more ago ;  Persons ;  &gt;&gt;&gt; Discouraged job seekers ;</t>
  </si>
  <si>
    <t>&gt; Worked 10 years or more ago ;  Persons ;  &gt;&gt;&gt; Other job seekers not actively looking ;</t>
  </si>
  <si>
    <t>&gt; Worked 10 years or more ago ;  &gt; Males ;  Not in the labour force ;</t>
  </si>
  <si>
    <t>&gt; Worked 10 years or more ago ;  &gt; Males ;  &gt; Potential workers ;</t>
  </si>
  <si>
    <t>&gt; Worked 10 years or more ago ;  &gt; Males ;  &gt;&gt; Available within four weeks but not actively looking ;</t>
  </si>
  <si>
    <t>&gt; Worked 10 years or more ago ;  &gt; Males ;  &gt;&gt;&gt; Discouraged job seekers ;</t>
  </si>
  <si>
    <t>&gt; Worked 10 years or more ago ;  &gt; Males ;  &gt;&gt;&gt; Other job seekers not actively looking ;</t>
  </si>
  <si>
    <t>&gt; Worked 10 years or more ago ;  &gt; Females ;  Not in the labour force ;</t>
  </si>
  <si>
    <t>&gt; Worked 10 years or more ago ;  &gt; Females ;  &gt; Potential workers ;</t>
  </si>
  <si>
    <t>&gt; Worked 10 years or more ago ;  &gt; Females ;  &gt;&gt; Available within four weeks but not actively looking ;</t>
  </si>
  <si>
    <t>&gt; Worked 10 years or more ago ;  &gt; Females ;  &gt;&gt;&gt; Discouraged job seekers ;</t>
  </si>
  <si>
    <t>&gt; Worked 10 years or more ago ;  &gt; Females ;  &gt;&gt;&gt; Other job seekers not actively looking ;</t>
  </si>
  <si>
    <t>Had never worked before ;  Persons ;  Not in the labour force ;</t>
  </si>
  <si>
    <t>Had never worked before ;  Persons ;  &gt; Potential workers ;</t>
  </si>
  <si>
    <t>Had never worked before ;  Persons ;  &gt;&gt; Available within four weeks but not actively looking ;</t>
  </si>
  <si>
    <t>Had never worked before ;  Persons ;  &gt;&gt;&gt; Discouraged job seekers ;</t>
  </si>
  <si>
    <t>Had never worked before ;  Persons ;  &gt;&gt;&gt; Other job seekers not actively looking ;</t>
  </si>
  <si>
    <t>Had never worked before ;  &gt; Males ;  Not in the labour force ;</t>
  </si>
  <si>
    <t>Had never worked before ;  &gt; Males ;  &gt; Potential workers ;</t>
  </si>
  <si>
    <t>Had never worked before ;  &gt; Males ;  &gt;&gt; Available within four weeks but not actively looking ;</t>
  </si>
  <si>
    <t>Had never worked before ;  &gt; Males ;  &gt;&gt;&gt; Discouraged job seekers ;</t>
  </si>
  <si>
    <t>Had never worked before ;  &gt; Males ;  &gt;&gt;&gt; Other job seekers not actively looking ;</t>
  </si>
  <si>
    <t>Had never worked before ;  &gt; Females ;  Not in the labour force ;</t>
  </si>
  <si>
    <t>Had never worked before ;  &gt; Females ;  &gt; Potential workers ;</t>
  </si>
  <si>
    <t>Had never worked before ;  &gt; Females ;  &gt;&gt; Available within four weeks but not actively looking ;</t>
  </si>
  <si>
    <t>Had never worked before ;  &gt; Females ;  &gt;&gt;&gt; Discouraged job seekers ;</t>
  </si>
  <si>
    <t>Had never worked before ;  &gt; Females ;  &gt;&gt;&gt; Other job seekers not actively looking ;</t>
  </si>
  <si>
    <t>Main activity: Retired ;  Persons ;  Not in the labour force ;</t>
  </si>
  <si>
    <t>Main activity: Retired ;  Persons ;  &gt; Potential workers ;</t>
  </si>
  <si>
    <t>Main activity: Retired ;  Persons ;  &gt;&gt; Available within four weeks but not actively looking ;</t>
  </si>
  <si>
    <t>Main activity: Retired ;  Persons ;  &gt;&gt;&gt; Discouraged job seekers ;</t>
  </si>
  <si>
    <t>Main activity: Retired ;  Persons ;  &gt;&gt;&gt; Other job seekers not actively looking ;</t>
  </si>
  <si>
    <t>Main activity: Retired ;  &gt; Males ;  Not in the labour force ;</t>
  </si>
  <si>
    <t>Main activity: Retired ;  &gt; Males ;  &gt; Potential workers ;</t>
  </si>
  <si>
    <t>Main activity: Retired ;  &gt; Males ;  &gt;&gt; Available within four weeks but not actively looking ;</t>
  </si>
  <si>
    <t>Main activity: Retired ;  &gt; Males ;  &gt;&gt;&gt; Discouraged job seekers ;</t>
  </si>
  <si>
    <t>Main activity: Retired ;  &gt; Males ;  &gt;&gt;&gt; Other job seekers not actively looking ;</t>
  </si>
  <si>
    <t>Main activity: Retired ;  &gt; Females ;  Not in the labour force ;</t>
  </si>
  <si>
    <t>Main activity: Retired ;  &gt; Females ;  &gt; Potential workers ;</t>
  </si>
  <si>
    <t>Main activity: Retired ;  &gt; Females ;  &gt;&gt; Available within four weeks but not actively looking ;</t>
  </si>
  <si>
    <t>Main activity: Retired ;  &gt; Females ;  &gt;&gt;&gt; Discouraged job seekers ;</t>
  </si>
  <si>
    <t>Main activity: Retired ;  &gt; Females ;  &gt;&gt;&gt; Other job seekers not actively looking ;</t>
  </si>
  <si>
    <t>Main activity: Home duties ;  Persons ;  Not in the labour force ;</t>
  </si>
  <si>
    <t>Main activity: Home duties ;  Persons ;  &gt; Potential workers ;</t>
  </si>
  <si>
    <t>Main activity: Home duties ;  Persons ;  &gt;&gt; Available within four weeks but not actively looking ;</t>
  </si>
  <si>
    <t>Main activity: Home duties ;  Persons ;  &gt;&gt;&gt; Discouraged job seekers ;</t>
  </si>
  <si>
    <t>Main activity: Home duties ;  Persons ;  &gt;&gt;&gt; Other job seekers not actively looking ;</t>
  </si>
  <si>
    <t>Main activity: Home duties ;  &gt; Males ;  Not in the labour force ;</t>
  </si>
  <si>
    <t>Main activity: Home duties ;  &gt; Males ;  &gt; Potential workers ;</t>
  </si>
  <si>
    <t>Main activity: Home duties ;  &gt; Males ;  &gt;&gt; Available within four weeks but not actively looking ;</t>
  </si>
  <si>
    <t>Main activity: Home duties ;  &gt; Males ;  &gt;&gt;&gt; Discouraged job seekers ;</t>
  </si>
  <si>
    <t>Main activity: Home duties ;  &gt; Males ;  &gt;&gt;&gt; Other job seekers not actively looking ;</t>
  </si>
  <si>
    <t>Main activity: Home duties ;  &gt; Females ;  Not in the labour force ;</t>
  </si>
  <si>
    <t>Main activity: Home duties ;  &gt; Females ;  &gt; Potential workers ;</t>
  </si>
  <si>
    <t>Main activity: Home duties ;  &gt; Females ;  &gt;&gt; Available within four weeks but not actively looking ;</t>
  </si>
  <si>
    <t>Main activity: Home duties ;  &gt; Females ;  &gt;&gt;&gt; Discouraged job seekers ;</t>
  </si>
  <si>
    <t>Main activity: Home duties ;  &gt; Females ;  &gt;&gt;&gt; Other job seekers not actively looking ;</t>
  </si>
  <si>
    <t>Main activity: Caring for children ;  Persons ;  Not in the labour force ;</t>
  </si>
  <si>
    <t>Main activity: Caring for children ;  Persons ;  &gt; Potential workers ;</t>
  </si>
  <si>
    <t>Main activity: Caring for children ;  Persons ;  &gt;&gt; Available within four weeks but not actively looking ;</t>
  </si>
  <si>
    <t>Main activity: Caring for children ;  Persons ;  &gt;&gt;&gt; Discouraged job seekers ;</t>
  </si>
  <si>
    <t>Main activity: Caring for children ;  Persons ;  &gt;&gt;&gt; Other job seekers not actively looking ;</t>
  </si>
  <si>
    <t>Main activity: Caring for children ;  &gt; Males ;  Not in the labour force ;</t>
  </si>
  <si>
    <t>Main activity: Caring for children ;  &gt; Males ;  &gt; Potential workers ;</t>
  </si>
  <si>
    <t>Main activity: Caring for children ;  &gt; Males ;  &gt;&gt; Available within four weeks but not actively looking ;</t>
  </si>
  <si>
    <t>Main activity: Caring for children ;  &gt; Males ;  &gt;&gt;&gt; Discouraged job seekers ;</t>
  </si>
  <si>
    <t>Main activity: Caring for children ;  &gt; Males ;  &gt;&gt;&gt; Other job seekers not actively looking ;</t>
  </si>
  <si>
    <t>Main activity: Caring for children ;  &gt; Females ;  Not in the labour force ;</t>
  </si>
  <si>
    <t>Main activity: Caring for children ;  &gt; Females ;  &gt; Potential workers ;</t>
  </si>
  <si>
    <t>Main activity: Caring for children ;  &gt; Females ;  &gt;&gt; Available within four weeks but not actively looking ;</t>
  </si>
  <si>
    <t>Main activity: Caring for children ;  &gt; Females ;  &gt;&gt;&gt; Discouraged job seekers ;</t>
  </si>
  <si>
    <t>Main activity: Caring for children ;  &gt; Females ;  &gt;&gt;&gt; Other job seekers not actively looking ;</t>
  </si>
  <si>
    <t>Main activity: Attending an educational institution ;  Persons ;  Not in the labour force ;</t>
  </si>
  <si>
    <t>Main activity: Attending an educational institution ;  Persons ;  &gt; Potential workers ;</t>
  </si>
  <si>
    <t>Main activity: Attending an educational institution ;  Persons ;  &gt;&gt; Available within four weeks but not actively looking ;</t>
  </si>
  <si>
    <t>Main activity: Attending an educational institution ;  Persons ;  &gt;&gt;&gt; Discouraged job seekers ;</t>
  </si>
  <si>
    <t>Main activity: Attending an educational institution ;  Persons ;  &gt;&gt;&gt; Other job seekers not actively looking ;</t>
  </si>
  <si>
    <t>Main activity: Attending an educational institution ;  &gt; Males ;  Not in the labour force ;</t>
  </si>
  <si>
    <t>Main activity: Attending an educational institution ;  &gt; Males ;  &gt; Potential workers ;</t>
  </si>
  <si>
    <t>Main activity: Attending an educational institution ;  &gt; Males ;  &gt;&gt; Available within four weeks but not actively looking ;</t>
  </si>
  <si>
    <t>Main activity: Attending an educational institution ;  &gt; Males ;  &gt;&gt;&gt; Discouraged job seekers ;</t>
  </si>
  <si>
    <t>Main activity: Attending an educational institution ;  &gt; Males ;  &gt;&gt;&gt; Other job seekers not actively looking ;</t>
  </si>
  <si>
    <t>Main activity: Attending an educational institution ;  &gt; Females ;  Not in the labour force ;</t>
  </si>
  <si>
    <t>Main activity: Attending an educational institution ;  &gt; Females ;  &gt; Potential workers ;</t>
  </si>
  <si>
    <t>Main activity: Attending an educational institution ;  &gt; Females ;  &gt;&gt; Available within four weeks but not actively looking ;</t>
  </si>
  <si>
    <t>Main activity: Attending an educational institution ;  &gt; Females ;  &gt;&gt;&gt; Discouraged job seekers ;</t>
  </si>
  <si>
    <t>Main activity: Attending an educational institution ;  &gt; Females ;  &gt;&gt;&gt; Other job seekers not actively looking ;</t>
  </si>
  <si>
    <t>Main activity: Own long-term health condition or disability ;  Persons ;  Not in the labour force ;</t>
  </si>
  <si>
    <t>Main activity: Own long-term health condition or disability ;  Persons ;  &gt; Potential workers ;</t>
  </si>
  <si>
    <t>Main activity: Own long-term health condition or disability ;  Persons ;  &gt;&gt; Available within four weeks but not actively looking ;</t>
  </si>
  <si>
    <t>Main activity: Own long-term health condition or disability ;  Persons ;  &gt;&gt;&gt; Discouraged job seekers ;</t>
  </si>
  <si>
    <t>Main activity: Own long-term health condition or disability ;  Persons ;  &gt;&gt;&gt; Other job seekers not actively looking ;</t>
  </si>
  <si>
    <t>Main activity: Own long-term health condition or disability ;  &gt; Males ;  Not in the labour force ;</t>
  </si>
  <si>
    <t>Main activity: Own long-term health condition or disability ;  &gt; Males ;  &gt; Potential workers ;</t>
  </si>
  <si>
    <t>Main activity: Own long-term health condition or disability ;  &gt; Males ;  &gt;&gt; Available within four weeks but not actively looking ;</t>
  </si>
  <si>
    <t>Main activity: Own long-term health condition or disability ;  &gt; Males ;  &gt;&gt;&gt; Discouraged job seekers ;</t>
  </si>
  <si>
    <t>Main activity: Own long-term health condition or disability ;  &gt; Males ;  &gt;&gt;&gt; Other job seekers not actively looking ;</t>
  </si>
  <si>
    <t>Main activity: Own long-term health condition or disability ;  &gt; Females ;  Not in the labour force ;</t>
  </si>
  <si>
    <t>Main activity: Own long-term health condition or disability ;  &gt; Females ;  &gt; Potential workers ;</t>
  </si>
  <si>
    <t>Main activity: Own long-term health condition or disability ;  &gt; Females ;  &gt;&gt; Available within four weeks but not actively looking ;</t>
  </si>
  <si>
    <t>Main activity: Own long-term health condition or disability ;  &gt; Females ;  &gt;&gt;&gt; Discouraged job seekers ;</t>
  </si>
  <si>
    <t>Main activity: Own long-term health condition or disability ;  &gt; Females ;  &gt;&gt;&gt; Other job seekers not actively looking ;</t>
  </si>
  <si>
    <t>Main activity: Own short-term illness or injury ;  Persons ;  Not in the labour force ;</t>
  </si>
  <si>
    <t>Main activity: Own short-term illness or injury ;  Persons ;  &gt; Potential workers ;</t>
  </si>
  <si>
    <t>Main activity: Own short-term illness or injury ;  Persons ;  &gt;&gt; Available within four weeks but not actively looking ;</t>
  </si>
  <si>
    <t>Main activity: Own short-term illness or injury ;  Persons ;  &gt;&gt;&gt; Discouraged job seekers ;</t>
  </si>
  <si>
    <t>Main activity: Own short-term illness or injury ;  Persons ;  &gt;&gt;&gt; Other job seekers not actively looking ;</t>
  </si>
  <si>
    <t>Main activity: Own short-term illness or injury ;  &gt; Males ;  Not in the labour force ;</t>
  </si>
  <si>
    <t>Main activity: Own short-term illness or injury ;  &gt; Males ;  &gt; Potential workers ;</t>
  </si>
  <si>
    <t>Main activity: Own short-term illness or injury ;  &gt; Males ;  &gt;&gt; Available within four weeks but not actively looking ;</t>
  </si>
  <si>
    <t>Main activity: Own short-term illness or injury ;  &gt; Males ;  &gt;&gt;&gt; Discouraged job seekers ;</t>
  </si>
  <si>
    <t>Main activity: Own short-term illness or injury ;  &gt; Males ;  &gt;&gt;&gt; Other job seekers not actively looking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</si>
  <si>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</si>
  <si>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</si>
  <si>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</si>
  <si>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</si>
  <si>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</si>
  <si>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</si>
  <si>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</si>
  <si>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</si>
  <si>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</si>
  <si>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</si>
  <si>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</si>
  <si>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</si>
  <si>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A124799670J</t>
  </si>
  <si>
    <t>A124800426L</t>
  </si>
  <si>
    <t>A124800174C</t>
  </si>
  <si>
    <t>A124799922T</t>
  </si>
  <si>
    <t>A124799418F</t>
  </si>
  <si>
    <t>A124799614R</t>
  </si>
  <si>
    <t>A124800370L</t>
  </si>
  <si>
    <t>A124800118K</t>
  </si>
  <si>
    <t>A124799866K</t>
  </si>
  <si>
    <t>A124799362F</t>
  </si>
  <si>
    <t>A124799510W</t>
  </si>
  <si>
    <t>A124800266L</t>
  </si>
  <si>
    <t>A124800014T</t>
  </si>
  <si>
    <t>A124799762T</t>
  </si>
  <si>
    <t>A124799258F</t>
  </si>
  <si>
    <t>A124799654J</t>
  </si>
  <si>
    <t>A124800410V</t>
  </si>
  <si>
    <t>A124800158C</t>
  </si>
  <si>
    <t>A124799906T</t>
  </si>
  <si>
    <t>A124799402L</t>
  </si>
  <si>
    <t>A124799674T</t>
  </si>
  <si>
    <t>A124800430C</t>
  </si>
  <si>
    <t>A124800178L</t>
  </si>
  <si>
    <t>A124799926A</t>
  </si>
  <si>
    <t>A124799422W</t>
  </si>
  <si>
    <t>A124799698K</t>
  </si>
  <si>
    <t>A124800454W</t>
  </si>
  <si>
    <t>A124800202A</t>
  </si>
  <si>
    <t>A124799950A</t>
  </si>
  <si>
    <t>A124799446R</t>
  </si>
  <si>
    <t>A124799578T</t>
  </si>
  <si>
    <t>A124800334C</t>
  </si>
  <si>
    <t>A124800082V</t>
  </si>
  <si>
    <t>A124799830J</t>
  </si>
  <si>
    <t>A124799326W</t>
  </si>
  <si>
    <t>A124799466X</t>
  </si>
  <si>
    <t>A124800222K</t>
  </si>
  <si>
    <t>A124799970K</t>
  </si>
  <si>
    <t>A124799718J</t>
  </si>
  <si>
    <t>A124799214C</t>
  </si>
  <si>
    <t>A124799478J</t>
  </si>
  <si>
    <t>A124800234V</t>
  </si>
  <si>
    <t>A124799982V</t>
  </si>
  <si>
    <t>A124799730X</t>
  </si>
  <si>
    <t>A124799226L</t>
  </si>
  <si>
    <t>A124799658T</t>
  </si>
  <si>
    <t>A124800414C</t>
  </si>
  <si>
    <t>A124800162V</t>
  </si>
  <si>
    <t>A124799910J</t>
  </si>
  <si>
    <t>A124799406W</t>
  </si>
  <si>
    <t>A124799546X</t>
  </si>
  <si>
    <t>A124800302K</t>
  </si>
  <si>
    <t>A124800050A</t>
  </si>
  <si>
    <t>A124799798V</t>
  </si>
  <si>
    <t>A124799294R</t>
  </si>
  <si>
    <t>A124799566J</t>
  </si>
  <si>
    <t>A124800322V</t>
  </si>
  <si>
    <t>A124800070K</t>
  </si>
  <si>
    <t>A124799818T</t>
  </si>
  <si>
    <t>A124799314L</t>
  </si>
  <si>
    <t>A124799662J</t>
  </si>
  <si>
    <t>A124800418L</t>
  </si>
  <si>
    <t>A124800166C</t>
  </si>
  <si>
    <t>A124799914T</t>
  </si>
  <si>
    <t>A124799410L</t>
  </si>
  <si>
    <t>A124799602F</t>
  </si>
  <si>
    <t>A124800358W</t>
  </si>
  <si>
    <t>A124800106A</t>
  </si>
  <si>
    <t>A124799854A</t>
  </si>
  <si>
    <t>A124799350W</t>
  </si>
  <si>
    <t>A124799506F</t>
  </si>
  <si>
    <t>A124800262C</t>
  </si>
  <si>
    <t>A124800010J</t>
  </si>
  <si>
    <t>A124799758A</t>
  </si>
  <si>
    <t>A124799254W</t>
  </si>
  <si>
    <t>A124799582J</t>
  </si>
  <si>
    <t>A124800338L</t>
  </si>
  <si>
    <t>A124800086C</t>
  </si>
  <si>
    <t>A124799834T</t>
  </si>
  <si>
    <t>A124799330L</t>
  </si>
  <si>
    <t>A124799694A</t>
  </si>
  <si>
    <t>A124800450L</t>
  </si>
  <si>
    <t>A124800198W</t>
  </si>
  <si>
    <t>A124799946K</t>
  </si>
  <si>
    <t>A124799442F</t>
  </si>
  <si>
    <t>A124799618X</t>
  </si>
  <si>
    <t>A124800374W</t>
  </si>
  <si>
    <t>A124800122A</t>
  </si>
  <si>
    <t>A124799870A</t>
  </si>
  <si>
    <t>A124799366R</t>
  </si>
  <si>
    <t>A124799586T</t>
  </si>
  <si>
    <t>A124800342C</t>
  </si>
  <si>
    <t>A124800090V</t>
  </si>
  <si>
    <t>A124799838A</t>
  </si>
  <si>
    <t>A124799334W</t>
  </si>
  <si>
    <t>A124799470R</t>
  </si>
  <si>
    <t>A124800226V</t>
  </si>
  <si>
    <t>A124799974V</t>
  </si>
  <si>
    <t>A124799722X</t>
  </si>
  <si>
    <t>A124799218L</t>
  </si>
  <si>
    <t>A124799622R</t>
  </si>
  <si>
    <t>A124800378F</t>
  </si>
  <si>
    <t>A124800126K</t>
  </si>
  <si>
    <t>A124799874K</t>
  </si>
  <si>
    <t>A124799370F</t>
  </si>
  <si>
    <t>A124799630R</t>
  </si>
  <si>
    <t>A124800386F</t>
  </si>
  <si>
    <t>A124800134K</t>
  </si>
  <si>
    <t>A124799882K</t>
  </si>
  <si>
    <t>A124799378X</t>
  </si>
  <si>
    <t>A124799638J</t>
  </si>
  <si>
    <t>A124800394F</t>
  </si>
  <si>
    <t>A124800142K</t>
  </si>
  <si>
    <t>A124799890K</t>
  </si>
  <si>
    <t>A124799386X</t>
  </si>
  <si>
    <t>A124799526R</t>
  </si>
  <si>
    <t>A124800282L</t>
  </si>
  <si>
    <t>A124800030T</t>
  </si>
  <si>
    <t>A124799778K</t>
  </si>
  <si>
    <t>A124799274F</t>
  </si>
  <si>
    <t>A124799538X</t>
  </si>
  <si>
    <t>A124800294W</t>
  </si>
  <si>
    <t>A124800042A</t>
  </si>
  <si>
    <t>A124799790A</t>
  </si>
  <si>
    <t>A124799286R</t>
  </si>
  <si>
    <t>A124799642X</t>
  </si>
  <si>
    <t>A124800398R</t>
  </si>
  <si>
    <t>A124800146V</t>
  </si>
  <si>
    <t>A124799894V</t>
  </si>
  <si>
    <t>A124799390R</t>
  </si>
  <si>
    <t>A124799482X</t>
  </si>
  <si>
    <t>A124800238C</t>
  </si>
  <si>
    <t>A124799986C</t>
  </si>
  <si>
    <t>A124799734J</t>
  </si>
  <si>
    <t>A124799230C</t>
  </si>
  <si>
    <t>A124799666T</t>
  </si>
  <si>
    <t>A124800422C</t>
  </si>
  <si>
    <t>A124800170V</t>
  </si>
  <si>
    <t>A124799918A</t>
  </si>
  <si>
    <t>A124799414W</t>
  </si>
  <si>
    <t>A124799514F</t>
  </si>
  <si>
    <t>A124800270C</t>
  </si>
  <si>
    <t>A124800018A</t>
  </si>
  <si>
    <t>A124799766A</t>
  </si>
  <si>
    <t>A124799262W</t>
  </si>
  <si>
    <t>A124799702R</t>
  </si>
  <si>
    <t>A124800458F</t>
  </si>
  <si>
    <t>A124800206K</t>
  </si>
  <si>
    <t>A124799954K</t>
  </si>
  <si>
    <t>A124799450F</t>
  </si>
  <si>
    <t>A124799634X</t>
  </si>
  <si>
    <t>A124800390W</t>
  </si>
  <si>
    <t>A124800138V</t>
  </si>
  <si>
    <t>A124799886V</t>
  </si>
  <si>
    <t>A124799382R</t>
  </si>
  <si>
    <t>A124799474X</t>
  </si>
  <si>
    <t>A124800230K</t>
  </si>
  <si>
    <t>A124799978C</t>
  </si>
  <si>
    <t>A124799726J</t>
  </si>
  <si>
    <t>A124799222C</t>
  </si>
  <si>
    <t>A124799570X</t>
  </si>
  <si>
    <t>A124800326C</t>
  </si>
  <si>
    <t>A124800074V</t>
  </si>
  <si>
    <t>A124799822J</t>
  </si>
  <si>
    <t>A124799318W</t>
  </si>
  <si>
    <t>A124799686A</t>
  </si>
  <si>
    <t>A124800442L</t>
  </si>
  <si>
    <t>A124800190C</t>
  </si>
  <si>
    <t>A124799938K</t>
  </si>
  <si>
    <t>A124799434F</t>
  </si>
  <si>
    <t>A124799550R</t>
  </si>
  <si>
    <t>A124800306V</t>
  </si>
  <si>
    <t>A124800054K</t>
  </si>
  <si>
    <t>A124799802X</t>
  </si>
  <si>
    <t>A124799298X</t>
  </si>
  <si>
    <t>A124799650X</t>
  </si>
  <si>
    <t>A124800406C</t>
  </si>
  <si>
    <t>A124800154V</t>
  </si>
  <si>
    <t>A124799902J</t>
  </si>
  <si>
    <t>A124799398J</t>
  </si>
  <si>
    <t>A124799542R</t>
  </si>
  <si>
    <t>A124800298F</t>
  </si>
  <si>
    <t>A124800046K</t>
  </si>
  <si>
    <t>A124799794K</t>
  </si>
  <si>
    <t>A124799290F</t>
  </si>
  <si>
    <t>A124799502W</t>
  </si>
  <si>
    <t>A124800258L</t>
  </si>
  <si>
    <t>A124800006T</t>
  </si>
  <si>
    <t>A124799754T</t>
  </si>
  <si>
    <t>A124799250L</t>
  </si>
  <si>
    <t>A124799706X</t>
  </si>
  <si>
    <t>A124800462W</t>
  </si>
  <si>
    <t>A124800210A</t>
  </si>
  <si>
    <t>A124799958V</t>
  </si>
  <si>
    <t>A124799454R</t>
  </si>
  <si>
    <t>A124799458X</t>
  </si>
  <si>
    <t>A124800214K</t>
  </si>
  <si>
    <t>A124799962K</t>
  </si>
  <si>
    <t>A124799710R</t>
  </si>
  <si>
    <t>A124799206C</t>
  </si>
  <si>
    <t>A124799554X</t>
  </si>
  <si>
    <t>A124800310K</t>
  </si>
  <si>
    <t>A124800058V</t>
  </si>
  <si>
    <t>A124799806J</t>
  </si>
  <si>
    <t>A124799302C</t>
  </si>
  <si>
    <t>A124799486J</t>
  </si>
  <si>
    <t>A124800242V</t>
  </si>
  <si>
    <t>A124799990V</t>
  </si>
  <si>
    <t>A124799738T</t>
  </si>
  <si>
    <t>A124799234L</t>
  </si>
  <si>
    <t>A124799494J</t>
  </si>
  <si>
    <t>A124800250V</t>
  </si>
  <si>
    <t>A124799998L</t>
  </si>
  <si>
    <t>A124799746T</t>
  </si>
  <si>
    <t>A124799242L</t>
  </si>
  <si>
    <t>A124799518R</t>
  </si>
  <si>
    <t>A124800274L</t>
  </si>
  <si>
    <t>A124800022T</t>
  </si>
  <si>
    <t>A124799770T</t>
  </si>
  <si>
    <t>A124799266F</t>
  </si>
  <si>
    <t>A124799530F</t>
  </si>
  <si>
    <t>A124800286W</t>
  </si>
  <si>
    <t>A124800034A</t>
  </si>
  <si>
    <t>A124799782A</t>
  </si>
  <si>
    <t>A124799278R</t>
  </si>
  <si>
    <t>A124799590J</t>
  </si>
  <si>
    <t>A124800346L</t>
  </si>
  <si>
    <t>A124800094C</t>
  </si>
  <si>
    <t>A124799842T</t>
  </si>
  <si>
    <t>A124799338F</t>
  </si>
  <si>
    <t>A124799558J</t>
  </si>
  <si>
    <t>A124800314V</t>
  </si>
  <si>
    <t>A124800062K</t>
  </si>
  <si>
    <t>A124799810X</t>
  </si>
  <si>
    <t>A124799306L</t>
  </si>
  <si>
    <t>A124799626X</t>
  </si>
  <si>
    <t>A124800382W</t>
  </si>
  <si>
    <t>A124800130A</t>
  </si>
  <si>
    <t>A124799878V</t>
  </si>
  <si>
    <t>A124799374R</t>
  </si>
  <si>
    <t>A124799498T</t>
  </si>
  <si>
    <t>A124800254C</t>
  </si>
  <si>
    <t>A124800002J</t>
  </si>
  <si>
    <t>A124799750J</t>
  </si>
  <si>
    <t>A124799246W</t>
  </si>
  <si>
    <t>A124799606R</t>
  </si>
  <si>
    <t>A124800362L</t>
  </si>
  <si>
    <t>A124800110T</t>
  </si>
  <si>
    <t>A124799858K</t>
  </si>
  <si>
    <t>A124799354F</t>
  </si>
  <si>
    <t>Main activity: Own short-term illness or injury ;  &gt; Females ;  Not in the labour force ;</t>
  </si>
  <si>
    <t>Main activity: Own short-term illness or injury ;  &gt; Females ;  &gt; Potential workers ;</t>
  </si>
  <si>
    <t>Main activity: Own short-term illness or injury ;  &gt; Females ;  &gt;&gt; Available within four weeks but not actively looking ;</t>
  </si>
  <si>
    <t>Main activity: Own short-term illness or injury ;  &gt; Females ;  &gt;&gt;&gt; Discouraged job seekers ;</t>
  </si>
  <si>
    <t>Main activity: Own short-term illness or injury ;  &gt; Females ;  &gt;&gt;&gt; Other job seekers not actively looking ;</t>
  </si>
  <si>
    <t>Main activity: Looking after ill or disabled person ;  Persons ;  Not in the labour force ;</t>
  </si>
  <si>
    <t>Main activity: Looking after ill or disabled person ;  Persons ;  &gt; Potential workers ;</t>
  </si>
  <si>
    <t>Main activity: Looking after ill or disabled person ;  Persons ;  &gt;&gt; Available within four weeks but not actively looking ;</t>
  </si>
  <si>
    <t>Main activity: Looking after ill or disabled person ;  Persons ;  &gt;&gt;&gt; Discouraged job seekers ;</t>
  </si>
  <si>
    <t>Main activity: Looking after ill or disabled person ;  Persons ;  &gt;&gt;&gt; Other job seekers not actively looking ;</t>
  </si>
  <si>
    <t>Main activity: Looking after ill or disabled person ;  &gt; Males ;  Not in the labour force ;</t>
  </si>
  <si>
    <t>Main activity: Looking after ill or disabled person ;  &gt; Males ;  &gt; Potential workers ;</t>
  </si>
  <si>
    <t>Main activity: Looking after ill or disabled person ;  &gt; Males ;  &gt;&gt; Available within four weeks but not actively looking ;</t>
  </si>
  <si>
    <t>Main activity: Looking after ill or disabled person ;  &gt; Males ;  &gt;&gt;&gt; Discouraged job seekers ;</t>
  </si>
  <si>
    <t>Main activity: Looking after ill or disabled person ;  &gt; Males ;  &gt;&gt;&gt; Other job seekers not actively looking ;</t>
  </si>
  <si>
    <t>Main activity: Looking after ill or disabled person ;  &gt; Females ;  Not in the labour force ;</t>
  </si>
  <si>
    <t>Main activity: Looking after ill or disabled person ;  &gt; Females ;  &gt; Potential workers ;</t>
  </si>
  <si>
    <t>Main activity: Looking after ill or disabled person ;  &gt; Females ;  &gt;&gt; Available within four weeks but not actively looking ;</t>
  </si>
  <si>
    <t>Main activity: Looking after ill or disabled person ;  &gt; Females ;  &gt;&gt;&gt; Discouraged job seekers ;</t>
  </si>
  <si>
    <t>Main activity: Looking after ill or disabled person ;  &gt; Females ;  &gt;&gt;&gt; Other job seekers not actively looking ;</t>
  </si>
  <si>
    <t>Main activity: Travel, holiday or leisure activity ;  Persons ;  Not in the labour force ;</t>
  </si>
  <si>
    <t>Main activity: Travel, holiday or leisure activity ;  Persons ;  &gt; Potential workers ;</t>
  </si>
  <si>
    <t>Main activity: Travel, holiday or leisure activity ;  Persons ;  &gt;&gt; Available within four weeks but not actively looking ;</t>
  </si>
  <si>
    <t>Main activity: Travel, holiday or leisure activity ;  Persons ;  &gt;&gt;&gt; Discouraged job seekers ;</t>
  </si>
  <si>
    <t>Main activity: Travel, holiday or leisure activity ;  Persons ;  &gt;&gt;&gt; Other job seekers not actively looking ;</t>
  </si>
  <si>
    <t>Main activity: Travel, holiday or leisure activity ;  &gt; Males ;  Not in the labour force ;</t>
  </si>
  <si>
    <t>Main activity: Travel, holiday or leisure activity ;  &gt; Males ;  &gt; Potential workers ;</t>
  </si>
  <si>
    <t>Main activity: Travel, holiday or leisure activity ;  &gt; Males ;  &gt;&gt; Available within four weeks but not actively looking ;</t>
  </si>
  <si>
    <t>Main activity: Travel, holiday or leisure activity ;  &gt; Males ;  &gt;&gt;&gt; Discouraged job seekers ;</t>
  </si>
  <si>
    <t>Main activity: Travel, holiday or leisure activity ;  &gt; Males ;  &gt;&gt;&gt; Other job seekers not actively looking ;</t>
  </si>
  <si>
    <t>Main activity: Travel, holiday or leisure activity ;  &gt; Females ;  Not in the labour force ;</t>
  </si>
  <si>
    <t>Main activity: Travel, holiday or leisure activity ;  &gt; Females ;  &gt; Potential workers ;</t>
  </si>
  <si>
    <t>Main activity: Travel, holiday or leisure activity ;  &gt; Females ;  &gt;&gt; Available within four weeks but not actively looking ;</t>
  </si>
  <si>
    <t>Main activity: Travel, holiday or leisure activity ;  &gt; Females ;  &gt;&gt;&gt; Discouraged job seekers ;</t>
  </si>
  <si>
    <t>Main activity: Travel, holiday or leisure activity ;  &gt; Females ;  &gt;&gt;&gt; Other job seekers not actively looking ;</t>
  </si>
  <si>
    <t>Main activity: Working in unpaid voluntary or trainee job ;  Persons ;  Not in the labour force ;</t>
  </si>
  <si>
    <t>Main activity: Working in unpaid voluntary or trainee job ;  Persons ;  &gt; Potential workers ;</t>
  </si>
  <si>
    <t>Main activity: Working in unpaid voluntary or trainee job ;  Persons ;  &gt;&gt; Available within four weeks but not actively looking ;</t>
  </si>
  <si>
    <t>Main activity: Working in unpaid voluntary or trainee job ;  Persons ;  &gt;&gt;&gt; Discouraged job seekers ;</t>
  </si>
  <si>
    <t>Main activity: Working in unpaid voluntary or trainee job ;  Persons ;  &gt;&gt;&gt; Other job seekers not actively looking ;</t>
  </si>
  <si>
    <t>Main activity: Working in unpaid voluntary or trainee job ;  &gt; Males ;  Not in the labour force ;</t>
  </si>
  <si>
    <t>Main activity: Working in unpaid voluntary or trainee job ;  &gt; Males ;  &gt; Potential workers ;</t>
  </si>
  <si>
    <t>Main activity: Working in unpaid voluntary or trainee job ;  &gt; Males ;  &gt;&gt; Available within four weeks but not actively looking ;</t>
  </si>
  <si>
    <t>Main activity: Working in unpaid voluntary or trainee job ;  &gt; Males ;  &gt;&gt;&gt; Discouraged job seekers ;</t>
  </si>
  <si>
    <t>Main activity: Working in unpaid voluntary or trainee job ;  &gt; Males ;  &gt;&gt;&gt; Other job seekers not actively looking ;</t>
  </si>
  <si>
    <t>Main activity: Working in unpaid voluntary or trainee job ;  &gt; Females ;  Not in the labour force ;</t>
  </si>
  <si>
    <t>Main activity: Working in unpaid voluntary or trainee job ;  &gt; Females ;  &gt; Potential workers ;</t>
  </si>
  <si>
    <t>Main activity: Working in unpaid voluntary or trainee job ;  &gt; Females ;  &gt;&gt; Available within four weeks but not actively looking ;</t>
  </si>
  <si>
    <t>Main activity: Working in unpaid voluntary or trainee job ;  &gt; Females ;  &gt;&gt;&gt; Discouraged job seekers ;</t>
  </si>
  <si>
    <t>Main activity: Working in unpaid voluntary or trainee job ;  &gt; Females ;  &gt;&gt;&gt; Other job seekers not actively looking ;</t>
  </si>
  <si>
    <t>Main activity: Other activity ;  Persons ;  Not in the labour force ;</t>
  </si>
  <si>
    <t>Main activity: Other activity ;  Persons ;  &gt; Potential workers ;</t>
  </si>
  <si>
    <t>Main activity: Other activity ;  Persons ;  &gt;&gt; Available within four weeks but not actively looking ;</t>
  </si>
  <si>
    <t>Main activity: Other activity ;  Persons ;  &gt;&gt;&gt; Discouraged job seekers ;</t>
  </si>
  <si>
    <t>Main activity: Other activity ;  Persons ;  &gt;&gt;&gt; Other job seekers not actively looking ;</t>
  </si>
  <si>
    <t>Main activity: Other activity ;  &gt; Males ;  Not in the labour force ;</t>
  </si>
  <si>
    <t>Main activity: Other activity ;  &gt; Males ;  &gt; Potential workers ;</t>
  </si>
  <si>
    <t>Main activity: Other activity ;  &gt; Males ;  &gt;&gt; Available within four weeks but not actively looking ;</t>
  </si>
  <si>
    <t>Main activity: Other activity ;  &gt; Males ;  &gt;&gt;&gt; Discouraged job seekers ;</t>
  </si>
  <si>
    <t>Main activity: Other activity ;  &gt; Males ;  &gt;&gt;&gt; Other job seekers not actively looking ;</t>
  </si>
  <si>
    <t>Main activity: Other activity ;  &gt; Females ;  Not in the labour force ;</t>
  </si>
  <si>
    <t>Main activity: Other activity ;  &gt; Females ;  &gt; Potential workers ;</t>
  </si>
  <si>
    <t>Main activity: Other activity ;  &gt; Females ;  &gt;&gt; Available within four weeks but not actively looking ;</t>
  </si>
  <si>
    <t>Main activity: Other activity ;  &gt; Females ;  &gt;&gt;&gt; Discouraged job seekers ;</t>
  </si>
  <si>
    <t>Main activity: Other activity ;  &gt; Females ;  &gt;&gt;&gt; Other job seekers not actively looking ;</t>
  </si>
  <si>
    <t>A124799534R</t>
  </si>
  <si>
    <t>A124800290L</t>
  </si>
  <si>
    <t>A124800038K</t>
  </si>
  <si>
    <t>A124799786K</t>
  </si>
  <si>
    <t>A124799282F</t>
  </si>
  <si>
    <t>A124799594T</t>
  </si>
  <si>
    <t>A124800350C</t>
  </si>
  <si>
    <t>A124800098L</t>
  </si>
  <si>
    <t>A124799846A</t>
  </si>
  <si>
    <t>A124799342W</t>
  </si>
  <si>
    <t>A124799562X</t>
  </si>
  <si>
    <t>A124800318C</t>
  </si>
  <si>
    <t>A124800066V</t>
  </si>
  <si>
    <t>A124799814J</t>
  </si>
  <si>
    <t>A124799310C</t>
  </si>
  <si>
    <t>A124799678A</t>
  </si>
  <si>
    <t>A124800434L</t>
  </si>
  <si>
    <t>A124800182C</t>
  </si>
  <si>
    <t>A124799930T</t>
  </si>
  <si>
    <t>A124799426F</t>
  </si>
  <si>
    <t>A124799598A</t>
  </si>
  <si>
    <t>A124800354L</t>
  </si>
  <si>
    <t>A124800102T</t>
  </si>
  <si>
    <t>A124799850T</t>
  </si>
  <si>
    <t>A124799346F</t>
  </si>
  <si>
    <t>A124799522F</t>
  </si>
  <si>
    <t>A124800278W</t>
  </si>
  <si>
    <t>A124800026A</t>
  </si>
  <si>
    <t>A124799774A</t>
  </si>
  <si>
    <t>A124799270W</t>
  </si>
  <si>
    <t>A124799490X</t>
  </si>
  <si>
    <t>A124800246C</t>
  </si>
  <si>
    <t>A124799994C</t>
  </si>
  <si>
    <t>A124799742J</t>
  </si>
  <si>
    <t>A124799238W</t>
  </si>
  <si>
    <t>A124799690T</t>
  </si>
  <si>
    <t>A124800446W</t>
  </si>
  <si>
    <t>A124800194L</t>
  </si>
  <si>
    <t>A124799942A</t>
  </si>
  <si>
    <t>A124799438R</t>
  </si>
  <si>
    <t>A124799646J</t>
  </si>
  <si>
    <t>A124800402V</t>
  </si>
  <si>
    <t>A124800150K</t>
  </si>
  <si>
    <t>A124799898C</t>
  </si>
  <si>
    <t>A124799394X</t>
  </si>
  <si>
    <t>A124799682T</t>
  </si>
  <si>
    <t>A124800438W</t>
  </si>
  <si>
    <t>A124800186L</t>
  </si>
  <si>
    <t>A124799934A</t>
  </si>
  <si>
    <t>A124799430W</t>
  </si>
  <si>
    <t>A124799462R</t>
  </si>
  <si>
    <t>A124800218V</t>
  </si>
  <si>
    <t>A124799966V</t>
  </si>
  <si>
    <t>A124799714X</t>
  </si>
  <si>
    <t>A124799210V</t>
  </si>
  <si>
    <t>A124799610F</t>
  </si>
  <si>
    <t>A124800366W</t>
  </si>
  <si>
    <t>A124800114A</t>
  </si>
  <si>
    <t>A124799862A</t>
  </si>
  <si>
    <t>A124799358R</t>
  </si>
  <si>
    <t>A124799574J</t>
  </si>
  <si>
    <t>A124800330V</t>
  </si>
  <si>
    <t>A124800078C</t>
  </si>
  <si>
    <t>A124799826T</t>
  </si>
  <si>
    <t>A124799322L</t>
  </si>
  <si>
    <t>Time Series Workbook</t>
  </si>
  <si>
    <t>6226.0 Participation, Job Search and Mobility, Australia</t>
  </si>
  <si>
    <t>Table 9. Duration since last job and main activity of discouraged job seekers and other potential workers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</si>
  <si>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</si>
  <si>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</si>
  <si>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</si>
  <si>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</si>
  <si>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</si>
  <si>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</si>
  <si>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</si>
  <si>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</si>
  <si>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</si>
  <si>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</si>
  <si>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9.1 - February 2021</t>
  </si>
  <si>
    <t>Table 9.2 -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</si>
  <si>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</si>
  <si>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</si>
  <si>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</si>
  <si>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</si>
  <si>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</si>
  <si>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</si>
  <si>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</si>
  <si>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</si>
  <si>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Available within four weeks but not actively looking</t>
  </si>
  <si>
    <t>Potential workers</t>
  </si>
  <si>
    <t>Not in the labour force</t>
  </si>
  <si>
    <t>Discouraged job seekers</t>
  </si>
  <si>
    <t>Other job seekers</t>
  </si>
  <si>
    <t>Total</t>
  </si>
  <si>
    <t>'000</t>
  </si>
  <si>
    <t>Persons</t>
  </si>
  <si>
    <t>Duration since last job</t>
  </si>
  <si>
    <t>Had worked before</t>
  </si>
  <si>
    <t>Less than 1 year ago</t>
  </si>
  <si>
    <t>Less than 3 months ago</t>
  </si>
  <si>
    <t>3–6 months ago</t>
  </si>
  <si>
    <t>6–12 months ago</t>
  </si>
  <si>
    <t>1–2 years ago</t>
  </si>
  <si>
    <t>3–4 years ago</t>
  </si>
  <si>
    <t>5–9 years ago</t>
  </si>
  <si>
    <t>10 years or more ago</t>
  </si>
  <si>
    <t>Had never worked before</t>
  </si>
  <si>
    <t>Main activity when not in the labour force</t>
  </si>
  <si>
    <t>Retired</t>
  </si>
  <si>
    <t>Home duties</t>
  </si>
  <si>
    <t>Caring for children</t>
  </si>
  <si>
    <t>Attending an educational institution</t>
  </si>
  <si>
    <t>Own long-term health condition or disability</t>
  </si>
  <si>
    <t>Own short-term illness or injury</t>
  </si>
  <si>
    <t>Looking after ill or disabled person</t>
  </si>
  <si>
    <t>Travel, holiday or leisure activity</t>
  </si>
  <si>
    <t>Working in unpaid voluntary or trainee job</t>
  </si>
  <si>
    <t>Other activity</t>
  </si>
  <si>
    <t>Males</t>
  </si>
  <si>
    <t>Females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</si>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</sst>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3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8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left"/>
    </xf>
    <xf numFmtId="0" fontId="26" fillId="0" borderId="0"/>
    <xf numFmtId="0" fontId="26" fillId="0" borderId="0">
      <alignment horizontal="center" vertical="center" wrapText="1"/>
    </xf>
    <xf numFmtId="0" fontId="9" fillId="0" borderId="0"/>
    <xf numFmtId="0" fontId="26" fillId="0" borderId="0">
      <alignment horizontal="center"/>
    </xf>
    <xf numFmtId="0" fontId="10" fillId="0" borderId="0">
      <alignment horizontal="left" vertical="center" wrapText="1"/>
    </xf>
    <xf numFmtId="0" fontId="2" fillId="0" borderId="0"/>
    <xf numFmtId="0" fontId="26" fillId="0" borderId="0">
      <alignment horizontal="right"/>
    </xf>
    <xf numFmtId="0" fontId="26" fillId="0" borderId="0">
      <alignment horizontal="right"/>
    </xf>
  </cellStyleXfs>
  <cellXfs count="9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1" fontId="28" fillId="0" borderId="0" xfId="11" applyNumberFormat="1" applyFont="1" applyAlignment="1">
      <alignment horizontal="center"/>
    </xf>
    <xf numFmtId="0" fontId="2" fillId="0" borderId="0" xfId="11" applyFont="1"/>
    <xf numFmtId="0" fontId="12" fillId="0" borderId="0" xfId="7"/>
    <xf numFmtId="0" fontId="10" fillId="0" borderId="0" xfId="12" applyFont="1">
      <alignment horizontal="center"/>
    </xf>
    <xf numFmtId="17" fontId="27" fillId="0" borderId="0" xfId="10" quotePrefix="1" applyNumberFormat="1" applyFont="1">
      <alignment horizontal="center" vertical="center" wrapText="1"/>
    </xf>
    <xf numFmtId="0" fontId="2" fillId="0" borderId="0" xfId="11" applyFont="1" applyAlignment="1">
      <alignment horizontal="right"/>
    </xf>
    <xf numFmtId="0" fontId="10" fillId="0" borderId="0" xfId="11" applyFont="1" applyAlignment="1">
      <alignment horizontal="right"/>
    </xf>
    <xf numFmtId="0" fontId="29" fillId="0" borderId="0" xfId="7" applyFont="1" applyAlignment="1">
      <alignment horizontal="right"/>
    </xf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166" fontId="27" fillId="0" borderId="4" xfId="13" applyNumberFormat="1" applyFont="1" applyBorder="1" applyAlignment="1">
      <alignment horizontal="left" vertical="center" indent="51"/>
    </xf>
    <xf numFmtId="166" fontId="27" fillId="0" borderId="4" xfId="13" applyNumberFormat="1" applyFont="1" applyBorder="1" applyAlignment="1">
      <alignment vertical="center"/>
    </xf>
    <xf numFmtId="1" fontId="27" fillId="0" borderId="0" xfId="13" applyNumberFormat="1" applyFont="1" applyAlignment="1">
      <alignment horizontal="center" vertical="center"/>
    </xf>
    <xf numFmtId="0" fontId="27" fillId="0" borderId="0" xfId="13" applyFont="1" applyAlignment="1">
      <alignment vertical="center"/>
    </xf>
    <xf numFmtId="0" fontId="30" fillId="0" borderId="0" xfId="7" applyFont="1"/>
    <xf numFmtId="0" fontId="27" fillId="0" borderId="0" xfId="7" applyFont="1"/>
    <xf numFmtId="0" fontId="2" fillId="0" borderId="0" xfId="11" applyFont="1" applyAlignment="1">
      <alignment horizontal="left"/>
    </xf>
    <xf numFmtId="1" fontId="28" fillId="0" borderId="0" xfId="14" applyNumberFormat="1" applyFont="1" applyAlignment="1">
      <alignment horizontal="center"/>
    </xf>
    <xf numFmtId="0" fontId="10" fillId="0" borderId="0" xfId="7" applyFont="1"/>
    <xf numFmtId="167" fontId="2" fillId="0" borderId="0" xfId="11" applyNumberFormat="1" applyFont="1" applyAlignment="1">
      <alignment horizontal="right"/>
    </xf>
    <xf numFmtId="0" fontId="2" fillId="0" borderId="0" xfId="11" applyFont="1" applyAlignment="1">
      <alignment horizontal="left" indent="1"/>
    </xf>
    <xf numFmtId="0" fontId="2" fillId="0" borderId="0" xfId="11" applyFont="1" applyAlignment="1">
      <alignment horizontal="left" indent="2"/>
    </xf>
    <xf numFmtId="166" fontId="27" fillId="0" borderId="0" xfId="13" applyNumberFormat="1" applyFont="1" applyAlignment="1">
      <alignment horizontal="left" vertical="center"/>
    </xf>
    <xf numFmtId="0" fontId="3" fillId="0" borderId="0" xfId="11" applyFont="1" applyAlignment="1">
      <alignment horizontal="left"/>
    </xf>
    <xf numFmtId="166" fontId="10" fillId="0" borderId="0" xfId="7" applyNumberFormat="1" applyFont="1"/>
    <xf numFmtId="166" fontId="27" fillId="0" borderId="0" xfId="7" applyNumberFormat="1" applyFont="1"/>
    <xf numFmtId="167" fontId="3" fillId="0" borderId="0" xfId="11" applyNumberFormat="1" applyFont="1" applyAlignment="1">
      <alignment horizontal="right"/>
    </xf>
    <xf numFmtId="1" fontId="28" fillId="0" borderId="0" xfId="15" applyNumberFormat="1" applyFont="1" applyAlignment="1">
      <alignment horizontal="center"/>
    </xf>
    <xf numFmtId="1" fontId="31" fillId="0" borderId="0" xfId="7" applyNumberFormat="1" applyFont="1" applyAlignment="1">
      <alignment horizontal="center"/>
    </xf>
    <xf numFmtId="166" fontId="15" fillId="0" borderId="0" xfId="0" applyNumberFormat="1" applyFont="1"/>
    <xf numFmtId="166" fontId="10" fillId="0" borderId="0" xfId="0" applyNumberFormat="1" applyFont="1"/>
    <xf numFmtId="166" fontId="10" fillId="0" borderId="0" xfId="16" applyNumberFormat="1" applyFont="1">
      <alignment horizontal="right"/>
    </xf>
    <xf numFmtId="166" fontId="10" fillId="0" borderId="0" xfId="15" applyNumberFormat="1" applyFont="1">
      <alignment horizontal="right"/>
    </xf>
    <xf numFmtId="0" fontId="26" fillId="0" borderId="0" xfId="12">
      <alignment horizontal="center"/>
    </xf>
    <xf numFmtId="3" fontId="28" fillId="0" borderId="0" xfId="16" applyNumberFormat="1" applyFont="1" applyAlignment="1">
      <alignment horizontal="center" vertical="center"/>
    </xf>
    <xf numFmtId="3" fontId="28" fillId="0" borderId="0" xfId="15" applyNumberFormat="1" applyFont="1" applyAlignment="1">
      <alignment horizontal="center" vertical="center"/>
    </xf>
    <xf numFmtId="166" fontId="11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0" fontId="10" fillId="0" borderId="0" xfId="8" applyFont="1" applyAlignment="1">
      <alignment horizontal="center"/>
    </xf>
    <xf numFmtId="0" fontId="27" fillId="0" borderId="3" xfId="9" applyFont="1" applyBorder="1" applyAlignment="1">
      <alignment horizontal="center" vertical="center" wrapText="1"/>
    </xf>
    <xf numFmtId="0" fontId="27" fillId="0" borderId="3" xfId="10" applyFont="1" applyBorder="1">
      <alignment horizontal="center" vertical="center" wrapText="1"/>
    </xf>
    <xf numFmtId="0" fontId="27" fillId="0" borderId="0" xfId="10" applyFont="1">
      <alignment horizontal="center" vertical="center" wrapText="1"/>
    </xf>
    <xf numFmtId="17" fontId="27" fillId="0" borderId="3" xfId="10" quotePrefix="1" applyNumberFormat="1" applyFont="1" applyBorder="1">
      <alignment horizontal="center" vertical="center" wrapText="1"/>
    </xf>
    <xf numFmtId="17" fontId="27" fillId="0" borderId="0" xfId="10" quotePrefix="1" applyNumberFormat="1" applyFont="1">
      <alignment horizontal="center" vertical="center" wrapText="1"/>
    </xf>
    <xf numFmtId="0" fontId="26" fillId="0" borderId="0" xfId="8" applyAlignment="1">
      <alignment horizontal="center"/>
    </xf>
  </cellXfs>
  <cellStyles count="17">
    <cellStyle name="Hyperlink" xfId="1" builtinId="8"/>
    <cellStyle name="Hyperlink 2" xfId="5" xr:uid="{16248595-2006-40D0-B510-FEBF842A8B1B}"/>
    <cellStyle name="Normal" xfId="0" builtinId="0"/>
    <cellStyle name="Normal 10" xfId="3" xr:uid="{6E8A103F-820F-451B-A0B9-BB70F54193B7}"/>
    <cellStyle name="Normal 2" xfId="7" xr:uid="{2E9664E1-27CF-4259-805C-50A6931F6BF2}"/>
    <cellStyle name="Normal 2 2" xfId="11" xr:uid="{D5F21FC1-ABB5-4FA6-B078-6ED9DC6369E6}"/>
    <cellStyle name="Normal 2 4" xfId="4" xr:uid="{83757AD9-3408-486D-916D-5571EA08D7B4}"/>
    <cellStyle name="Normal 3 5 4" xfId="2" xr:uid="{4C274104-D9E4-4F8E-8AAC-53158F801A8E}"/>
    <cellStyle name="Normal 30" xfId="14" xr:uid="{74070E54-E96D-4A77-A663-D4F4490981D8}"/>
    <cellStyle name="Style1" xfId="6" xr:uid="{A8FA4F09-EB06-4F94-BF4A-5F77990A58AC}"/>
    <cellStyle name="Style10" xfId="16" xr:uid="{5CCAA189-A3E4-48C7-BA78-06E5C5CCA9CE}"/>
    <cellStyle name="Style3" xfId="8" xr:uid="{8E0B2431-59A5-419B-85F4-C87CF2202B65}"/>
    <cellStyle name="Style4" xfId="12" xr:uid="{CBEC3E66-9B2A-4FF0-AE8C-6F0EC02390BD}"/>
    <cellStyle name="Style5" xfId="10" xr:uid="{F0AB6213-9EF6-4B2A-8000-09C78D852100}"/>
    <cellStyle name="Style6" xfId="9" xr:uid="{507E6F08-E969-4F8D-BFBC-518B02500DFA}"/>
    <cellStyle name="Style8 2" xfId="15" xr:uid="{DC31BC81-73EC-40AA-AE13-55A6FADD4297}"/>
    <cellStyle name="Style9" xfId="13" xr:uid="{A7BC5831-9CAC-4E75-B435-A242747CA9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DF24BECC-442A-4249-9EE0-6D1C7271E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68149399-0530-4AAF-88D8-3C6C68050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FFDA0D6B-0F6B-437C-A751-533F1FF93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4098" name="Picture 1">
          <a:extLst>
            <a:ext uri="{FF2B5EF4-FFF2-40B4-BE49-F238E27FC236}">
              <a16:creationId xmlns:a16="http://schemas.microsoft.com/office/drawing/2014/main" id="{5544A546-04B5-4E6D-B3DC-69F883029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4B2B-5F3E-4323-AD56-AD1DDAA87B91}">
  <dimension ref="A1:L26"/>
  <sheetViews>
    <sheetView showGridLines="0" tabSelected="1" workbookViewId="0">
      <pane ySplit="7" topLeftCell="A8" activePane="bottomLeft" state="frozen"/>
      <selection activeCell="Z1" sqref="Z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9.7109375" customWidth="1"/>
    <col min="26" max="26" width="7.7109375" customWidth="1"/>
  </cols>
  <sheetData>
    <row r="1" spans="1:1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13" t="s">
        <v>642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2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75">
      <c r="A5" s="21"/>
      <c r="B5" s="14" t="s">
        <v>643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77" t="s">
        <v>644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ht="15.75" customHeight="1">
      <c r="A7" s="21"/>
      <c r="B7" s="22" t="s">
        <v>652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3"/>
      <c r="B8" s="23"/>
      <c r="C8" s="23"/>
      <c r="D8" s="21"/>
      <c r="E8" s="21"/>
      <c r="F8" s="21"/>
      <c r="G8" s="21"/>
      <c r="H8" s="21"/>
      <c r="I8" s="21"/>
      <c r="J8" s="21"/>
      <c r="K8" s="21"/>
      <c r="L8" s="21"/>
    </row>
    <row r="9" spans="1:12" ht="15.75">
      <c r="A9" s="24"/>
      <c r="B9" s="25" t="s">
        <v>653</v>
      </c>
      <c r="C9" s="24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4"/>
      <c r="B10" s="26" t="s">
        <v>654</v>
      </c>
      <c r="C10" s="24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4"/>
      <c r="B11" s="27">
        <v>9.1</v>
      </c>
      <c r="C11" s="28" t="s">
        <v>655</v>
      </c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4"/>
      <c r="B12" s="27">
        <v>9.1999999999999993</v>
      </c>
      <c r="C12" s="28" t="s">
        <v>656</v>
      </c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4"/>
      <c r="B13" s="27" t="s">
        <v>657</v>
      </c>
      <c r="C13" s="28" t="s">
        <v>658</v>
      </c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3"/>
      <c r="B14" s="23"/>
      <c r="C14" s="23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15.75">
      <c r="A15" s="24"/>
      <c r="B15" s="78"/>
      <c r="C15" s="78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75">
      <c r="A16" s="24"/>
      <c r="B16" s="79" t="s">
        <v>659</v>
      </c>
      <c r="C16" s="79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3"/>
      <c r="B17" s="23"/>
      <c r="C17" s="23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4"/>
      <c r="B18" s="29" t="s">
        <v>660</v>
      </c>
      <c r="C18" s="24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4"/>
      <c r="B19" s="80" t="s">
        <v>661</v>
      </c>
      <c r="C19" s="80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4"/>
      <c r="B20" s="80" t="s">
        <v>662</v>
      </c>
      <c r="C20" s="80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3"/>
      <c r="B21" s="23"/>
      <c r="C21" s="23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3"/>
      <c r="B22" s="15" t="s">
        <v>645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3"/>
      <c r="B23" s="76" t="s">
        <v>663</v>
      </c>
      <c r="C23" s="76"/>
      <c r="D23" s="76"/>
      <c r="E23" s="76"/>
    </row>
    <row r="24" spans="1:12">
      <c r="A24" s="23"/>
      <c r="B24" s="76" t="s">
        <v>664</v>
      </c>
      <c r="C24" s="76"/>
      <c r="D24" s="76"/>
      <c r="E24" s="76"/>
    </row>
    <row r="25" spans="1:12">
      <c r="A25" s="23"/>
      <c r="B25" s="23"/>
      <c r="C25" s="23"/>
      <c r="D25" s="21"/>
      <c r="E25" s="21"/>
      <c r="F25" s="21"/>
      <c r="G25" s="21"/>
      <c r="H25" s="21"/>
      <c r="I25" s="21"/>
      <c r="J25" s="21"/>
      <c r="K25" s="21"/>
      <c r="L25" s="21"/>
    </row>
    <row r="26" spans="1:12">
      <c r="A26" s="23"/>
      <c r="B26" s="30" t="str">
        <f ca="1">"© Commonwealth of Australia "&amp;YEAR(TODAY())</f>
        <v>© Commonwealth of Australia 2021</v>
      </c>
      <c r="C26" s="24"/>
      <c r="D26" s="21"/>
      <c r="E26" s="21"/>
      <c r="F26" s="21"/>
      <c r="G26" s="21"/>
      <c r="H26" s="21"/>
      <c r="I26" s="21"/>
      <c r="J26" s="21"/>
      <c r="K26" s="21"/>
      <c r="L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F46D4764-7C20-4F11-A4D2-55185D20AFDD}"/>
    <hyperlink ref="B13" location="Index!A12" display="Index" xr:uid="{2C388ECE-1CEF-4B28-B257-8608B088D5EE}"/>
    <hyperlink ref="B26" r:id="rId2" display="© Commonwealth of Australia 2015" xr:uid="{C63BD325-1C6E-4A46-9DA1-E920AF813BBC}"/>
    <hyperlink ref="B20" r:id="rId3" display="Explanatory Notes" xr:uid="{20C4F2A6-295D-46F9-970E-DB77FF6B743A}"/>
    <hyperlink ref="B19" r:id="rId4" xr:uid="{0617ECD9-F1A3-46E8-9804-DDBE136506BB}"/>
    <hyperlink ref="B19:C19" r:id="rId5" display="Summary - link to be updated for 2021" xr:uid="{30101798-1A79-47E6-9263-FC43C0BF7E4A}"/>
    <hyperlink ref="B20:C20" r:id="rId6" display="Methodology" xr:uid="{06A3179D-607E-4BED-B761-59848D7CDBE0}"/>
    <hyperlink ref="B11" location="'Table 9.1'!C14" display="'Table 9.1'!C14" xr:uid="{F32C3132-5544-4F26-82C5-126C30B6636C}"/>
    <hyperlink ref="B12" location="'Table 9.2'!C14" display="'Table 9.2'!C14" xr:uid="{C6A21D36-3D53-48AF-B4A4-1B58AACB7177}"/>
    <hyperlink ref="B24" r:id="rId7" display="or the Labour Surveys Branch at labour.statistics@abs.gov.au." xr:uid="{7CC81479-64F6-43E7-98AD-3FFB9D24D366}"/>
    <hyperlink ref="B23:E23" r:id="rId8" display="For further information about these and related statistics visit www.abs.gov.au/about/contact-us" xr:uid="{75273525-C084-41F6-AC56-00B5DBF05C72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5F44B-D847-48A4-9890-A9126347DFAC}">
  <sheetPr>
    <pageSetUpPr fitToPage="1"/>
  </sheetPr>
  <dimension ref="A1:L86"/>
  <sheetViews>
    <sheetView zoomScaleNormal="100" workbookViewId="0">
      <pane ySplit="11" topLeftCell="A12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642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643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81" t="str">
        <f>Contents!B6</f>
        <v>Table 9. Duration since last job and main activity of discouraged job seekers and other potential workers</v>
      </c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2" t="str">
        <f>Contents!C11</f>
        <v>Table 9.1 - February 2021</v>
      </c>
      <c r="B8" s="82"/>
      <c r="C8" s="82"/>
      <c r="D8" s="82"/>
      <c r="E8" s="82"/>
      <c r="F8" s="82"/>
      <c r="G8" s="82"/>
      <c r="H8" s="82"/>
      <c r="I8" s="35"/>
      <c r="J8" s="36"/>
      <c r="K8" s="37"/>
      <c r="L8" s="37"/>
    </row>
    <row r="9" spans="1:12" ht="22.5" customHeight="1">
      <c r="A9" s="83"/>
      <c r="B9" s="83"/>
      <c r="C9" s="84" t="s">
        <v>665</v>
      </c>
      <c r="D9" s="84"/>
      <c r="E9" s="84"/>
      <c r="F9" s="85" t="s">
        <v>666</v>
      </c>
      <c r="G9" s="87" t="s">
        <v>667</v>
      </c>
      <c r="H9" s="38"/>
      <c r="I9" s="39"/>
      <c r="J9" s="39"/>
      <c r="K9" s="39"/>
      <c r="L9" s="40"/>
    </row>
    <row r="10" spans="1:12" ht="22.5">
      <c r="A10" s="41"/>
      <c r="B10" s="41"/>
      <c r="C10" s="42" t="s">
        <v>668</v>
      </c>
      <c r="D10" s="42" t="s">
        <v>669</v>
      </c>
      <c r="E10" s="42" t="s">
        <v>670</v>
      </c>
      <c r="F10" s="86"/>
      <c r="G10" s="88"/>
      <c r="H10" s="38"/>
      <c r="I10" s="43"/>
      <c r="J10" s="44"/>
      <c r="K10" s="45"/>
      <c r="L10" s="40"/>
    </row>
    <row r="11" spans="1:12">
      <c r="A11" s="41"/>
      <c r="B11" s="41"/>
      <c r="C11" s="46" t="s">
        <v>671</v>
      </c>
      <c r="D11" s="46" t="s">
        <v>671</v>
      </c>
      <c r="E11" s="46" t="s">
        <v>671</v>
      </c>
      <c r="F11" s="46" t="s">
        <v>671</v>
      </c>
      <c r="G11" s="46" t="s">
        <v>671</v>
      </c>
      <c r="H11" s="47"/>
      <c r="I11" s="48"/>
      <c r="J11" s="48"/>
      <c r="K11" s="48"/>
      <c r="L11" s="40"/>
    </row>
    <row r="12" spans="1:12">
      <c r="A12" s="49" t="s">
        <v>672</v>
      </c>
      <c r="B12" s="50"/>
      <c r="C12" s="50"/>
      <c r="D12" s="50"/>
      <c r="E12" s="50"/>
      <c r="F12" s="50"/>
      <c r="G12" s="50"/>
      <c r="H12" s="51"/>
      <c r="I12" s="52"/>
      <c r="J12" s="52"/>
      <c r="K12" s="52"/>
      <c r="L12" s="53"/>
    </row>
    <row r="13" spans="1:12">
      <c r="A13" s="54" t="s">
        <v>673</v>
      </c>
      <c r="B13" s="55"/>
      <c r="C13" s="43"/>
      <c r="D13" s="43"/>
      <c r="E13" s="43"/>
      <c r="F13" s="43"/>
      <c r="G13" s="43"/>
      <c r="H13" s="56"/>
      <c r="I13" s="56"/>
      <c r="J13" s="56"/>
      <c r="K13" s="56"/>
      <c r="L13" s="56"/>
    </row>
    <row r="14" spans="1:12">
      <c r="A14" s="57"/>
      <c r="B14" s="55" t="s">
        <v>674</v>
      </c>
      <c r="C14" s="58">
        <f>A124799906T_Latest</f>
        <v>97.599000000000004</v>
      </c>
      <c r="D14" s="58">
        <f>A124799402L_Latest</f>
        <v>547.495</v>
      </c>
      <c r="E14" s="58">
        <f>A124800158C_Latest</f>
        <v>645.09500000000003</v>
      </c>
      <c r="F14" s="58">
        <f>A124800410V_Latest</f>
        <v>868.96100000000001</v>
      </c>
      <c r="G14" s="58">
        <f>A124799654J_Latest</f>
        <v>5820.5190000000002</v>
      </c>
      <c r="H14" s="56"/>
      <c r="I14" s="56"/>
      <c r="J14" s="56"/>
      <c r="K14" s="56"/>
      <c r="L14" s="56"/>
    </row>
    <row r="15" spans="1:12">
      <c r="A15" s="57"/>
      <c r="B15" s="59" t="s">
        <v>675</v>
      </c>
      <c r="C15" s="58">
        <f>A124799830J_Latest</f>
        <v>28.954999999999998</v>
      </c>
      <c r="D15" s="58">
        <f>A124799326W_Latest</f>
        <v>160.94999999999999</v>
      </c>
      <c r="E15" s="58">
        <f>A124800082V_Latest</f>
        <v>189.905</v>
      </c>
      <c r="F15" s="58">
        <f>A124800334C_Latest</f>
        <v>266.60300000000001</v>
      </c>
      <c r="G15" s="58">
        <f>A124799578T_Latest</f>
        <v>717.64200000000005</v>
      </c>
      <c r="H15" s="56"/>
      <c r="I15" s="56"/>
      <c r="J15" s="56"/>
      <c r="K15" s="56"/>
      <c r="L15" s="56"/>
    </row>
    <row r="16" spans="1:12">
      <c r="A16" s="57"/>
      <c r="B16" s="60" t="s">
        <v>676</v>
      </c>
      <c r="C16" s="58">
        <f>A124799910J_Latest</f>
        <v>14.137</v>
      </c>
      <c r="D16" s="58">
        <f>A124799406W_Latest</f>
        <v>76.957999999999998</v>
      </c>
      <c r="E16" s="58">
        <f>A124800162V_Latest</f>
        <v>91.094999999999999</v>
      </c>
      <c r="F16" s="58">
        <f>A124800414C_Latest</f>
        <v>122.82</v>
      </c>
      <c r="G16" s="58">
        <f>A124799658T_Latest</f>
        <v>320.76600000000002</v>
      </c>
      <c r="H16" s="56"/>
      <c r="I16" s="56"/>
      <c r="J16" s="56"/>
      <c r="K16" s="56"/>
      <c r="L16" s="56"/>
    </row>
    <row r="17" spans="1:12">
      <c r="A17" s="57"/>
      <c r="B17" s="60" t="s">
        <v>677</v>
      </c>
      <c r="C17" s="58">
        <f>A124799914T_Latest</f>
        <v>3.573</v>
      </c>
      <c r="D17" s="58">
        <f>A124799410L_Latest</f>
        <v>32.802</v>
      </c>
      <c r="E17" s="58">
        <f>A124800166C_Latest</f>
        <v>36.375999999999998</v>
      </c>
      <c r="F17" s="58">
        <f>A124800418L_Latest</f>
        <v>52.963000000000001</v>
      </c>
      <c r="G17" s="58">
        <f>A124799662J_Latest</f>
        <v>155.16900000000001</v>
      </c>
      <c r="H17" s="56"/>
      <c r="I17" s="56"/>
      <c r="J17" s="56"/>
      <c r="K17" s="56"/>
      <c r="L17" s="56"/>
    </row>
    <row r="18" spans="1:12">
      <c r="A18" s="57"/>
      <c r="B18" s="60" t="s">
        <v>678</v>
      </c>
      <c r="C18" s="58">
        <f>A124799834T_Latest</f>
        <v>11.244</v>
      </c>
      <c r="D18" s="58">
        <f>A124799330L_Latest</f>
        <v>51.19</v>
      </c>
      <c r="E18" s="58">
        <f>A124800086C_Latest</f>
        <v>62.433999999999997</v>
      </c>
      <c r="F18" s="58">
        <f>A124800338L_Latest</f>
        <v>90.82</v>
      </c>
      <c r="G18" s="58">
        <f>A124799582J_Latest</f>
        <v>241.70699999999999</v>
      </c>
      <c r="H18" s="56"/>
      <c r="I18" s="56"/>
      <c r="J18" s="56"/>
      <c r="K18" s="56"/>
      <c r="L18" s="56"/>
    </row>
    <row r="19" spans="1:12">
      <c r="A19" s="57"/>
      <c r="B19" s="59" t="s">
        <v>679</v>
      </c>
      <c r="C19" s="58">
        <f>A124799838A_Latest</f>
        <v>22.530999999999999</v>
      </c>
      <c r="D19" s="58">
        <f>A124799334W_Latest</f>
        <v>142.92400000000001</v>
      </c>
      <c r="E19" s="58">
        <f>A124800090V_Latest</f>
        <v>165.45599999999999</v>
      </c>
      <c r="F19" s="58">
        <f>A124800342C_Latest</f>
        <v>226.38499999999999</v>
      </c>
      <c r="G19" s="58">
        <f>A124799586T_Latest</f>
        <v>676.34</v>
      </c>
      <c r="H19" s="56"/>
      <c r="I19" s="56"/>
      <c r="J19" s="56"/>
      <c r="K19" s="56"/>
      <c r="L19" s="56"/>
    </row>
    <row r="20" spans="1:12">
      <c r="A20" s="57"/>
      <c r="B20" s="59" t="s">
        <v>680</v>
      </c>
      <c r="C20" s="58">
        <f>A124799882K_Latest</f>
        <v>8.3740000000000006</v>
      </c>
      <c r="D20" s="58">
        <f>A124799378X_Latest</f>
        <v>77.739999999999995</v>
      </c>
      <c r="E20" s="58">
        <f>A124800134K_Latest</f>
        <v>86.114000000000004</v>
      </c>
      <c r="F20" s="58">
        <f>A124800386F_Latest</f>
        <v>112.09099999999999</v>
      </c>
      <c r="G20" s="58">
        <f>A124799630R_Latest</f>
        <v>519.75800000000004</v>
      </c>
      <c r="H20" s="56"/>
      <c r="I20" s="56"/>
      <c r="J20" s="56"/>
      <c r="K20" s="56"/>
      <c r="L20" s="56"/>
    </row>
    <row r="21" spans="1:12">
      <c r="A21" s="61"/>
      <c r="B21" s="59" t="s">
        <v>681</v>
      </c>
      <c r="C21" s="58">
        <f>A124799790A_Latest</f>
        <v>17.209</v>
      </c>
      <c r="D21" s="58">
        <f>A124799286R_Latest</f>
        <v>90.840999999999994</v>
      </c>
      <c r="E21" s="58">
        <f>A124800042A_Latest</f>
        <v>108.05</v>
      </c>
      <c r="F21" s="58">
        <f>A124800294W_Latest</f>
        <v>140.072</v>
      </c>
      <c r="G21" s="58">
        <f>A124799538X_Latest</f>
        <v>977.99199999999996</v>
      </c>
      <c r="H21" s="56"/>
      <c r="I21" s="56"/>
      <c r="J21" s="56"/>
      <c r="K21" s="56"/>
      <c r="L21" s="56"/>
    </row>
    <row r="22" spans="1:12">
      <c r="A22" s="57"/>
      <c r="B22" s="59" t="s">
        <v>682</v>
      </c>
      <c r="C22" s="58">
        <f>A124799918A_Latest</f>
        <v>20.53</v>
      </c>
      <c r="D22" s="58">
        <f>A124799414W_Latest</f>
        <v>75.039000000000001</v>
      </c>
      <c r="E22" s="58">
        <f>A124800170V_Latest</f>
        <v>95.569000000000003</v>
      </c>
      <c r="F22" s="58">
        <f>A124800422C_Latest</f>
        <v>123.81</v>
      </c>
      <c r="G22" s="58">
        <f>A124799666T_Latest</f>
        <v>2928.788</v>
      </c>
      <c r="H22" s="56"/>
      <c r="I22" s="56"/>
      <c r="J22" s="56"/>
      <c r="K22" s="56"/>
      <c r="L22" s="56"/>
    </row>
    <row r="23" spans="1:12">
      <c r="A23" s="57"/>
      <c r="B23" s="55" t="s">
        <v>683</v>
      </c>
      <c r="C23" s="58">
        <f>A124799886V_Latest</f>
        <v>15.406000000000001</v>
      </c>
      <c r="D23" s="58">
        <f>A124799382R_Latest</f>
        <v>201.73099999999999</v>
      </c>
      <c r="E23" s="58">
        <f>A124800138V_Latest</f>
        <v>217.137</v>
      </c>
      <c r="F23" s="58">
        <f>A124800390W_Latest</f>
        <v>286.702</v>
      </c>
      <c r="G23" s="58">
        <f>A124799634X_Latest</f>
        <v>1067.758</v>
      </c>
      <c r="H23" s="56"/>
      <c r="I23" s="56"/>
      <c r="J23" s="56"/>
      <c r="K23" s="56"/>
      <c r="L23" s="56"/>
    </row>
    <row r="24" spans="1:12">
      <c r="A24" s="62" t="s">
        <v>684</v>
      </c>
      <c r="B24" s="57"/>
      <c r="C24" s="58"/>
      <c r="D24" s="58"/>
      <c r="E24" s="58"/>
      <c r="F24" s="58"/>
      <c r="G24" s="58"/>
      <c r="H24" s="56"/>
      <c r="I24" s="56"/>
      <c r="J24" s="56"/>
      <c r="K24" s="56"/>
      <c r="L24" s="56"/>
    </row>
    <row r="25" spans="1:12">
      <c r="A25" s="57"/>
      <c r="B25" s="55" t="s">
        <v>685</v>
      </c>
      <c r="C25" s="58">
        <f>A124799938K_Latest</f>
        <v>25.901</v>
      </c>
      <c r="D25" s="58">
        <f>A124799434F_Latest</f>
        <v>55.213000000000001</v>
      </c>
      <c r="E25" s="58">
        <f>A124800190C_Latest</f>
        <v>81.114999999999995</v>
      </c>
      <c r="F25" s="58">
        <f>A124800442L_Latest</f>
        <v>91.308000000000007</v>
      </c>
      <c r="G25" s="58">
        <f>A124799686A_Latest</f>
        <v>3092.4140000000002</v>
      </c>
      <c r="H25" s="56"/>
      <c r="I25" s="56"/>
      <c r="J25" s="56"/>
      <c r="K25" s="56"/>
      <c r="L25" s="56"/>
    </row>
    <row r="26" spans="1:12">
      <c r="A26" s="57"/>
      <c r="B26" s="55" t="s">
        <v>686</v>
      </c>
      <c r="C26" s="58">
        <f>A124799794K_Latest</f>
        <v>40.206000000000003</v>
      </c>
      <c r="D26" s="58">
        <f>A124799290F_Latest</f>
        <v>125.93</v>
      </c>
      <c r="E26" s="58">
        <f>A124800046K_Latest</f>
        <v>166.136</v>
      </c>
      <c r="F26" s="58">
        <f>A124800298F_Latest</f>
        <v>212.31800000000001</v>
      </c>
      <c r="G26" s="58">
        <f>A124799542R_Latest</f>
        <v>869.04300000000001</v>
      </c>
      <c r="H26" s="56"/>
      <c r="I26" s="56"/>
      <c r="J26" s="56"/>
      <c r="K26" s="56"/>
      <c r="L26" s="56"/>
    </row>
    <row r="27" spans="1:12">
      <c r="A27" s="57"/>
      <c r="B27" s="55" t="s">
        <v>687</v>
      </c>
      <c r="C27" s="58">
        <f>A124799710R_Latest</f>
        <v>7.2670000000000003</v>
      </c>
      <c r="D27" s="58">
        <f>A124799206C_Latest</f>
        <v>157.346</v>
      </c>
      <c r="E27" s="58">
        <f>A124799962K_Latest</f>
        <v>164.613</v>
      </c>
      <c r="F27" s="58">
        <f>A124800214K_Latest</f>
        <v>234.642</v>
      </c>
      <c r="G27" s="58">
        <f>A124799458X_Latest</f>
        <v>487.23200000000003</v>
      </c>
      <c r="H27" s="56"/>
      <c r="I27" s="56"/>
      <c r="J27" s="56"/>
      <c r="K27" s="56"/>
      <c r="L27" s="56"/>
    </row>
    <row r="28" spans="1:12">
      <c r="A28" s="61"/>
      <c r="B28" s="55" t="s">
        <v>688</v>
      </c>
      <c r="C28" s="58">
        <f>A124799746T_Latest</f>
        <v>17.625</v>
      </c>
      <c r="D28" s="58">
        <f>A124799242L_Latest</f>
        <v>247.322</v>
      </c>
      <c r="E28" s="58">
        <f>A124799998L_Latest</f>
        <v>264.947</v>
      </c>
      <c r="F28" s="58">
        <f>A124800250V_Latest</f>
        <v>339.65499999999997</v>
      </c>
      <c r="G28" s="58">
        <f>A124799494J_Latest</f>
        <v>881.31700000000001</v>
      </c>
      <c r="H28" s="56"/>
      <c r="I28" s="56"/>
      <c r="J28" s="56"/>
      <c r="K28" s="56"/>
      <c r="L28" s="56"/>
    </row>
    <row r="29" spans="1:12">
      <c r="A29" s="63"/>
      <c r="B29" s="55" t="s">
        <v>689</v>
      </c>
      <c r="C29" s="58">
        <f>A124799842T_Latest</f>
        <v>3.4140000000000001</v>
      </c>
      <c r="D29" s="58">
        <f>A124799338F_Latest</f>
        <v>44.122999999999998</v>
      </c>
      <c r="E29" s="58">
        <f>A124800094C_Latest</f>
        <v>47.536999999999999</v>
      </c>
      <c r="F29" s="58">
        <f>A124800346L_Latest</f>
        <v>81.674000000000007</v>
      </c>
      <c r="G29" s="58">
        <f>A124799590J_Latest</f>
        <v>786.91499999999996</v>
      </c>
      <c r="H29" s="56"/>
      <c r="I29" s="56"/>
      <c r="J29" s="56"/>
      <c r="K29" s="56"/>
      <c r="L29" s="56"/>
    </row>
    <row r="30" spans="1:12">
      <c r="A30" s="57"/>
      <c r="B30" s="55" t="s">
        <v>690</v>
      </c>
      <c r="C30" s="58">
        <f>A124799750J_Latest</f>
        <v>0.47599999999999998</v>
      </c>
      <c r="D30" s="58">
        <f>A124799246W_Latest</f>
        <v>17.326000000000001</v>
      </c>
      <c r="E30" s="58">
        <f>A124800002J_Latest</f>
        <v>17.803000000000001</v>
      </c>
      <c r="F30" s="58">
        <f>A124800254C_Latest</f>
        <v>29.724</v>
      </c>
      <c r="G30" s="58">
        <f>A124799498T_Latest</f>
        <v>81.84</v>
      </c>
      <c r="H30" s="56"/>
      <c r="I30" s="56"/>
      <c r="J30" s="56"/>
      <c r="K30" s="56"/>
      <c r="L30" s="56"/>
    </row>
    <row r="31" spans="1:12">
      <c r="A31" s="64"/>
      <c r="B31" s="55" t="s">
        <v>691</v>
      </c>
      <c r="C31" s="58">
        <f>A124799846A_Latest</f>
        <v>0.66600000000000004</v>
      </c>
      <c r="D31" s="58">
        <f>A124799342W_Latest</f>
        <v>31.460999999999999</v>
      </c>
      <c r="E31" s="58">
        <f>A124800098L_Latest</f>
        <v>32.127000000000002</v>
      </c>
      <c r="F31" s="58">
        <f>A124800350C_Latest</f>
        <v>52.732999999999997</v>
      </c>
      <c r="G31" s="58">
        <f>A124799594T_Latest</f>
        <v>264.875</v>
      </c>
      <c r="H31" s="56"/>
      <c r="I31" s="56"/>
      <c r="J31" s="56"/>
      <c r="K31" s="56"/>
      <c r="L31" s="56"/>
    </row>
    <row r="32" spans="1:12">
      <c r="A32" s="61"/>
      <c r="B32" s="55" t="s">
        <v>692</v>
      </c>
      <c r="C32" s="58">
        <f>A124799850T_Latest</f>
        <v>2.242</v>
      </c>
      <c r="D32" s="58">
        <f>A124799346F_Latest</f>
        <v>15.497</v>
      </c>
      <c r="E32" s="58">
        <f>A124800102T_Latest</f>
        <v>17.739000000000001</v>
      </c>
      <c r="F32" s="58">
        <f>A124800354L_Latest</f>
        <v>22.094000000000001</v>
      </c>
      <c r="G32" s="58">
        <f>A124799598A_Latest</f>
        <v>115.185</v>
      </c>
      <c r="H32" s="56"/>
      <c r="I32" s="56"/>
      <c r="J32" s="56"/>
      <c r="K32" s="56"/>
      <c r="L32" s="56"/>
    </row>
    <row r="33" spans="1:12">
      <c r="A33" s="57"/>
      <c r="B33" s="55" t="s">
        <v>693</v>
      </c>
      <c r="C33" s="58">
        <f>A124799942A_Latest</f>
        <v>3.4889999999999999</v>
      </c>
      <c r="D33" s="58">
        <f>A124799438R_Latest</f>
        <v>14.817</v>
      </c>
      <c r="E33" s="58">
        <f>A124800194L_Latest</f>
        <v>18.306000000000001</v>
      </c>
      <c r="F33" s="58">
        <f>A124800446W_Latest</f>
        <v>21.186</v>
      </c>
      <c r="G33" s="58">
        <f>A124799690T_Latest</f>
        <v>88.942999999999998</v>
      </c>
      <c r="H33" s="56"/>
      <c r="I33" s="56"/>
      <c r="J33" s="56"/>
      <c r="K33" s="56"/>
      <c r="L33" s="56"/>
    </row>
    <row r="34" spans="1:12">
      <c r="A34" s="30"/>
      <c r="B34" s="55" t="s">
        <v>694</v>
      </c>
      <c r="C34" s="58">
        <f>A124799714X_Latest</f>
        <v>11.718999999999999</v>
      </c>
      <c r="D34" s="58">
        <f>A124799210V_Latest</f>
        <v>40.19</v>
      </c>
      <c r="E34" s="58">
        <f>A124799966V_Latest</f>
        <v>51.908999999999999</v>
      </c>
      <c r="F34" s="58">
        <f>A124800218V_Latest</f>
        <v>70.326999999999998</v>
      </c>
      <c r="G34" s="58">
        <f>A124799462R_Latest</f>
        <v>220.51300000000001</v>
      </c>
      <c r="H34" s="56"/>
      <c r="I34" s="56"/>
      <c r="J34" s="56"/>
      <c r="K34" s="56"/>
      <c r="L34" s="56"/>
    </row>
    <row r="35" spans="1:12">
      <c r="A35" s="62" t="s">
        <v>670</v>
      </c>
      <c r="B35" s="62"/>
      <c r="C35" s="65">
        <f>A124799922T_Latest</f>
        <v>113.006</v>
      </c>
      <c r="D35" s="65">
        <f>A124799418F_Latest</f>
        <v>749.226</v>
      </c>
      <c r="E35" s="65">
        <f>A124800174C_Latest</f>
        <v>862.23199999999997</v>
      </c>
      <c r="F35" s="65">
        <f>A124800426L_Latest</f>
        <v>1155.663</v>
      </c>
      <c r="G35" s="65">
        <f>A124799670J_Latest</f>
        <v>6888.277</v>
      </c>
      <c r="H35" s="56"/>
      <c r="I35" s="56"/>
      <c r="J35" s="56"/>
      <c r="K35" s="56"/>
      <c r="L35" s="56"/>
    </row>
    <row r="36" spans="1:12">
      <c r="A36" s="49" t="s">
        <v>695</v>
      </c>
      <c r="B36" s="50"/>
      <c r="C36" s="50"/>
      <c r="D36" s="50"/>
      <c r="E36" s="50"/>
      <c r="F36" s="50"/>
      <c r="G36" s="50"/>
      <c r="H36" s="66"/>
      <c r="I36" s="40"/>
      <c r="J36" s="40"/>
      <c r="K36" s="40"/>
      <c r="L36" s="40"/>
    </row>
    <row r="37" spans="1:12">
      <c r="A37" s="54" t="s">
        <v>673</v>
      </c>
      <c r="B37" s="55"/>
      <c r="C37" s="58"/>
      <c r="D37" s="58"/>
      <c r="E37" s="58"/>
      <c r="F37" s="58"/>
      <c r="G37" s="58"/>
      <c r="H37" s="40"/>
      <c r="I37" s="66"/>
      <c r="J37" s="40"/>
      <c r="K37" s="40"/>
      <c r="L37" s="40"/>
    </row>
    <row r="38" spans="1:12">
      <c r="A38" s="57"/>
      <c r="B38" s="55" t="s">
        <v>674</v>
      </c>
      <c r="C38" s="58">
        <f>A124799926A_Latest</f>
        <v>44.512999999999998</v>
      </c>
      <c r="D38" s="58">
        <f>A124799422W_Latest</f>
        <v>187.32300000000001</v>
      </c>
      <c r="E38" s="58">
        <f>A124800178L_Latest</f>
        <v>231.83600000000001</v>
      </c>
      <c r="F38" s="58">
        <f>A124800430C_Latest</f>
        <v>302.02800000000002</v>
      </c>
      <c r="G38" s="58">
        <f>A124799674T_Latest</f>
        <v>2423.6849999999999</v>
      </c>
      <c r="H38" s="56"/>
      <c r="I38" s="56"/>
      <c r="J38" s="56"/>
      <c r="K38" s="56"/>
      <c r="L38" s="56"/>
    </row>
    <row r="39" spans="1:12">
      <c r="A39" s="57"/>
      <c r="B39" s="59" t="s">
        <v>675</v>
      </c>
      <c r="C39" s="58">
        <f>A124799718J_Latest</f>
        <v>16.271000000000001</v>
      </c>
      <c r="D39" s="58">
        <f>A124799214C_Latest</f>
        <v>70.010000000000005</v>
      </c>
      <c r="E39" s="58">
        <f>A124799970K_Latest</f>
        <v>86.281000000000006</v>
      </c>
      <c r="F39" s="58">
        <f>A124800222K_Latest</f>
        <v>107.48399999999999</v>
      </c>
      <c r="G39" s="58">
        <f>A124799466X_Latest</f>
        <v>298.59500000000003</v>
      </c>
      <c r="H39" s="56"/>
      <c r="I39" s="56"/>
      <c r="J39" s="56"/>
      <c r="K39" s="56"/>
      <c r="L39" s="56"/>
    </row>
    <row r="40" spans="1:12">
      <c r="A40" s="57"/>
      <c r="B40" s="60" t="s">
        <v>676</v>
      </c>
      <c r="C40" s="58">
        <f>A124799798V_Latest</f>
        <v>7.149</v>
      </c>
      <c r="D40" s="58">
        <f>A124799294R_Latest</f>
        <v>33.905999999999999</v>
      </c>
      <c r="E40" s="58">
        <f>A124800050A_Latest</f>
        <v>41.055</v>
      </c>
      <c r="F40" s="58">
        <f>A124800302K_Latest</f>
        <v>50.636000000000003</v>
      </c>
      <c r="G40" s="58">
        <f>A124799546X_Latest</f>
        <v>146.745</v>
      </c>
      <c r="H40" s="56"/>
      <c r="I40" s="56"/>
      <c r="J40" s="56"/>
      <c r="K40" s="56"/>
      <c r="L40" s="56"/>
    </row>
    <row r="41" spans="1:12">
      <c r="A41" s="57"/>
      <c r="B41" s="60" t="s">
        <v>677</v>
      </c>
      <c r="C41" s="58">
        <f>A124799854A_Latest</f>
        <v>1.655</v>
      </c>
      <c r="D41" s="58">
        <f>A124799350W_Latest</f>
        <v>13.91</v>
      </c>
      <c r="E41" s="58">
        <f>A124800106A_Latest</f>
        <v>15.565</v>
      </c>
      <c r="F41" s="58">
        <f>A124800358W_Latest</f>
        <v>19.158999999999999</v>
      </c>
      <c r="G41" s="58">
        <f>A124799602F_Latest</f>
        <v>54.853999999999999</v>
      </c>
      <c r="H41" s="56"/>
      <c r="I41" s="56"/>
      <c r="J41" s="56"/>
      <c r="K41" s="56"/>
      <c r="L41" s="56"/>
    </row>
    <row r="42" spans="1:12">
      <c r="A42" s="57"/>
      <c r="B42" s="60" t="s">
        <v>678</v>
      </c>
      <c r="C42" s="58">
        <f>A124799946K_Latest</f>
        <v>7.4669999999999996</v>
      </c>
      <c r="D42" s="58">
        <f>A124799442F_Latest</f>
        <v>22.193999999999999</v>
      </c>
      <c r="E42" s="58">
        <f>A124800198W_Latest</f>
        <v>29.661000000000001</v>
      </c>
      <c r="F42" s="58">
        <f>A124800450L_Latest</f>
        <v>37.688000000000002</v>
      </c>
      <c r="G42" s="58">
        <f>A124799694A_Latest</f>
        <v>96.995999999999995</v>
      </c>
      <c r="H42" s="56"/>
      <c r="I42" s="56"/>
      <c r="J42" s="56"/>
      <c r="K42" s="56"/>
      <c r="L42" s="56"/>
    </row>
    <row r="43" spans="1:12">
      <c r="A43" s="57"/>
      <c r="B43" s="59" t="s">
        <v>679</v>
      </c>
      <c r="C43" s="58">
        <f>A124799722X_Latest</f>
        <v>10.109</v>
      </c>
      <c r="D43" s="58">
        <f>A124799218L_Latest</f>
        <v>47.100999999999999</v>
      </c>
      <c r="E43" s="58">
        <f>A124799974V_Latest</f>
        <v>57.21</v>
      </c>
      <c r="F43" s="58">
        <f>A124800226V_Latest</f>
        <v>83.733000000000004</v>
      </c>
      <c r="G43" s="58">
        <f>A124799470R_Latest</f>
        <v>289.601</v>
      </c>
      <c r="H43" s="56"/>
      <c r="I43" s="56"/>
      <c r="J43" s="56"/>
      <c r="K43" s="56"/>
      <c r="L43" s="56"/>
    </row>
    <row r="44" spans="1:12">
      <c r="A44" s="57"/>
      <c r="B44" s="59" t="s">
        <v>680</v>
      </c>
      <c r="C44" s="58">
        <f>A124799890K_Latest</f>
        <v>4.7359999999999998</v>
      </c>
      <c r="D44" s="58">
        <f>A124799386X_Latest</f>
        <v>23.327000000000002</v>
      </c>
      <c r="E44" s="58">
        <f>A124800142K_Latest</f>
        <v>28.062999999999999</v>
      </c>
      <c r="F44" s="58">
        <f>A124800394F_Latest</f>
        <v>34.033000000000001</v>
      </c>
      <c r="G44" s="58">
        <f>A124799638J_Latest</f>
        <v>228.01599999999999</v>
      </c>
      <c r="H44" s="56"/>
      <c r="I44" s="56"/>
      <c r="J44" s="56"/>
      <c r="K44" s="56"/>
      <c r="L44" s="56"/>
    </row>
    <row r="45" spans="1:12">
      <c r="A45" s="61"/>
      <c r="B45" s="59" t="s">
        <v>681</v>
      </c>
      <c r="C45" s="58">
        <f>A124799894V_Latest</f>
        <v>6.2939999999999996</v>
      </c>
      <c r="D45" s="58">
        <f>A124799390R_Latest</f>
        <v>24.896999999999998</v>
      </c>
      <c r="E45" s="58">
        <f>A124800146V_Latest</f>
        <v>31.190999999999999</v>
      </c>
      <c r="F45" s="58">
        <f>A124800398R_Latest</f>
        <v>41.615000000000002</v>
      </c>
      <c r="G45" s="58">
        <f>A124799642X_Latest</f>
        <v>459.22699999999998</v>
      </c>
      <c r="H45" s="56"/>
      <c r="I45" s="56"/>
      <c r="J45" s="56"/>
      <c r="K45" s="56"/>
      <c r="L45" s="56"/>
    </row>
    <row r="46" spans="1:12">
      <c r="A46" s="57"/>
      <c r="B46" s="59" t="s">
        <v>682</v>
      </c>
      <c r="C46" s="58">
        <f>A124799766A_Latest</f>
        <v>7.1029999999999998</v>
      </c>
      <c r="D46" s="58">
        <f>A124799262W_Latest</f>
        <v>21.988</v>
      </c>
      <c r="E46" s="58">
        <f>A124800018A_Latest</f>
        <v>29.091000000000001</v>
      </c>
      <c r="F46" s="58">
        <f>A124800270C_Latest</f>
        <v>35.161999999999999</v>
      </c>
      <c r="G46" s="58">
        <f>A124799514F_Latest</f>
        <v>1148.2460000000001</v>
      </c>
      <c r="H46" s="56"/>
      <c r="I46" s="56"/>
      <c r="J46" s="56"/>
      <c r="K46" s="56"/>
      <c r="L46" s="56"/>
    </row>
    <row r="47" spans="1:12">
      <c r="A47" s="57"/>
      <c r="B47" s="55" t="s">
        <v>683</v>
      </c>
      <c r="C47" s="58">
        <f>A124799726J_Latest</f>
        <v>7.6230000000000002</v>
      </c>
      <c r="D47" s="58">
        <f>A124799222C_Latest</f>
        <v>97.688999999999993</v>
      </c>
      <c r="E47" s="58">
        <f>A124799978C_Latest</f>
        <v>105.312</v>
      </c>
      <c r="F47" s="58">
        <f>A124800230K_Latest</f>
        <v>134.75</v>
      </c>
      <c r="G47" s="58">
        <f>A124799474X_Latest</f>
        <v>464.28</v>
      </c>
      <c r="H47" s="56"/>
      <c r="I47" s="56"/>
      <c r="J47" s="56"/>
      <c r="K47" s="56"/>
      <c r="L47" s="56"/>
    </row>
    <row r="48" spans="1:12">
      <c r="A48" s="62" t="s">
        <v>684</v>
      </c>
      <c r="B48" s="57"/>
      <c r="C48" s="58"/>
      <c r="D48" s="58"/>
      <c r="E48" s="58"/>
      <c r="F48" s="58"/>
      <c r="G48" s="58"/>
      <c r="H48" s="56"/>
      <c r="I48" s="56"/>
      <c r="J48" s="56"/>
      <c r="K48" s="56"/>
      <c r="L48" s="56"/>
    </row>
    <row r="49" spans="1:12">
      <c r="A49" s="57"/>
      <c r="B49" s="55" t="s">
        <v>685</v>
      </c>
      <c r="C49" s="58">
        <f>A124799802X_Latest</f>
        <v>14.317</v>
      </c>
      <c r="D49" s="58">
        <f>A124799298X_Latest</f>
        <v>31.34</v>
      </c>
      <c r="E49" s="58">
        <f>A124800054K_Latest</f>
        <v>45.656999999999996</v>
      </c>
      <c r="F49" s="58">
        <f>A124800306V_Latest</f>
        <v>51.793999999999997</v>
      </c>
      <c r="G49" s="58">
        <f>A124799550R_Latest</f>
        <v>1477.6880000000001</v>
      </c>
      <c r="H49" s="56"/>
      <c r="I49" s="56"/>
      <c r="J49" s="56"/>
      <c r="K49" s="56"/>
      <c r="L49" s="56"/>
    </row>
    <row r="50" spans="1:12">
      <c r="A50" s="57"/>
      <c r="B50" s="55" t="s">
        <v>686</v>
      </c>
      <c r="C50" s="58">
        <f>A124799754T_Latest</f>
        <v>12.977</v>
      </c>
      <c r="D50" s="58">
        <f>A124799250L_Latest</f>
        <v>29.393000000000001</v>
      </c>
      <c r="E50" s="58">
        <f>A124800006T_Latest</f>
        <v>42.37</v>
      </c>
      <c r="F50" s="58">
        <f>A124800258L_Latest</f>
        <v>49.807000000000002</v>
      </c>
      <c r="G50" s="58">
        <f>A124799502W_Latest</f>
        <v>157.93700000000001</v>
      </c>
      <c r="H50" s="56"/>
      <c r="I50" s="56"/>
      <c r="J50" s="56"/>
      <c r="K50" s="56"/>
      <c r="L50" s="56"/>
    </row>
    <row r="51" spans="1:12">
      <c r="A51" s="57"/>
      <c r="B51" s="55" t="s">
        <v>687</v>
      </c>
      <c r="C51" s="58">
        <f>A124799806J_Latest</f>
        <v>0</v>
      </c>
      <c r="D51" s="58">
        <f>A124799302C_Latest</f>
        <v>15.06</v>
      </c>
      <c r="E51" s="58">
        <f>A124800058V_Latest</f>
        <v>15.06</v>
      </c>
      <c r="F51" s="58">
        <f>A124800310K_Latest</f>
        <v>23.178999999999998</v>
      </c>
      <c r="G51" s="58">
        <f>A124799554X_Latest</f>
        <v>36.155000000000001</v>
      </c>
      <c r="H51" s="56"/>
      <c r="I51" s="56"/>
      <c r="J51" s="56"/>
      <c r="K51" s="56"/>
      <c r="L51" s="56"/>
    </row>
    <row r="52" spans="1:12">
      <c r="A52" s="61"/>
      <c r="B52" s="55" t="s">
        <v>688</v>
      </c>
      <c r="C52" s="58">
        <f>A124799770T_Latest</f>
        <v>9.0150000000000006</v>
      </c>
      <c r="D52" s="58">
        <f>A124799266F_Latest</f>
        <v>125.964</v>
      </c>
      <c r="E52" s="58">
        <f>A124800022T_Latest</f>
        <v>134.97800000000001</v>
      </c>
      <c r="F52" s="58">
        <f>A124800274L_Latest</f>
        <v>171.46799999999999</v>
      </c>
      <c r="G52" s="58">
        <f>A124799518R_Latest</f>
        <v>455.33300000000003</v>
      </c>
      <c r="H52" s="56"/>
      <c r="I52" s="56"/>
      <c r="J52" s="56"/>
      <c r="K52" s="56"/>
      <c r="L52" s="56"/>
    </row>
    <row r="53" spans="1:12">
      <c r="A53" s="63"/>
      <c r="B53" s="55" t="s">
        <v>689</v>
      </c>
      <c r="C53" s="58">
        <f>A124799810X_Latest</f>
        <v>1.9219999999999999</v>
      </c>
      <c r="D53" s="58">
        <f>A124799306L_Latest</f>
        <v>25.591999999999999</v>
      </c>
      <c r="E53" s="58">
        <f>A124800062K_Latest</f>
        <v>27.513999999999999</v>
      </c>
      <c r="F53" s="58">
        <f>A124800314V_Latest</f>
        <v>44.774999999999999</v>
      </c>
      <c r="G53" s="58">
        <f>A124799558J_Latest</f>
        <v>412.351</v>
      </c>
      <c r="H53" s="56"/>
      <c r="I53" s="56"/>
      <c r="J53" s="56"/>
      <c r="K53" s="56"/>
      <c r="L53" s="56"/>
    </row>
    <row r="54" spans="1:12">
      <c r="A54" s="57"/>
      <c r="B54" s="55" t="s">
        <v>690</v>
      </c>
      <c r="C54" s="58">
        <f>A124799858K_Latest</f>
        <v>0.47599999999999998</v>
      </c>
      <c r="D54" s="58">
        <f>A124799354F_Latest</f>
        <v>8.2129999999999992</v>
      </c>
      <c r="E54" s="58">
        <f>A124800110T_Latest</f>
        <v>8.6890000000000001</v>
      </c>
      <c r="F54" s="58">
        <f>A124800362L_Latest</f>
        <v>12.269</v>
      </c>
      <c r="G54" s="58">
        <f>A124799606R_Latest</f>
        <v>38.835000000000001</v>
      </c>
      <c r="H54" s="56"/>
      <c r="I54" s="56"/>
      <c r="J54" s="56"/>
      <c r="K54" s="56"/>
      <c r="L54" s="56"/>
    </row>
    <row r="55" spans="1:12">
      <c r="A55" s="64"/>
      <c r="B55" s="55" t="s">
        <v>691</v>
      </c>
      <c r="C55" s="58">
        <f>A124799814J_Latest</f>
        <v>0.56499999999999995</v>
      </c>
      <c r="D55" s="58">
        <f>A124799310C_Latest</f>
        <v>10.01</v>
      </c>
      <c r="E55" s="58">
        <f>A124800066V_Latest</f>
        <v>10.574999999999999</v>
      </c>
      <c r="F55" s="58">
        <f>A124800318C_Latest</f>
        <v>17.798999999999999</v>
      </c>
      <c r="G55" s="58">
        <f>A124799562X_Latest</f>
        <v>84.768000000000001</v>
      </c>
      <c r="H55" s="56"/>
      <c r="I55" s="56"/>
      <c r="J55" s="56"/>
      <c r="K55" s="56"/>
      <c r="L55" s="56"/>
    </row>
    <row r="56" spans="1:12">
      <c r="A56" s="61"/>
      <c r="B56" s="55" t="s">
        <v>692</v>
      </c>
      <c r="C56" s="58">
        <f>A124799774A_Latest</f>
        <v>1.8069999999999999</v>
      </c>
      <c r="D56" s="58">
        <f>A124799270W_Latest</f>
        <v>8.4949999999999992</v>
      </c>
      <c r="E56" s="58">
        <f>A124800026A_Latest</f>
        <v>10.301</v>
      </c>
      <c r="F56" s="58">
        <f>A124800278W_Latest</f>
        <v>12.175000000000001</v>
      </c>
      <c r="G56" s="58">
        <f>A124799522F_Latest</f>
        <v>58.396000000000001</v>
      </c>
      <c r="H56" s="56"/>
      <c r="I56" s="56"/>
      <c r="J56" s="56"/>
      <c r="K56" s="56"/>
      <c r="L56" s="56"/>
    </row>
    <row r="57" spans="1:12">
      <c r="A57" s="57"/>
      <c r="B57" s="55" t="s">
        <v>693</v>
      </c>
      <c r="C57" s="58">
        <f>A124799898C_Latest</f>
        <v>2.4630000000000001</v>
      </c>
      <c r="D57" s="58">
        <f>A124799394X_Latest</f>
        <v>4.6449999999999996</v>
      </c>
      <c r="E57" s="58">
        <f>A124800150K_Latest</f>
        <v>7.1079999999999997</v>
      </c>
      <c r="F57" s="58">
        <f>A124800402V_Latest</f>
        <v>8.02</v>
      </c>
      <c r="G57" s="58">
        <f>A124799646J_Latest</f>
        <v>34.51</v>
      </c>
      <c r="H57" s="56"/>
      <c r="I57" s="56"/>
      <c r="J57" s="56"/>
      <c r="K57" s="56"/>
      <c r="L57" s="56"/>
    </row>
    <row r="58" spans="1:12">
      <c r="A58" s="30"/>
      <c r="B58" s="55" t="s">
        <v>694</v>
      </c>
      <c r="C58" s="58">
        <f>A124799862A_Latest</f>
        <v>8.5950000000000006</v>
      </c>
      <c r="D58" s="58">
        <f>A124799358R_Latest</f>
        <v>26.3</v>
      </c>
      <c r="E58" s="58">
        <f>A124800114A_Latest</f>
        <v>34.895000000000003</v>
      </c>
      <c r="F58" s="58">
        <f>A124800366W_Latest</f>
        <v>45.491</v>
      </c>
      <c r="G58" s="58">
        <f>A124799610F_Latest</f>
        <v>131.99100000000001</v>
      </c>
      <c r="H58" s="56"/>
      <c r="I58" s="56"/>
      <c r="J58" s="56"/>
      <c r="K58" s="56"/>
      <c r="L58" s="56"/>
    </row>
    <row r="59" spans="1:12">
      <c r="A59" s="62" t="s">
        <v>670</v>
      </c>
      <c r="B59" s="62"/>
      <c r="C59" s="65">
        <f>A124799866K_Latest</f>
        <v>52.136000000000003</v>
      </c>
      <c r="D59" s="65">
        <f>A124799362F_Latest</f>
        <v>285.01299999999998</v>
      </c>
      <c r="E59" s="65">
        <f>A124800118K_Latest</f>
        <v>337.149</v>
      </c>
      <c r="F59" s="65">
        <f>A124800370L_Latest</f>
        <v>436.77800000000002</v>
      </c>
      <c r="G59" s="65">
        <f>A124799614R_Latest</f>
        <v>2887.9650000000001</v>
      </c>
      <c r="H59" s="56"/>
      <c r="I59" s="56"/>
      <c r="J59" s="56"/>
      <c r="K59" s="56"/>
      <c r="L59" s="56"/>
    </row>
    <row r="60" spans="1:12">
      <c r="A60" s="49" t="s">
        <v>696</v>
      </c>
      <c r="B60" s="50"/>
      <c r="C60" s="50"/>
      <c r="D60" s="50"/>
      <c r="E60" s="50"/>
      <c r="F60" s="50"/>
      <c r="G60" s="50"/>
      <c r="H60" s="40"/>
      <c r="I60" s="67"/>
      <c r="J60" s="40"/>
      <c r="K60" s="40"/>
      <c r="L60" s="40"/>
    </row>
    <row r="61" spans="1:12">
      <c r="A61" s="54" t="s">
        <v>673</v>
      </c>
      <c r="B61" s="55"/>
      <c r="C61" s="58"/>
      <c r="D61" s="58"/>
      <c r="E61" s="58"/>
      <c r="F61" s="58"/>
      <c r="G61" s="58"/>
      <c r="H61" s="40"/>
      <c r="I61" s="67"/>
      <c r="J61" s="40"/>
      <c r="K61" s="40"/>
      <c r="L61" s="40"/>
    </row>
    <row r="62" spans="1:12">
      <c r="A62" s="57"/>
      <c r="B62" s="55" t="s">
        <v>674</v>
      </c>
      <c r="C62" s="58">
        <f>A124799950A_Latest</f>
        <v>53.085999999999999</v>
      </c>
      <c r="D62" s="58">
        <f>A124799446R_Latest</f>
        <v>360.17200000000003</v>
      </c>
      <c r="E62" s="58">
        <f>A124800202A_Latest</f>
        <v>413.25799999999998</v>
      </c>
      <c r="F62" s="58">
        <f>A124800454W_Latest</f>
        <v>566.93299999999999</v>
      </c>
      <c r="G62" s="58">
        <f>A124799698K_Latest</f>
        <v>3396.835</v>
      </c>
      <c r="H62" s="56"/>
      <c r="I62" s="56"/>
      <c r="J62" s="56"/>
      <c r="K62" s="56"/>
      <c r="L62" s="56"/>
    </row>
    <row r="63" spans="1:12">
      <c r="A63" s="57"/>
      <c r="B63" s="59" t="s">
        <v>675</v>
      </c>
      <c r="C63" s="58">
        <f>A124799730X_Latest</f>
        <v>12.685</v>
      </c>
      <c r="D63" s="58">
        <f>A124799226L_Latest</f>
        <v>90.94</v>
      </c>
      <c r="E63" s="58">
        <f>A124799982V_Latest</f>
        <v>103.624</v>
      </c>
      <c r="F63" s="58">
        <f>A124800234V_Latest</f>
        <v>159.119</v>
      </c>
      <c r="G63" s="58">
        <f>A124799478J_Latest</f>
        <v>419.04700000000003</v>
      </c>
      <c r="H63" s="56"/>
      <c r="I63" s="56"/>
      <c r="J63" s="56"/>
      <c r="K63" s="56"/>
      <c r="L63" s="56"/>
    </row>
    <row r="64" spans="1:12">
      <c r="A64" s="57"/>
      <c r="B64" s="60" t="s">
        <v>676</v>
      </c>
      <c r="C64" s="58">
        <f>A124799818T_Latest</f>
        <v>6.9889999999999999</v>
      </c>
      <c r="D64" s="58">
        <f>A124799314L_Latest</f>
        <v>43.052</v>
      </c>
      <c r="E64" s="58">
        <f>A124800070K_Latest</f>
        <v>50.04</v>
      </c>
      <c r="F64" s="58">
        <f>A124800322V_Latest</f>
        <v>72.183999999999997</v>
      </c>
      <c r="G64" s="58">
        <f>A124799566J_Latest</f>
        <v>174.02099999999999</v>
      </c>
      <c r="H64" s="56"/>
      <c r="I64" s="56"/>
      <c r="J64" s="56"/>
      <c r="K64" s="56"/>
      <c r="L64" s="56"/>
    </row>
    <row r="65" spans="1:12">
      <c r="A65" s="57"/>
      <c r="B65" s="60" t="s">
        <v>677</v>
      </c>
      <c r="C65" s="58">
        <f>A124799758A_Latest</f>
        <v>1.919</v>
      </c>
      <c r="D65" s="58">
        <f>A124799254W_Latest</f>
        <v>18.891999999999999</v>
      </c>
      <c r="E65" s="58">
        <f>A124800010J_Latest</f>
        <v>20.811</v>
      </c>
      <c r="F65" s="58">
        <f>A124800262C_Latest</f>
        <v>33.804000000000002</v>
      </c>
      <c r="G65" s="58">
        <f>A124799506F_Latest</f>
        <v>100.315</v>
      </c>
      <c r="H65" s="56"/>
      <c r="I65" s="56"/>
      <c r="J65" s="56"/>
      <c r="K65" s="56"/>
      <c r="L65" s="56"/>
    </row>
    <row r="66" spans="1:12">
      <c r="A66" s="57"/>
      <c r="B66" s="60" t="s">
        <v>678</v>
      </c>
      <c r="C66" s="58">
        <f>A124799870A_Latest</f>
        <v>3.7770000000000001</v>
      </c>
      <c r="D66" s="58">
        <f>A124799366R_Latest</f>
        <v>28.995999999999999</v>
      </c>
      <c r="E66" s="58">
        <f>A124800122A_Latest</f>
        <v>32.773000000000003</v>
      </c>
      <c r="F66" s="58">
        <f>A124800374W_Latest</f>
        <v>53.131</v>
      </c>
      <c r="G66" s="58">
        <f>A124799618X_Latest</f>
        <v>144.71100000000001</v>
      </c>
      <c r="H66" s="56"/>
      <c r="I66" s="56"/>
      <c r="J66" s="56"/>
      <c r="K66" s="56"/>
      <c r="L66" s="56"/>
    </row>
    <row r="67" spans="1:12">
      <c r="A67" s="57"/>
      <c r="B67" s="59" t="s">
        <v>679</v>
      </c>
      <c r="C67" s="58">
        <f>A124799874K_Latest</f>
        <v>12.422000000000001</v>
      </c>
      <c r="D67" s="58">
        <f>A124799370F_Latest</f>
        <v>95.822999999999993</v>
      </c>
      <c r="E67" s="58">
        <f>A124800126K_Latest</f>
        <v>108.245</v>
      </c>
      <c r="F67" s="58">
        <f>A124800378F_Latest</f>
        <v>142.65199999999999</v>
      </c>
      <c r="G67" s="58">
        <f>A124799622R_Latest</f>
        <v>386.74</v>
      </c>
      <c r="H67" s="56"/>
      <c r="I67" s="56"/>
      <c r="J67" s="56"/>
      <c r="K67" s="56"/>
      <c r="L67" s="56"/>
    </row>
    <row r="68" spans="1:12">
      <c r="A68" s="57"/>
      <c r="B68" s="59" t="s">
        <v>680</v>
      </c>
      <c r="C68" s="58">
        <f>A124799778K_Latest</f>
        <v>3.6379999999999999</v>
      </c>
      <c r="D68" s="58">
        <f>A124799274F_Latest</f>
        <v>54.414000000000001</v>
      </c>
      <c r="E68" s="58">
        <f>A124800030T_Latest</f>
        <v>58.051000000000002</v>
      </c>
      <c r="F68" s="58">
        <f>A124800282L_Latest</f>
        <v>78.058000000000007</v>
      </c>
      <c r="G68" s="58">
        <f>A124799526R_Latest</f>
        <v>291.74200000000002</v>
      </c>
      <c r="H68" s="56"/>
      <c r="I68" s="56"/>
      <c r="J68" s="56"/>
      <c r="K68" s="56"/>
      <c r="L68" s="56"/>
    </row>
    <row r="69" spans="1:12">
      <c r="A69" s="61"/>
      <c r="B69" s="59" t="s">
        <v>681</v>
      </c>
      <c r="C69" s="58">
        <f>A124799734J_Latest</f>
        <v>10.914999999999999</v>
      </c>
      <c r="D69" s="58">
        <f>A124799230C_Latest</f>
        <v>65.944000000000003</v>
      </c>
      <c r="E69" s="58">
        <f>A124799986C_Latest</f>
        <v>76.86</v>
      </c>
      <c r="F69" s="58">
        <f>A124800238C_Latest</f>
        <v>98.456000000000003</v>
      </c>
      <c r="G69" s="58">
        <f>A124799482X_Latest</f>
        <v>518.76499999999999</v>
      </c>
      <c r="H69" s="56"/>
      <c r="I69" s="56"/>
      <c r="J69" s="56"/>
      <c r="K69" s="56"/>
      <c r="L69" s="56"/>
    </row>
    <row r="70" spans="1:12">
      <c r="A70" s="57"/>
      <c r="B70" s="59" t="s">
        <v>682</v>
      </c>
      <c r="C70" s="58">
        <f>A124799954K_Latest</f>
        <v>13.427</v>
      </c>
      <c r="D70" s="58">
        <f>A124799450F_Latest</f>
        <v>53.051000000000002</v>
      </c>
      <c r="E70" s="58">
        <f>A124800206K_Latest</f>
        <v>66.477999999999994</v>
      </c>
      <c r="F70" s="58">
        <f>A124800458F_Latest</f>
        <v>88.647000000000006</v>
      </c>
      <c r="G70" s="58">
        <f>A124799702R_Latest</f>
        <v>1780.5409999999999</v>
      </c>
      <c r="H70" s="56"/>
      <c r="I70" s="56"/>
      <c r="J70" s="56"/>
      <c r="K70" s="56"/>
      <c r="L70" s="56"/>
    </row>
    <row r="71" spans="1:12">
      <c r="A71" s="57"/>
      <c r="B71" s="55" t="s">
        <v>683</v>
      </c>
      <c r="C71" s="58">
        <f>A124799822J_Latest</f>
        <v>7.7830000000000004</v>
      </c>
      <c r="D71" s="58">
        <f>A124799318W_Latest</f>
        <v>104.041</v>
      </c>
      <c r="E71" s="58">
        <f>A124800074V_Latest</f>
        <v>111.825</v>
      </c>
      <c r="F71" s="58">
        <f>A124800326C_Latest</f>
        <v>151.952</v>
      </c>
      <c r="G71" s="58">
        <f>A124799570X_Latest</f>
        <v>603.47799999999995</v>
      </c>
      <c r="H71" s="56"/>
      <c r="I71" s="56"/>
      <c r="J71" s="56"/>
      <c r="K71" s="56"/>
      <c r="L71" s="56"/>
    </row>
    <row r="72" spans="1:12">
      <c r="A72" s="62" t="s">
        <v>684</v>
      </c>
      <c r="B72" s="57"/>
      <c r="C72" s="58"/>
      <c r="D72" s="58"/>
      <c r="E72" s="58"/>
      <c r="F72" s="58"/>
      <c r="G72" s="58"/>
      <c r="H72" s="56"/>
      <c r="I72" s="56"/>
      <c r="J72" s="56"/>
      <c r="K72" s="56"/>
      <c r="L72" s="56"/>
    </row>
    <row r="73" spans="1:12">
      <c r="A73" s="57"/>
      <c r="B73" s="55" t="s">
        <v>685</v>
      </c>
      <c r="C73" s="58">
        <f>A124799902J_Latest</f>
        <v>11.585000000000001</v>
      </c>
      <c r="D73" s="58">
        <f>A124799398J_Latest</f>
        <v>23.873000000000001</v>
      </c>
      <c r="E73" s="58">
        <f>A124800154V_Latest</f>
        <v>35.457999999999998</v>
      </c>
      <c r="F73" s="58">
        <f>A124800406C_Latest</f>
        <v>39.514000000000003</v>
      </c>
      <c r="G73" s="58">
        <f>A124799650X_Latest</f>
        <v>1614.7249999999999</v>
      </c>
      <c r="H73" s="56"/>
      <c r="I73" s="56"/>
      <c r="J73" s="56"/>
      <c r="K73" s="56"/>
      <c r="L73" s="56"/>
    </row>
    <row r="74" spans="1:12">
      <c r="A74" s="57"/>
      <c r="B74" s="55" t="s">
        <v>686</v>
      </c>
      <c r="C74" s="58">
        <f>A124799958V_Latest</f>
        <v>27.228999999999999</v>
      </c>
      <c r="D74" s="58">
        <f>A124799454R_Latest</f>
        <v>96.537000000000006</v>
      </c>
      <c r="E74" s="58">
        <f>A124800210A_Latest</f>
        <v>123.76600000000001</v>
      </c>
      <c r="F74" s="58">
        <f>A124800462W_Latest</f>
        <v>162.511</v>
      </c>
      <c r="G74" s="58">
        <f>A124799706X_Latest</f>
        <v>711.10699999999997</v>
      </c>
      <c r="H74" s="56"/>
      <c r="I74" s="56"/>
      <c r="J74" s="56"/>
      <c r="K74" s="56"/>
      <c r="L74" s="56"/>
    </row>
    <row r="75" spans="1:12">
      <c r="A75" s="57"/>
      <c r="B75" s="55" t="s">
        <v>687</v>
      </c>
      <c r="C75" s="58">
        <f>A124799738T_Latest</f>
        <v>7.2670000000000003</v>
      </c>
      <c r="D75" s="58">
        <f>A124799234L_Latest</f>
        <v>142.286</v>
      </c>
      <c r="E75" s="58">
        <f>A124799990V_Latest</f>
        <v>149.553</v>
      </c>
      <c r="F75" s="58">
        <f>A124800242V_Latest</f>
        <v>211.46299999999999</v>
      </c>
      <c r="G75" s="58">
        <f>A124799486J_Latest</f>
        <v>451.077</v>
      </c>
      <c r="H75" s="56"/>
      <c r="I75" s="56"/>
      <c r="J75" s="56"/>
      <c r="K75" s="56"/>
      <c r="L75" s="56"/>
    </row>
    <row r="76" spans="1:12">
      <c r="A76" s="61"/>
      <c r="B76" s="55" t="s">
        <v>688</v>
      </c>
      <c r="C76" s="58">
        <f>A124799782A_Latest</f>
        <v>8.6110000000000007</v>
      </c>
      <c r="D76" s="58">
        <f>A124799278R_Latest</f>
        <v>121.358</v>
      </c>
      <c r="E76" s="58">
        <f>A124800034A_Latest</f>
        <v>129.96899999999999</v>
      </c>
      <c r="F76" s="58">
        <f>A124800286W_Latest</f>
        <v>168.18700000000001</v>
      </c>
      <c r="G76" s="58">
        <f>A124799530F_Latest</f>
        <v>425.98500000000001</v>
      </c>
      <c r="H76" s="56"/>
      <c r="I76" s="56"/>
      <c r="J76" s="56"/>
      <c r="K76" s="56"/>
      <c r="L76" s="56"/>
    </row>
    <row r="77" spans="1:12">
      <c r="A77" s="63"/>
      <c r="B77" s="55" t="s">
        <v>689</v>
      </c>
      <c r="C77" s="58">
        <f>A124799878V_Latest</f>
        <v>1.492</v>
      </c>
      <c r="D77" s="58">
        <f>A124799374R_Latest</f>
        <v>18.530999999999999</v>
      </c>
      <c r="E77" s="58">
        <f>A124800130A_Latest</f>
        <v>20.023</v>
      </c>
      <c r="F77" s="58">
        <f>A124800382W_Latest</f>
        <v>36.899000000000001</v>
      </c>
      <c r="G77" s="58">
        <f>A124799626X_Latest</f>
        <v>374.56400000000002</v>
      </c>
      <c r="H77" s="56"/>
      <c r="I77" s="56"/>
      <c r="J77" s="56"/>
      <c r="K77" s="56"/>
      <c r="L77" s="56"/>
    </row>
    <row r="78" spans="1:12">
      <c r="A78" s="57"/>
      <c r="B78" s="55" t="s">
        <v>690</v>
      </c>
      <c r="C78" s="58">
        <f>A124799786K_Latest</f>
        <v>0</v>
      </c>
      <c r="D78" s="58">
        <f>A124799282F_Latest</f>
        <v>9.1129999999999995</v>
      </c>
      <c r="E78" s="58">
        <f>A124800038K_Latest</f>
        <v>9.1129999999999995</v>
      </c>
      <c r="F78" s="58">
        <f>A124800290L_Latest</f>
        <v>17.454000000000001</v>
      </c>
      <c r="G78" s="58">
        <f>A124799534R_Latest</f>
        <v>43.005000000000003</v>
      </c>
      <c r="H78" s="56"/>
      <c r="I78" s="56"/>
      <c r="J78" s="56"/>
      <c r="K78" s="56"/>
      <c r="L78" s="56"/>
    </row>
    <row r="79" spans="1:12">
      <c r="A79" s="64"/>
      <c r="B79" s="55" t="s">
        <v>691</v>
      </c>
      <c r="C79" s="58">
        <f>A124799930T_Latest</f>
        <v>0.10199999999999999</v>
      </c>
      <c r="D79" s="58">
        <f>A124799426F_Latest</f>
        <v>21.451000000000001</v>
      </c>
      <c r="E79" s="58">
        <f>A124800182C_Latest</f>
        <v>21.553000000000001</v>
      </c>
      <c r="F79" s="58">
        <f>A124800434L_Latest</f>
        <v>34.935000000000002</v>
      </c>
      <c r="G79" s="58">
        <f>A124799678A_Latest</f>
        <v>180.107</v>
      </c>
      <c r="H79" s="56"/>
      <c r="I79" s="56"/>
      <c r="J79" s="56"/>
      <c r="K79" s="56"/>
      <c r="L79" s="56"/>
    </row>
    <row r="80" spans="1:12">
      <c r="A80" s="61"/>
      <c r="B80" s="55" t="s">
        <v>692</v>
      </c>
      <c r="C80" s="58">
        <f>A124799742J_Latest</f>
        <v>0.435</v>
      </c>
      <c r="D80" s="58">
        <f>A124799238W_Latest</f>
        <v>7.0019999999999998</v>
      </c>
      <c r="E80" s="58">
        <f>A124799994C_Latest</f>
        <v>7.4379999999999997</v>
      </c>
      <c r="F80" s="58">
        <f>A124800246C_Latest</f>
        <v>9.9190000000000005</v>
      </c>
      <c r="G80" s="58">
        <f>A124799490X_Latest</f>
        <v>56.789000000000001</v>
      </c>
      <c r="H80" s="56"/>
      <c r="I80" s="56"/>
      <c r="J80" s="56"/>
      <c r="K80" s="56"/>
      <c r="L80" s="56"/>
    </row>
    <row r="81" spans="1:12">
      <c r="A81" s="57"/>
      <c r="B81" s="55" t="s">
        <v>693</v>
      </c>
      <c r="C81" s="58">
        <f>A124799934A_Latest</f>
        <v>1.026</v>
      </c>
      <c r="D81" s="58">
        <f>A124799430W_Latest</f>
        <v>10.172000000000001</v>
      </c>
      <c r="E81" s="58">
        <f>A124800186L_Latest</f>
        <v>11.196999999999999</v>
      </c>
      <c r="F81" s="58">
        <f>A124800438W_Latest</f>
        <v>13.167</v>
      </c>
      <c r="G81" s="58">
        <f>A124799682T_Latest</f>
        <v>54.432000000000002</v>
      </c>
      <c r="H81" s="56"/>
      <c r="I81" s="56"/>
      <c r="J81" s="56"/>
      <c r="K81" s="56"/>
      <c r="L81" s="56"/>
    </row>
    <row r="82" spans="1:12">
      <c r="A82" s="30"/>
      <c r="B82" s="55" t="s">
        <v>694</v>
      </c>
      <c r="C82" s="58">
        <f>A124799826T_Latest</f>
        <v>3.1230000000000002</v>
      </c>
      <c r="D82" s="58">
        <f>A124799322L_Latest</f>
        <v>13.89</v>
      </c>
      <c r="E82" s="58">
        <f>A124800078C_Latest</f>
        <v>17.013000000000002</v>
      </c>
      <c r="F82" s="58">
        <f>A124800330V_Latest</f>
        <v>24.835999999999999</v>
      </c>
      <c r="G82" s="58">
        <f>A124799574J_Latest</f>
        <v>88.522000000000006</v>
      </c>
      <c r="H82" s="56"/>
      <c r="I82" s="56"/>
      <c r="J82" s="56"/>
      <c r="K82" s="56"/>
      <c r="L82" s="56"/>
    </row>
    <row r="83" spans="1:12">
      <c r="A83" s="62" t="s">
        <v>670</v>
      </c>
      <c r="B83" s="62"/>
      <c r="C83" s="65">
        <f>A124799762T_Latest</f>
        <v>60.87</v>
      </c>
      <c r="D83" s="65">
        <f>A124799258F_Latest</f>
        <v>464.21300000000002</v>
      </c>
      <c r="E83" s="65">
        <f>A124800014T_Latest</f>
        <v>525.08299999999997</v>
      </c>
      <c r="F83" s="65">
        <f>A124800266L_Latest</f>
        <v>718.88499999999999</v>
      </c>
      <c r="G83" s="65">
        <f>A124799510W_Latest</f>
        <v>4000.3130000000001</v>
      </c>
      <c r="H83" s="56"/>
      <c r="I83" s="56"/>
      <c r="J83" s="56"/>
      <c r="K83" s="56"/>
      <c r="L83" s="56"/>
    </row>
    <row r="84" spans="1:12">
      <c r="A84" s="57"/>
      <c r="B84" s="62"/>
      <c r="C84" s="68"/>
      <c r="D84" s="68"/>
      <c r="E84" s="68"/>
      <c r="F84" s="68"/>
      <c r="G84" s="68"/>
      <c r="H84" s="40"/>
      <c r="I84" s="67"/>
      <c r="J84" s="40"/>
      <c r="K84" s="40"/>
      <c r="L84" s="40"/>
    </row>
    <row r="85" spans="1:12">
      <c r="A85" s="57"/>
      <c r="B85" s="69"/>
      <c r="C85" s="70"/>
      <c r="D85" s="70"/>
      <c r="E85" s="70"/>
      <c r="F85" s="70"/>
      <c r="G85" s="71"/>
      <c r="H85" s="40"/>
      <c r="I85" s="67"/>
      <c r="J85" s="40"/>
      <c r="K85" s="40"/>
      <c r="L85" s="40"/>
    </row>
    <row r="86" spans="1:12">
      <c r="A86" s="30" t="s">
        <v>697</v>
      </c>
      <c r="B86" s="57"/>
      <c r="C86" s="70"/>
      <c r="D86" s="70"/>
      <c r="E86" s="70"/>
      <c r="F86" s="70"/>
      <c r="G86" s="71"/>
      <c r="H86" s="40"/>
      <c r="I86" s="67"/>
      <c r="J86" s="40"/>
      <c r="K86" s="40"/>
      <c r="L86" s="40"/>
    </row>
  </sheetData>
  <mergeCells count="6">
    <mergeCell ref="B6:L6"/>
    <mergeCell ref="A8:H8"/>
    <mergeCell ref="A9:B9"/>
    <mergeCell ref="C9:E9"/>
    <mergeCell ref="F9:F10"/>
    <mergeCell ref="G9:G10"/>
  </mergeCells>
  <hyperlinks>
    <hyperlink ref="A86" r:id="rId1" display="© Commonwealth of Australia 2015" xr:uid="{864F85B0-3FF7-4306-AD6D-E0C572A4D7FB}"/>
  </hyperlinks>
  <pageMargins left="0.74803149606299213" right="0.74803149606299213" top="0.98425196850393704" bottom="0.98425196850393704" header="0.51181102362204722" footer="0.51181102362204722"/>
  <pageSetup paperSize="8" scale="68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8EB9-B340-493B-8E3D-E4E022C131DC}">
  <sheetPr>
    <pageSetUpPr fitToPage="1"/>
  </sheetPr>
  <dimension ref="A1:L86"/>
  <sheetViews>
    <sheetView zoomScaleNormal="100" workbookViewId="0">
      <pane ySplit="11" topLeftCell="A12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642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643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81" t="str">
        <f>Contents!B6</f>
        <v>Table 9. Duration since last job and main activity of discouraged job seekers and other potential workers</v>
      </c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2" t="str">
        <f>Contents!C12</f>
        <v>Table 9.2 - Time Series IDs</v>
      </c>
      <c r="B8" s="82"/>
      <c r="C8" s="82"/>
      <c r="D8" s="82"/>
      <c r="E8" s="82"/>
      <c r="F8" s="82"/>
      <c r="G8" s="82"/>
      <c r="H8" s="82"/>
      <c r="I8" s="35"/>
      <c r="J8" s="36"/>
      <c r="K8" s="37"/>
      <c r="L8" s="37"/>
    </row>
    <row r="9" spans="1:12" ht="22.5" customHeight="1">
      <c r="A9" s="89"/>
      <c r="B9" s="89"/>
      <c r="C9" s="84" t="s">
        <v>665</v>
      </c>
      <c r="D9" s="84"/>
      <c r="E9" s="84"/>
      <c r="F9" s="85" t="s">
        <v>666</v>
      </c>
      <c r="G9" s="87" t="s">
        <v>667</v>
      </c>
      <c r="H9" s="38"/>
      <c r="I9" s="39"/>
      <c r="J9" s="39"/>
      <c r="K9" s="39"/>
      <c r="L9" s="40"/>
    </row>
    <row r="10" spans="1:12" ht="22.5">
      <c r="A10" s="72"/>
      <c r="B10" s="72"/>
      <c r="C10" s="42" t="s">
        <v>668</v>
      </c>
      <c r="D10" s="42" t="s">
        <v>669</v>
      </c>
      <c r="E10" s="42" t="s">
        <v>670</v>
      </c>
      <c r="F10" s="86"/>
      <c r="G10" s="88"/>
      <c r="H10" s="38"/>
      <c r="I10" s="43"/>
      <c r="J10" s="44"/>
      <c r="K10" s="45"/>
      <c r="L10" s="40"/>
    </row>
    <row r="11" spans="1:12">
      <c r="A11" s="72"/>
      <c r="B11" s="72"/>
      <c r="C11" s="46" t="s">
        <v>671</v>
      </c>
      <c r="D11" s="46" t="s">
        <v>671</v>
      </c>
      <c r="E11" s="46" t="s">
        <v>671</v>
      </c>
      <c r="F11" s="46" t="s">
        <v>671</v>
      </c>
      <c r="G11" s="46" t="s">
        <v>671</v>
      </c>
      <c r="H11" s="47"/>
      <c r="I11" s="48"/>
      <c r="J11" s="48"/>
      <c r="K11" s="48"/>
      <c r="L11" s="40"/>
    </row>
    <row r="12" spans="1:12">
      <c r="A12" s="49" t="s">
        <v>672</v>
      </c>
      <c r="B12" s="50"/>
      <c r="C12" s="50"/>
      <c r="D12" s="50"/>
      <c r="E12" s="50"/>
      <c r="F12" s="50"/>
      <c r="G12" s="50"/>
      <c r="H12" s="51"/>
      <c r="I12" s="52"/>
      <c r="J12" s="52"/>
      <c r="K12" s="52"/>
      <c r="L12" s="53"/>
    </row>
    <row r="13" spans="1:12">
      <c r="A13" s="54" t="s">
        <v>673</v>
      </c>
      <c r="B13" s="55"/>
      <c r="C13" s="73"/>
      <c r="D13" s="73"/>
      <c r="E13" s="73"/>
      <c r="F13" s="73"/>
      <c r="G13" s="74"/>
      <c r="H13" s="56"/>
      <c r="I13" s="56"/>
      <c r="J13" s="56"/>
      <c r="K13" s="56"/>
      <c r="L13" s="56"/>
    </row>
    <row r="14" spans="1:12">
      <c r="A14" s="57"/>
      <c r="B14" s="55" t="s">
        <v>674</v>
      </c>
      <c r="C14" s="19" t="s">
        <v>280</v>
      </c>
      <c r="D14" s="19" t="s">
        <v>281</v>
      </c>
      <c r="E14" s="19" t="s">
        <v>279</v>
      </c>
      <c r="F14" s="19" t="s">
        <v>278</v>
      </c>
      <c r="G14" s="19" t="s">
        <v>277</v>
      </c>
      <c r="H14" s="56"/>
      <c r="I14" s="56"/>
      <c r="J14" s="56"/>
      <c r="K14" s="56"/>
      <c r="L14" s="56"/>
    </row>
    <row r="15" spans="1:12">
      <c r="A15" s="57"/>
      <c r="B15" s="59" t="s">
        <v>675</v>
      </c>
      <c r="C15" s="19" t="s">
        <v>295</v>
      </c>
      <c r="D15" s="19" t="s">
        <v>296</v>
      </c>
      <c r="E15" s="19" t="s">
        <v>294</v>
      </c>
      <c r="F15" s="19" t="s">
        <v>293</v>
      </c>
      <c r="G15" s="19" t="s">
        <v>292</v>
      </c>
      <c r="H15" s="56"/>
      <c r="I15" s="56"/>
      <c r="J15" s="56"/>
      <c r="K15" s="56"/>
      <c r="L15" s="56"/>
    </row>
    <row r="16" spans="1:12">
      <c r="A16" s="57"/>
      <c r="B16" s="60" t="s">
        <v>676</v>
      </c>
      <c r="C16" s="19" t="s">
        <v>310</v>
      </c>
      <c r="D16" s="19" t="s">
        <v>311</v>
      </c>
      <c r="E16" s="19" t="s">
        <v>309</v>
      </c>
      <c r="F16" s="19" t="s">
        <v>308</v>
      </c>
      <c r="G16" s="19" t="s">
        <v>307</v>
      </c>
      <c r="H16" s="56"/>
      <c r="I16" s="56"/>
      <c r="J16" s="56"/>
      <c r="K16" s="56"/>
      <c r="L16" s="56"/>
    </row>
    <row r="17" spans="1:12">
      <c r="A17" s="57"/>
      <c r="B17" s="60" t="s">
        <v>677</v>
      </c>
      <c r="C17" s="19" t="s">
        <v>325</v>
      </c>
      <c r="D17" s="19" t="s">
        <v>326</v>
      </c>
      <c r="E17" s="19" t="s">
        <v>324</v>
      </c>
      <c r="F17" s="19" t="s">
        <v>323</v>
      </c>
      <c r="G17" s="19" t="s">
        <v>322</v>
      </c>
      <c r="H17" s="56"/>
      <c r="I17" s="56"/>
      <c r="J17" s="56"/>
      <c r="K17" s="56"/>
      <c r="L17" s="56"/>
    </row>
    <row r="18" spans="1:12">
      <c r="A18" s="57"/>
      <c r="B18" s="60" t="s">
        <v>678</v>
      </c>
      <c r="C18" s="19" t="s">
        <v>340</v>
      </c>
      <c r="D18" s="19" t="s">
        <v>341</v>
      </c>
      <c r="E18" s="19" t="s">
        <v>339</v>
      </c>
      <c r="F18" s="19" t="s">
        <v>338</v>
      </c>
      <c r="G18" s="19" t="s">
        <v>337</v>
      </c>
      <c r="H18" s="56"/>
      <c r="I18" s="56"/>
      <c r="J18" s="56"/>
      <c r="K18" s="56"/>
      <c r="L18" s="56"/>
    </row>
    <row r="19" spans="1:12">
      <c r="A19" s="57"/>
      <c r="B19" s="59" t="s">
        <v>679</v>
      </c>
      <c r="C19" s="19" t="s">
        <v>355</v>
      </c>
      <c r="D19" s="19" t="s">
        <v>356</v>
      </c>
      <c r="E19" s="19" t="s">
        <v>354</v>
      </c>
      <c r="F19" s="19" t="s">
        <v>353</v>
      </c>
      <c r="G19" s="19" t="s">
        <v>352</v>
      </c>
      <c r="H19" s="56"/>
      <c r="I19" s="56"/>
      <c r="J19" s="56"/>
      <c r="K19" s="56"/>
      <c r="L19" s="56"/>
    </row>
    <row r="20" spans="1:12">
      <c r="A20" s="57"/>
      <c r="B20" s="59" t="s">
        <v>680</v>
      </c>
      <c r="C20" s="19" t="s">
        <v>370</v>
      </c>
      <c r="D20" s="19" t="s">
        <v>371</v>
      </c>
      <c r="E20" s="19" t="s">
        <v>369</v>
      </c>
      <c r="F20" s="19" t="s">
        <v>368</v>
      </c>
      <c r="G20" s="19" t="s">
        <v>367</v>
      </c>
      <c r="H20" s="56"/>
      <c r="I20" s="56"/>
      <c r="J20" s="56"/>
      <c r="K20" s="56"/>
      <c r="L20" s="56"/>
    </row>
    <row r="21" spans="1:12">
      <c r="A21" s="61"/>
      <c r="B21" s="59" t="s">
        <v>681</v>
      </c>
      <c r="C21" s="19" t="s">
        <v>385</v>
      </c>
      <c r="D21" s="19" t="s">
        <v>386</v>
      </c>
      <c r="E21" s="19" t="s">
        <v>384</v>
      </c>
      <c r="F21" s="19" t="s">
        <v>383</v>
      </c>
      <c r="G21" s="19" t="s">
        <v>382</v>
      </c>
      <c r="H21" s="56"/>
      <c r="I21" s="56"/>
      <c r="J21" s="56"/>
      <c r="K21" s="56"/>
      <c r="L21" s="56"/>
    </row>
    <row r="22" spans="1:12">
      <c r="A22" s="57"/>
      <c r="B22" s="59" t="s">
        <v>682</v>
      </c>
      <c r="C22" s="19" t="s">
        <v>400</v>
      </c>
      <c r="D22" s="19" t="s">
        <v>401</v>
      </c>
      <c r="E22" s="19" t="s">
        <v>399</v>
      </c>
      <c r="F22" s="19" t="s">
        <v>398</v>
      </c>
      <c r="G22" s="19" t="s">
        <v>397</v>
      </c>
      <c r="H22" s="56"/>
      <c r="I22" s="56"/>
      <c r="J22" s="56"/>
      <c r="K22" s="56"/>
      <c r="L22" s="56"/>
    </row>
    <row r="23" spans="1:12">
      <c r="A23" s="57"/>
      <c r="B23" s="55" t="s">
        <v>683</v>
      </c>
      <c r="C23" s="19" t="s">
        <v>415</v>
      </c>
      <c r="D23" s="19" t="s">
        <v>416</v>
      </c>
      <c r="E23" s="19" t="s">
        <v>414</v>
      </c>
      <c r="F23" s="19" t="s">
        <v>413</v>
      </c>
      <c r="G23" s="19" t="s">
        <v>412</v>
      </c>
      <c r="H23" s="56"/>
      <c r="I23" s="56"/>
      <c r="J23" s="56"/>
      <c r="K23" s="56"/>
      <c r="L23" s="56"/>
    </row>
    <row r="24" spans="1:12">
      <c r="A24" s="62" t="s">
        <v>684</v>
      </c>
      <c r="B24" s="40"/>
      <c r="C24" s="19"/>
      <c r="D24" s="19"/>
      <c r="E24" s="19"/>
      <c r="F24" s="19"/>
      <c r="G24" s="19"/>
      <c r="H24" s="56"/>
      <c r="I24" s="56"/>
      <c r="J24" s="56"/>
      <c r="K24" s="56"/>
      <c r="L24" s="56"/>
    </row>
    <row r="25" spans="1:12">
      <c r="A25" s="57"/>
      <c r="B25" s="55" t="s">
        <v>685</v>
      </c>
      <c r="C25" s="19" t="s">
        <v>430</v>
      </c>
      <c r="D25" s="19" t="s">
        <v>431</v>
      </c>
      <c r="E25" s="19" t="s">
        <v>429</v>
      </c>
      <c r="F25" s="19" t="s">
        <v>428</v>
      </c>
      <c r="G25" s="19" t="s">
        <v>427</v>
      </c>
      <c r="H25" s="56"/>
      <c r="I25" s="56"/>
      <c r="J25" s="56"/>
      <c r="K25" s="56"/>
      <c r="L25" s="56"/>
    </row>
    <row r="26" spans="1:12">
      <c r="A26" s="57"/>
      <c r="B26" s="55" t="s">
        <v>686</v>
      </c>
      <c r="C26" s="19" t="s">
        <v>445</v>
      </c>
      <c r="D26" s="19" t="s">
        <v>446</v>
      </c>
      <c r="E26" s="19" t="s">
        <v>444</v>
      </c>
      <c r="F26" s="19" t="s">
        <v>443</v>
      </c>
      <c r="G26" s="19" t="s">
        <v>442</v>
      </c>
      <c r="H26" s="56"/>
      <c r="I26" s="56"/>
      <c r="J26" s="56"/>
      <c r="K26" s="56"/>
      <c r="L26" s="56"/>
    </row>
    <row r="27" spans="1:12">
      <c r="A27" s="57"/>
      <c r="B27" s="55" t="s">
        <v>687</v>
      </c>
      <c r="C27" s="19" t="s">
        <v>460</v>
      </c>
      <c r="D27" s="19" t="s">
        <v>461</v>
      </c>
      <c r="E27" s="19" t="s">
        <v>459</v>
      </c>
      <c r="F27" s="19" t="s">
        <v>458</v>
      </c>
      <c r="G27" s="19" t="s">
        <v>457</v>
      </c>
      <c r="H27" s="56"/>
      <c r="I27" s="56"/>
      <c r="J27" s="56"/>
      <c r="K27" s="56"/>
      <c r="L27" s="56"/>
    </row>
    <row r="28" spans="1:12">
      <c r="A28" s="61"/>
      <c r="B28" s="55" t="s">
        <v>688</v>
      </c>
      <c r="C28" s="19" t="s">
        <v>475</v>
      </c>
      <c r="D28" s="19" t="s">
        <v>476</v>
      </c>
      <c r="E28" s="19" t="s">
        <v>474</v>
      </c>
      <c r="F28" s="19" t="s">
        <v>473</v>
      </c>
      <c r="G28" s="19" t="s">
        <v>472</v>
      </c>
      <c r="H28" s="56"/>
      <c r="I28" s="56"/>
      <c r="J28" s="56"/>
      <c r="K28" s="56"/>
      <c r="L28" s="56"/>
    </row>
    <row r="29" spans="1:12">
      <c r="A29" s="63"/>
      <c r="B29" s="55" t="s">
        <v>689</v>
      </c>
      <c r="C29" s="19" t="s">
        <v>490</v>
      </c>
      <c r="D29" s="19" t="s">
        <v>491</v>
      </c>
      <c r="E29" s="19" t="s">
        <v>489</v>
      </c>
      <c r="F29" s="19" t="s">
        <v>488</v>
      </c>
      <c r="G29" s="19" t="s">
        <v>487</v>
      </c>
      <c r="H29" s="56"/>
      <c r="I29" s="56"/>
      <c r="J29" s="56"/>
      <c r="K29" s="56"/>
      <c r="L29" s="56"/>
    </row>
    <row r="30" spans="1:12">
      <c r="A30" s="40"/>
      <c r="B30" s="55" t="s">
        <v>690</v>
      </c>
      <c r="C30" s="19" t="s">
        <v>505</v>
      </c>
      <c r="D30" s="19" t="s">
        <v>506</v>
      </c>
      <c r="E30" s="19" t="s">
        <v>504</v>
      </c>
      <c r="F30" s="19" t="s">
        <v>503</v>
      </c>
      <c r="G30" s="19" t="s">
        <v>502</v>
      </c>
      <c r="H30" s="56"/>
      <c r="I30" s="56"/>
      <c r="J30" s="56"/>
      <c r="K30" s="56"/>
      <c r="L30" s="56"/>
    </row>
    <row r="31" spans="1:12">
      <c r="A31" s="64"/>
      <c r="B31" s="55" t="s">
        <v>691</v>
      </c>
      <c r="C31" s="19" t="s">
        <v>585</v>
      </c>
      <c r="D31" s="19" t="s">
        <v>586</v>
      </c>
      <c r="E31" s="19" t="s">
        <v>584</v>
      </c>
      <c r="F31" s="19" t="s">
        <v>583</v>
      </c>
      <c r="G31" s="19" t="s">
        <v>582</v>
      </c>
      <c r="H31" s="56"/>
      <c r="I31" s="56"/>
      <c r="J31" s="56"/>
      <c r="K31" s="56"/>
      <c r="L31" s="56"/>
    </row>
    <row r="32" spans="1:12">
      <c r="A32" s="61"/>
      <c r="B32" s="55" t="s">
        <v>692</v>
      </c>
      <c r="C32" s="19" t="s">
        <v>600</v>
      </c>
      <c r="D32" s="19" t="s">
        <v>601</v>
      </c>
      <c r="E32" s="19" t="s">
        <v>599</v>
      </c>
      <c r="F32" s="19" t="s">
        <v>598</v>
      </c>
      <c r="G32" s="19" t="s">
        <v>597</v>
      </c>
      <c r="H32" s="56"/>
      <c r="I32" s="56"/>
      <c r="J32" s="56"/>
      <c r="K32" s="56"/>
      <c r="L32" s="56"/>
    </row>
    <row r="33" spans="1:12">
      <c r="A33" s="40"/>
      <c r="B33" s="55" t="s">
        <v>693</v>
      </c>
      <c r="C33" s="19" t="s">
        <v>615</v>
      </c>
      <c r="D33" s="19" t="s">
        <v>616</v>
      </c>
      <c r="E33" s="19" t="s">
        <v>614</v>
      </c>
      <c r="F33" s="19" t="s">
        <v>613</v>
      </c>
      <c r="G33" s="19" t="s">
        <v>612</v>
      </c>
      <c r="H33" s="56"/>
      <c r="I33" s="56"/>
      <c r="J33" s="56"/>
      <c r="K33" s="56"/>
      <c r="L33" s="56"/>
    </row>
    <row r="34" spans="1:12">
      <c r="A34" s="30"/>
      <c r="B34" s="55" t="s">
        <v>694</v>
      </c>
      <c r="C34" s="19" t="s">
        <v>630</v>
      </c>
      <c r="D34" s="19" t="s">
        <v>631</v>
      </c>
      <c r="E34" s="19" t="s">
        <v>629</v>
      </c>
      <c r="F34" s="19" t="s">
        <v>628</v>
      </c>
      <c r="G34" s="19" t="s">
        <v>627</v>
      </c>
      <c r="H34" s="56"/>
      <c r="I34" s="56"/>
      <c r="J34" s="56"/>
      <c r="K34" s="56"/>
      <c r="L34" s="56"/>
    </row>
    <row r="35" spans="1:12">
      <c r="A35" s="62" t="s">
        <v>670</v>
      </c>
      <c r="B35" s="62"/>
      <c r="C35" s="19" t="s">
        <v>265</v>
      </c>
      <c r="D35" s="19" t="s">
        <v>266</v>
      </c>
      <c r="E35" s="19" t="s">
        <v>264</v>
      </c>
      <c r="F35" s="19" t="s">
        <v>263</v>
      </c>
      <c r="G35" s="19" t="s">
        <v>262</v>
      </c>
      <c r="H35" s="56"/>
      <c r="I35" s="56"/>
      <c r="J35" s="56"/>
      <c r="K35" s="56"/>
      <c r="L35" s="56"/>
    </row>
    <row r="36" spans="1:12">
      <c r="A36" s="49" t="s">
        <v>695</v>
      </c>
      <c r="B36" s="50"/>
      <c r="C36" s="50"/>
      <c r="D36" s="50"/>
      <c r="E36" s="50"/>
      <c r="F36" s="50"/>
      <c r="G36" s="50"/>
      <c r="H36" s="66"/>
      <c r="I36" s="40"/>
      <c r="J36" s="40"/>
      <c r="K36" s="40"/>
      <c r="L36" s="40"/>
    </row>
    <row r="37" spans="1:12">
      <c r="A37" s="54" t="s">
        <v>673</v>
      </c>
      <c r="B37" s="55"/>
      <c r="C37" s="73"/>
      <c r="D37" s="73"/>
      <c r="E37" s="73"/>
      <c r="F37" s="73"/>
      <c r="G37" s="74"/>
      <c r="H37" s="40"/>
      <c r="I37" s="66"/>
      <c r="J37" s="40"/>
      <c r="K37" s="40"/>
      <c r="L37" s="40"/>
    </row>
    <row r="38" spans="1:12">
      <c r="A38" s="57"/>
      <c r="B38" s="55" t="s">
        <v>674</v>
      </c>
      <c r="C38" s="19" t="s">
        <v>285</v>
      </c>
      <c r="D38" s="19" t="s">
        <v>286</v>
      </c>
      <c r="E38" s="19" t="s">
        <v>284</v>
      </c>
      <c r="F38" s="19" t="s">
        <v>283</v>
      </c>
      <c r="G38" s="19" t="s">
        <v>282</v>
      </c>
      <c r="H38" s="56"/>
      <c r="I38" s="56"/>
      <c r="J38" s="56"/>
      <c r="K38" s="56"/>
      <c r="L38" s="56"/>
    </row>
    <row r="39" spans="1:12">
      <c r="A39" s="57"/>
      <c r="B39" s="59" t="s">
        <v>675</v>
      </c>
      <c r="C39" s="19" t="s">
        <v>300</v>
      </c>
      <c r="D39" s="19" t="s">
        <v>301</v>
      </c>
      <c r="E39" s="19" t="s">
        <v>299</v>
      </c>
      <c r="F39" s="19" t="s">
        <v>298</v>
      </c>
      <c r="G39" s="19" t="s">
        <v>297</v>
      </c>
      <c r="H39" s="56"/>
      <c r="I39" s="56"/>
      <c r="J39" s="56"/>
      <c r="K39" s="56"/>
      <c r="L39" s="56"/>
    </row>
    <row r="40" spans="1:12">
      <c r="A40" s="57"/>
      <c r="B40" s="60" t="s">
        <v>676</v>
      </c>
      <c r="C40" s="19" t="s">
        <v>315</v>
      </c>
      <c r="D40" s="19" t="s">
        <v>316</v>
      </c>
      <c r="E40" s="19" t="s">
        <v>314</v>
      </c>
      <c r="F40" s="19" t="s">
        <v>313</v>
      </c>
      <c r="G40" s="19" t="s">
        <v>312</v>
      </c>
      <c r="H40" s="56"/>
      <c r="I40" s="56"/>
      <c r="J40" s="56"/>
      <c r="K40" s="56"/>
      <c r="L40" s="56"/>
    </row>
    <row r="41" spans="1:12">
      <c r="A41" s="57"/>
      <c r="B41" s="60" t="s">
        <v>677</v>
      </c>
      <c r="C41" s="19" t="s">
        <v>330</v>
      </c>
      <c r="D41" s="19" t="s">
        <v>331</v>
      </c>
      <c r="E41" s="19" t="s">
        <v>329</v>
      </c>
      <c r="F41" s="19" t="s">
        <v>328</v>
      </c>
      <c r="G41" s="19" t="s">
        <v>327</v>
      </c>
      <c r="H41" s="56"/>
      <c r="I41" s="56"/>
      <c r="J41" s="56"/>
      <c r="K41" s="56"/>
      <c r="L41" s="56"/>
    </row>
    <row r="42" spans="1:12">
      <c r="A42" s="57"/>
      <c r="B42" s="60" t="s">
        <v>678</v>
      </c>
      <c r="C42" s="19" t="s">
        <v>345</v>
      </c>
      <c r="D42" s="19" t="s">
        <v>346</v>
      </c>
      <c r="E42" s="19" t="s">
        <v>344</v>
      </c>
      <c r="F42" s="19" t="s">
        <v>343</v>
      </c>
      <c r="G42" s="19" t="s">
        <v>342</v>
      </c>
      <c r="H42" s="56"/>
      <c r="I42" s="56"/>
      <c r="J42" s="56"/>
      <c r="K42" s="56"/>
      <c r="L42" s="56"/>
    </row>
    <row r="43" spans="1:12">
      <c r="A43" s="57"/>
      <c r="B43" s="59" t="s">
        <v>679</v>
      </c>
      <c r="C43" s="19" t="s">
        <v>360</v>
      </c>
      <c r="D43" s="19" t="s">
        <v>361</v>
      </c>
      <c r="E43" s="19" t="s">
        <v>359</v>
      </c>
      <c r="F43" s="19" t="s">
        <v>358</v>
      </c>
      <c r="G43" s="19" t="s">
        <v>357</v>
      </c>
      <c r="H43" s="56"/>
      <c r="I43" s="56"/>
      <c r="J43" s="56"/>
      <c r="K43" s="56"/>
      <c r="L43" s="56"/>
    </row>
    <row r="44" spans="1:12">
      <c r="A44" s="57"/>
      <c r="B44" s="59" t="s">
        <v>680</v>
      </c>
      <c r="C44" s="19" t="s">
        <v>375</v>
      </c>
      <c r="D44" s="19" t="s">
        <v>376</v>
      </c>
      <c r="E44" s="19" t="s">
        <v>374</v>
      </c>
      <c r="F44" s="19" t="s">
        <v>373</v>
      </c>
      <c r="G44" s="19" t="s">
        <v>372</v>
      </c>
      <c r="H44" s="56"/>
      <c r="I44" s="56"/>
      <c r="J44" s="56"/>
      <c r="K44" s="56"/>
      <c r="L44" s="56"/>
    </row>
    <row r="45" spans="1:12">
      <c r="A45" s="61"/>
      <c r="B45" s="59" t="s">
        <v>681</v>
      </c>
      <c r="C45" s="19" t="s">
        <v>390</v>
      </c>
      <c r="D45" s="19" t="s">
        <v>391</v>
      </c>
      <c r="E45" s="19" t="s">
        <v>389</v>
      </c>
      <c r="F45" s="19" t="s">
        <v>388</v>
      </c>
      <c r="G45" s="19" t="s">
        <v>387</v>
      </c>
      <c r="H45" s="56"/>
      <c r="I45" s="56"/>
      <c r="J45" s="56"/>
      <c r="K45" s="56"/>
      <c r="L45" s="56"/>
    </row>
    <row r="46" spans="1:12">
      <c r="A46" s="57"/>
      <c r="B46" s="59" t="s">
        <v>682</v>
      </c>
      <c r="C46" s="19" t="s">
        <v>405</v>
      </c>
      <c r="D46" s="19" t="s">
        <v>406</v>
      </c>
      <c r="E46" s="19" t="s">
        <v>404</v>
      </c>
      <c r="F46" s="19" t="s">
        <v>403</v>
      </c>
      <c r="G46" s="19" t="s">
        <v>402</v>
      </c>
      <c r="H46" s="56"/>
      <c r="I46" s="56"/>
      <c r="J46" s="56"/>
      <c r="K46" s="56"/>
      <c r="L46" s="56"/>
    </row>
    <row r="47" spans="1:12">
      <c r="A47" s="57"/>
      <c r="B47" s="55" t="s">
        <v>683</v>
      </c>
      <c r="C47" s="19" t="s">
        <v>420</v>
      </c>
      <c r="D47" s="19" t="s">
        <v>421</v>
      </c>
      <c r="E47" s="19" t="s">
        <v>419</v>
      </c>
      <c r="F47" s="19" t="s">
        <v>418</v>
      </c>
      <c r="G47" s="19" t="s">
        <v>417</v>
      </c>
      <c r="H47" s="56"/>
      <c r="I47" s="56"/>
      <c r="J47" s="56"/>
      <c r="K47" s="56"/>
      <c r="L47" s="56"/>
    </row>
    <row r="48" spans="1:12">
      <c r="A48" s="62" t="s">
        <v>684</v>
      </c>
      <c r="B48" s="40"/>
      <c r="C48" s="19"/>
      <c r="D48" s="19"/>
      <c r="E48" s="19"/>
      <c r="F48" s="19"/>
      <c r="G48" s="19"/>
      <c r="H48" s="56"/>
      <c r="I48" s="56"/>
      <c r="J48" s="56"/>
      <c r="K48" s="56"/>
      <c r="L48" s="56"/>
    </row>
    <row r="49" spans="1:12">
      <c r="A49" s="57"/>
      <c r="B49" s="55" t="s">
        <v>685</v>
      </c>
      <c r="C49" s="19" t="s">
        <v>435</v>
      </c>
      <c r="D49" s="19" t="s">
        <v>436</v>
      </c>
      <c r="E49" s="19" t="s">
        <v>434</v>
      </c>
      <c r="F49" s="19" t="s">
        <v>433</v>
      </c>
      <c r="G49" s="19" t="s">
        <v>432</v>
      </c>
      <c r="H49" s="56"/>
      <c r="I49" s="56"/>
      <c r="J49" s="56"/>
      <c r="K49" s="56"/>
      <c r="L49" s="56"/>
    </row>
    <row r="50" spans="1:12">
      <c r="A50" s="57"/>
      <c r="B50" s="55" t="s">
        <v>686</v>
      </c>
      <c r="C50" s="19" t="s">
        <v>450</v>
      </c>
      <c r="D50" s="19" t="s">
        <v>451</v>
      </c>
      <c r="E50" s="19" t="s">
        <v>449</v>
      </c>
      <c r="F50" s="19" t="s">
        <v>448</v>
      </c>
      <c r="G50" s="19" t="s">
        <v>447</v>
      </c>
      <c r="H50" s="56"/>
      <c r="I50" s="56"/>
      <c r="J50" s="56"/>
      <c r="K50" s="56"/>
      <c r="L50" s="56"/>
    </row>
    <row r="51" spans="1:12">
      <c r="A51" s="57"/>
      <c r="B51" s="55" t="s">
        <v>687</v>
      </c>
      <c r="C51" s="19" t="s">
        <v>465</v>
      </c>
      <c r="D51" s="19" t="s">
        <v>466</v>
      </c>
      <c r="E51" s="19" t="s">
        <v>464</v>
      </c>
      <c r="F51" s="19" t="s">
        <v>463</v>
      </c>
      <c r="G51" s="19" t="s">
        <v>462</v>
      </c>
      <c r="H51" s="56"/>
      <c r="I51" s="56"/>
      <c r="J51" s="56"/>
      <c r="K51" s="56"/>
      <c r="L51" s="56"/>
    </row>
    <row r="52" spans="1:12">
      <c r="A52" s="61"/>
      <c r="B52" s="55" t="s">
        <v>688</v>
      </c>
      <c r="C52" s="19" t="s">
        <v>480</v>
      </c>
      <c r="D52" s="19" t="s">
        <v>481</v>
      </c>
      <c r="E52" s="19" t="s">
        <v>479</v>
      </c>
      <c r="F52" s="19" t="s">
        <v>478</v>
      </c>
      <c r="G52" s="19" t="s">
        <v>477</v>
      </c>
      <c r="H52" s="56"/>
      <c r="I52" s="56"/>
      <c r="J52" s="56"/>
      <c r="K52" s="56"/>
      <c r="L52" s="56"/>
    </row>
    <row r="53" spans="1:12">
      <c r="A53" s="63"/>
      <c r="B53" s="55" t="s">
        <v>689</v>
      </c>
      <c r="C53" s="19" t="s">
        <v>495</v>
      </c>
      <c r="D53" s="19" t="s">
        <v>496</v>
      </c>
      <c r="E53" s="19" t="s">
        <v>494</v>
      </c>
      <c r="F53" s="19" t="s">
        <v>493</v>
      </c>
      <c r="G53" s="19" t="s">
        <v>492</v>
      </c>
      <c r="H53" s="56"/>
      <c r="I53" s="56"/>
      <c r="J53" s="56"/>
      <c r="K53" s="56"/>
      <c r="L53" s="56"/>
    </row>
    <row r="54" spans="1:12">
      <c r="A54" s="40"/>
      <c r="B54" s="55" t="s">
        <v>690</v>
      </c>
      <c r="C54" s="19" t="s">
        <v>510</v>
      </c>
      <c r="D54" s="19" t="s">
        <v>511</v>
      </c>
      <c r="E54" s="19" t="s">
        <v>509</v>
      </c>
      <c r="F54" s="19" t="s">
        <v>508</v>
      </c>
      <c r="G54" s="19" t="s">
        <v>507</v>
      </c>
      <c r="H54" s="56"/>
      <c r="I54" s="56"/>
      <c r="J54" s="56"/>
      <c r="K54" s="56"/>
      <c r="L54" s="56"/>
    </row>
    <row r="55" spans="1:12">
      <c r="A55" s="64"/>
      <c r="B55" s="55" t="s">
        <v>691</v>
      </c>
      <c r="C55" s="19" t="s">
        <v>590</v>
      </c>
      <c r="D55" s="19" t="s">
        <v>591</v>
      </c>
      <c r="E55" s="19" t="s">
        <v>589</v>
      </c>
      <c r="F55" s="19" t="s">
        <v>588</v>
      </c>
      <c r="G55" s="19" t="s">
        <v>587</v>
      </c>
      <c r="H55" s="56"/>
      <c r="I55" s="56"/>
      <c r="J55" s="56"/>
      <c r="K55" s="56"/>
      <c r="L55" s="56"/>
    </row>
    <row r="56" spans="1:12">
      <c r="A56" s="61"/>
      <c r="B56" s="55" t="s">
        <v>692</v>
      </c>
      <c r="C56" s="19" t="s">
        <v>605</v>
      </c>
      <c r="D56" s="19" t="s">
        <v>606</v>
      </c>
      <c r="E56" s="19" t="s">
        <v>604</v>
      </c>
      <c r="F56" s="19" t="s">
        <v>603</v>
      </c>
      <c r="G56" s="19" t="s">
        <v>602</v>
      </c>
      <c r="H56" s="56"/>
      <c r="I56" s="56"/>
      <c r="J56" s="56"/>
      <c r="K56" s="56"/>
      <c r="L56" s="56"/>
    </row>
    <row r="57" spans="1:12">
      <c r="A57" s="40"/>
      <c r="B57" s="55" t="s">
        <v>693</v>
      </c>
      <c r="C57" s="19" t="s">
        <v>620</v>
      </c>
      <c r="D57" s="19" t="s">
        <v>621</v>
      </c>
      <c r="E57" s="19" t="s">
        <v>619</v>
      </c>
      <c r="F57" s="19" t="s">
        <v>618</v>
      </c>
      <c r="G57" s="19" t="s">
        <v>617</v>
      </c>
      <c r="H57" s="56"/>
      <c r="I57" s="56"/>
      <c r="J57" s="56"/>
      <c r="K57" s="56"/>
      <c r="L57" s="56"/>
    </row>
    <row r="58" spans="1:12">
      <c r="A58" s="30"/>
      <c r="B58" s="55" t="s">
        <v>694</v>
      </c>
      <c r="C58" s="19" t="s">
        <v>635</v>
      </c>
      <c r="D58" s="19" t="s">
        <v>636</v>
      </c>
      <c r="E58" s="19" t="s">
        <v>634</v>
      </c>
      <c r="F58" s="19" t="s">
        <v>633</v>
      </c>
      <c r="G58" s="19" t="s">
        <v>632</v>
      </c>
      <c r="H58" s="56"/>
      <c r="I58" s="56"/>
      <c r="J58" s="56"/>
      <c r="K58" s="56"/>
      <c r="L58" s="56"/>
    </row>
    <row r="59" spans="1:12">
      <c r="A59" s="62" t="s">
        <v>670</v>
      </c>
      <c r="B59" s="62"/>
      <c r="C59" s="19" t="s">
        <v>270</v>
      </c>
      <c r="D59" s="19" t="s">
        <v>271</v>
      </c>
      <c r="E59" s="19" t="s">
        <v>269</v>
      </c>
      <c r="F59" s="19" t="s">
        <v>268</v>
      </c>
      <c r="G59" s="19" t="s">
        <v>267</v>
      </c>
      <c r="H59" s="56"/>
      <c r="I59" s="56"/>
      <c r="J59" s="56"/>
      <c r="K59" s="56"/>
      <c r="L59" s="56"/>
    </row>
    <row r="60" spans="1:12">
      <c r="A60" s="49" t="s">
        <v>696</v>
      </c>
      <c r="B60" s="50"/>
      <c r="C60" s="50"/>
      <c r="D60" s="50"/>
      <c r="E60" s="50"/>
      <c r="F60" s="50"/>
      <c r="G60" s="50"/>
      <c r="H60" s="40"/>
      <c r="I60" s="67"/>
      <c r="J60" s="40"/>
      <c r="K60" s="40"/>
      <c r="L60" s="40"/>
    </row>
    <row r="61" spans="1:12">
      <c r="A61" s="54" t="s">
        <v>673</v>
      </c>
      <c r="B61" s="55"/>
      <c r="C61" s="73"/>
      <c r="D61" s="73"/>
      <c r="E61" s="73"/>
      <c r="F61" s="73"/>
      <c r="G61" s="74"/>
      <c r="H61" s="40"/>
      <c r="I61" s="67"/>
      <c r="J61" s="40"/>
      <c r="K61" s="40"/>
      <c r="L61" s="40"/>
    </row>
    <row r="62" spans="1:12">
      <c r="A62" s="57"/>
      <c r="B62" s="55" t="s">
        <v>674</v>
      </c>
      <c r="C62" s="19" t="s">
        <v>290</v>
      </c>
      <c r="D62" s="19" t="s">
        <v>291</v>
      </c>
      <c r="E62" s="19" t="s">
        <v>289</v>
      </c>
      <c r="F62" s="19" t="s">
        <v>288</v>
      </c>
      <c r="G62" s="19" t="s">
        <v>287</v>
      </c>
      <c r="H62" s="56"/>
      <c r="I62" s="56"/>
      <c r="J62" s="56"/>
      <c r="K62" s="56"/>
      <c r="L62" s="56"/>
    </row>
    <row r="63" spans="1:12">
      <c r="A63" s="57"/>
      <c r="B63" s="59" t="s">
        <v>675</v>
      </c>
      <c r="C63" s="19" t="s">
        <v>305</v>
      </c>
      <c r="D63" s="19" t="s">
        <v>306</v>
      </c>
      <c r="E63" s="19" t="s">
        <v>304</v>
      </c>
      <c r="F63" s="19" t="s">
        <v>303</v>
      </c>
      <c r="G63" s="19" t="s">
        <v>302</v>
      </c>
      <c r="H63" s="56"/>
      <c r="I63" s="56"/>
      <c r="J63" s="56"/>
      <c r="K63" s="56"/>
      <c r="L63" s="56"/>
    </row>
    <row r="64" spans="1:12">
      <c r="A64" s="57"/>
      <c r="B64" s="60" t="s">
        <v>676</v>
      </c>
      <c r="C64" s="19" t="s">
        <v>320</v>
      </c>
      <c r="D64" s="19" t="s">
        <v>321</v>
      </c>
      <c r="E64" s="19" t="s">
        <v>319</v>
      </c>
      <c r="F64" s="19" t="s">
        <v>318</v>
      </c>
      <c r="G64" s="19" t="s">
        <v>317</v>
      </c>
      <c r="H64" s="56"/>
      <c r="I64" s="56"/>
      <c r="J64" s="56"/>
      <c r="K64" s="56"/>
      <c r="L64" s="56"/>
    </row>
    <row r="65" spans="1:12">
      <c r="A65" s="57"/>
      <c r="B65" s="60" t="s">
        <v>677</v>
      </c>
      <c r="C65" s="19" t="s">
        <v>335</v>
      </c>
      <c r="D65" s="19" t="s">
        <v>336</v>
      </c>
      <c r="E65" s="19" t="s">
        <v>334</v>
      </c>
      <c r="F65" s="19" t="s">
        <v>333</v>
      </c>
      <c r="G65" s="19" t="s">
        <v>332</v>
      </c>
      <c r="H65" s="56"/>
      <c r="I65" s="56"/>
      <c r="J65" s="56"/>
      <c r="K65" s="56"/>
      <c r="L65" s="56"/>
    </row>
    <row r="66" spans="1:12">
      <c r="A66" s="57"/>
      <c r="B66" s="60" t="s">
        <v>678</v>
      </c>
      <c r="C66" s="19" t="s">
        <v>350</v>
      </c>
      <c r="D66" s="19" t="s">
        <v>351</v>
      </c>
      <c r="E66" s="19" t="s">
        <v>349</v>
      </c>
      <c r="F66" s="19" t="s">
        <v>348</v>
      </c>
      <c r="G66" s="19" t="s">
        <v>347</v>
      </c>
      <c r="H66" s="56"/>
      <c r="I66" s="56"/>
      <c r="J66" s="56"/>
      <c r="K66" s="56"/>
      <c r="L66" s="56"/>
    </row>
    <row r="67" spans="1:12">
      <c r="A67" s="57"/>
      <c r="B67" s="59" t="s">
        <v>679</v>
      </c>
      <c r="C67" s="19" t="s">
        <v>365</v>
      </c>
      <c r="D67" s="19" t="s">
        <v>366</v>
      </c>
      <c r="E67" s="19" t="s">
        <v>364</v>
      </c>
      <c r="F67" s="19" t="s">
        <v>363</v>
      </c>
      <c r="G67" s="19" t="s">
        <v>362</v>
      </c>
      <c r="H67" s="56"/>
      <c r="I67" s="56"/>
      <c r="J67" s="56"/>
      <c r="K67" s="56"/>
      <c r="L67" s="56"/>
    </row>
    <row r="68" spans="1:12">
      <c r="A68" s="57"/>
      <c r="B68" s="59" t="s">
        <v>680</v>
      </c>
      <c r="C68" s="19" t="s">
        <v>380</v>
      </c>
      <c r="D68" s="19" t="s">
        <v>381</v>
      </c>
      <c r="E68" s="19" t="s">
        <v>379</v>
      </c>
      <c r="F68" s="19" t="s">
        <v>378</v>
      </c>
      <c r="G68" s="19" t="s">
        <v>377</v>
      </c>
      <c r="H68" s="56"/>
      <c r="I68" s="56"/>
      <c r="J68" s="56"/>
      <c r="K68" s="56"/>
      <c r="L68" s="56"/>
    </row>
    <row r="69" spans="1:12">
      <c r="A69" s="61"/>
      <c r="B69" s="59" t="s">
        <v>681</v>
      </c>
      <c r="C69" s="19" t="s">
        <v>395</v>
      </c>
      <c r="D69" s="19" t="s">
        <v>396</v>
      </c>
      <c r="E69" s="19" t="s">
        <v>394</v>
      </c>
      <c r="F69" s="19" t="s">
        <v>393</v>
      </c>
      <c r="G69" s="19" t="s">
        <v>392</v>
      </c>
      <c r="H69" s="56"/>
      <c r="I69" s="56"/>
      <c r="J69" s="56"/>
      <c r="K69" s="56"/>
      <c r="L69" s="56"/>
    </row>
    <row r="70" spans="1:12">
      <c r="A70" s="57"/>
      <c r="B70" s="59" t="s">
        <v>682</v>
      </c>
      <c r="C70" s="19" t="s">
        <v>410</v>
      </c>
      <c r="D70" s="19" t="s">
        <v>411</v>
      </c>
      <c r="E70" s="19" t="s">
        <v>409</v>
      </c>
      <c r="F70" s="19" t="s">
        <v>408</v>
      </c>
      <c r="G70" s="19" t="s">
        <v>407</v>
      </c>
      <c r="H70" s="56"/>
      <c r="I70" s="56"/>
      <c r="J70" s="56"/>
      <c r="K70" s="56"/>
      <c r="L70" s="56"/>
    </row>
    <row r="71" spans="1:12">
      <c r="A71" s="57"/>
      <c r="B71" s="55" t="s">
        <v>683</v>
      </c>
      <c r="C71" s="19" t="s">
        <v>425</v>
      </c>
      <c r="D71" s="19" t="s">
        <v>426</v>
      </c>
      <c r="E71" s="19" t="s">
        <v>424</v>
      </c>
      <c r="F71" s="19" t="s">
        <v>423</v>
      </c>
      <c r="G71" s="19" t="s">
        <v>422</v>
      </c>
      <c r="H71" s="56"/>
      <c r="I71" s="56"/>
      <c r="J71" s="56"/>
      <c r="K71" s="56"/>
      <c r="L71" s="56"/>
    </row>
    <row r="72" spans="1:12">
      <c r="A72" s="62" t="s">
        <v>684</v>
      </c>
      <c r="B72" s="40"/>
      <c r="C72" s="19"/>
      <c r="D72" s="19"/>
      <c r="E72" s="19"/>
      <c r="F72" s="19"/>
      <c r="G72" s="19"/>
      <c r="H72" s="56"/>
      <c r="I72" s="56"/>
      <c r="J72" s="56"/>
      <c r="K72" s="56"/>
      <c r="L72" s="56"/>
    </row>
    <row r="73" spans="1:12">
      <c r="A73" s="57"/>
      <c r="B73" s="55" t="s">
        <v>685</v>
      </c>
      <c r="C73" s="19" t="s">
        <v>440</v>
      </c>
      <c r="D73" s="19" t="s">
        <v>441</v>
      </c>
      <c r="E73" s="19" t="s">
        <v>439</v>
      </c>
      <c r="F73" s="19" t="s">
        <v>438</v>
      </c>
      <c r="G73" s="19" t="s">
        <v>437</v>
      </c>
      <c r="H73" s="56"/>
      <c r="I73" s="56"/>
      <c r="J73" s="56"/>
      <c r="K73" s="56"/>
      <c r="L73" s="56"/>
    </row>
    <row r="74" spans="1:12">
      <c r="A74" s="57"/>
      <c r="B74" s="55" t="s">
        <v>686</v>
      </c>
      <c r="C74" s="19" t="s">
        <v>455</v>
      </c>
      <c r="D74" s="19" t="s">
        <v>456</v>
      </c>
      <c r="E74" s="19" t="s">
        <v>454</v>
      </c>
      <c r="F74" s="19" t="s">
        <v>453</v>
      </c>
      <c r="G74" s="19" t="s">
        <v>452</v>
      </c>
      <c r="H74" s="56"/>
      <c r="I74" s="56"/>
      <c r="J74" s="56"/>
      <c r="K74" s="56"/>
      <c r="L74" s="56"/>
    </row>
    <row r="75" spans="1:12">
      <c r="A75" s="57"/>
      <c r="B75" s="55" t="s">
        <v>687</v>
      </c>
      <c r="C75" s="19" t="s">
        <v>470</v>
      </c>
      <c r="D75" s="19" t="s">
        <v>471</v>
      </c>
      <c r="E75" s="19" t="s">
        <v>469</v>
      </c>
      <c r="F75" s="19" t="s">
        <v>468</v>
      </c>
      <c r="G75" s="19" t="s">
        <v>467</v>
      </c>
      <c r="H75" s="56"/>
      <c r="I75" s="56"/>
      <c r="J75" s="56"/>
      <c r="K75" s="56"/>
      <c r="L75" s="56"/>
    </row>
    <row r="76" spans="1:12">
      <c r="A76" s="61"/>
      <c r="B76" s="55" t="s">
        <v>688</v>
      </c>
      <c r="C76" s="19" t="s">
        <v>485</v>
      </c>
      <c r="D76" s="19" t="s">
        <v>486</v>
      </c>
      <c r="E76" s="19" t="s">
        <v>484</v>
      </c>
      <c r="F76" s="19" t="s">
        <v>483</v>
      </c>
      <c r="G76" s="19" t="s">
        <v>482</v>
      </c>
      <c r="H76" s="56"/>
      <c r="I76" s="56"/>
      <c r="J76" s="56"/>
      <c r="K76" s="56"/>
      <c r="L76" s="56"/>
    </row>
    <row r="77" spans="1:12">
      <c r="A77" s="63"/>
      <c r="B77" s="55" t="s">
        <v>689</v>
      </c>
      <c r="C77" s="19" t="s">
        <v>500</v>
      </c>
      <c r="D77" s="19" t="s">
        <v>501</v>
      </c>
      <c r="E77" s="19" t="s">
        <v>499</v>
      </c>
      <c r="F77" s="19" t="s">
        <v>498</v>
      </c>
      <c r="G77" s="19" t="s">
        <v>497</v>
      </c>
      <c r="H77" s="56"/>
      <c r="I77" s="56"/>
      <c r="J77" s="56"/>
      <c r="K77" s="56"/>
      <c r="L77" s="56"/>
    </row>
    <row r="78" spans="1:12">
      <c r="A78" s="40"/>
      <c r="B78" s="55" t="s">
        <v>690</v>
      </c>
      <c r="C78" s="19" t="s">
        <v>580</v>
      </c>
      <c r="D78" s="19" t="s">
        <v>581</v>
      </c>
      <c r="E78" s="19" t="s">
        <v>579</v>
      </c>
      <c r="F78" s="19" t="s">
        <v>578</v>
      </c>
      <c r="G78" s="19" t="s">
        <v>577</v>
      </c>
      <c r="H78" s="56"/>
      <c r="I78" s="56"/>
      <c r="J78" s="56"/>
      <c r="K78" s="56"/>
      <c r="L78" s="56"/>
    </row>
    <row r="79" spans="1:12">
      <c r="A79" s="64"/>
      <c r="B79" s="55" t="s">
        <v>691</v>
      </c>
      <c r="C79" s="19" t="s">
        <v>595</v>
      </c>
      <c r="D79" s="19" t="s">
        <v>596</v>
      </c>
      <c r="E79" s="19" t="s">
        <v>594</v>
      </c>
      <c r="F79" s="19" t="s">
        <v>593</v>
      </c>
      <c r="G79" s="19" t="s">
        <v>592</v>
      </c>
      <c r="H79" s="56"/>
      <c r="I79" s="56"/>
      <c r="J79" s="56"/>
      <c r="K79" s="56"/>
      <c r="L79" s="56"/>
    </row>
    <row r="80" spans="1:12">
      <c r="A80" s="61"/>
      <c r="B80" s="55" t="s">
        <v>692</v>
      </c>
      <c r="C80" s="19" t="s">
        <v>610</v>
      </c>
      <c r="D80" s="19" t="s">
        <v>611</v>
      </c>
      <c r="E80" s="19" t="s">
        <v>609</v>
      </c>
      <c r="F80" s="19" t="s">
        <v>608</v>
      </c>
      <c r="G80" s="19" t="s">
        <v>607</v>
      </c>
      <c r="H80" s="56"/>
      <c r="I80" s="56"/>
      <c r="J80" s="56"/>
      <c r="K80" s="56"/>
      <c r="L80" s="56"/>
    </row>
    <row r="81" spans="1:12">
      <c r="A81" s="40"/>
      <c r="B81" s="55" t="s">
        <v>693</v>
      </c>
      <c r="C81" s="19" t="s">
        <v>625</v>
      </c>
      <c r="D81" s="19" t="s">
        <v>626</v>
      </c>
      <c r="E81" s="19" t="s">
        <v>624</v>
      </c>
      <c r="F81" s="19" t="s">
        <v>623</v>
      </c>
      <c r="G81" s="19" t="s">
        <v>622</v>
      </c>
      <c r="H81" s="56"/>
      <c r="I81" s="56"/>
      <c r="J81" s="56"/>
      <c r="K81" s="56"/>
      <c r="L81" s="56"/>
    </row>
    <row r="82" spans="1:12">
      <c r="A82" s="30"/>
      <c r="B82" s="55" t="s">
        <v>694</v>
      </c>
      <c r="C82" s="19" t="s">
        <v>640</v>
      </c>
      <c r="D82" s="19" t="s">
        <v>641</v>
      </c>
      <c r="E82" s="19" t="s">
        <v>639</v>
      </c>
      <c r="F82" s="19" t="s">
        <v>638</v>
      </c>
      <c r="G82" s="19" t="s">
        <v>637</v>
      </c>
      <c r="H82" s="56"/>
      <c r="I82" s="56"/>
      <c r="J82" s="56"/>
      <c r="K82" s="56"/>
      <c r="L82" s="56"/>
    </row>
    <row r="83" spans="1:12">
      <c r="A83" s="62" t="s">
        <v>670</v>
      </c>
      <c r="B83" s="62"/>
      <c r="C83" s="19" t="s">
        <v>275</v>
      </c>
      <c r="D83" s="19" t="s">
        <v>276</v>
      </c>
      <c r="E83" s="19" t="s">
        <v>274</v>
      </c>
      <c r="F83" s="19" t="s">
        <v>273</v>
      </c>
      <c r="G83" s="19" t="s">
        <v>272</v>
      </c>
      <c r="H83" s="56"/>
      <c r="I83" s="56"/>
      <c r="J83" s="56"/>
      <c r="K83" s="56"/>
      <c r="L83" s="56"/>
    </row>
    <row r="84" spans="1:12">
      <c r="A84" s="40"/>
      <c r="B84" s="62"/>
      <c r="C84" s="68"/>
      <c r="D84" s="68"/>
      <c r="E84" s="68"/>
      <c r="F84" s="68"/>
      <c r="G84" s="68"/>
      <c r="H84" s="40"/>
      <c r="I84" s="67"/>
      <c r="J84" s="40"/>
      <c r="K84" s="40"/>
      <c r="L84" s="40"/>
    </row>
    <row r="85" spans="1:12">
      <c r="A85" s="40"/>
      <c r="B85" s="75"/>
      <c r="C85" s="70"/>
      <c r="D85" s="70"/>
      <c r="E85" s="70"/>
      <c r="F85" s="70"/>
      <c r="G85" s="71"/>
      <c r="H85" s="40"/>
      <c r="I85" s="67"/>
      <c r="J85" s="40"/>
      <c r="K85" s="40"/>
      <c r="L85" s="40"/>
    </row>
    <row r="86" spans="1:12">
      <c r="A86" s="30" t="s">
        <v>697</v>
      </c>
      <c r="B86" s="40"/>
      <c r="C86" s="70"/>
      <c r="D86" s="70"/>
      <c r="E86" s="70"/>
      <c r="F86" s="70"/>
      <c r="G86" s="71"/>
      <c r="H86" s="40"/>
      <c r="I86" s="67"/>
      <c r="J86" s="40"/>
      <c r="K86" s="40"/>
      <c r="L86" s="40"/>
    </row>
  </sheetData>
  <mergeCells count="6">
    <mergeCell ref="B6:L6"/>
    <mergeCell ref="A8:H8"/>
    <mergeCell ref="A9:B9"/>
    <mergeCell ref="C9:E9"/>
    <mergeCell ref="F9:F10"/>
    <mergeCell ref="G9:G10"/>
  </mergeCells>
  <hyperlinks>
    <hyperlink ref="A86" r:id="rId1" display="© Commonwealth of Australia 2015" xr:uid="{56D9A482-FA90-4047-B4A5-8AD046FA2C7D}"/>
    <hyperlink ref="G35" location="A124799670J" display="A124799670J" xr:uid="{86B65390-0626-4E0C-8BD1-9DAA0A5CE7D2}"/>
    <hyperlink ref="F35" location="A124800426L" display="A124800426L" xr:uid="{B80F349E-BE99-4130-8F02-BE7FD81DEEE3}"/>
    <hyperlink ref="E35" location="A124800174C" display="A124800174C" xr:uid="{326661AD-1FFD-487B-A9E1-F8D63242C2F2}"/>
    <hyperlink ref="C35" location="A124799922T" display="A124799922T" xr:uid="{179F1C7A-C927-4DC4-A188-45E3B8B7A8B2}"/>
    <hyperlink ref="D35" location="A124799418F" display="A124799418F" xr:uid="{49F6B98A-825E-42CF-B90D-A0C157178633}"/>
    <hyperlink ref="G14" location="A124799654J" display="A124799654J" xr:uid="{7DE4A5F2-9375-4AF0-9DA9-868611107181}"/>
    <hyperlink ref="F14" location="A124800410V" display="A124800410V" xr:uid="{3A1B5CBD-B7D6-4B8F-B2AC-B2CB42A780A5}"/>
    <hyperlink ref="E14" location="A124800158C" display="A124800158C" xr:uid="{6A48D881-9DC3-4CCB-803E-F9C86B6CFC87}"/>
    <hyperlink ref="C14" location="A124799906T" display="A124799906T" xr:uid="{67A3BCB5-AD28-437C-BDE7-EE7A0659C905}"/>
    <hyperlink ref="D14" location="A124799402L" display="A124799402L" xr:uid="{7CAD81A2-5A2E-412F-8B1C-74A91ED6B5D5}"/>
    <hyperlink ref="G15" location="A124799578T" display="A124799578T" xr:uid="{9C98A021-AA5A-4070-B3D1-66415077B47A}"/>
    <hyperlink ref="F15" location="A124800334C" display="A124800334C" xr:uid="{6367041E-2265-427C-9E89-BE286F9DC6D1}"/>
    <hyperlink ref="E15" location="A124800082V" display="A124800082V" xr:uid="{AB912262-37BF-451F-B7E3-28CB608ADC90}"/>
    <hyperlink ref="C15" location="A124799830J" display="A124799830J" xr:uid="{CC04F2FC-67D4-45CD-A05D-0FCDC4923226}"/>
    <hyperlink ref="D15" location="A124799326W" display="A124799326W" xr:uid="{BEE9C768-3723-44D3-9243-CD4D78268380}"/>
    <hyperlink ref="G16" location="A124799658T" display="A124799658T" xr:uid="{3918E8C4-A133-4C54-92B7-050122F20359}"/>
    <hyperlink ref="F16" location="A124800414C" display="A124800414C" xr:uid="{56F636A7-F4BF-41C3-B3F9-1EA48BAE48A8}"/>
    <hyperlink ref="E16" location="A124800162V" display="A124800162V" xr:uid="{A639B7B8-C9D2-4605-9A9C-3E11932D2027}"/>
    <hyperlink ref="C16" location="A124799910J" display="A124799910J" xr:uid="{A4357CE2-363E-44DA-8E35-597C441A88B6}"/>
    <hyperlink ref="D16" location="A124799406W" display="A124799406W" xr:uid="{BB3576B3-1027-4A09-83B7-07A9C07A6B1E}"/>
    <hyperlink ref="G17" location="A124799662J" display="A124799662J" xr:uid="{99334E09-8A1D-42C8-BA4A-3B5D66F47C99}"/>
    <hyperlink ref="F17" location="A124800418L" display="A124800418L" xr:uid="{0C4264C3-1E4D-405F-A219-A8CE6038DF1E}"/>
    <hyperlink ref="E17" location="A124800166C" display="A124800166C" xr:uid="{57DE69E9-D5AC-42E1-A98D-3B6F4B4CA14A}"/>
    <hyperlink ref="C17" location="A124799914T" display="A124799914T" xr:uid="{36B92B1F-5126-49B4-A4CD-EB28A18091A1}"/>
    <hyperlink ref="D17" location="A124799410L" display="A124799410L" xr:uid="{0611940D-C711-4D50-A776-CA1BBF7E3344}"/>
    <hyperlink ref="G18" location="A124799582J" display="A124799582J" xr:uid="{C4183B77-9312-4785-AFF0-6929CA63566B}"/>
    <hyperlink ref="F18" location="A124800338L" display="A124800338L" xr:uid="{DEEE69DA-C97D-4917-97A6-16E055AE0821}"/>
    <hyperlink ref="E18" location="A124800086C" display="A124800086C" xr:uid="{F2A2D82B-4601-41A3-ADC3-A16A2A69083A}"/>
    <hyperlink ref="C18" location="A124799834T" display="A124799834T" xr:uid="{F9AF7DE6-1101-4902-9AF6-CB70E5DB99B2}"/>
    <hyperlink ref="D18" location="A124799330L" display="A124799330L" xr:uid="{015AA346-DBF3-42DD-93A4-735326C163E8}"/>
    <hyperlink ref="G19" location="A124799586T" display="A124799586T" xr:uid="{7D3456CE-5D57-4801-B14A-39FBC670BB4A}"/>
    <hyperlink ref="F19" location="A124800342C" display="A124800342C" xr:uid="{3D7663F4-ABA1-44B1-B148-223D3992D8B2}"/>
    <hyperlink ref="E19" location="A124800090V" display="A124800090V" xr:uid="{055CADE4-5258-4011-8644-CF433562EAA0}"/>
    <hyperlink ref="C19" location="A124799838A" display="A124799838A" xr:uid="{EF491903-D518-4BA9-99A3-65D031C2EA58}"/>
    <hyperlink ref="D19" location="A124799334W" display="A124799334W" xr:uid="{93465376-E951-4C81-99C2-0076C307A421}"/>
    <hyperlink ref="G20" location="A124799630R" display="A124799630R" xr:uid="{B5676806-4EE7-4D6A-A376-FF3A87C7F259}"/>
    <hyperlink ref="F20" location="A124800386F" display="A124800386F" xr:uid="{5A1A82F8-164C-459B-9B67-E52E8F66B8DA}"/>
    <hyperlink ref="E20" location="A124800134K" display="A124800134K" xr:uid="{5A791FAB-498A-4AC5-9681-2C7103E63C12}"/>
    <hyperlink ref="C20" location="A124799882K" display="A124799882K" xr:uid="{0B88F686-FA12-42BE-8790-7CBA6912642A}"/>
    <hyperlink ref="D20" location="A124799378X" display="A124799378X" xr:uid="{76857761-7D5D-40B3-91A6-B2F199DBCA33}"/>
    <hyperlink ref="G21" location="A124799538X" display="A124799538X" xr:uid="{D67452E9-69D4-4A96-B4F0-6D171390B862}"/>
    <hyperlink ref="F21" location="A124800294W" display="A124800294W" xr:uid="{49D3AFDF-18AE-4730-9A98-60CE905DE5F1}"/>
    <hyperlink ref="E21" location="A124800042A" display="A124800042A" xr:uid="{C8234A83-A4F0-4A0D-9E18-36173E75209C}"/>
    <hyperlink ref="C21" location="A124799790A" display="A124799790A" xr:uid="{3A5DAD34-0117-4363-BEAD-08F6AF2BF7EF}"/>
    <hyperlink ref="D21" location="A124799286R" display="A124799286R" xr:uid="{9854F8EF-8A60-4D46-915E-5DC6F6A94F1E}"/>
    <hyperlink ref="G22" location="A124799666T" display="A124799666T" xr:uid="{9650E171-BF6C-434B-87C2-FB71383702A2}"/>
    <hyperlink ref="F22" location="A124800422C" display="A124800422C" xr:uid="{C03C8177-5EC1-48EA-BBA5-AEA6ED917E02}"/>
    <hyperlink ref="E22" location="A124800170V" display="A124800170V" xr:uid="{3015BA82-260F-45F1-A400-8F5F2D64BDE9}"/>
    <hyperlink ref="C22" location="A124799918A" display="A124799918A" xr:uid="{8F1EC377-F3AB-4EA7-B942-B99771FD267E}"/>
    <hyperlink ref="D22" location="A124799414W" display="A124799414W" xr:uid="{7230AAB9-097D-42CA-9521-4001396D47A8}"/>
    <hyperlink ref="G23" location="A124799634X" display="A124799634X" xr:uid="{C9CD7DBD-27C7-489E-BC92-3CB496A75026}"/>
    <hyperlink ref="F23" location="A124800390W" display="A124800390W" xr:uid="{8688D3D3-1CBE-4C8D-9946-4651897FDE3A}"/>
    <hyperlink ref="E23" location="A124800138V" display="A124800138V" xr:uid="{78C6DD2D-46BE-4846-97F8-17447DAF2DE8}"/>
    <hyperlink ref="C23" location="A124799886V" display="A124799886V" xr:uid="{33251253-8CF3-47FB-9795-4F4BEFB2FC67}"/>
    <hyperlink ref="D23" location="A124799382R" display="A124799382R" xr:uid="{FDF9521F-D5F6-4319-AC2F-3FF39352F3B1}"/>
    <hyperlink ref="G25" location="A124799686A" display="A124799686A" xr:uid="{834CB98D-156A-40E3-A94F-555555A951FC}"/>
    <hyperlink ref="F25" location="A124800442L" display="A124800442L" xr:uid="{EBBC86DA-E894-42CC-A446-ED32CE066552}"/>
    <hyperlink ref="E25" location="A124800190C" display="A124800190C" xr:uid="{6C8D0D70-A9F3-453C-9C41-AF1BFEFEA5D3}"/>
    <hyperlink ref="C25" location="A124799938K" display="A124799938K" xr:uid="{1D78CB38-FB72-4ED8-AE91-85D3CC87F657}"/>
    <hyperlink ref="D25" location="A124799434F" display="A124799434F" xr:uid="{DF6AAF46-380A-4566-9D9A-D9F9D5859504}"/>
    <hyperlink ref="G26" location="A124799542R" display="A124799542R" xr:uid="{5DB16387-5C3D-4A6D-A14C-9AA22072A6CD}"/>
    <hyperlink ref="F26" location="A124800298F" display="A124800298F" xr:uid="{804BF84A-C259-4FEC-8197-75DB28356FC7}"/>
    <hyperlink ref="E26" location="A124800046K" display="A124800046K" xr:uid="{28561AE0-8D42-4525-B371-6155B09EA64F}"/>
    <hyperlink ref="C26" location="A124799794K" display="A124799794K" xr:uid="{DBA16FD9-0300-4A41-B3F3-FCC8F13FC546}"/>
    <hyperlink ref="D26" location="A124799290F" display="A124799290F" xr:uid="{201BCC4B-4920-43A6-9EFC-417B39B2A74C}"/>
    <hyperlink ref="G27" location="A124799458X" display="A124799458X" xr:uid="{5CF9D8FB-95FA-4F00-9C34-E2EDD810AC73}"/>
    <hyperlink ref="F27" location="A124800214K" display="A124800214K" xr:uid="{0558BB28-A0CF-45D0-BB24-BB38510A0111}"/>
    <hyperlink ref="E27" location="A124799962K" display="A124799962K" xr:uid="{5A290E27-376C-4B43-A209-D060D1AF08E9}"/>
    <hyperlink ref="C27" location="A124799710R" display="A124799710R" xr:uid="{8622D89D-B37D-4C43-9116-FD538251333F}"/>
    <hyperlink ref="D27" location="A124799206C" display="A124799206C" xr:uid="{7278E5D0-E272-4DF3-A56C-C4E63EF93801}"/>
    <hyperlink ref="G28" location="A124799494J" display="A124799494J" xr:uid="{D704827F-36C4-499B-B3AA-B063A1033BA7}"/>
    <hyperlink ref="F28" location="A124800250V" display="A124800250V" xr:uid="{A82F7C22-38CA-4F13-B1EC-6E2CD558A2AC}"/>
    <hyperlink ref="E28" location="A124799998L" display="A124799998L" xr:uid="{79BDC6E8-DFDA-435A-AD7F-57C085F886E2}"/>
    <hyperlink ref="C28" location="A124799746T" display="A124799746T" xr:uid="{A5443F4F-DBCF-4E55-A64B-E3CA4B13438D}"/>
    <hyperlink ref="D28" location="A124799242L" display="A124799242L" xr:uid="{EEEB7DDD-861B-48D0-B86A-6762D955A380}"/>
    <hyperlink ref="G29" location="A124799590J" display="A124799590J" xr:uid="{47BE891C-276B-4334-853D-DD7D9217260C}"/>
    <hyperlink ref="F29" location="A124800346L" display="A124800346L" xr:uid="{8BCED36A-AB6C-4F5D-9AB3-8B26C6122339}"/>
    <hyperlink ref="E29" location="A124800094C" display="A124800094C" xr:uid="{7AC5352D-E9A8-4112-ACAC-A57683959D4A}"/>
    <hyperlink ref="C29" location="A124799842T" display="A124799842T" xr:uid="{8890E58B-0F06-41A2-984B-3035F46E1C96}"/>
    <hyperlink ref="D29" location="A124799338F" display="A124799338F" xr:uid="{F6D40C5E-257A-4266-884C-97311B0CE374}"/>
    <hyperlink ref="G30" location="A124799498T" display="A124799498T" xr:uid="{D3EB0AA3-E273-4086-9E43-D26D1DBF4784}"/>
    <hyperlink ref="F30" location="A124800254C" display="A124800254C" xr:uid="{A3F6EBDC-87C7-4B31-A293-D467ABB239C3}"/>
    <hyperlink ref="E30" location="A124800002J" display="A124800002J" xr:uid="{6ECA2AD2-2D6B-47D0-94ED-F47C8C0DE249}"/>
    <hyperlink ref="C30" location="A124799750J" display="A124799750J" xr:uid="{B773D643-4952-4DFB-BDDC-E3A8EB28AB52}"/>
    <hyperlink ref="D30" location="A124799246W" display="A124799246W" xr:uid="{8281B7E0-7C91-4979-96A2-260BDDAD6297}"/>
    <hyperlink ref="G31" location="A124799594T" display="A124799594T" xr:uid="{DB844801-4754-48E7-B31F-2918C78047ED}"/>
    <hyperlink ref="F31" location="A124800350C" display="A124800350C" xr:uid="{3F266956-C442-4FC2-9A30-1E94D0045859}"/>
    <hyperlink ref="E31" location="A124800098L" display="A124800098L" xr:uid="{E20BBB82-4569-4140-8F13-60AA28338F99}"/>
    <hyperlink ref="C31" location="A124799846A" display="A124799846A" xr:uid="{AA7E4EF8-6F98-4F1A-840D-FC2DFC1DE34E}"/>
    <hyperlink ref="D31" location="A124799342W" display="A124799342W" xr:uid="{51E069D3-750E-4FA1-8A88-30E27A0F6288}"/>
    <hyperlink ref="G32" location="A124799598A" display="A124799598A" xr:uid="{98A00838-24ED-482C-86A1-FC4EB1DAB7AA}"/>
    <hyperlink ref="F32" location="A124800354L" display="A124800354L" xr:uid="{99904B0C-E10E-4EDD-8335-2EB0A9EF4A24}"/>
    <hyperlink ref="E32" location="A124800102T" display="A124800102T" xr:uid="{E41C773E-DC19-4964-8CF0-94BE64CDCEF6}"/>
    <hyperlink ref="C32" location="A124799850T" display="A124799850T" xr:uid="{C1B06D9D-4F36-4BA7-A8F6-0C81CA8D34C5}"/>
    <hyperlink ref="D32" location="A124799346F" display="A124799346F" xr:uid="{1482D1A1-276F-46CA-A463-AAE8FC566F9D}"/>
    <hyperlink ref="G33" location="A124799690T" display="A124799690T" xr:uid="{1A3A912E-C07A-439E-B680-CB26EBCDF027}"/>
    <hyperlink ref="F33" location="A124800446W" display="A124800446W" xr:uid="{CF8FAD9C-0BE4-4786-8E30-226A26ADFBBD}"/>
    <hyperlink ref="E33" location="A124800194L" display="A124800194L" xr:uid="{7E3AEA01-DD1A-42C8-B3F1-997AA11EF00B}"/>
    <hyperlink ref="C33" location="A124799942A" display="A124799942A" xr:uid="{12BD7567-79A3-40A7-B7E5-F4673AE3BBEE}"/>
    <hyperlink ref="D33" location="A124799438R" display="A124799438R" xr:uid="{D7E493CF-A121-42F7-9B85-D53C3AC55EA9}"/>
    <hyperlink ref="G34" location="A124799462R" display="A124799462R" xr:uid="{FF0C28E7-25D7-477A-94A9-0217532986B2}"/>
    <hyperlink ref="F34" location="A124800218V" display="A124800218V" xr:uid="{87FAD95D-0BA6-4481-9C9B-5018052C63AE}"/>
    <hyperlink ref="E34" location="A124799966V" display="A124799966V" xr:uid="{625AA08A-42E2-48C4-8BAF-2C714819AE16}"/>
    <hyperlink ref="C34" location="A124799714X" display="A124799714X" xr:uid="{8990DA93-2828-424A-A6A6-1EC713FED783}"/>
    <hyperlink ref="D34" location="A124799210V" display="A124799210V" xr:uid="{65EFABEB-123B-4979-9D4D-6473C8904050}"/>
    <hyperlink ref="G59" location="A124799614R" display="A124799614R" xr:uid="{8A349B57-1200-481B-BBBB-C0E5D95B6CDB}"/>
    <hyperlink ref="F59" location="A124800370L" display="A124800370L" xr:uid="{E1B6C55A-BA92-4156-9D89-F15C270386B2}"/>
    <hyperlink ref="E59" location="A124800118K" display="A124800118K" xr:uid="{C26ECA3E-0B1F-40A2-8939-4BDF84EC05EF}"/>
    <hyperlink ref="C59" location="A124799866K" display="A124799866K" xr:uid="{05D2411B-77F2-4E09-97B0-FE0B802CE81B}"/>
    <hyperlink ref="D59" location="A124799362F" display="A124799362F" xr:uid="{C77A2597-EA50-45CC-BE80-EDCC329257D7}"/>
    <hyperlink ref="G38" location="A124799674T" display="A124799674T" xr:uid="{350460E6-198A-4C08-8448-2277818CA338}"/>
    <hyperlink ref="F38" location="A124800430C" display="A124800430C" xr:uid="{F090D795-FD05-44AD-BED1-C3ABAD1DBDDB}"/>
    <hyperlink ref="E38" location="A124800178L" display="A124800178L" xr:uid="{CA7F1184-1A96-48FD-BE02-F52D811A3994}"/>
    <hyperlink ref="C38" location="A124799926A" display="A124799926A" xr:uid="{6E646936-378F-476A-84DC-746C415AB15A}"/>
    <hyperlink ref="D38" location="A124799422W" display="A124799422W" xr:uid="{BCF8E1DC-EFF4-4F5B-8D62-4768F76D35BA}"/>
    <hyperlink ref="G39" location="A124799466X" display="A124799466X" xr:uid="{E4D7BA9D-9A9E-4BB8-82DE-D7E8EDF4C562}"/>
    <hyperlink ref="F39" location="A124800222K" display="A124800222K" xr:uid="{AAFA48AC-BB8B-4B9A-AD84-D62FD53B306D}"/>
    <hyperlink ref="E39" location="A124799970K" display="A124799970K" xr:uid="{E4B463B9-93BB-4BCB-AB59-D7D68B9F95BD}"/>
    <hyperlink ref="C39" location="A124799718J" display="A124799718J" xr:uid="{A967965D-3010-450A-AC0E-E740946E203D}"/>
    <hyperlink ref="D39" location="A124799214C" display="A124799214C" xr:uid="{D40FF3C8-9519-408C-A1C9-5762885E4663}"/>
    <hyperlink ref="G40" location="A124799546X" display="A124799546X" xr:uid="{D4EB1082-AEBF-4FDC-9585-18341756D70E}"/>
    <hyperlink ref="F40" location="A124800302K" display="A124800302K" xr:uid="{ADE9BEC9-3CA8-4FE1-82EC-8D0A9AD27F06}"/>
    <hyperlink ref="E40" location="A124800050A" display="A124800050A" xr:uid="{D196BEB5-511E-4DF9-A256-880FA3FFD4FF}"/>
    <hyperlink ref="C40" location="A124799798V" display="A124799798V" xr:uid="{7F899122-F41C-4CA6-BEDF-A43ECAE24F40}"/>
    <hyperlink ref="D40" location="A124799294R" display="A124799294R" xr:uid="{49C8598B-8383-4BC5-8FD1-8DE8C4FAA3F4}"/>
    <hyperlink ref="G41" location="A124799602F" display="A124799602F" xr:uid="{F3E07256-97CE-48EC-AC42-C60EEDB02A74}"/>
    <hyperlink ref="F41" location="A124800358W" display="A124800358W" xr:uid="{2DF6D717-94F2-4AEB-BB5E-83B9907A89AC}"/>
    <hyperlink ref="E41" location="A124800106A" display="A124800106A" xr:uid="{52F98A5B-DD33-43AB-984B-6204B58280A4}"/>
    <hyperlink ref="C41" location="A124799854A" display="A124799854A" xr:uid="{8245C78E-D234-4CAF-93AB-CE1B6E530965}"/>
    <hyperlink ref="D41" location="A124799350W" display="A124799350W" xr:uid="{65113F82-A58B-43D9-8EBA-A209DD66FC25}"/>
    <hyperlink ref="G42" location="A124799694A" display="A124799694A" xr:uid="{368AB20A-99C8-4F1C-BE5A-9E038DE59367}"/>
    <hyperlink ref="F42" location="A124800450L" display="A124800450L" xr:uid="{5B416352-52EE-463C-A1E2-FC230EBA6FE3}"/>
    <hyperlink ref="E42" location="A124800198W" display="A124800198W" xr:uid="{0C086632-BFE5-4A10-8EEF-EE537B9AB4A1}"/>
    <hyperlink ref="C42" location="A124799946K" display="A124799946K" xr:uid="{F5D92371-7003-4AE6-AAA0-7D0C69C2D7D1}"/>
    <hyperlink ref="D42" location="A124799442F" display="A124799442F" xr:uid="{C06A302F-2AAB-4FCD-81D9-3A1E06CDB712}"/>
    <hyperlink ref="G43" location="A124799470R" display="A124799470R" xr:uid="{896A214F-0446-4CA0-A8F9-AC97B6B39D19}"/>
    <hyperlink ref="F43" location="A124800226V" display="A124800226V" xr:uid="{BE5363B2-38CD-4EFC-AA28-C8C9C427CFC8}"/>
    <hyperlink ref="E43" location="A124799974V" display="A124799974V" xr:uid="{88B51316-DD03-4C40-B109-565942A45ED3}"/>
    <hyperlink ref="C43" location="A124799722X" display="A124799722X" xr:uid="{5BEAB28F-4F93-451A-8BA4-3E0D43F7378E}"/>
    <hyperlink ref="D43" location="A124799218L" display="A124799218L" xr:uid="{200A348B-C089-437E-8F49-28A67BFD11B7}"/>
    <hyperlink ref="G44" location="A124799638J" display="A124799638J" xr:uid="{B7D4BB16-EC66-4AF6-BBB2-C6DA955FF05D}"/>
    <hyperlink ref="F44" location="A124800394F" display="A124800394F" xr:uid="{0F545DB6-7B91-484C-A919-304FF9DF36C2}"/>
    <hyperlink ref="E44" location="A124800142K" display="A124800142K" xr:uid="{1FCBC0C6-22A2-42AC-918C-BADE4050E7C2}"/>
    <hyperlink ref="C44" location="A124799890K" display="A124799890K" xr:uid="{972AEEBE-0B28-4A1E-88CD-8DF6D924393F}"/>
    <hyperlink ref="D44" location="A124799386X" display="A124799386X" xr:uid="{EDB429BB-ADD4-4645-9B27-8BB79BE918BF}"/>
    <hyperlink ref="G45" location="A124799642X" display="A124799642X" xr:uid="{56AC4D61-69FE-4F84-8F7F-10E633292FAA}"/>
    <hyperlink ref="F45" location="A124800398R" display="A124800398R" xr:uid="{F337E679-555B-4175-9A36-F1C2F25AEF3D}"/>
    <hyperlink ref="E45" location="A124800146V" display="A124800146V" xr:uid="{8AE74318-2D23-4196-BB70-9A7C74A3F06E}"/>
    <hyperlink ref="C45" location="A124799894V" display="A124799894V" xr:uid="{AF4372C9-7253-4D75-8C1F-AACAD6C8EC59}"/>
    <hyperlink ref="D45" location="A124799390R" display="A124799390R" xr:uid="{9A5E1DC9-1F96-4F3E-AC0E-E84827FBD24E}"/>
    <hyperlink ref="G46" location="A124799514F" display="A124799514F" xr:uid="{6819CAF2-B361-4FE2-A6DB-05863FB76FEB}"/>
    <hyperlink ref="F46" location="A124800270C" display="A124800270C" xr:uid="{DF487045-A042-4548-981F-2DC69ED9C3D1}"/>
    <hyperlink ref="E46" location="A124800018A" display="A124800018A" xr:uid="{7A0CB392-5BB1-4FCD-8AE4-EF0A22BB6283}"/>
    <hyperlink ref="C46" location="A124799766A" display="A124799766A" xr:uid="{766C5E23-20D8-4410-8810-0BC2B11CE308}"/>
    <hyperlink ref="D46" location="A124799262W" display="A124799262W" xr:uid="{28E1D411-60E0-463B-A715-C40E09DBB6B3}"/>
    <hyperlink ref="G47" location="A124799474X" display="A124799474X" xr:uid="{E6AD0A29-E8C5-4041-A51D-672057F42DB5}"/>
    <hyperlink ref="F47" location="A124800230K" display="A124800230K" xr:uid="{C92F16C5-3AE8-420D-A61C-867B616AFEC6}"/>
    <hyperlink ref="E47" location="A124799978C" display="A124799978C" xr:uid="{606D3F35-1E5B-4209-9AA2-332FF58F2EB5}"/>
    <hyperlink ref="C47" location="A124799726J" display="A124799726J" xr:uid="{5C0F1EAD-22D5-4F63-B461-3DF696D9CFCE}"/>
    <hyperlink ref="D47" location="A124799222C" display="A124799222C" xr:uid="{9253A25E-9955-4495-AA73-7E19A86E3E6D}"/>
    <hyperlink ref="G49" location="A124799550R" display="A124799550R" xr:uid="{F27CE642-1076-4E4A-AD28-83A101DA1E25}"/>
    <hyperlink ref="F49" location="A124800306V" display="A124800306V" xr:uid="{FE4B3C1C-48CD-4E73-A425-7EAA4B81D728}"/>
    <hyperlink ref="E49" location="A124800054K" display="A124800054K" xr:uid="{721CD9B5-39FF-4862-B376-102BB2FAD687}"/>
    <hyperlink ref="C49" location="A124799802X" display="A124799802X" xr:uid="{0050162B-8C77-4B45-B4E4-095BC330CB69}"/>
    <hyperlink ref="D49" location="A124799298X" display="A124799298X" xr:uid="{4B574D75-462E-4A4D-8668-ABB93234DFFD}"/>
    <hyperlink ref="G50" location="A124799502W" display="A124799502W" xr:uid="{EDCD7A1A-5302-41DF-B7D7-F9A28DE665F3}"/>
    <hyperlink ref="F50" location="A124800258L" display="A124800258L" xr:uid="{3588459E-9538-4ADF-B6FE-5FCD44796780}"/>
    <hyperlink ref="E50" location="A124800006T" display="A124800006T" xr:uid="{54571703-7D7D-4DD9-8460-AD4A2DA58B61}"/>
    <hyperlink ref="C50" location="A124799754T" display="A124799754T" xr:uid="{F2BF0037-3199-407E-B262-418AD0F134BC}"/>
    <hyperlink ref="D50" location="A124799250L" display="A124799250L" xr:uid="{F431A0E8-DFAB-4B87-8D97-FBEDFFCF2EF7}"/>
    <hyperlink ref="G51" location="A124799554X" display="A124799554X" xr:uid="{8FB7EE3B-FD64-4784-AFA6-1C8408790309}"/>
    <hyperlink ref="F51" location="A124800310K" display="A124800310K" xr:uid="{1C5FDCF3-CEFA-4D7D-9A74-96D88BF851EC}"/>
    <hyperlink ref="E51" location="A124800058V" display="A124800058V" xr:uid="{DDD12C70-BA28-4BEE-BD0A-FFEDB37B9446}"/>
    <hyperlink ref="C51" location="A124799806J" display="A124799806J" xr:uid="{0206C955-436C-4684-A4F0-E50FAAA24FD2}"/>
    <hyperlink ref="D51" location="A124799302C" display="A124799302C" xr:uid="{6C116DA2-8A1D-4C60-A863-B07A7BB21461}"/>
    <hyperlink ref="G52" location="A124799518R" display="A124799518R" xr:uid="{B58FFE0F-F6B4-44F6-8871-BFB95274007E}"/>
    <hyperlink ref="F52" location="A124800274L" display="A124800274L" xr:uid="{F44B09E9-A4F4-48B4-8F2F-6FC76E5F363F}"/>
    <hyperlink ref="E52" location="A124800022T" display="A124800022T" xr:uid="{BBF1E42A-C611-45EE-A64E-FB2F5A90B311}"/>
    <hyperlink ref="C52" location="A124799770T" display="A124799770T" xr:uid="{E19F2B5F-12D8-4864-AC0D-21B2CF785FC9}"/>
    <hyperlink ref="D52" location="A124799266F" display="A124799266F" xr:uid="{ED1D7275-2441-4EA1-BD3F-CF3ECBDE794F}"/>
    <hyperlink ref="G53" location="A124799558J" display="A124799558J" xr:uid="{09D77E0F-23A4-4C52-A32D-20575B1F7B77}"/>
    <hyperlink ref="F53" location="A124800314V" display="A124800314V" xr:uid="{CE8F0712-2001-4BDE-BED0-17246FAFCC2F}"/>
    <hyperlink ref="E53" location="A124800062K" display="A124800062K" xr:uid="{5771119E-E4F0-4549-B686-495E1C33570B}"/>
    <hyperlink ref="C53" location="A124799810X" display="A124799810X" xr:uid="{38774FB9-8032-4085-8ADD-1068D2E1491B}"/>
    <hyperlink ref="D53" location="A124799306L" display="A124799306L" xr:uid="{A176AEC8-5361-4425-B283-F08D852363B4}"/>
    <hyperlink ref="G54" location="A124799606R" display="A124799606R" xr:uid="{2FFC78E5-E306-445C-9266-3311F043CDB7}"/>
    <hyperlink ref="F54" location="A124800362L" display="A124800362L" xr:uid="{7C46D84F-229F-45D2-9855-136D2FF1F495}"/>
    <hyperlink ref="E54" location="A124800110T" display="A124800110T" xr:uid="{E1AE928D-A834-4F46-8F82-956A56AFA5A3}"/>
    <hyperlink ref="C54" location="A124799858K" display="A124799858K" xr:uid="{9D5575CF-35BD-4AD8-BAB4-ECE00EC7F622}"/>
    <hyperlink ref="D54" location="A124799354F" display="A124799354F" xr:uid="{2AFF6D76-A119-4C3E-B503-9C22165D2252}"/>
    <hyperlink ref="G55" location="A124799562X" display="A124799562X" xr:uid="{8032C2CC-5415-4FFF-9C24-EA90FBD2C91D}"/>
    <hyperlink ref="F55" location="A124800318C" display="A124800318C" xr:uid="{942F54FB-999B-43B1-BE4D-5248E5D280B9}"/>
    <hyperlink ref="E55" location="A124800066V" display="A124800066V" xr:uid="{02E9437C-37FA-4430-BC77-EF3182428AAA}"/>
    <hyperlink ref="C55" location="A124799814J" display="A124799814J" xr:uid="{B92E4B89-4BA0-4695-A063-3549BFB6240F}"/>
    <hyperlink ref="D55" location="A124799310C" display="A124799310C" xr:uid="{6EB40BFB-FDD3-4D2A-A104-BDA9906719AB}"/>
    <hyperlink ref="G56" location="A124799522F" display="A124799522F" xr:uid="{598AF019-CB96-4624-A4D6-6038C5B72D32}"/>
    <hyperlink ref="F56" location="A124800278W" display="A124800278W" xr:uid="{D1DE8E95-39D1-40B7-9B43-29B77A47F083}"/>
    <hyperlink ref="E56" location="A124800026A" display="A124800026A" xr:uid="{77E6E574-9049-46BC-8D21-BB0ED977A678}"/>
    <hyperlink ref="C56" location="A124799774A" display="A124799774A" xr:uid="{E7884D88-648E-4FDE-998B-E0C273FAD1B6}"/>
    <hyperlink ref="D56" location="A124799270W" display="A124799270W" xr:uid="{043A9E84-6C07-4827-BFBC-F98506408241}"/>
    <hyperlink ref="G57" location="A124799646J" display="A124799646J" xr:uid="{6FBFB8AA-EC06-40C3-BAF8-4D81322100B6}"/>
    <hyperlink ref="F57" location="A124800402V" display="A124800402V" xr:uid="{3ABB1734-089C-4DA3-837B-8127ECBCB827}"/>
    <hyperlink ref="E57" location="A124800150K" display="A124800150K" xr:uid="{B8B454B0-35C4-4060-BC40-9F288936E560}"/>
    <hyperlink ref="C57" location="A124799898C" display="A124799898C" xr:uid="{BE4ACB61-E62C-4C46-BFB5-FD8FC30855D3}"/>
    <hyperlink ref="D57" location="A124799394X" display="A124799394X" xr:uid="{3551E7C8-17B7-462B-9812-156DE3FA882E}"/>
    <hyperlink ref="G58" location="A124799610F" display="A124799610F" xr:uid="{13FB48F1-EE33-440C-A724-D828A8211E9E}"/>
    <hyperlink ref="F58" location="A124800366W" display="A124800366W" xr:uid="{F48CCB7B-C87D-4172-BCC7-05C63065512F}"/>
    <hyperlink ref="E58" location="A124800114A" display="A124800114A" xr:uid="{106C42C6-8D7A-4B3C-A27E-65891B0A0659}"/>
    <hyperlink ref="C58" location="A124799862A" display="A124799862A" xr:uid="{B75DF801-0531-4C5D-806F-24C3D25082B9}"/>
    <hyperlink ref="D58" location="A124799358R" display="A124799358R" xr:uid="{6E4A7238-2059-460E-B876-7E98D242F435}"/>
    <hyperlink ref="G83" location="A124799510W" display="A124799510W" xr:uid="{0DFD7974-D5F9-4C25-9DF0-1F354B953E35}"/>
    <hyperlink ref="F83" location="A124800266L" display="A124800266L" xr:uid="{8A5E7F88-52FA-42E4-B3CD-E1BC749BD3F0}"/>
    <hyperlink ref="E83" location="A124800014T" display="A124800014T" xr:uid="{6E2FA37B-81F7-4ED4-B144-17A4F5BAF1F9}"/>
    <hyperlink ref="C83" location="A124799762T" display="A124799762T" xr:uid="{4D7F602E-A234-4920-A829-2A3B822C1E94}"/>
    <hyperlink ref="D83" location="A124799258F" display="A124799258F" xr:uid="{8BF8A1A2-3274-42E9-A311-CE9FF39E1187}"/>
    <hyperlink ref="G62" location="A124799698K" display="A124799698K" xr:uid="{8F760CB7-3A86-4DC3-B04E-8F7C006D7C73}"/>
    <hyperlink ref="F62" location="A124800454W" display="A124800454W" xr:uid="{800D4A67-F6AD-4658-91D7-40B75F2FC4A8}"/>
    <hyperlink ref="E62" location="A124800202A" display="A124800202A" xr:uid="{89B6EE30-D6C3-4895-90CC-122508EFAEAE}"/>
    <hyperlink ref="C62" location="A124799950A" display="A124799950A" xr:uid="{482E9A0D-DEBB-4363-B61D-66605B454A00}"/>
    <hyperlink ref="D62" location="A124799446R" display="A124799446R" xr:uid="{0E6C698B-ECFB-4F71-84AF-95B034C89452}"/>
    <hyperlink ref="G63" location="A124799478J" display="A124799478J" xr:uid="{B84882AB-299F-45D1-B256-A4BA3FE61146}"/>
    <hyperlink ref="F63" location="A124800234V" display="A124800234V" xr:uid="{806F44B9-8ADF-4718-A773-4110F8D407D2}"/>
    <hyperlink ref="E63" location="A124799982V" display="A124799982V" xr:uid="{06941FAB-A0C9-4DF4-962E-71FC314DC2B3}"/>
    <hyperlink ref="C63" location="A124799730X" display="A124799730X" xr:uid="{F7CE1A94-B009-4387-8430-27DA9E5B2EB8}"/>
    <hyperlink ref="D63" location="A124799226L" display="A124799226L" xr:uid="{98738581-D188-4C1F-8776-F1D17B1094A4}"/>
    <hyperlink ref="G64" location="A124799566J" display="A124799566J" xr:uid="{7D12AE9C-C2F2-44D7-BC86-007BAE59B4AA}"/>
    <hyperlink ref="F64" location="A124800322V" display="A124800322V" xr:uid="{4B9F8322-2945-4CC6-B65F-03E30D02416F}"/>
    <hyperlink ref="E64" location="A124800070K" display="A124800070K" xr:uid="{E17F9DD0-F88C-4A93-A508-49128C41FDF5}"/>
    <hyperlink ref="C64" location="A124799818T" display="A124799818T" xr:uid="{FF5B6459-6ED1-46EB-B3E7-3AB48BC11838}"/>
    <hyperlink ref="D64" location="A124799314L" display="A124799314L" xr:uid="{E2BD14B3-7F6C-48CF-BFE9-80C0AC721F2D}"/>
    <hyperlink ref="G65" location="A124799506F" display="A124799506F" xr:uid="{0D3B0E95-6725-4609-964C-CD39B505DBCD}"/>
    <hyperlink ref="F65" location="A124800262C" display="A124800262C" xr:uid="{5830A6ED-5BA0-46EE-8DE3-C71DC47490D7}"/>
    <hyperlink ref="E65" location="A124800010J" display="A124800010J" xr:uid="{37D724A3-6B91-4EEC-B7E0-E81F2BA4316D}"/>
    <hyperlink ref="C65" location="A124799758A" display="A124799758A" xr:uid="{86DD48C9-52EB-4BA4-BCAE-54C8460C654D}"/>
    <hyperlink ref="D65" location="A124799254W" display="A124799254W" xr:uid="{3A773F12-CE7A-4F7C-98B6-A65D87542720}"/>
    <hyperlink ref="G66" location="A124799618X" display="A124799618X" xr:uid="{7E447D10-07F6-4D01-89EE-BC146DB454F9}"/>
    <hyperlink ref="F66" location="A124800374W" display="A124800374W" xr:uid="{E14AD576-E452-47B1-832C-6C7233467988}"/>
    <hyperlink ref="E66" location="A124800122A" display="A124800122A" xr:uid="{0353D4E1-AB07-4C4B-AB33-1A88432B151F}"/>
    <hyperlink ref="C66" location="A124799870A" display="A124799870A" xr:uid="{C6243A1D-5614-444F-9E42-01C40283610B}"/>
    <hyperlink ref="D66" location="A124799366R" display="A124799366R" xr:uid="{DFCFBA50-DF8D-4A83-97EB-8220E4413D1C}"/>
    <hyperlink ref="G67" location="A124799622R" display="A124799622R" xr:uid="{22B93E4F-EF30-4B53-BD57-B611E2131FBE}"/>
    <hyperlink ref="F67" location="A124800378F" display="A124800378F" xr:uid="{08A3FB10-E451-48D7-9C9F-B65123359EB4}"/>
    <hyperlink ref="E67" location="A124800126K" display="A124800126K" xr:uid="{65CA8895-15CB-408A-9703-849C5EE11F09}"/>
    <hyperlink ref="C67" location="A124799874K" display="A124799874K" xr:uid="{B470DA90-94C2-4D3F-AF45-C9EDE994FFC6}"/>
    <hyperlink ref="D67" location="A124799370F" display="A124799370F" xr:uid="{8E1ACE03-9E00-49FA-8284-48AF008A8165}"/>
    <hyperlink ref="G68" location="A124799526R" display="A124799526R" xr:uid="{05C749F3-2E46-4945-9D2B-102834928A47}"/>
    <hyperlink ref="F68" location="A124800282L" display="A124800282L" xr:uid="{12CE60C7-41AE-46ED-92F1-B424FDF2D206}"/>
    <hyperlink ref="E68" location="A124800030T" display="A124800030T" xr:uid="{924CC1FC-8759-4D7E-A8A8-1A50BC98F115}"/>
    <hyperlink ref="C68" location="A124799778K" display="A124799778K" xr:uid="{7B7A3268-0D8B-44FB-B268-E0A21EBBC455}"/>
    <hyperlink ref="D68" location="A124799274F" display="A124799274F" xr:uid="{40EEE4E5-E05D-4B6A-9AD2-144A8B67DDA4}"/>
    <hyperlink ref="G69" location="A124799482X" display="A124799482X" xr:uid="{2E9D2DFA-4945-4CD7-9E01-BEEB961ACFB7}"/>
    <hyperlink ref="F69" location="A124800238C" display="A124800238C" xr:uid="{F2B69DA2-9CCD-4FF5-80FA-A1E933F76A10}"/>
    <hyperlink ref="E69" location="A124799986C" display="A124799986C" xr:uid="{015C9411-803D-43BE-A679-EDA49499D398}"/>
    <hyperlink ref="C69" location="A124799734J" display="A124799734J" xr:uid="{F3799055-2041-4B25-9AAC-450B0AF4BE6D}"/>
    <hyperlink ref="D69" location="A124799230C" display="A124799230C" xr:uid="{57906652-764D-420E-A10F-814E8ADCDA45}"/>
    <hyperlink ref="G70" location="A124799702R" display="A124799702R" xr:uid="{C8B5C3AD-721E-4AF8-ADB4-5F63263364FA}"/>
    <hyperlink ref="F70" location="A124800458F" display="A124800458F" xr:uid="{46A376DE-CE58-433B-AE95-5C3B9C6E717C}"/>
    <hyperlink ref="E70" location="A124800206K" display="A124800206K" xr:uid="{7907B21E-E6CA-4C0B-BCF4-F0FBAE9BBE00}"/>
    <hyperlink ref="C70" location="A124799954K" display="A124799954K" xr:uid="{1878F6E7-D0E6-4F27-BA1F-A34FD68142D5}"/>
    <hyperlink ref="D70" location="A124799450F" display="A124799450F" xr:uid="{66BE82C5-1C1B-47DB-AD36-47D34C51430B}"/>
    <hyperlink ref="G71" location="A124799570X" display="A124799570X" xr:uid="{3DCDB6A8-9950-42A2-8409-472B8ABCD384}"/>
    <hyperlink ref="F71" location="A124800326C" display="A124800326C" xr:uid="{7ADF6612-E1FB-4F12-896D-DBC73A94AB94}"/>
    <hyperlink ref="E71" location="A124800074V" display="A124800074V" xr:uid="{866E75C5-8D25-4B25-B279-AFCEF0CA1216}"/>
    <hyperlink ref="C71" location="A124799822J" display="A124799822J" xr:uid="{B9609258-F046-4B7B-A95B-776CFA02EF9C}"/>
    <hyperlink ref="D71" location="A124799318W" display="A124799318W" xr:uid="{2F91C74E-1243-4AB5-96C9-2E0EEFC7EB29}"/>
    <hyperlink ref="G73" location="A124799650X" display="A124799650X" xr:uid="{4F35D40D-99A0-4F02-BFB1-9BB128C1C624}"/>
    <hyperlink ref="F73" location="A124800406C" display="A124800406C" xr:uid="{9038BE79-A4B7-4CAB-99D7-0E2EAAC10012}"/>
    <hyperlink ref="E73" location="A124800154V" display="A124800154V" xr:uid="{907A018A-BF87-45D8-8E54-9B5EF12461DD}"/>
    <hyperlink ref="C73" location="A124799902J" display="A124799902J" xr:uid="{40AB473C-A7E3-4382-8626-B417C8EA8692}"/>
    <hyperlink ref="D73" location="A124799398J" display="A124799398J" xr:uid="{97FC1646-8D8C-4DE3-8163-ABD38C852858}"/>
    <hyperlink ref="G74" location="A124799706X" display="A124799706X" xr:uid="{3975E9BB-A4C1-42C8-B11D-8BDAB6D7CB71}"/>
    <hyperlink ref="F74" location="A124800462W" display="A124800462W" xr:uid="{EC686006-E139-46DF-92DE-D6E5499E43B4}"/>
    <hyperlink ref="E74" location="A124800210A" display="A124800210A" xr:uid="{F00876E6-F454-4077-8C4A-920839755C08}"/>
    <hyperlink ref="C74" location="A124799958V" display="A124799958V" xr:uid="{02A7BAA0-BC8F-4B3A-86E2-A8C4733AAA1A}"/>
    <hyperlink ref="D74" location="A124799454R" display="A124799454R" xr:uid="{AF79BB5C-41E9-4D81-BAD5-6C185F8D7E33}"/>
    <hyperlink ref="G75" location="A124799486J" display="A124799486J" xr:uid="{F2B940BC-C2BF-425E-BECD-534E7FF4B015}"/>
    <hyperlink ref="F75" location="A124800242V" display="A124800242V" xr:uid="{C53DF1C1-A10F-4939-AE86-48B5234705D2}"/>
    <hyperlink ref="E75" location="A124799990V" display="A124799990V" xr:uid="{A60A307B-E023-4D82-A74F-A0FE4C969D01}"/>
    <hyperlink ref="C75" location="A124799738T" display="A124799738T" xr:uid="{DE27B54B-9F70-41CA-971A-C4179D1536F0}"/>
    <hyperlink ref="D75" location="A124799234L" display="A124799234L" xr:uid="{958B6987-2FE2-476F-B168-121F7C9E1DFB}"/>
    <hyperlink ref="G76" location="A124799530F" display="A124799530F" xr:uid="{5C8662C9-7DA2-4B38-B2B0-107E8F146019}"/>
    <hyperlink ref="F76" location="A124800286W" display="A124800286W" xr:uid="{4106AAE0-9A8C-454F-8C84-8B14022F2577}"/>
    <hyperlink ref="E76" location="A124800034A" display="A124800034A" xr:uid="{9B3253F9-5C21-4B59-8395-06BBFAE36741}"/>
    <hyperlink ref="C76" location="A124799782A" display="A124799782A" xr:uid="{560CEC9B-CEEC-4C49-8DE4-02798DABAFDB}"/>
    <hyperlink ref="D76" location="A124799278R" display="A124799278R" xr:uid="{757B8433-2D68-41A7-BCD4-D409F2A49BF7}"/>
    <hyperlink ref="G77" location="A124799626X" display="A124799626X" xr:uid="{A4FA3DCC-7713-4F1D-A017-2F0D4448C956}"/>
    <hyperlink ref="F77" location="A124800382W" display="A124800382W" xr:uid="{8CD840AE-18BE-441F-A1A2-0BD9DD568F08}"/>
    <hyperlink ref="E77" location="A124800130A" display="A124800130A" xr:uid="{01AC2107-80EE-4367-BBED-2F610E28124D}"/>
    <hyperlink ref="C77" location="A124799878V" display="A124799878V" xr:uid="{32CB48A5-8D24-46D5-A60C-3196F55CDE3C}"/>
    <hyperlink ref="D77" location="A124799374R" display="A124799374R" xr:uid="{48B65552-94AA-49D6-967A-4C45DA335FF6}"/>
    <hyperlink ref="G78" location="A124799534R" display="A124799534R" xr:uid="{759B4630-E29F-4FE9-86F1-166D8C8A954A}"/>
    <hyperlink ref="F78" location="A124800290L" display="A124800290L" xr:uid="{6F464210-4D76-44A5-A9EB-4DE79164BC6E}"/>
    <hyperlink ref="E78" location="A124800038K" display="A124800038K" xr:uid="{65E7A6B4-BA7C-4526-A576-62A525BBF44F}"/>
    <hyperlink ref="C78" location="A124799786K" display="A124799786K" xr:uid="{7781FDD2-4F75-4897-8B4D-73E660776CEA}"/>
    <hyperlink ref="D78" location="A124799282F" display="A124799282F" xr:uid="{9DDE1032-C9D1-4532-80A1-05448706806A}"/>
    <hyperlink ref="G79" location="A124799678A" display="A124799678A" xr:uid="{26420B8F-61D9-49F3-A392-638FB4A4FE84}"/>
    <hyperlink ref="F79" location="A124800434L" display="A124800434L" xr:uid="{57A856C7-CC1D-45DE-A7F7-C52F3FE28CC0}"/>
    <hyperlink ref="E79" location="A124800182C" display="A124800182C" xr:uid="{B2B819B7-CEB8-4C27-A296-1AD22C500E9A}"/>
    <hyperlink ref="C79" location="A124799930T" display="A124799930T" xr:uid="{A28ECE44-6FB1-4453-8FE1-41BF771B840B}"/>
    <hyperlink ref="D79" location="A124799426F" display="A124799426F" xr:uid="{EC5F5813-33A2-4376-A386-7F07762B2505}"/>
    <hyperlink ref="G80" location="A124799490X" display="A124799490X" xr:uid="{0F6A8327-317D-4F25-AA99-B99074D696AB}"/>
    <hyperlink ref="F80" location="A124800246C" display="A124800246C" xr:uid="{653CD299-2930-451D-B4F7-F0E33A20436D}"/>
    <hyperlink ref="E80" location="A124799994C" display="A124799994C" xr:uid="{B2799FC6-3084-4F37-89D0-14B978C7F6E1}"/>
    <hyperlink ref="C80" location="A124799742J" display="A124799742J" xr:uid="{C8E2D9FD-6774-4076-BC9F-3572D92E6A8C}"/>
    <hyperlink ref="D80" location="A124799238W" display="A124799238W" xr:uid="{26F552EE-8331-4830-A160-753DF50B226D}"/>
    <hyperlink ref="G81" location="A124799682T" display="A124799682T" xr:uid="{B5C13C83-45CB-407C-9E27-B4E02F43936E}"/>
    <hyperlink ref="F81" location="A124800438W" display="A124800438W" xr:uid="{6B3D5F0B-06AD-4E46-9486-9C9908C7A208}"/>
    <hyperlink ref="E81" location="A124800186L" display="A124800186L" xr:uid="{AC80D060-9761-4F2D-B10F-1D1424FBD4E6}"/>
    <hyperlink ref="C81" location="A124799934A" display="A124799934A" xr:uid="{98127EF3-CA37-449E-8833-E0AB173DB2B4}"/>
    <hyperlink ref="D81" location="A124799430W" display="A124799430W" xr:uid="{1120DE99-2483-482C-9EF1-F6D4DFF76119}"/>
    <hyperlink ref="G82" location="A124799574J" display="A124799574J" xr:uid="{9CF55AB1-D6E0-4786-9164-5EA57B07DBB8}"/>
    <hyperlink ref="F82" location="A124800330V" display="A124800330V" xr:uid="{E5DA13B0-240A-415C-82AC-26EA55A295A9}"/>
    <hyperlink ref="E82" location="A124800078C" display="A124800078C" xr:uid="{1DF8D794-C0C4-4331-ADF6-052AFE71AAE1}"/>
    <hyperlink ref="C82" location="A124799826T" display="A124799826T" xr:uid="{59171C5C-9647-4CF1-BC54-8BCBD3A91F5C}"/>
    <hyperlink ref="D82" location="A124799322L" display="A124799322L" xr:uid="{595B859A-0E9A-4475-9F83-CDB3CB797FB5}"/>
  </hyperlinks>
  <pageMargins left="0.74803149606299213" right="0.74803149606299213" top="0.98425196850393704" bottom="0.98425196850393704" header="0.51181102362204722" footer="0.51181102362204722"/>
  <pageSetup paperSize="8" scale="68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28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642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643</v>
      </c>
    </row>
    <row r="6" spans="1:13" ht="15.75" customHeight="1">
      <c r="B6" s="77" t="s">
        <v>644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8" spans="1:13" ht="15">
      <c r="D8" s="16" t="s">
        <v>646</v>
      </c>
    </row>
    <row r="9" spans="1:13" s="17" customFormat="1"/>
    <row r="10" spans="1:13" ht="22.5" customHeight="1">
      <c r="A10" s="18" t="s">
        <v>647</v>
      </c>
      <c r="B10" s="18"/>
      <c r="C10" s="18"/>
      <c r="D10" s="18" t="s">
        <v>251</v>
      </c>
      <c r="E10" s="18" t="s">
        <v>258</v>
      </c>
      <c r="F10" s="18" t="s">
        <v>255</v>
      </c>
      <c r="G10" s="18" t="s">
        <v>256</v>
      </c>
      <c r="H10" s="18" t="s">
        <v>648</v>
      </c>
      <c r="I10" s="18" t="s">
        <v>250</v>
      </c>
      <c r="J10" s="18" t="s">
        <v>252</v>
      </c>
      <c r="K10" s="18" t="s">
        <v>649</v>
      </c>
      <c r="L10" s="18" t="s">
        <v>254</v>
      </c>
    </row>
    <row r="12" spans="1:13">
      <c r="A12" s="11" t="s">
        <v>0</v>
      </c>
      <c r="D12" s="11" t="s">
        <v>260</v>
      </c>
      <c r="E12" s="19" t="s">
        <v>262</v>
      </c>
      <c r="F12" s="10">
        <v>42036</v>
      </c>
      <c r="G12" s="10">
        <v>44228</v>
      </c>
      <c r="H12" s="11">
        <v>7</v>
      </c>
      <c r="I12" s="20" t="s">
        <v>259</v>
      </c>
      <c r="J12" s="11" t="s">
        <v>261</v>
      </c>
      <c r="K12" s="11" t="s">
        <v>651</v>
      </c>
      <c r="L12" s="11">
        <v>2</v>
      </c>
    </row>
    <row r="13" spans="1:13">
      <c r="A13" s="11" t="s">
        <v>1</v>
      </c>
      <c r="D13" s="11" t="s">
        <v>260</v>
      </c>
      <c r="E13" s="19" t="s">
        <v>263</v>
      </c>
      <c r="F13" s="10">
        <v>42036</v>
      </c>
      <c r="G13" s="10">
        <v>44228</v>
      </c>
      <c r="H13" s="11">
        <v>7</v>
      </c>
      <c r="I13" s="20" t="s">
        <v>259</v>
      </c>
      <c r="J13" s="11" t="s">
        <v>261</v>
      </c>
      <c r="K13" s="11" t="s">
        <v>651</v>
      </c>
      <c r="L13" s="11">
        <v>2</v>
      </c>
    </row>
    <row r="14" spans="1:13">
      <c r="A14" s="11" t="s">
        <v>2</v>
      </c>
      <c r="D14" s="11" t="s">
        <v>260</v>
      </c>
      <c r="E14" s="19" t="s">
        <v>264</v>
      </c>
      <c r="F14" s="10">
        <v>42036</v>
      </c>
      <c r="G14" s="10">
        <v>44228</v>
      </c>
      <c r="H14" s="11">
        <v>7</v>
      </c>
      <c r="I14" s="20" t="s">
        <v>259</v>
      </c>
      <c r="J14" s="11" t="s">
        <v>261</v>
      </c>
      <c r="K14" s="11" t="s">
        <v>651</v>
      </c>
      <c r="L14" s="11">
        <v>2</v>
      </c>
    </row>
    <row r="15" spans="1:13">
      <c r="A15" s="11" t="s">
        <v>3</v>
      </c>
      <c r="D15" s="11" t="s">
        <v>260</v>
      </c>
      <c r="E15" s="19" t="s">
        <v>265</v>
      </c>
      <c r="F15" s="10">
        <v>42036</v>
      </c>
      <c r="G15" s="10">
        <v>44228</v>
      </c>
      <c r="H15" s="11">
        <v>7</v>
      </c>
      <c r="I15" s="20" t="s">
        <v>259</v>
      </c>
      <c r="J15" s="11" t="s">
        <v>261</v>
      </c>
      <c r="K15" s="11" t="s">
        <v>651</v>
      </c>
      <c r="L15" s="11">
        <v>2</v>
      </c>
    </row>
    <row r="16" spans="1:13">
      <c r="A16" s="11" t="s">
        <v>4</v>
      </c>
      <c r="D16" s="11" t="s">
        <v>260</v>
      </c>
      <c r="E16" s="19" t="s">
        <v>266</v>
      </c>
      <c r="F16" s="10">
        <v>42036</v>
      </c>
      <c r="G16" s="10">
        <v>44228</v>
      </c>
      <c r="H16" s="11">
        <v>7</v>
      </c>
      <c r="I16" s="20" t="s">
        <v>259</v>
      </c>
      <c r="J16" s="11" t="s">
        <v>261</v>
      </c>
      <c r="K16" s="11" t="s">
        <v>651</v>
      </c>
      <c r="L16" s="11">
        <v>2</v>
      </c>
    </row>
    <row r="17" spans="1:12">
      <c r="A17" s="11" t="s">
        <v>5</v>
      </c>
      <c r="D17" s="11" t="s">
        <v>260</v>
      </c>
      <c r="E17" s="19" t="s">
        <v>267</v>
      </c>
      <c r="F17" s="10">
        <v>42036</v>
      </c>
      <c r="G17" s="10">
        <v>44228</v>
      </c>
      <c r="H17" s="11">
        <v>7</v>
      </c>
      <c r="I17" s="20" t="s">
        <v>259</v>
      </c>
      <c r="J17" s="11" t="s">
        <v>261</v>
      </c>
      <c r="K17" s="11" t="s">
        <v>651</v>
      </c>
      <c r="L17" s="11">
        <v>2</v>
      </c>
    </row>
    <row r="18" spans="1:12">
      <c r="A18" s="11" t="s">
        <v>6</v>
      </c>
      <c r="D18" s="11" t="s">
        <v>260</v>
      </c>
      <c r="E18" s="19" t="s">
        <v>268</v>
      </c>
      <c r="F18" s="10">
        <v>42036</v>
      </c>
      <c r="G18" s="10">
        <v>44228</v>
      </c>
      <c r="H18" s="11">
        <v>7</v>
      </c>
      <c r="I18" s="20" t="s">
        <v>259</v>
      </c>
      <c r="J18" s="11" t="s">
        <v>261</v>
      </c>
      <c r="K18" s="11" t="s">
        <v>651</v>
      </c>
      <c r="L18" s="11">
        <v>2</v>
      </c>
    </row>
    <row r="19" spans="1:12">
      <c r="A19" s="11" t="s">
        <v>7</v>
      </c>
      <c r="D19" s="11" t="s">
        <v>260</v>
      </c>
      <c r="E19" s="19" t="s">
        <v>269</v>
      </c>
      <c r="F19" s="10">
        <v>42036</v>
      </c>
      <c r="G19" s="10">
        <v>44228</v>
      </c>
      <c r="H19" s="11">
        <v>7</v>
      </c>
      <c r="I19" s="20" t="s">
        <v>259</v>
      </c>
      <c r="J19" s="11" t="s">
        <v>261</v>
      </c>
      <c r="K19" s="11" t="s">
        <v>651</v>
      </c>
      <c r="L19" s="11">
        <v>2</v>
      </c>
    </row>
    <row r="20" spans="1:12">
      <c r="A20" s="11" t="s">
        <v>8</v>
      </c>
      <c r="D20" s="11" t="s">
        <v>260</v>
      </c>
      <c r="E20" s="19" t="s">
        <v>270</v>
      </c>
      <c r="F20" s="10">
        <v>42036</v>
      </c>
      <c r="G20" s="10">
        <v>44228</v>
      </c>
      <c r="H20" s="11">
        <v>7</v>
      </c>
      <c r="I20" s="20" t="s">
        <v>259</v>
      </c>
      <c r="J20" s="11" t="s">
        <v>261</v>
      </c>
      <c r="K20" s="11" t="s">
        <v>651</v>
      </c>
      <c r="L20" s="11">
        <v>2</v>
      </c>
    </row>
    <row r="21" spans="1:12">
      <c r="A21" s="11" t="s">
        <v>9</v>
      </c>
      <c r="D21" s="11" t="s">
        <v>260</v>
      </c>
      <c r="E21" s="19" t="s">
        <v>271</v>
      </c>
      <c r="F21" s="10">
        <v>42036</v>
      </c>
      <c r="G21" s="10">
        <v>44228</v>
      </c>
      <c r="H21" s="11">
        <v>7</v>
      </c>
      <c r="I21" s="20" t="s">
        <v>259</v>
      </c>
      <c r="J21" s="11" t="s">
        <v>261</v>
      </c>
      <c r="K21" s="11" t="s">
        <v>651</v>
      </c>
      <c r="L21" s="11">
        <v>2</v>
      </c>
    </row>
    <row r="22" spans="1:12">
      <c r="A22" s="11" t="s">
        <v>10</v>
      </c>
      <c r="D22" s="11" t="s">
        <v>260</v>
      </c>
      <c r="E22" s="19" t="s">
        <v>272</v>
      </c>
      <c r="F22" s="10">
        <v>42036</v>
      </c>
      <c r="G22" s="10">
        <v>44228</v>
      </c>
      <c r="H22" s="11">
        <v>7</v>
      </c>
      <c r="I22" s="20" t="s">
        <v>259</v>
      </c>
      <c r="J22" s="11" t="s">
        <v>261</v>
      </c>
      <c r="K22" s="11" t="s">
        <v>651</v>
      </c>
      <c r="L22" s="11">
        <v>2</v>
      </c>
    </row>
    <row r="23" spans="1:12">
      <c r="A23" s="11" t="s">
        <v>11</v>
      </c>
      <c r="D23" s="11" t="s">
        <v>260</v>
      </c>
      <c r="E23" s="19" t="s">
        <v>273</v>
      </c>
      <c r="F23" s="10">
        <v>42036</v>
      </c>
      <c r="G23" s="10">
        <v>44228</v>
      </c>
      <c r="H23" s="11">
        <v>7</v>
      </c>
      <c r="I23" s="20" t="s">
        <v>259</v>
      </c>
      <c r="J23" s="11" t="s">
        <v>261</v>
      </c>
      <c r="K23" s="11" t="s">
        <v>651</v>
      </c>
      <c r="L23" s="11">
        <v>2</v>
      </c>
    </row>
    <row r="24" spans="1:12">
      <c r="A24" s="11" t="s">
        <v>12</v>
      </c>
      <c r="D24" s="11" t="s">
        <v>260</v>
      </c>
      <c r="E24" s="19" t="s">
        <v>274</v>
      </c>
      <c r="F24" s="10">
        <v>42036</v>
      </c>
      <c r="G24" s="10">
        <v>44228</v>
      </c>
      <c r="H24" s="11">
        <v>7</v>
      </c>
      <c r="I24" s="20" t="s">
        <v>259</v>
      </c>
      <c r="J24" s="11" t="s">
        <v>261</v>
      </c>
      <c r="K24" s="11" t="s">
        <v>651</v>
      </c>
      <c r="L24" s="11">
        <v>2</v>
      </c>
    </row>
    <row r="25" spans="1:12">
      <c r="A25" s="11" t="s">
        <v>13</v>
      </c>
      <c r="D25" s="11" t="s">
        <v>260</v>
      </c>
      <c r="E25" s="19" t="s">
        <v>275</v>
      </c>
      <c r="F25" s="10">
        <v>42036</v>
      </c>
      <c r="G25" s="10">
        <v>44228</v>
      </c>
      <c r="H25" s="11">
        <v>7</v>
      </c>
      <c r="I25" s="20" t="s">
        <v>259</v>
      </c>
      <c r="J25" s="11" t="s">
        <v>261</v>
      </c>
      <c r="K25" s="11" t="s">
        <v>651</v>
      </c>
      <c r="L25" s="11">
        <v>2</v>
      </c>
    </row>
    <row r="26" spans="1:12">
      <c r="A26" s="11" t="s">
        <v>14</v>
      </c>
      <c r="D26" s="11" t="s">
        <v>260</v>
      </c>
      <c r="E26" s="19" t="s">
        <v>276</v>
      </c>
      <c r="F26" s="10">
        <v>42036</v>
      </c>
      <c r="G26" s="10">
        <v>44228</v>
      </c>
      <c r="H26" s="11">
        <v>7</v>
      </c>
      <c r="I26" s="20" t="s">
        <v>259</v>
      </c>
      <c r="J26" s="11" t="s">
        <v>261</v>
      </c>
      <c r="K26" s="11" t="s">
        <v>651</v>
      </c>
      <c r="L26" s="11">
        <v>2</v>
      </c>
    </row>
    <row r="27" spans="1:12">
      <c r="A27" s="11" t="s">
        <v>15</v>
      </c>
      <c r="D27" s="11" t="s">
        <v>260</v>
      </c>
      <c r="E27" s="19" t="s">
        <v>277</v>
      </c>
      <c r="F27" s="10">
        <v>42036</v>
      </c>
      <c r="G27" s="10">
        <v>44228</v>
      </c>
      <c r="H27" s="11">
        <v>7</v>
      </c>
      <c r="I27" s="20" t="s">
        <v>259</v>
      </c>
      <c r="J27" s="11" t="s">
        <v>261</v>
      </c>
      <c r="K27" s="11" t="s">
        <v>651</v>
      </c>
      <c r="L27" s="11">
        <v>2</v>
      </c>
    </row>
    <row r="28" spans="1:12">
      <c r="A28" s="11" t="s">
        <v>16</v>
      </c>
      <c r="D28" s="11" t="s">
        <v>260</v>
      </c>
      <c r="E28" s="19" t="s">
        <v>278</v>
      </c>
      <c r="F28" s="10">
        <v>42036</v>
      </c>
      <c r="G28" s="10">
        <v>44228</v>
      </c>
      <c r="H28" s="11">
        <v>7</v>
      </c>
      <c r="I28" s="20" t="s">
        <v>259</v>
      </c>
      <c r="J28" s="11" t="s">
        <v>261</v>
      </c>
      <c r="K28" s="11" t="s">
        <v>651</v>
      </c>
      <c r="L28" s="11">
        <v>2</v>
      </c>
    </row>
    <row r="29" spans="1:12">
      <c r="A29" s="11" t="s">
        <v>17</v>
      </c>
      <c r="D29" s="11" t="s">
        <v>260</v>
      </c>
      <c r="E29" s="19" t="s">
        <v>279</v>
      </c>
      <c r="F29" s="10">
        <v>42036</v>
      </c>
      <c r="G29" s="10">
        <v>44228</v>
      </c>
      <c r="H29" s="11">
        <v>7</v>
      </c>
      <c r="I29" s="20" t="s">
        <v>259</v>
      </c>
      <c r="J29" s="11" t="s">
        <v>261</v>
      </c>
      <c r="K29" s="11" t="s">
        <v>651</v>
      </c>
      <c r="L29" s="11">
        <v>2</v>
      </c>
    </row>
    <row r="30" spans="1:12">
      <c r="A30" s="11" t="s">
        <v>18</v>
      </c>
      <c r="D30" s="11" t="s">
        <v>260</v>
      </c>
      <c r="E30" s="19" t="s">
        <v>280</v>
      </c>
      <c r="F30" s="10">
        <v>42036</v>
      </c>
      <c r="G30" s="10">
        <v>44228</v>
      </c>
      <c r="H30" s="11">
        <v>7</v>
      </c>
      <c r="I30" s="20" t="s">
        <v>259</v>
      </c>
      <c r="J30" s="11" t="s">
        <v>261</v>
      </c>
      <c r="K30" s="11" t="s">
        <v>651</v>
      </c>
      <c r="L30" s="11">
        <v>2</v>
      </c>
    </row>
    <row r="31" spans="1:12">
      <c r="A31" s="11" t="s">
        <v>19</v>
      </c>
      <c r="D31" s="11" t="s">
        <v>260</v>
      </c>
      <c r="E31" s="19" t="s">
        <v>281</v>
      </c>
      <c r="F31" s="10">
        <v>42036</v>
      </c>
      <c r="G31" s="10">
        <v>44228</v>
      </c>
      <c r="H31" s="11">
        <v>7</v>
      </c>
      <c r="I31" s="20" t="s">
        <v>259</v>
      </c>
      <c r="J31" s="11" t="s">
        <v>261</v>
      </c>
      <c r="K31" s="11" t="s">
        <v>651</v>
      </c>
      <c r="L31" s="11">
        <v>2</v>
      </c>
    </row>
    <row r="32" spans="1:12">
      <c r="A32" s="11" t="s">
        <v>20</v>
      </c>
      <c r="D32" s="11" t="s">
        <v>260</v>
      </c>
      <c r="E32" s="19" t="s">
        <v>282</v>
      </c>
      <c r="F32" s="10">
        <v>42036</v>
      </c>
      <c r="G32" s="10">
        <v>44228</v>
      </c>
      <c r="H32" s="11">
        <v>7</v>
      </c>
      <c r="I32" s="20" t="s">
        <v>259</v>
      </c>
      <c r="J32" s="11" t="s">
        <v>261</v>
      </c>
      <c r="K32" s="11" t="s">
        <v>651</v>
      </c>
      <c r="L32" s="11">
        <v>2</v>
      </c>
    </row>
    <row r="33" spans="1:12">
      <c r="A33" s="11" t="s">
        <v>21</v>
      </c>
      <c r="D33" s="11" t="s">
        <v>260</v>
      </c>
      <c r="E33" s="19" t="s">
        <v>283</v>
      </c>
      <c r="F33" s="10">
        <v>42036</v>
      </c>
      <c r="G33" s="10">
        <v>44228</v>
      </c>
      <c r="H33" s="11">
        <v>7</v>
      </c>
      <c r="I33" s="20" t="s">
        <v>259</v>
      </c>
      <c r="J33" s="11" t="s">
        <v>261</v>
      </c>
      <c r="K33" s="11" t="s">
        <v>651</v>
      </c>
      <c r="L33" s="11">
        <v>2</v>
      </c>
    </row>
    <row r="34" spans="1:12">
      <c r="A34" s="11" t="s">
        <v>22</v>
      </c>
      <c r="D34" s="11" t="s">
        <v>260</v>
      </c>
      <c r="E34" s="19" t="s">
        <v>284</v>
      </c>
      <c r="F34" s="10">
        <v>42036</v>
      </c>
      <c r="G34" s="10">
        <v>44228</v>
      </c>
      <c r="H34" s="11">
        <v>7</v>
      </c>
      <c r="I34" s="20" t="s">
        <v>259</v>
      </c>
      <c r="J34" s="11" t="s">
        <v>261</v>
      </c>
      <c r="K34" s="11" t="s">
        <v>651</v>
      </c>
      <c r="L34" s="11">
        <v>2</v>
      </c>
    </row>
    <row r="35" spans="1:12">
      <c r="A35" s="11" t="s">
        <v>23</v>
      </c>
      <c r="D35" s="11" t="s">
        <v>260</v>
      </c>
      <c r="E35" s="19" t="s">
        <v>285</v>
      </c>
      <c r="F35" s="10">
        <v>42036</v>
      </c>
      <c r="G35" s="10">
        <v>44228</v>
      </c>
      <c r="H35" s="11">
        <v>7</v>
      </c>
      <c r="I35" s="20" t="s">
        <v>259</v>
      </c>
      <c r="J35" s="11" t="s">
        <v>261</v>
      </c>
      <c r="K35" s="11" t="s">
        <v>651</v>
      </c>
      <c r="L35" s="11">
        <v>2</v>
      </c>
    </row>
    <row r="36" spans="1:12">
      <c r="A36" s="11" t="s">
        <v>24</v>
      </c>
      <c r="D36" s="11" t="s">
        <v>260</v>
      </c>
      <c r="E36" s="19" t="s">
        <v>286</v>
      </c>
      <c r="F36" s="10">
        <v>42036</v>
      </c>
      <c r="G36" s="10">
        <v>44228</v>
      </c>
      <c r="H36" s="11">
        <v>7</v>
      </c>
      <c r="I36" s="20" t="s">
        <v>259</v>
      </c>
      <c r="J36" s="11" t="s">
        <v>261</v>
      </c>
      <c r="K36" s="11" t="s">
        <v>651</v>
      </c>
      <c r="L36" s="11">
        <v>2</v>
      </c>
    </row>
    <row r="37" spans="1:12">
      <c r="A37" s="11" t="s">
        <v>25</v>
      </c>
      <c r="D37" s="11" t="s">
        <v>260</v>
      </c>
      <c r="E37" s="19" t="s">
        <v>287</v>
      </c>
      <c r="F37" s="10">
        <v>42036</v>
      </c>
      <c r="G37" s="10">
        <v>44228</v>
      </c>
      <c r="H37" s="11">
        <v>7</v>
      </c>
      <c r="I37" s="20" t="s">
        <v>259</v>
      </c>
      <c r="J37" s="11" t="s">
        <v>261</v>
      </c>
      <c r="K37" s="11" t="s">
        <v>651</v>
      </c>
      <c r="L37" s="11">
        <v>2</v>
      </c>
    </row>
    <row r="38" spans="1:12">
      <c r="A38" s="11" t="s">
        <v>26</v>
      </c>
      <c r="D38" s="11" t="s">
        <v>260</v>
      </c>
      <c r="E38" s="19" t="s">
        <v>288</v>
      </c>
      <c r="F38" s="10">
        <v>42036</v>
      </c>
      <c r="G38" s="10">
        <v>44228</v>
      </c>
      <c r="H38" s="11">
        <v>7</v>
      </c>
      <c r="I38" s="20" t="s">
        <v>259</v>
      </c>
      <c r="J38" s="11" t="s">
        <v>261</v>
      </c>
      <c r="K38" s="11" t="s">
        <v>651</v>
      </c>
      <c r="L38" s="11">
        <v>2</v>
      </c>
    </row>
    <row r="39" spans="1:12">
      <c r="A39" s="11" t="s">
        <v>27</v>
      </c>
      <c r="D39" s="11" t="s">
        <v>260</v>
      </c>
      <c r="E39" s="19" t="s">
        <v>289</v>
      </c>
      <c r="F39" s="10">
        <v>42036</v>
      </c>
      <c r="G39" s="10">
        <v>44228</v>
      </c>
      <c r="H39" s="11">
        <v>7</v>
      </c>
      <c r="I39" s="20" t="s">
        <v>259</v>
      </c>
      <c r="J39" s="11" t="s">
        <v>261</v>
      </c>
      <c r="K39" s="11" t="s">
        <v>651</v>
      </c>
      <c r="L39" s="11">
        <v>2</v>
      </c>
    </row>
    <row r="40" spans="1:12">
      <c r="A40" s="11" t="s">
        <v>28</v>
      </c>
      <c r="D40" s="11" t="s">
        <v>260</v>
      </c>
      <c r="E40" s="19" t="s">
        <v>290</v>
      </c>
      <c r="F40" s="10">
        <v>42036</v>
      </c>
      <c r="G40" s="10">
        <v>44228</v>
      </c>
      <c r="H40" s="11">
        <v>7</v>
      </c>
      <c r="I40" s="20" t="s">
        <v>259</v>
      </c>
      <c r="J40" s="11" t="s">
        <v>261</v>
      </c>
      <c r="K40" s="11" t="s">
        <v>651</v>
      </c>
      <c r="L40" s="11">
        <v>2</v>
      </c>
    </row>
    <row r="41" spans="1:12">
      <c r="A41" s="11" t="s">
        <v>29</v>
      </c>
      <c r="D41" s="11" t="s">
        <v>260</v>
      </c>
      <c r="E41" s="19" t="s">
        <v>291</v>
      </c>
      <c r="F41" s="10">
        <v>42036</v>
      </c>
      <c r="G41" s="10">
        <v>44228</v>
      </c>
      <c r="H41" s="11">
        <v>7</v>
      </c>
      <c r="I41" s="20" t="s">
        <v>259</v>
      </c>
      <c r="J41" s="11" t="s">
        <v>261</v>
      </c>
      <c r="K41" s="11" t="s">
        <v>651</v>
      </c>
      <c r="L41" s="11">
        <v>2</v>
      </c>
    </row>
    <row r="42" spans="1:12">
      <c r="A42" s="11" t="s">
        <v>30</v>
      </c>
      <c r="D42" s="11" t="s">
        <v>260</v>
      </c>
      <c r="E42" s="19" t="s">
        <v>292</v>
      </c>
      <c r="F42" s="10">
        <v>42036</v>
      </c>
      <c r="G42" s="10">
        <v>44228</v>
      </c>
      <c r="H42" s="11">
        <v>7</v>
      </c>
      <c r="I42" s="20" t="s">
        <v>259</v>
      </c>
      <c r="J42" s="11" t="s">
        <v>261</v>
      </c>
      <c r="K42" s="11" t="s">
        <v>651</v>
      </c>
      <c r="L42" s="11">
        <v>2</v>
      </c>
    </row>
    <row r="43" spans="1:12">
      <c r="A43" s="11" t="s">
        <v>31</v>
      </c>
      <c r="D43" s="11" t="s">
        <v>260</v>
      </c>
      <c r="E43" s="19" t="s">
        <v>293</v>
      </c>
      <c r="F43" s="10">
        <v>42036</v>
      </c>
      <c r="G43" s="10">
        <v>44228</v>
      </c>
      <c r="H43" s="11">
        <v>7</v>
      </c>
      <c r="I43" s="20" t="s">
        <v>259</v>
      </c>
      <c r="J43" s="11" t="s">
        <v>261</v>
      </c>
      <c r="K43" s="11" t="s">
        <v>651</v>
      </c>
      <c r="L43" s="11">
        <v>2</v>
      </c>
    </row>
    <row r="44" spans="1:12">
      <c r="A44" s="11" t="s">
        <v>32</v>
      </c>
      <c r="D44" s="11" t="s">
        <v>260</v>
      </c>
      <c r="E44" s="19" t="s">
        <v>294</v>
      </c>
      <c r="F44" s="10">
        <v>42036</v>
      </c>
      <c r="G44" s="10">
        <v>44228</v>
      </c>
      <c r="H44" s="11">
        <v>7</v>
      </c>
      <c r="I44" s="20" t="s">
        <v>259</v>
      </c>
      <c r="J44" s="11" t="s">
        <v>261</v>
      </c>
      <c r="K44" s="11" t="s">
        <v>651</v>
      </c>
      <c r="L44" s="11">
        <v>2</v>
      </c>
    </row>
    <row r="45" spans="1:12">
      <c r="A45" s="11" t="s">
        <v>33</v>
      </c>
      <c r="D45" s="11" t="s">
        <v>260</v>
      </c>
      <c r="E45" s="19" t="s">
        <v>295</v>
      </c>
      <c r="F45" s="10">
        <v>42036</v>
      </c>
      <c r="G45" s="10">
        <v>44228</v>
      </c>
      <c r="H45" s="11">
        <v>7</v>
      </c>
      <c r="I45" s="20" t="s">
        <v>259</v>
      </c>
      <c r="J45" s="11" t="s">
        <v>261</v>
      </c>
      <c r="K45" s="11" t="s">
        <v>651</v>
      </c>
      <c r="L45" s="11">
        <v>2</v>
      </c>
    </row>
    <row r="46" spans="1:12">
      <c r="A46" s="11" t="s">
        <v>34</v>
      </c>
      <c r="D46" s="11" t="s">
        <v>260</v>
      </c>
      <c r="E46" s="19" t="s">
        <v>296</v>
      </c>
      <c r="F46" s="10">
        <v>42036</v>
      </c>
      <c r="G46" s="10">
        <v>44228</v>
      </c>
      <c r="H46" s="11">
        <v>7</v>
      </c>
      <c r="I46" s="20" t="s">
        <v>259</v>
      </c>
      <c r="J46" s="11" t="s">
        <v>261</v>
      </c>
      <c r="K46" s="11" t="s">
        <v>651</v>
      </c>
      <c r="L46" s="11">
        <v>2</v>
      </c>
    </row>
    <row r="47" spans="1:12">
      <c r="A47" s="11" t="s">
        <v>35</v>
      </c>
      <c r="D47" s="11" t="s">
        <v>260</v>
      </c>
      <c r="E47" s="19" t="s">
        <v>297</v>
      </c>
      <c r="F47" s="10">
        <v>42036</v>
      </c>
      <c r="G47" s="10">
        <v>44228</v>
      </c>
      <c r="H47" s="11">
        <v>7</v>
      </c>
      <c r="I47" s="20" t="s">
        <v>259</v>
      </c>
      <c r="J47" s="11" t="s">
        <v>261</v>
      </c>
      <c r="K47" s="11" t="s">
        <v>651</v>
      </c>
      <c r="L47" s="11">
        <v>2</v>
      </c>
    </row>
    <row r="48" spans="1:12">
      <c r="A48" s="11" t="s">
        <v>36</v>
      </c>
      <c r="D48" s="11" t="s">
        <v>260</v>
      </c>
      <c r="E48" s="19" t="s">
        <v>298</v>
      </c>
      <c r="F48" s="10">
        <v>42036</v>
      </c>
      <c r="G48" s="10">
        <v>44228</v>
      </c>
      <c r="H48" s="11">
        <v>7</v>
      </c>
      <c r="I48" s="20" t="s">
        <v>259</v>
      </c>
      <c r="J48" s="11" t="s">
        <v>261</v>
      </c>
      <c r="K48" s="11" t="s">
        <v>651</v>
      </c>
      <c r="L48" s="11">
        <v>2</v>
      </c>
    </row>
    <row r="49" spans="1:12">
      <c r="A49" s="11" t="s">
        <v>37</v>
      </c>
      <c r="D49" s="11" t="s">
        <v>260</v>
      </c>
      <c r="E49" s="19" t="s">
        <v>299</v>
      </c>
      <c r="F49" s="10">
        <v>42036</v>
      </c>
      <c r="G49" s="10">
        <v>44228</v>
      </c>
      <c r="H49" s="11">
        <v>7</v>
      </c>
      <c r="I49" s="20" t="s">
        <v>259</v>
      </c>
      <c r="J49" s="11" t="s">
        <v>261</v>
      </c>
      <c r="K49" s="11" t="s">
        <v>651</v>
      </c>
      <c r="L49" s="11">
        <v>2</v>
      </c>
    </row>
    <row r="50" spans="1:12">
      <c r="A50" s="11" t="s">
        <v>38</v>
      </c>
      <c r="D50" s="11" t="s">
        <v>260</v>
      </c>
      <c r="E50" s="19" t="s">
        <v>300</v>
      </c>
      <c r="F50" s="10">
        <v>42036</v>
      </c>
      <c r="G50" s="10">
        <v>44228</v>
      </c>
      <c r="H50" s="11">
        <v>7</v>
      </c>
      <c r="I50" s="20" t="s">
        <v>259</v>
      </c>
      <c r="J50" s="11" t="s">
        <v>261</v>
      </c>
      <c r="K50" s="11" t="s">
        <v>651</v>
      </c>
      <c r="L50" s="11">
        <v>2</v>
      </c>
    </row>
    <row r="51" spans="1:12">
      <c r="A51" s="11" t="s">
        <v>39</v>
      </c>
      <c r="D51" s="11" t="s">
        <v>260</v>
      </c>
      <c r="E51" s="19" t="s">
        <v>301</v>
      </c>
      <c r="F51" s="10">
        <v>42036</v>
      </c>
      <c r="G51" s="10">
        <v>44228</v>
      </c>
      <c r="H51" s="11">
        <v>7</v>
      </c>
      <c r="I51" s="20" t="s">
        <v>259</v>
      </c>
      <c r="J51" s="11" t="s">
        <v>261</v>
      </c>
      <c r="K51" s="11" t="s">
        <v>651</v>
      </c>
      <c r="L51" s="11">
        <v>2</v>
      </c>
    </row>
    <row r="52" spans="1:12">
      <c r="A52" s="11" t="s">
        <v>40</v>
      </c>
      <c r="D52" s="11" t="s">
        <v>260</v>
      </c>
      <c r="E52" s="19" t="s">
        <v>302</v>
      </c>
      <c r="F52" s="10">
        <v>42036</v>
      </c>
      <c r="G52" s="10">
        <v>44228</v>
      </c>
      <c r="H52" s="11">
        <v>7</v>
      </c>
      <c r="I52" s="20" t="s">
        <v>259</v>
      </c>
      <c r="J52" s="11" t="s">
        <v>261</v>
      </c>
      <c r="K52" s="11" t="s">
        <v>651</v>
      </c>
      <c r="L52" s="11">
        <v>2</v>
      </c>
    </row>
    <row r="53" spans="1:12">
      <c r="A53" s="11" t="s">
        <v>41</v>
      </c>
      <c r="D53" s="11" t="s">
        <v>260</v>
      </c>
      <c r="E53" s="19" t="s">
        <v>303</v>
      </c>
      <c r="F53" s="10">
        <v>42036</v>
      </c>
      <c r="G53" s="10">
        <v>44228</v>
      </c>
      <c r="H53" s="11">
        <v>7</v>
      </c>
      <c r="I53" s="20" t="s">
        <v>259</v>
      </c>
      <c r="J53" s="11" t="s">
        <v>261</v>
      </c>
      <c r="K53" s="11" t="s">
        <v>651</v>
      </c>
      <c r="L53" s="11">
        <v>2</v>
      </c>
    </row>
    <row r="54" spans="1:12">
      <c r="A54" s="11" t="s">
        <v>42</v>
      </c>
      <c r="D54" s="11" t="s">
        <v>260</v>
      </c>
      <c r="E54" s="19" t="s">
        <v>304</v>
      </c>
      <c r="F54" s="10">
        <v>42036</v>
      </c>
      <c r="G54" s="10">
        <v>44228</v>
      </c>
      <c r="H54" s="11">
        <v>7</v>
      </c>
      <c r="I54" s="20" t="s">
        <v>259</v>
      </c>
      <c r="J54" s="11" t="s">
        <v>261</v>
      </c>
      <c r="K54" s="11" t="s">
        <v>651</v>
      </c>
      <c r="L54" s="11">
        <v>2</v>
      </c>
    </row>
    <row r="55" spans="1:12">
      <c r="A55" s="11" t="s">
        <v>43</v>
      </c>
      <c r="D55" s="11" t="s">
        <v>260</v>
      </c>
      <c r="E55" s="19" t="s">
        <v>305</v>
      </c>
      <c r="F55" s="10">
        <v>42036</v>
      </c>
      <c r="G55" s="10">
        <v>44228</v>
      </c>
      <c r="H55" s="11">
        <v>7</v>
      </c>
      <c r="I55" s="20" t="s">
        <v>259</v>
      </c>
      <c r="J55" s="11" t="s">
        <v>261</v>
      </c>
      <c r="K55" s="11" t="s">
        <v>651</v>
      </c>
      <c r="L55" s="11">
        <v>2</v>
      </c>
    </row>
    <row r="56" spans="1:12">
      <c r="A56" s="11" t="s">
        <v>44</v>
      </c>
      <c r="D56" s="11" t="s">
        <v>260</v>
      </c>
      <c r="E56" s="19" t="s">
        <v>306</v>
      </c>
      <c r="F56" s="10">
        <v>42036</v>
      </c>
      <c r="G56" s="10">
        <v>44228</v>
      </c>
      <c r="H56" s="11">
        <v>7</v>
      </c>
      <c r="I56" s="20" t="s">
        <v>259</v>
      </c>
      <c r="J56" s="11" t="s">
        <v>261</v>
      </c>
      <c r="K56" s="11" t="s">
        <v>651</v>
      </c>
      <c r="L56" s="11">
        <v>2</v>
      </c>
    </row>
    <row r="57" spans="1:12">
      <c r="A57" s="11" t="s">
        <v>45</v>
      </c>
      <c r="D57" s="11" t="s">
        <v>260</v>
      </c>
      <c r="E57" s="19" t="s">
        <v>307</v>
      </c>
      <c r="F57" s="10">
        <v>42036</v>
      </c>
      <c r="G57" s="10">
        <v>44228</v>
      </c>
      <c r="H57" s="11">
        <v>7</v>
      </c>
      <c r="I57" s="20" t="s">
        <v>259</v>
      </c>
      <c r="J57" s="11" t="s">
        <v>261</v>
      </c>
      <c r="K57" s="11" t="s">
        <v>651</v>
      </c>
      <c r="L57" s="11">
        <v>2</v>
      </c>
    </row>
    <row r="58" spans="1:12">
      <c r="A58" s="11" t="s">
        <v>46</v>
      </c>
      <c r="D58" s="11" t="s">
        <v>260</v>
      </c>
      <c r="E58" s="19" t="s">
        <v>308</v>
      </c>
      <c r="F58" s="10">
        <v>42036</v>
      </c>
      <c r="G58" s="10">
        <v>44228</v>
      </c>
      <c r="H58" s="11">
        <v>7</v>
      </c>
      <c r="I58" s="20" t="s">
        <v>259</v>
      </c>
      <c r="J58" s="11" t="s">
        <v>261</v>
      </c>
      <c r="K58" s="11" t="s">
        <v>651</v>
      </c>
      <c r="L58" s="11">
        <v>2</v>
      </c>
    </row>
    <row r="59" spans="1:12">
      <c r="A59" s="11" t="s">
        <v>47</v>
      </c>
      <c r="D59" s="11" t="s">
        <v>260</v>
      </c>
      <c r="E59" s="19" t="s">
        <v>309</v>
      </c>
      <c r="F59" s="10">
        <v>42036</v>
      </c>
      <c r="G59" s="10">
        <v>44228</v>
      </c>
      <c r="H59" s="11">
        <v>7</v>
      </c>
      <c r="I59" s="20" t="s">
        <v>259</v>
      </c>
      <c r="J59" s="11" t="s">
        <v>261</v>
      </c>
      <c r="K59" s="11" t="s">
        <v>651</v>
      </c>
      <c r="L59" s="11">
        <v>2</v>
      </c>
    </row>
    <row r="60" spans="1:12">
      <c r="A60" s="11" t="s">
        <v>48</v>
      </c>
      <c r="D60" s="11" t="s">
        <v>260</v>
      </c>
      <c r="E60" s="19" t="s">
        <v>310</v>
      </c>
      <c r="F60" s="10">
        <v>42036</v>
      </c>
      <c r="G60" s="10">
        <v>44228</v>
      </c>
      <c r="H60" s="11">
        <v>7</v>
      </c>
      <c r="I60" s="20" t="s">
        <v>259</v>
      </c>
      <c r="J60" s="11" t="s">
        <v>261</v>
      </c>
      <c r="K60" s="11" t="s">
        <v>651</v>
      </c>
      <c r="L60" s="11">
        <v>2</v>
      </c>
    </row>
    <row r="61" spans="1:12">
      <c r="A61" s="11" t="s">
        <v>49</v>
      </c>
      <c r="D61" s="11" t="s">
        <v>260</v>
      </c>
      <c r="E61" s="19" t="s">
        <v>311</v>
      </c>
      <c r="F61" s="10">
        <v>42036</v>
      </c>
      <c r="G61" s="10">
        <v>44228</v>
      </c>
      <c r="H61" s="11">
        <v>7</v>
      </c>
      <c r="I61" s="20" t="s">
        <v>259</v>
      </c>
      <c r="J61" s="11" t="s">
        <v>261</v>
      </c>
      <c r="K61" s="11" t="s">
        <v>651</v>
      </c>
      <c r="L61" s="11">
        <v>2</v>
      </c>
    </row>
    <row r="62" spans="1:12">
      <c r="A62" s="11" t="s">
        <v>50</v>
      </c>
      <c r="D62" s="11" t="s">
        <v>260</v>
      </c>
      <c r="E62" s="19" t="s">
        <v>312</v>
      </c>
      <c r="F62" s="10">
        <v>42036</v>
      </c>
      <c r="G62" s="10">
        <v>44228</v>
      </c>
      <c r="H62" s="11">
        <v>7</v>
      </c>
      <c r="I62" s="20" t="s">
        <v>259</v>
      </c>
      <c r="J62" s="11" t="s">
        <v>261</v>
      </c>
      <c r="K62" s="11" t="s">
        <v>651</v>
      </c>
      <c r="L62" s="11">
        <v>2</v>
      </c>
    </row>
    <row r="63" spans="1:12">
      <c r="A63" s="11" t="s">
        <v>51</v>
      </c>
      <c r="D63" s="11" t="s">
        <v>260</v>
      </c>
      <c r="E63" s="19" t="s">
        <v>313</v>
      </c>
      <c r="F63" s="10">
        <v>42036</v>
      </c>
      <c r="G63" s="10">
        <v>44228</v>
      </c>
      <c r="H63" s="11">
        <v>7</v>
      </c>
      <c r="I63" s="20" t="s">
        <v>259</v>
      </c>
      <c r="J63" s="11" t="s">
        <v>261</v>
      </c>
      <c r="K63" s="11" t="s">
        <v>651</v>
      </c>
      <c r="L63" s="11">
        <v>2</v>
      </c>
    </row>
    <row r="64" spans="1:12">
      <c r="A64" s="11" t="s">
        <v>52</v>
      </c>
      <c r="D64" s="11" t="s">
        <v>260</v>
      </c>
      <c r="E64" s="19" t="s">
        <v>314</v>
      </c>
      <c r="F64" s="10">
        <v>42036</v>
      </c>
      <c r="G64" s="10">
        <v>44228</v>
      </c>
      <c r="H64" s="11">
        <v>7</v>
      </c>
      <c r="I64" s="20" t="s">
        <v>259</v>
      </c>
      <c r="J64" s="11" t="s">
        <v>261</v>
      </c>
      <c r="K64" s="11" t="s">
        <v>651</v>
      </c>
      <c r="L64" s="11">
        <v>2</v>
      </c>
    </row>
    <row r="65" spans="1:12">
      <c r="A65" s="11" t="s">
        <v>53</v>
      </c>
      <c r="D65" s="11" t="s">
        <v>260</v>
      </c>
      <c r="E65" s="19" t="s">
        <v>315</v>
      </c>
      <c r="F65" s="10">
        <v>42036</v>
      </c>
      <c r="G65" s="10">
        <v>44228</v>
      </c>
      <c r="H65" s="11">
        <v>7</v>
      </c>
      <c r="I65" s="20" t="s">
        <v>259</v>
      </c>
      <c r="J65" s="11" t="s">
        <v>261</v>
      </c>
      <c r="K65" s="11" t="s">
        <v>651</v>
      </c>
      <c r="L65" s="11">
        <v>2</v>
      </c>
    </row>
    <row r="66" spans="1:12">
      <c r="A66" s="11" t="s">
        <v>54</v>
      </c>
      <c r="D66" s="11" t="s">
        <v>260</v>
      </c>
      <c r="E66" s="19" t="s">
        <v>316</v>
      </c>
      <c r="F66" s="10">
        <v>42036</v>
      </c>
      <c r="G66" s="10">
        <v>44228</v>
      </c>
      <c r="H66" s="11">
        <v>7</v>
      </c>
      <c r="I66" s="20" t="s">
        <v>259</v>
      </c>
      <c r="J66" s="11" t="s">
        <v>261</v>
      </c>
      <c r="K66" s="11" t="s">
        <v>651</v>
      </c>
      <c r="L66" s="11">
        <v>2</v>
      </c>
    </row>
    <row r="67" spans="1:12">
      <c r="A67" s="11" t="s">
        <v>55</v>
      </c>
      <c r="D67" s="11" t="s">
        <v>260</v>
      </c>
      <c r="E67" s="19" t="s">
        <v>317</v>
      </c>
      <c r="F67" s="10">
        <v>42036</v>
      </c>
      <c r="G67" s="10">
        <v>44228</v>
      </c>
      <c r="H67" s="11">
        <v>7</v>
      </c>
      <c r="I67" s="20" t="s">
        <v>259</v>
      </c>
      <c r="J67" s="11" t="s">
        <v>261</v>
      </c>
      <c r="K67" s="11" t="s">
        <v>651</v>
      </c>
      <c r="L67" s="11">
        <v>2</v>
      </c>
    </row>
    <row r="68" spans="1:12">
      <c r="A68" s="11" t="s">
        <v>56</v>
      </c>
      <c r="D68" s="11" t="s">
        <v>260</v>
      </c>
      <c r="E68" s="19" t="s">
        <v>318</v>
      </c>
      <c r="F68" s="10">
        <v>42036</v>
      </c>
      <c r="G68" s="10">
        <v>44228</v>
      </c>
      <c r="H68" s="11">
        <v>7</v>
      </c>
      <c r="I68" s="20" t="s">
        <v>259</v>
      </c>
      <c r="J68" s="11" t="s">
        <v>261</v>
      </c>
      <c r="K68" s="11" t="s">
        <v>651</v>
      </c>
      <c r="L68" s="11">
        <v>2</v>
      </c>
    </row>
    <row r="69" spans="1:12">
      <c r="A69" s="11" t="s">
        <v>57</v>
      </c>
      <c r="D69" s="11" t="s">
        <v>260</v>
      </c>
      <c r="E69" s="19" t="s">
        <v>319</v>
      </c>
      <c r="F69" s="10">
        <v>42036</v>
      </c>
      <c r="G69" s="10">
        <v>44228</v>
      </c>
      <c r="H69" s="11">
        <v>7</v>
      </c>
      <c r="I69" s="20" t="s">
        <v>259</v>
      </c>
      <c r="J69" s="11" t="s">
        <v>261</v>
      </c>
      <c r="K69" s="11" t="s">
        <v>651</v>
      </c>
      <c r="L69" s="11">
        <v>2</v>
      </c>
    </row>
    <row r="70" spans="1:12">
      <c r="A70" s="11" t="s">
        <v>58</v>
      </c>
      <c r="D70" s="11" t="s">
        <v>260</v>
      </c>
      <c r="E70" s="19" t="s">
        <v>320</v>
      </c>
      <c r="F70" s="10">
        <v>42036</v>
      </c>
      <c r="G70" s="10">
        <v>44228</v>
      </c>
      <c r="H70" s="11">
        <v>7</v>
      </c>
      <c r="I70" s="20" t="s">
        <v>259</v>
      </c>
      <c r="J70" s="11" t="s">
        <v>261</v>
      </c>
      <c r="K70" s="11" t="s">
        <v>651</v>
      </c>
      <c r="L70" s="11">
        <v>2</v>
      </c>
    </row>
    <row r="71" spans="1:12">
      <c r="A71" s="11" t="s">
        <v>59</v>
      </c>
      <c r="D71" s="11" t="s">
        <v>260</v>
      </c>
      <c r="E71" s="19" t="s">
        <v>321</v>
      </c>
      <c r="F71" s="10">
        <v>42036</v>
      </c>
      <c r="G71" s="10">
        <v>44228</v>
      </c>
      <c r="H71" s="11">
        <v>7</v>
      </c>
      <c r="I71" s="20" t="s">
        <v>259</v>
      </c>
      <c r="J71" s="11" t="s">
        <v>261</v>
      </c>
      <c r="K71" s="11" t="s">
        <v>651</v>
      </c>
      <c r="L71" s="11">
        <v>2</v>
      </c>
    </row>
    <row r="72" spans="1:12">
      <c r="A72" s="11" t="s">
        <v>60</v>
      </c>
      <c r="D72" s="11" t="s">
        <v>260</v>
      </c>
      <c r="E72" s="19" t="s">
        <v>322</v>
      </c>
      <c r="F72" s="10">
        <v>42036</v>
      </c>
      <c r="G72" s="10">
        <v>44228</v>
      </c>
      <c r="H72" s="11">
        <v>7</v>
      </c>
      <c r="I72" s="20" t="s">
        <v>259</v>
      </c>
      <c r="J72" s="11" t="s">
        <v>261</v>
      </c>
      <c r="K72" s="11" t="s">
        <v>651</v>
      </c>
      <c r="L72" s="11">
        <v>2</v>
      </c>
    </row>
    <row r="73" spans="1:12">
      <c r="A73" s="11" t="s">
        <v>61</v>
      </c>
      <c r="D73" s="11" t="s">
        <v>260</v>
      </c>
      <c r="E73" s="19" t="s">
        <v>323</v>
      </c>
      <c r="F73" s="10">
        <v>42036</v>
      </c>
      <c r="G73" s="10">
        <v>44228</v>
      </c>
      <c r="H73" s="11">
        <v>7</v>
      </c>
      <c r="I73" s="20" t="s">
        <v>259</v>
      </c>
      <c r="J73" s="11" t="s">
        <v>261</v>
      </c>
      <c r="K73" s="11" t="s">
        <v>651</v>
      </c>
      <c r="L73" s="11">
        <v>2</v>
      </c>
    </row>
    <row r="74" spans="1:12">
      <c r="A74" s="11" t="s">
        <v>62</v>
      </c>
      <c r="D74" s="11" t="s">
        <v>260</v>
      </c>
      <c r="E74" s="19" t="s">
        <v>324</v>
      </c>
      <c r="F74" s="10">
        <v>42036</v>
      </c>
      <c r="G74" s="10">
        <v>44228</v>
      </c>
      <c r="H74" s="11">
        <v>7</v>
      </c>
      <c r="I74" s="20" t="s">
        <v>259</v>
      </c>
      <c r="J74" s="11" t="s">
        <v>261</v>
      </c>
      <c r="K74" s="11" t="s">
        <v>651</v>
      </c>
      <c r="L74" s="11">
        <v>2</v>
      </c>
    </row>
    <row r="75" spans="1:12">
      <c r="A75" s="11" t="s">
        <v>63</v>
      </c>
      <c r="D75" s="11" t="s">
        <v>260</v>
      </c>
      <c r="E75" s="19" t="s">
        <v>325</v>
      </c>
      <c r="F75" s="10">
        <v>42036</v>
      </c>
      <c r="G75" s="10">
        <v>44228</v>
      </c>
      <c r="H75" s="11">
        <v>7</v>
      </c>
      <c r="I75" s="20" t="s">
        <v>259</v>
      </c>
      <c r="J75" s="11" t="s">
        <v>261</v>
      </c>
      <c r="K75" s="11" t="s">
        <v>651</v>
      </c>
      <c r="L75" s="11">
        <v>2</v>
      </c>
    </row>
    <row r="76" spans="1:12">
      <c r="A76" s="11" t="s">
        <v>64</v>
      </c>
      <c r="D76" s="11" t="s">
        <v>260</v>
      </c>
      <c r="E76" s="19" t="s">
        <v>326</v>
      </c>
      <c r="F76" s="10">
        <v>42036</v>
      </c>
      <c r="G76" s="10">
        <v>44228</v>
      </c>
      <c r="H76" s="11">
        <v>7</v>
      </c>
      <c r="I76" s="20" t="s">
        <v>259</v>
      </c>
      <c r="J76" s="11" t="s">
        <v>261</v>
      </c>
      <c r="K76" s="11" t="s">
        <v>651</v>
      </c>
      <c r="L76" s="11">
        <v>2</v>
      </c>
    </row>
    <row r="77" spans="1:12">
      <c r="A77" s="11" t="s">
        <v>65</v>
      </c>
      <c r="D77" s="11" t="s">
        <v>260</v>
      </c>
      <c r="E77" s="19" t="s">
        <v>327</v>
      </c>
      <c r="F77" s="10">
        <v>42036</v>
      </c>
      <c r="G77" s="10">
        <v>44228</v>
      </c>
      <c r="H77" s="11">
        <v>7</v>
      </c>
      <c r="I77" s="20" t="s">
        <v>259</v>
      </c>
      <c r="J77" s="11" t="s">
        <v>261</v>
      </c>
      <c r="K77" s="11" t="s">
        <v>651</v>
      </c>
      <c r="L77" s="11">
        <v>2</v>
      </c>
    </row>
    <row r="78" spans="1:12">
      <c r="A78" s="11" t="s">
        <v>66</v>
      </c>
      <c r="D78" s="11" t="s">
        <v>260</v>
      </c>
      <c r="E78" s="19" t="s">
        <v>328</v>
      </c>
      <c r="F78" s="10">
        <v>42036</v>
      </c>
      <c r="G78" s="10">
        <v>44228</v>
      </c>
      <c r="H78" s="11">
        <v>7</v>
      </c>
      <c r="I78" s="20" t="s">
        <v>259</v>
      </c>
      <c r="J78" s="11" t="s">
        <v>261</v>
      </c>
      <c r="K78" s="11" t="s">
        <v>651</v>
      </c>
      <c r="L78" s="11">
        <v>2</v>
      </c>
    </row>
    <row r="79" spans="1:12">
      <c r="A79" s="11" t="s">
        <v>67</v>
      </c>
      <c r="D79" s="11" t="s">
        <v>260</v>
      </c>
      <c r="E79" s="19" t="s">
        <v>329</v>
      </c>
      <c r="F79" s="10">
        <v>42036</v>
      </c>
      <c r="G79" s="10">
        <v>44228</v>
      </c>
      <c r="H79" s="11">
        <v>7</v>
      </c>
      <c r="I79" s="20" t="s">
        <v>259</v>
      </c>
      <c r="J79" s="11" t="s">
        <v>261</v>
      </c>
      <c r="K79" s="11" t="s">
        <v>651</v>
      </c>
      <c r="L79" s="11">
        <v>2</v>
      </c>
    </row>
    <row r="80" spans="1:12">
      <c r="A80" s="11" t="s">
        <v>68</v>
      </c>
      <c r="D80" s="11" t="s">
        <v>260</v>
      </c>
      <c r="E80" s="19" t="s">
        <v>330</v>
      </c>
      <c r="F80" s="10">
        <v>42036</v>
      </c>
      <c r="G80" s="10">
        <v>44228</v>
      </c>
      <c r="H80" s="11">
        <v>7</v>
      </c>
      <c r="I80" s="20" t="s">
        <v>259</v>
      </c>
      <c r="J80" s="11" t="s">
        <v>261</v>
      </c>
      <c r="K80" s="11" t="s">
        <v>651</v>
      </c>
      <c r="L80" s="11">
        <v>2</v>
      </c>
    </row>
    <row r="81" spans="1:12">
      <c r="A81" s="11" t="s">
        <v>69</v>
      </c>
      <c r="D81" s="11" t="s">
        <v>260</v>
      </c>
      <c r="E81" s="19" t="s">
        <v>331</v>
      </c>
      <c r="F81" s="10">
        <v>42036</v>
      </c>
      <c r="G81" s="10">
        <v>44228</v>
      </c>
      <c r="H81" s="11">
        <v>7</v>
      </c>
      <c r="I81" s="20" t="s">
        <v>259</v>
      </c>
      <c r="J81" s="11" t="s">
        <v>261</v>
      </c>
      <c r="K81" s="11" t="s">
        <v>651</v>
      </c>
      <c r="L81" s="11">
        <v>2</v>
      </c>
    </row>
    <row r="82" spans="1:12">
      <c r="A82" s="11" t="s">
        <v>70</v>
      </c>
      <c r="D82" s="11" t="s">
        <v>260</v>
      </c>
      <c r="E82" s="19" t="s">
        <v>332</v>
      </c>
      <c r="F82" s="10">
        <v>42036</v>
      </c>
      <c r="G82" s="10">
        <v>44228</v>
      </c>
      <c r="H82" s="11">
        <v>7</v>
      </c>
      <c r="I82" s="20" t="s">
        <v>259</v>
      </c>
      <c r="J82" s="11" t="s">
        <v>261</v>
      </c>
      <c r="K82" s="11" t="s">
        <v>651</v>
      </c>
      <c r="L82" s="11">
        <v>2</v>
      </c>
    </row>
    <row r="83" spans="1:12">
      <c r="A83" s="11" t="s">
        <v>71</v>
      </c>
      <c r="D83" s="11" t="s">
        <v>260</v>
      </c>
      <c r="E83" s="19" t="s">
        <v>333</v>
      </c>
      <c r="F83" s="10">
        <v>42036</v>
      </c>
      <c r="G83" s="10">
        <v>44228</v>
      </c>
      <c r="H83" s="11">
        <v>7</v>
      </c>
      <c r="I83" s="20" t="s">
        <v>259</v>
      </c>
      <c r="J83" s="11" t="s">
        <v>261</v>
      </c>
      <c r="K83" s="11" t="s">
        <v>651</v>
      </c>
      <c r="L83" s="11">
        <v>2</v>
      </c>
    </row>
    <row r="84" spans="1:12">
      <c r="A84" s="11" t="s">
        <v>72</v>
      </c>
      <c r="D84" s="11" t="s">
        <v>260</v>
      </c>
      <c r="E84" s="19" t="s">
        <v>334</v>
      </c>
      <c r="F84" s="10">
        <v>42036</v>
      </c>
      <c r="G84" s="10">
        <v>44228</v>
      </c>
      <c r="H84" s="11">
        <v>7</v>
      </c>
      <c r="I84" s="20" t="s">
        <v>259</v>
      </c>
      <c r="J84" s="11" t="s">
        <v>261</v>
      </c>
      <c r="K84" s="11" t="s">
        <v>651</v>
      </c>
      <c r="L84" s="11">
        <v>2</v>
      </c>
    </row>
    <row r="85" spans="1:12">
      <c r="A85" s="11" t="s">
        <v>73</v>
      </c>
      <c r="D85" s="11" t="s">
        <v>260</v>
      </c>
      <c r="E85" s="19" t="s">
        <v>335</v>
      </c>
      <c r="F85" s="10">
        <v>42036</v>
      </c>
      <c r="G85" s="10">
        <v>44228</v>
      </c>
      <c r="H85" s="11">
        <v>7</v>
      </c>
      <c r="I85" s="20" t="s">
        <v>259</v>
      </c>
      <c r="J85" s="11" t="s">
        <v>261</v>
      </c>
      <c r="K85" s="11" t="s">
        <v>651</v>
      </c>
      <c r="L85" s="11">
        <v>2</v>
      </c>
    </row>
    <row r="86" spans="1:12">
      <c r="A86" s="11" t="s">
        <v>74</v>
      </c>
      <c r="D86" s="11" t="s">
        <v>260</v>
      </c>
      <c r="E86" s="19" t="s">
        <v>336</v>
      </c>
      <c r="F86" s="10">
        <v>42036</v>
      </c>
      <c r="G86" s="10">
        <v>44228</v>
      </c>
      <c r="H86" s="11">
        <v>7</v>
      </c>
      <c r="I86" s="20" t="s">
        <v>259</v>
      </c>
      <c r="J86" s="11" t="s">
        <v>261</v>
      </c>
      <c r="K86" s="11" t="s">
        <v>651</v>
      </c>
      <c r="L86" s="11">
        <v>2</v>
      </c>
    </row>
    <row r="87" spans="1:12">
      <c r="A87" s="11" t="s">
        <v>75</v>
      </c>
      <c r="D87" s="11" t="s">
        <v>260</v>
      </c>
      <c r="E87" s="19" t="s">
        <v>337</v>
      </c>
      <c r="F87" s="10">
        <v>42036</v>
      </c>
      <c r="G87" s="10">
        <v>44228</v>
      </c>
      <c r="H87" s="11">
        <v>7</v>
      </c>
      <c r="I87" s="20" t="s">
        <v>259</v>
      </c>
      <c r="J87" s="11" t="s">
        <v>261</v>
      </c>
      <c r="K87" s="11" t="s">
        <v>651</v>
      </c>
      <c r="L87" s="11">
        <v>2</v>
      </c>
    </row>
    <row r="88" spans="1:12">
      <c r="A88" s="11" t="s">
        <v>76</v>
      </c>
      <c r="D88" s="11" t="s">
        <v>260</v>
      </c>
      <c r="E88" s="19" t="s">
        <v>338</v>
      </c>
      <c r="F88" s="10">
        <v>42036</v>
      </c>
      <c r="G88" s="10">
        <v>44228</v>
      </c>
      <c r="H88" s="11">
        <v>7</v>
      </c>
      <c r="I88" s="20" t="s">
        <v>259</v>
      </c>
      <c r="J88" s="11" t="s">
        <v>261</v>
      </c>
      <c r="K88" s="11" t="s">
        <v>651</v>
      </c>
      <c r="L88" s="11">
        <v>2</v>
      </c>
    </row>
    <row r="89" spans="1:12">
      <c r="A89" s="11" t="s">
        <v>77</v>
      </c>
      <c r="D89" s="11" t="s">
        <v>260</v>
      </c>
      <c r="E89" s="19" t="s">
        <v>339</v>
      </c>
      <c r="F89" s="10">
        <v>42036</v>
      </c>
      <c r="G89" s="10">
        <v>44228</v>
      </c>
      <c r="H89" s="11">
        <v>7</v>
      </c>
      <c r="I89" s="20" t="s">
        <v>259</v>
      </c>
      <c r="J89" s="11" t="s">
        <v>261</v>
      </c>
      <c r="K89" s="11" t="s">
        <v>651</v>
      </c>
      <c r="L89" s="11">
        <v>2</v>
      </c>
    </row>
    <row r="90" spans="1:12">
      <c r="A90" s="11" t="s">
        <v>78</v>
      </c>
      <c r="D90" s="11" t="s">
        <v>260</v>
      </c>
      <c r="E90" s="19" t="s">
        <v>340</v>
      </c>
      <c r="F90" s="10">
        <v>42036</v>
      </c>
      <c r="G90" s="10">
        <v>44228</v>
      </c>
      <c r="H90" s="11">
        <v>7</v>
      </c>
      <c r="I90" s="20" t="s">
        <v>259</v>
      </c>
      <c r="J90" s="11" t="s">
        <v>261</v>
      </c>
      <c r="K90" s="11" t="s">
        <v>651</v>
      </c>
      <c r="L90" s="11">
        <v>2</v>
      </c>
    </row>
    <row r="91" spans="1:12">
      <c r="A91" s="11" t="s">
        <v>79</v>
      </c>
      <c r="D91" s="11" t="s">
        <v>260</v>
      </c>
      <c r="E91" s="19" t="s">
        <v>341</v>
      </c>
      <c r="F91" s="10">
        <v>42036</v>
      </c>
      <c r="G91" s="10">
        <v>44228</v>
      </c>
      <c r="H91" s="11">
        <v>7</v>
      </c>
      <c r="I91" s="20" t="s">
        <v>259</v>
      </c>
      <c r="J91" s="11" t="s">
        <v>261</v>
      </c>
      <c r="K91" s="11" t="s">
        <v>651</v>
      </c>
      <c r="L91" s="11">
        <v>2</v>
      </c>
    </row>
    <row r="92" spans="1:12">
      <c r="A92" s="11" t="s">
        <v>80</v>
      </c>
      <c r="D92" s="11" t="s">
        <v>260</v>
      </c>
      <c r="E92" s="19" t="s">
        <v>342</v>
      </c>
      <c r="F92" s="10">
        <v>42036</v>
      </c>
      <c r="G92" s="10">
        <v>44228</v>
      </c>
      <c r="H92" s="11">
        <v>7</v>
      </c>
      <c r="I92" s="20" t="s">
        <v>259</v>
      </c>
      <c r="J92" s="11" t="s">
        <v>261</v>
      </c>
      <c r="K92" s="11" t="s">
        <v>651</v>
      </c>
      <c r="L92" s="11">
        <v>2</v>
      </c>
    </row>
    <row r="93" spans="1:12">
      <c r="A93" s="11" t="s">
        <v>81</v>
      </c>
      <c r="D93" s="11" t="s">
        <v>260</v>
      </c>
      <c r="E93" s="19" t="s">
        <v>343</v>
      </c>
      <c r="F93" s="10">
        <v>42036</v>
      </c>
      <c r="G93" s="10">
        <v>44228</v>
      </c>
      <c r="H93" s="11">
        <v>7</v>
      </c>
      <c r="I93" s="20" t="s">
        <v>259</v>
      </c>
      <c r="J93" s="11" t="s">
        <v>261</v>
      </c>
      <c r="K93" s="11" t="s">
        <v>651</v>
      </c>
      <c r="L93" s="11">
        <v>2</v>
      </c>
    </row>
    <row r="94" spans="1:12">
      <c r="A94" s="11" t="s">
        <v>82</v>
      </c>
      <c r="D94" s="11" t="s">
        <v>260</v>
      </c>
      <c r="E94" s="19" t="s">
        <v>344</v>
      </c>
      <c r="F94" s="10">
        <v>42036</v>
      </c>
      <c r="G94" s="10">
        <v>44228</v>
      </c>
      <c r="H94" s="11">
        <v>7</v>
      </c>
      <c r="I94" s="20" t="s">
        <v>259</v>
      </c>
      <c r="J94" s="11" t="s">
        <v>261</v>
      </c>
      <c r="K94" s="11" t="s">
        <v>651</v>
      </c>
      <c r="L94" s="11">
        <v>2</v>
      </c>
    </row>
    <row r="95" spans="1:12">
      <c r="A95" s="11" t="s">
        <v>83</v>
      </c>
      <c r="D95" s="11" t="s">
        <v>260</v>
      </c>
      <c r="E95" s="19" t="s">
        <v>345</v>
      </c>
      <c r="F95" s="10">
        <v>42036</v>
      </c>
      <c r="G95" s="10">
        <v>44228</v>
      </c>
      <c r="H95" s="11">
        <v>7</v>
      </c>
      <c r="I95" s="20" t="s">
        <v>259</v>
      </c>
      <c r="J95" s="11" t="s">
        <v>261</v>
      </c>
      <c r="K95" s="11" t="s">
        <v>651</v>
      </c>
      <c r="L95" s="11">
        <v>2</v>
      </c>
    </row>
    <row r="96" spans="1:12">
      <c r="A96" s="11" t="s">
        <v>84</v>
      </c>
      <c r="D96" s="11" t="s">
        <v>260</v>
      </c>
      <c r="E96" s="19" t="s">
        <v>346</v>
      </c>
      <c r="F96" s="10">
        <v>42036</v>
      </c>
      <c r="G96" s="10">
        <v>44228</v>
      </c>
      <c r="H96" s="11">
        <v>7</v>
      </c>
      <c r="I96" s="20" t="s">
        <v>259</v>
      </c>
      <c r="J96" s="11" t="s">
        <v>261</v>
      </c>
      <c r="K96" s="11" t="s">
        <v>651</v>
      </c>
      <c r="L96" s="11">
        <v>2</v>
      </c>
    </row>
    <row r="97" spans="1:12">
      <c r="A97" s="11" t="s">
        <v>85</v>
      </c>
      <c r="D97" s="11" t="s">
        <v>260</v>
      </c>
      <c r="E97" s="19" t="s">
        <v>347</v>
      </c>
      <c r="F97" s="10">
        <v>42036</v>
      </c>
      <c r="G97" s="10">
        <v>44228</v>
      </c>
      <c r="H97" s="11">
        <v>7</v>
      </c>
      <c r="I97" s="20" t="s">
        <v>259</v>
      </c>
      <c r="J97" s="11" t="s">
        <v>261</v>
      </c>
      <c r="K97" s="11" t="s">
        <v>651</v>
      </c>
      <c r="L97" s="11">
        <v>2</v>
      </c>
    </row>
    <row r="98" spans="1:12">
      <c r="A98" s="11" t="s">
        <v>86</v>
      </c>
      <c r="D98" s="11" t="s">
        <v>260</v>
      </c>
      <c r="E98" s="19" t="s">
        <v>348</v>
      </c>
      <c r="F98" s="10">
        <v>42036</v>
      </c>
      <c r="G98" s="10">
        <v>44228</v>
      </c>
      <c r="H98" s="11">
        <v>7</v>
      </c>
      <c r="I98" s="20" t="s">
        <v>259</v>
      </c>
      <c r="J98" s="11" t="s">
        <v>261</v>
      </c>
      <c r="K98" s="11" t="s">
        <v>651</v>
      </c>
      <c r="L98" s="11">
        <v>2</v>
      </c>
    </row>
    <row r="99" spans="1:12">
      <c r="A99" s="11" t="s">
        <v>87</v>
      </c>
      <c r="D99" s="11" t="s">
        <v>260</v>
      </c>
      <c r="E99" s="19" t="s">
        <v>349</v>
      </c>
      <c r="F99" s="10">
        <v>42036</v>
      </c>
      <c r="G99" s="10">
        <v>44228</v>
      </c>
      <c r="H99" s="11">
        <v>7</v>
      </c>
      <c r="I99" s="20" t="s">
        <v>259</v>
      </c>
      <c r="J99" s="11" t="s">
        <v>261</v>
      </c>
      <c r="K99" s="11" t="s">
        <v>651</v>
      </c>
      <c r="L99" s="11">
        <v>2</v>
      </c>
    </row>
    <row r="100" spans="1:12">
      <c r="A100" s="11" t="s">
        <v>88</v>
      </c>
      <c r="D100" s="11" t="s">
        <v>260</v>
      </c>
      <c r="E100" s="19" t="s">
        <v>350</v>
      </c>
      <c r="F100" s="10">
        <v>42036</v>
      </c>
      <c r="G100" s="10">
        <v>44228</v>
      </c>
      <c r="H100" s="11">
        <v>7</v>
      </c>
      <c r="I100" s="20" t="s">
        <v>259</v>
      </c>
      <c r="J100" s="11" t="s">
        <v>261</v>
      </c>
      <c r="K100" s="11" t="s">
        <v>651</v>
      </c>
      <c r="L100" s="11">
        <v>2</v>
      </c>
    </row>
    <row r="101" spans="1:12">
      <c r="A101" s="11" t="s">
        <v>89</v>
      </c>
      <c r="D101" s="11" t="s">
        <v>260</v>
      </c>
      <c r="E101" s="19" t="s">
        <v>351</v>
      </c>
      <c r="F101" s="10">
        <v>42036</v>
      </c>
      <c r="G101" s="10">
        <v>44228</v>
      </c>
      <c r="H101" s="11">
        <v>7</v>
      </c>
      <c r="I101" s="20" t="s">
        <v>259</v>
      </c>
      <c r="J101" s="11" t="s">
        <v>261</v>
      </c>
      <c r="K101" s="11" t="s">
        <v>651</v>
      </c>
      <c r="L101" s="11">
        <v>2</v>
      </c>
    </row>
    <row r="102" spans="1:12">
      <c r="A102" s="11" t="s">
        <v>90</v>
      </c>
      <c r="D102" s="11" t="s">
        <v>260</v>
      </c>
      <c r="E102" s="19" t="s">
        <v>352</v>
      </c>
      <c r="F102" s="10">
        <v>42036</v>
      </c>
      <c r="G102" s="10">
        <v>44228</v>
      </c>
      <c r="H102" s="11">
        <v>7</v>
      </c>
      <c r="I102" s="20" t="s">
        <v>259</v>
      </c>
      <c r="J102" s="11" t="s">
        <v>261</v>
      </c>
      <c r="K102" s="11" t="s">
        <v>651</v>
      </c>
      <c r="L102" s="11">
        <v>2</v>
      </c>
    </row>
    <row r="103" spans="1:12">
      <c r="A103" s="11" t="s">
        <v>91</v>
      </c>
      <c r="D103" s="11" t="s">
        <v>260</v>
      </c>
      <c r="E103" s="19" t="s">
        <v>353</v>
      </c>
      <c r="F103" s="10">
        <v>42036</v>
      </c>
      <c r="G103" s="10">
        <v>44228</v>
      </c>
      <c r="H103" s="11">
        <v>7</v>
      </c>
      <c r="I103" s="20" t="s">
        <v>259</v>
      </c>
      <c r="J103" s="11" t="s">
        <v>261</v>
      </c>
      <c r="K103" s="11" t="s">
        <v>651</v>
      </c>
      <c r="L103" s="11">
        <v>2</v>
      </c>
    </row>
    <row r="104" spans="1:12">
      <c r="A104" s="11" t="s">
        <v>92</v>
      </c>
      <c r="D104" s="11" t="s">
        <v>260</v>
      </c>
      <c r="E104" s="19" t="s">
        <v>354</v>
      </c>
      <c r="F104" s="10">
        <v>42036</v>
      </c>
      <c r="G104" s="10">
        <v>44228</v>
      </c>
      <c r="H104" s="11">
        <v>7</v>
      </c>
      <c r="I104" s="20" t="s">
        <v>259</v>
      </c>
      <c r="J104" s="11" t="s">
        <v>261</v>
      </c>
      <c r="K104" s="11" t="s">
        <v>651</v>
      </c>
      <c r="L104" s="11">
        <v>2</v>
      </c>
    </row>
    <row r="105" spans="1:12">
      <c r="A105" s="11" t="s">
        <v>93</v>
      </c>
      <c r="D105" s="11" t="s">
        <v>260</v>
      </c>
      <c r="E105" s="19" t="s">
        <v>355</v>
      </c>
      <c r="F105" s="10">
        <v>42036</v>
      </c>
      <c r="G105" s="10">
        <v>44228</v>
      </c>
      <c r="H105" s="11">
        <v>7</v>
      </c>
      <c r="I105" s="20" t="s">
        <v>259</v>
      </c>
      <c r="J105" s="11" t="s">
        <v>261</v>
      </c>
      <c r="K105" s="11" t="s">
        <v>651</v>
      </c>
      <c r="L105" s="11">
        <v>2</v>
      </c>
    </row>
    <row r="106" spans="1:12">
      <c r="A106" s="11" t="s">
        <v>94</v>
      </c>
      <c r="D106" s="11" t="s">
        <v>260</v>
      </c>
      <c r="E106" s="19" t="s">
        <v>356</v>
      </c>
      <c r="F106" s="10">
        <v>42036</v>
      </c>
      <c r="G106" s="10">
        <v>44228</v>
      </c>
      <c r="H106" s="11">
        <v>7</v>
      </c>
      <c r="I106" s="20" t="s">
        <v>259</v>
      </c>
      <c r="J106" s="11" t="s">
        <v>261</v>
      </c>
      <c r="K106" s="11" t="s">
        <v>651</v>
      </c>
      <c r="L106" s="11">
        <v>2</v>
      </c>
    </row>
    <row r="107" spans="1:12">
      <c r="A107" s="11" t="s">
        <v>95</v>
      </c>
      <c r="D107" s="11" t="s">
        <v>260</v>
      </c>
      <c r="E107" s="19" t="s">
        <v>357</v>
      </c>
      <c r="F107" s="10">
        <v>42036</v>
      </c>
      <c r="G107" s="10">
        <v>44228</v>
      </c>
      <c r="H107" s="11">
        <v>7</v>
      </c>
      <c r="I107" s="20" t="s">
        <v>259</v>
      </c>
      <c r="J107" s="11" t="s">
        <v>261</v>
      </c>
      <c r="K107" s="11" t="s">
        <v>651</v>
      </c>
      <c r="L107" s="11">
        <v>2</v>
      </c>
    </row>
    <row r="108" spans="1:12">
      <c r="A108" s="11" t="s">
        <v>96</v>
      </c>
      <c r="D108" s="11" t="s">
        <v>260</v>
      </c>
      <c r="E108" s="19" t="s">
        <v>358</v>
      </c>
      <c r="F108" s="10">
        <v>42036</v>
      </c>
      <c r="G108" s="10">
        <v>44228</v>
      </c>
      <c r="H108" s="11">
        <v>7</v>
      </c>
      <c r="I108" s="20" t="s">
        <v>259</v>
      </c>
      <c r="J108" s="11" t="s">
        <v>261</v>
      </c>
      <c r="K108" s="11" t="s">
        <v>651</v>
      </c>
      <c r="L108" s="11">
        <v>2</v>
      </c>
    </row>
    <row r="109" spans="1:12">
      <c r="A109" s="11" t="s">
        <v>97</v>
      </c>
      <c r="D109" s="11" t="s">
        <v>260</v>
      </c>
      <c r="E109" s="19" t="s">
        <v>359</v>
      </c>
      <c r="F109" s="10">
        <v>42036</v>
      </c>
      <c r="G109" s="10">
        <v>44228</v>
      </c>
      <c r="H109" s="11">
        <v>7</v>
      </c>
      <c r="I109" s="20" t="s">
        <v>259</v>
      </c>
      <c r="J109" s="11" t="s">
        <v>261</v>
      </c>
      <c r="K109" s="11" t="s">
        <v>651</v>
      </c>
      <c r="L109" s="11">
        <v>2</v>
      </c>
    </row>
    <row r="110" spans="1:12">
      <c r="A110" s="11" t="s">
        <v>98</v>
      </c>
      <c r="D110" s="11" t="s">
        <v>260</v>
      </c>
      <c r="E110" s="19" t="s">
        <v>360</v>
      </c>
      <c r="F110" s="10">
        <v>42036</v>
      </c>
      <c r="G110" s="10">
        <v>44228</v>
      </c>
      <c r="H110" s="11">
        <v>7</v>
      </c>
      <c r="I110" s="20" t="s">
        <v>259</v>
      </c>
      <c r="J110" s="11" t="s">
        <v>261</v>
      </c>
      <c r="K110" s="11" t="s">
        <v>651</v>
      </c>
      <c r="L110" s="11">
        <v>2</v>
      </c>
    </row>
    <row r="111" spans="1:12">
      <c r="A111" s="11" t="s">
        <v>99</v>
      </c>
      <c r="D111" s="11" t="s">
        <v>260</v>
      </c>
      <c r="E111" s="19" t="s">
        <v>361</v>
      </c>
      <c r="F111" s="10">
        <v>42036</v>
      </c>
      <c r="G111" s="10">
        <v>44228</v>
      </c>
      <c r="H111" s="11">
        <v>7</v>
      </c>
      <c r="I111" s="20" t="s">
        <v>259</v>
      </c>
      <c r="J111" s="11" t="s">
        <v>261</v>
      </c>
      <c r="K111" s="11" t="s">
        <v>651</v>
      </c>
      <c r="L111" s="11">
        <v>2</v>
      </c>
    </row>
    <row r="112" spans="1:12">
      <c r="A112" s="11" t="s">
        <v>100</v>
      </c>
      <c r="D112" s="11" t="s">
        <v>260</v>
      </c>
      <c r="E112" s="19" t="s">
        <v>362</v>
      </c>
      <c r="F112" s="10">
        <v>42036</v>
      </c>
      <c r="G112" s="10">
        <v>44228</v>
      </c>
      <c r="H112" s="11">
        <v>7</v>
      </c>
      <c r="I112" s="20" t="s">
        <v>259</v>
      </c>
      <c r="J112" s="11" t="s">
        <v>261</v>
      </c>
      <c r="K112" s="11" t="s">
        <v>651</v>
      </c>
      <c r="L112" s="11">
        <v>2</v>
      </c>
    </row>
    <row r="113" spans="1:12">
      <c r="A113" s="11" t="s">
        <v>101</v>
      </c>
      <c r="D113" s="11" t="s">
        <v>260</v>
      </c>
      <c r="E113" s="19" t="s">
        <v>363</v>
      </c>
      <c r="F113" s="10">
        <v>42036</v>
      </c>
      <c r="G113" s="10">
        <v>44228</v>
      </c>
      <c r="H113" s="11">
        <v>7</v>
      </c>
      <c r="I113" s="20" t="s">
        <v>259</v>
      </c>
      <c r="J113" s="11" t="s">
        <v>261</v>
      </c>
      <c r="K113" s="11" t="s">
        <v>651</v>
      </c>
      <c r="L113" s="11">
        <v>2</v>
      </c>
    </row>
    <row r="114" spans="1:12">
      <c r="A114" s="11" t="s">
        <v>102</v>
      </c>
      <c r="D114" s="11" t="s">
        <v>260</v>
      </c>
      <c r="E114" s="19" t="s">
        <v>364</v>
      </c>
      <c r="F114" s="10">
        <v>42036</v>
      </c>
      <c r="G114" s="10">
        <v>44228</v>
      </c>
      <c r="H114" s="11">
        <v>7</v>
      </c>
      <c r="I114" s="20" t="s">
        <v>259</v>
      </c>
      <c r="J114" s="11" t="s">
        <v>261</v>
      </c>
      <c r="K114" s="11" t="s">
        <v>651</v>
      </c>
      <c r="L114" s="11">
        <v>2</v>
      </c>
    </row>
    <row r="115" spans="1:12">
      <c r="A115" s="11" t="s">
        <v>103</v>
      </c>
      <c r="D115" s="11" t="s">
        <v>260</v>
      </c>
      <c r="E115" s="19" t="s">
        <v>365</v>
      </c>
      <c r="F115" s="10">
        <v>42036</v>
      </c>
      <c r="G115" s="10">
        <v>44228</v>
      </c>
      <c r="H115" s="11">
        <v>7</v>
      </c>
      <c r="I115" s="20" t="s">
        <v>259</v>
      </c>
      <c r="J115" s="11" t="s">
        <v>261</v>
      </c>
      <c r="K115" s="11" t="s">
        <v>651</v>
      </c>
      <c r="L115" s="11">
        <v>2</v>
      </c>
    </row>
    <row r="116" spans="1:12">
      <c r="A116" s="11" t="s">
        <v>104</v>
      </c>
      <c r="D116" s="11" t="s">
        <v>260</v>
      </c>
      <c r="E116" s="19" t="s">
        <v>366</v>
      </c>
      <c r="F116" s="10">
        <v>42036</v>
      </c>
      <c r="G116" s="10">
        <v>44228</v>
      </c>
      <c r="H116" s="11">
        <v>7</v>
      </c>
      <c r="I116" s="20" t="s">
        <v>259</v>
      </c>
      <c r="J116" s="11" t="s">
        <v>261</v>
      </c>
      <c r="K116" s="11" t="s">
        <v>651</v>
      </c>
      <c r="L116" s="11">
        <v>2</v>
      </c>
    </row>
    <row r="117" spans="1:12">
      <c r="A117" s="11" t="s">
        <v>105</v>
      </c>
      <c r="D117" s="11" t="s">
        <v>260</v>
      </c>
      <c r="E117" s="19" t="s">
        <v>367</v>
      </c>
      <c r="F117" s="10">
        <v>42036</v>
      </c>
      <c r="G117" s="10">
        <v>44228</v>
      </c>
      <c r="H117" s="11">
        <v>7</v>
      </c>
      <c r="I117" s="20" t="s">
        <v>259</v>
      </c>
      <c r="J117" s="11" t="s">
        <v>261</v>
      </c>
      <c r="K117" s="11" t="s">
        <v>651</v>
      </c>
      <c r="L117" s="11">
        <v>2</v>
      </c>
    </row>
    <row r="118" spans="1:12">
      <c r="A118" s="11" t="s">
        <v>106</v>
      </c>
      <c r="D118" s="11" t="s">
        <v>260</v>
      </c>
      <c r="E118" s="19" t="s">
        <v>368</v>
      </c>
      <c r="F118" s="10">
        <v>42036</v>
      </c>
      <c r="G118" s="10">
        <v>44228</v>
      </c>
      <c r="H118" s="11">
        <v>7</v>
      </c>
      <c r="I118" s="20" t="s">
        <v>259</v>
      </c>
      <c r="J118" s="11" t="s">
        <v>261</v>
      </c>
      <c r="K118" s="11" t="s">
        <v>651</v>
      </c>
      <c r="L118" s="11">
        <v>2</v>
      </c>
    </row>
    <row r="119" spans="1:12">
      <c r="A119" s="11" t="s">
        <v>107</v>
      </c>
      <c r="D119" s="11" t="s">
        <v>260</v>
      </c>
      <c r="E119" s="19" t="s">
        <v>369</v>
      </c>
      <c r="F119" s="10">
        <v>42036</v>
      </c>
      <c r="G119" s="10">
        <v>44228</v>
      </c>
      <c r="H119" s="11">
        <v>7</v>
      </c>
      <c r="I119" s="20" t="s">
        <v>259</v>
      </c>
      <c r="J119" s="11" t="s">
        <v>261</v>
      </c>
      <c r="K119" s="11" t="s">
        <v>651</v>
      </c>
      <c r="L119" s="11">
        <v>2</v>
      </c>
    </row>
    <row r="120" spans="1:12">
      <c r="A120" s="11" t="s">
        <v>108</v>
      </c>
      <c r="D120" s="11" t="s">
        <v>260</v>
      </c>
      <c r="E120" s="19" t="s">
        <v>370</v>
      </c>
      <c r="F120" s="10">
        <v>42036</v>
      </c>
      <c r="G120" s="10">
        <v>44228</v>
      </c>
      <c r="H120" s="11">
        <v>7</v>
      </c>
      <c r="I120" s="20" t="s">
        <v>259</v>
      </c>
      <c r="J120" s="11" t="s">
        <v>261</v>
      </c>
      <c r="K120" s="11" t="s">
        <v>651</v>
      </c>
      <c r="L120" s="11">
        <v>2</v>
      </c>
    </row>
    <row r="121" spans="1:12">
      <c r="A121" s="11" t="s">
        <v>109</v>
      </c>
      <c r="D121" s="11" t="s">
        <v>260</v>
      </c>
      <c r="E121" s="19" t="s">
        <v>371</v>
      </c>
      <c r="F121" s="10">
        <v>42036</v>
      </c>
      <c r="G121" s="10">
        <v>44228</v>
      </c>
      <c r="H121" s="11">
        <v>7</v>
      </c>
      <c r="I121" s="20" t="s">
        <v>259</v>
      </c>
      <c r="J121" s="11" t="s">
        <v>261</v>
      </c>
      <c r="K121" s="11" t="s">
        <v>651</v>
      </c>
      <c r="L121" s="11">
        <v>2</v>
      </c>
    </row>
    <row r="122" spans="1:12">
      <c r="A122" s="11" t="s">
        <v>110</v>
      </c>
      <c r="D122" s="11" t="s">
        <v>260</v>
      </c>
      <c r="E122" s="19" t="s">
        <v>372</v>
      </c>
      <c r="F122" s="10">
        <v>42036</v>
      </c>
      <c r="G122" s="10">
        <v>44228</v>
      </c>
      <c r="H122" s="11">
        <v>7</v>
      </c>
      <c r="I122" s="20" t="s">
        <v>259</v>
      </c>
      <c r="J122" s="11" t="s">
        <v>261</v>
      </c>
      <c r="K122" s="11" t="s">
        <v>651</v>
      </c>
      <c r="L122" s="11">
        <v>2</v>
      </c>
    </row>
    <row r="123" spans="1:12">
      <c r="A123" s="11" t="s">
        <v>111</v>
      </c>
      <c r="D123" s="11" t="s">
        <v>260</v>
      </c>
      <c r="E123" s="19" t="s">
        <v>373</v>
      </c>
      <c r="F123" s="10">
        <v>42036</v>
      </c>
      <c r="G123" s="10">
        <v>44228</v>
      </c>
      <c r="H123" s="11">
        <v>7</v>
      </c>
      <c r="I123" s="20" t="s">
        <v>259</v>
      </c>
      <c r="J123" s="11" t="s">
        <v>261</v>
      </c>
      <c r="K123" s="11" t="s">
        <v>651</v>
      </c>
      <c r="L123" s="11">
        <v>2</v>
      </c>
    </row>
    <row r="124" spans="1:12">
      <c r="A124" s="11" t="s">
        <v>112</v>
      </c>
      <c r="D124" s="11" t="s">
        <v>260</v>
      </c>
      <c r="E124" s="19" t="s">
        <v>374</v>
      </c>
      <c r="F124" s="10">
        <v>42036</v>
      </c>
      <c r="G124" s="10">
        <v>44228</v>
      </c>
      <c r="H124" s="11">
        <v>7</v>
      </c>
      <c r="I124" s="20" t="s">
        <v>259</v>
      </c>
      <c r="J124" s="11" t="s">
        <v>261</v>
      </c>
      <c r="K124" s="11" t="s">
        <v>651</v>
      </c>
      <c r="L124" s="11">
        <v>2</v>
      </c>
    </row>
    <row r="125" spans="1:12">
      <c r="A125" s="11" t="s">
        <v>113</v>
      </c>
      <c r="D125" s="11" t="s">
        <v>260</v>
      </c>
      <c r="E125" s="19" t="s">
        <v>375</v>
      </c>
      <c r="F125" s="10">
        <v>42036</v>
      </c>
      <c r="G125" s="10">
        <v>44228</v>
      </c>
      <c r="H125" s="11">
        <v>7</v>
      </c>
      <c r="I125" s="20" t="s">
        <v>259</v>
      </c>
      <c r="J125" s="11" t="s">
        <v>261</v>
      </c>
      <c r="K125" s="11" t="s">
        <v>651</v>
      </c>
      <c r="L125" s="11">
        <v>2</v>
      </c>
    </row>
    <row r="126" spans="1:12">
      <c r="A126" s="11" t="s">
        <v>114</v>
      </c>
      <c r="D126" s="11" t="s">
        <v>260</v>
      </c>
      <c r="E126" s="19" t="s">
        <v>376</v>
      </c>
      <c r="F126" s="10">
        <v>42036</v>
      </c>
      <c r="G126" s="10">
        <v>44228</v>
      </c>
      <c r="H126" s="11">
        <v>7</v>
      </c>
      <c r="I126" s="20" t="s">
        <v>259</v>
      </c>
      <c r="J126" s="11" t="s">
        <v>261</v>
      </c>
      <c r="K126" s="11" t="s">
        <v>651</v>
      </c>
      <c r="L126" s="11">
        <v>2</v>
      </c>
    </row>
    <row r="127" spans="1:12">
      <c r="A127" s="11" t="s">
        <v>115</v>
      </c>
      <c r="D127" s="11" t="s">
        <v>260</v>
      </c>
      <c r="E127" s="19" t="s">
        <v>377</v>
      </c>
      <c r="F127" s="10">
        <v>42036</v>
      </c>
      <c r="G127" s="10">
        <v>44228</v>
      </c>
      <c r="H127" s="11">
        <v>7</v>
      </c>
      <c r="I127" s="20" t="s">
        <v>259</v>
      </c>
      <c r="J127" s="11" t="s">
        <v>261</v>
      </c>
      <c r="K127" s="11" t="s">
        <v>651</v>
      </c>
      <c r="L127" s="11">
        <v>2</v>
      </c>
    </row>
    <row r="128" spans="1:12">
      <c r="A128" s="11" t="s">
        <v>116</v>
      </c>
      <c r="D128" s="11" t="s">
        <v>260</v>
      </c>
      <c r="E128" s="19" t="s">
        <v>378</v>
      </c>
      <c r="F128" s="10">
        <v>42036</v>
      </c>
      <c r="G128" s="10">
        <v>44228</v>
      </c>
      <c r="H128" s="11">
        <v>7</v>
      </c>
      <c r="I128" s="20" t="s">
        <v>259</v>
      </c>
      <c r="J128" s="11" t="s">
        <v>261</v>
      </c>
      <c r="K128" s="11" t="s">
        <v>651</v>
      </c>
      <c r="L128" s="11">
        <v>2</v>
      </c>
    </row>
    <row r="129" spans="1:12">
      <c r="A129" s="11" t="s">
        <v>117</v>
      </c>
      <c r="D129" s="11" t="s">
        <v>260</v>
      </c>
      <c r="E129" s="19" t="s">
        <v>379</v>
      </c>
      <c r="F129" s="10">
        <v>42036</v>
      </c>
      <c r="G129" s="10">
        <v>44228</v>
      </c>
      <c r="H129" s="11">
        <v>7</v>
      </c>
      <c r="I129" s="20" t="s">
        <v>259</v>
      </c>
      <c r="J129" s="11" t="s">
        <v>261</v>
      </c>
      <c r="K129" s="11" t="s">
        <v>651</v>
      </c>
      <c r="L129" s="11">
        <v>2</v>
      </c>
    </row>
    <row r="130" spans="1:12">
      <c r="A130" s="11" t="s">
        <v>118</v>
      </c>
      <c r="D130" s="11" t="s">
        <v>260</v>
      </c>
      <c r="E130" s="19" t="s">
        <v>380</v>
      </c>
      <c r="F130" s="10">
        <v>42036</v>
      </c>
      <c r="G130" s="10">
        <v>44228</v>
      </c>
      <c r="H130" s="11">
        <v>7</v>
      </c>
      <c r="I130" s="20" t="s">
        <v>259</v>
      </c>
      <c r="J130" s="11" t="s">
        <v>261</v>
      </c>
      <c r="K130" s="11" t="s">
        <v>651</v>
      </c>
      <c r="L130" s="11">
        <v>2</v>
      </c>
    </row>
    <row r="131" spans="1:12">
      <c r="A131" s="11" t="s">
        <v>119</v>
      </c>
      <c r="D131" s="11" t="s">
        <v>260</v>
      </c>
      <c r="E131" s="19" t="s">
        <v>381</v>
      </c>
      <c r="F131" s="10">
        <v>42036</v>
      </c>
      <c r="G131" s="10">
        <v>44228</v>
      </c>
      <c r="H131" s="11">
        <v>7</v>
      </c>
      <c r="I131" s="20" t="s">
        <v>259</v>
      </c>
      <c r="J131" s="11" t="s">
        <v>261</v>
      </c>
      <c r="K131" s="11" t="s">
        <v>651</v>
      </c>
      <c r="L131" s="11">
        <v>2</v>
      </c>
    </row>
    <row r="132" spans="1:12">
      <c r="A132" s="11" t="s">
        <v>120</v>
      </c>
      <c r="D132" s="11" t="s">
        <v>260</v>
      </c>
      <c r="E132" s="19" t="s">
        <v>382</v>
      </c>
      <c r="F132" s="10">
        <v>42036</v>
      </c>
      <c r="G132" s="10">
        <v>44228</v>
      </c>
      <c r="H132" s="11">
        <v>7</v>
      </c>
      <c r="I132" s="20" t="s">
        <v>259</v>
      </c>
      <c r="J132" s="11" t="s">
        <v>261</v>
      </c>
      <c r="K132" s="11" t="s">
        <v>651</v>
      </c>
      <c r="L132" s="11">
        <v>2</v>
      </c>
    </row>
    <row r="133" spans="1:12">
      <c r="A133" s="11" t="s">
        <v>121</v>
      </c>
      <c r="D133" s="11" t="s">
        <v>260</v>
      </c>
      <c r="E133" s="19" t="s">
        <v>383</v>
      </c>
      <c r="F133" s="10">
        <v>42036</v>
      </c>
      <c r="G133" s="10">
        <v>44228</v>
      </c>
      <c r="H133" s="11">
        <v>7</v>
      </c>
      <c r="I133" s="20" t="s">
        <v>259</v>
      </c>
      <c r="J133" s="11" t="s">
        <v>261</v>
      </c>
      <c r="K133" s="11" t="s">
        <v>651</v>
      </c>
      <c r="L133" s="11">
        <v>2</v>
      </c>
    </row>
    <row r="134" spans="1:12">
      <c r="A134" s="11" t="s">
        <v>122</v>
      </c>
      <c r="D134" s="11" t="s">
        <v>260</v>
      </c>
      <c r="E134" s="19" t="s">
        <v>384</v>
      </c>
      <c r="F134" s="10">
        <v>42036</v>
      </c>
      <c r="G134" s="10">
        <v>44228</v>
      </c>
      <c r="H134" s="11">
        <v>7</v>
      </c>
      <c r="I134" s="20" t="s">
        <v>259</v>
      </c>
      <c r="J134" s="11" t="s">
        <v>261</v>
      </c>
      <c r="K134" s="11" t="s">
        <v>651</v>
      </c>
      <c r="L134" s="11">
        <v>2</v>
      </c>
    </row>
    <row r="135" spans="1:12">
      <c r="A135" s="11" t="s">
        <v>123</v>
      </c>
      <c r="D135" s="11" t="s">
        <v>260</v>
      </c>
      <c r="E135" s="19" t="s">
        <v>385</v>
      </c>
      <c r="F135" s="10">
        <v>42036</v>
      </c>
      <c r="G135" s="10">
        <v>44228</v>
      </c>
      <c r="H135" s="11">
        <v>7</v>
      </c>
      <c r="I135" s="20" t="s">
        <v>259</v>
      </c>
      <c r="J135" s="11" t="s">
        <v>261</v>
      </c>
      <c r="K135" s="11" t="s">
        <v>651</v>
      </c>
      <c r="L135" s="11">
        <v>2</v>
      </c>
    </row>
    <row r="136" spans="1:12">
      <c r="A136" s="11" t="s">
        <v>124</v>
      </c>
      <c r="D136" s="11" t="s">
        <v>260</v>
      </c>
      <c r="E136" s="19" t="s">
        <v>386</v>
      </c>
      <c r="F136" s="10">
        <v>42036</v>
      </c>
      <c r="G136" s="10">
        <v>44228</v>
      </c>
      <c r="H136" s="11">
        <v>7</v>
      </c>
      <c r="I136" s="20" t="s">
        <v>259</v>
      </c>
      <c r="J136" s="11" t="s">
        <v>261</v>
      </c>
      <c r="K136" s="11" t="s">
        <v>651</v>
      </c>
      <c r="L136" s="11">
        <v>2</v>
      </c>
    </row>
    <row r="137" spans="1:12">
      <c r="A137" s="11" t="s">
        <v>125</v>
      </c>
      <c r="D137" s="11" t="s">
        <v>260</v>
      </c>
      <c r="E137" s="19" t="s">
        <v>387</v>
      </c>
      <c r="F137" s="10">
        <v>42036</v>
      </c>
      <c r="G137" s="10">
        <v>44228</v>
      </c>
      <c r="H137" s="11">
        <v>7</v>
      </c>
      <c r="I137" s="20" t="s">
        <v>259</v>
      </c>
      <c r="J137" s="11" t="s">
        <v>261</v>
      </c>
      <c r="K137" s="11" t="s">
        <v>651</v>
      </c>
      <c r="L137" s="11">
        <v>2</v>
      </c>
    </row>
    <row r="138" spans="1:12">
      <c r="A138" s="11" t="s">
        <v>126</v>
      </c>
      <c r="D138" s="11" t="s">
        <v>260</v>
      </c>
      <c r="E138" s="19" t="s">
        <v>388</v>
      </c>
      <c r="F138" s="10">
        <v>42036</v>
      </c>
      <c r="G138" s="10">
        <v>44228</v>
      </c>
      <c r="H138" s="11">
        <v>7</v>
      </c>
      <c r="I138" s="20" t="s">
        <v>259</v>
      </c>
      <c r="J138" s="11" t="s">
        <v>261</v>
      </c>
      <c r="K138" s="11" t="s">
        <v>651</v>
      </c>
      <c r="L138" s="11">
        <v>2</v>
      </c>
    </row>
    <row r="139" spans="1:12">
      <c r="A139" s="11" t="s">
        <v>127</v>
      </c>
      <c r="D139" s="11" t="s">
        <v>260</v>
      </c>
      <c r="E139" s="19" t="s">
        <v>389</v>
      </c>
      <c r="F139" s="10">
        <v>42036</v>
      </c>
      <c r="G139" s="10">
        <v>44228</v>
      </c>
      <c r="H139" s="11">
        <v>7</v>
      </c>
      <c r="I139" s="20" t="s">
        <v>259</v>
      </c>
      <c r="J139" s="11" t="s">
        <v>261</v>
      </c>
      <c r="K139" s="11" t="s">
        <v>651</v>
      </c>
      <c r="L139" s="11">
        <v>2</v>
      </c>
    </row>
    <row r="140" spans="1:12">
      <c r="A140" s="11" t="s">
        <v>128</v>
      </c>
      <c r="D140" s="11" t="s">
        <v>260</v>
      </c>
      <c r="E140" s="19" t="s">
        <v>390</v>
      </c>
      <c r="F140" s="10">
        <v>42036</v>
      </c>
      <c r="G140" s="10">
        <v>44228</v>
      </c>
      <c r="H140" s="11">
        <v>7</v>
      </c>
      <c r="I140" s="20" t="s">
        <v>259</v>
      </c>
      <c r="J140" s="11" t="s">
        <v>261</v>
      </c>
      <c r="K140" s="11" t="s">
        <v>651</v>
      </c>
      <c r="L140" s="11">
        <v>2</v>
      </c>
    </row>
    <row r="141" spans="1:12">
      <c r="A141" s="11" t="s">
        <v>129</v>
      </c>
      <c r="D141" s="11" t="s">
        <v>260</v>
      </c>
      <c r="E141" s="19" t="s">
        <v>391</v>
      </c>
      <c r="F141" s="10">
        <v>42036</v>
      </c>
      <c r="G141" s="10">
        <v>44228</v>
      </c>
      <c r="H141" s="11">
        <v>7</v>
      </c>
      <c r="I141" s="20" t="s">
        <v>259</v>
      </c>
      <c r="J141" s="11" t="s">
        <v>261</v>
      </c>
      <c r="K141" s="11" t="s">
        <v>651</v>
      </c>
      <c r="L141" s="11">
        <v>2</v>
      </c>
    </row>
    <row r="142" spans="1:12">
      <c r="A142" s="11" t="s">
        <v>130</v>
      </c>
      <c r="D142" s="11" t="s">
        <v>260</v>
      </c>
      <c r="E142" s="19" t="s">
        <v>392</v>
      </c>
      <c r="F142" s="10">
        <v>42036</v>
      </c>
      <c r="G142" s="10">
        <v>44228</v>
      </c>
      <c r="H142" s="11">
        <v>7</v>
      </c>
      <c r="I142" s="20" t="s">
        <v>259</v>
      </c>
      <c r="J142" s="11" t="s">
        <v>261</v>
      </c>
      <c r="K142" s="11" t="s">
        <v>651</v>
      </c>
      <c r="L142" s="11">
        <v>2</v>
      </c>
    </row>
    <row r="143" spans="1:12">
      <c r="A143" s="11" t="s">
        <v>131</v>
      </c>
      <c r="D143" s="11" t="s">
        <v>260</v>
      </c>
      <c r="E143" s="19" t="s">
        <v>393</v>
      </c>
      <c r="F143" s="10">
        <v>42036</v>
      </c>
      <c r="G143" s="10">
        <v>44228</v>
      </c>
      <c r="H143" s="11">
        <v>7</v>
      </c>
      <c r="I143" s="20" t="s">
        <v>259</v>
      </c>
      <c r="J143" s="11" t="s">
        <v>261</v>
      </c>
      <c r="K143" s="11" t="s">
        <v>651</v>
      </c>
      <c r="L143" s="11">
        <v>2</v>
      </c>
    </row>
    <row r="144" spans="1:12">
      <c r="A144" s="11" t="s">
        <v>132</v>
      </c>
      <c r="D144" s="11" t="s">
        <v>260</v>
      </c>
      <c r="E144" s="19" t="s">
        <v>394</v>
      </c>
      <c r="F144" s="10">
        <v>42036</v>
      </c>
      <c r="G144" s="10">
        <v>44228</v>
      </c>
      <c r="H144" s="11">
        <v>7</v>
      </c>
      <c r="I144" s="20" t="s">
        <v>259</v>
      </c>
      <c r="J144" s="11" t="s">
        <v>261</v>
      </c>
      <c r="K144" s="11" t="s">
        <v>651</v>
      </c>
      <c r="L144" s="11">
        <v>2</v>
      </c>
    </row>
    <row r="145" spans="1:12">
      <c r="A145" s="11" t="s">
        <v>133</v>
      </c>
      <c r="D145" s="11" t="s">
        <v>260</v>
      </c>
      <c r="E145" s="19" t="s">
        <v>395</v>
      </c>
      <c r="F145" s="10">
        <v>42036</v>
      </c>
      <c r="G145" s="10">
        <v>44228</v>
      </c>
      <c r="H145" s="11">
        <v>7</v>
      </c>
      <c r="I145" s="20" t="s">
        <v>259</v>
      </c>
      <c r="J145" s="11" t="s">
        <v>261</v>
      </c>
      <c r="K145" s="11" t="s">
        <v>651</v>
      </c>
      <c r="L145" s="11">
        <v>2</v>
      </c>
    </row>
    <row r="146" spans="1:12">
      <c r="A146" s="11" t="s">
        <v>134</v>
      </c>
      <c r="D146" s="11" t="s">
        <v>260</v>
      </c>
      <c r="E146" s="19" t="s">
        <v>396</v>
      </c>
      <c r="F146" s="10">
        <v>42036</v>
      </c>
      <c r="G146" s="10">
        <v>44228</v>
      </c>
      <c r="H146" s="11">
        <v>7</v>
      </c>
      <c r="I146" s="20" t="s">
        <v>259</v>
      </c>
      <c r="J146" s="11" t="s">
        <v>261</v>
      </c>
      <c r="K146" s="11" t="s">
        <v>651</v>
      </c>
      <c r="L146" s="11">
        <v>2</v>
      </c>
    </row>
    <row r="147" spans="1:12">
      <c r="A147" s="11" t="s">
        <v>135</v>
      </c>
      <c r="D147" s="11" t="s">
        <v>260</v>
      </c>
      <c r="E147" s="19" t="s">
        <v>397</v>
      </c>
      <c r="F147" s="10">
        <v>42036</v>
      </c>
      <c r="G147" s="10">
        <v>44228</v>
      </c>
      <c r="H147" s="11">
        <v>7</v>
      </c>
      <c r="I147" s="20" t="s">
        <v>259</v>
      </c>
      <c r="J147" s="11" t="s">
        <v>261</v>
      </c>
      <c r="K147" s="11" t="s">
        <v>651</v>
      </c>
      <c r="L147" s="11">
        <v>2</v>
      </c>
    </row>
    <row r="148" spans="1:12">
      <c r="A148" s="11" t="s">
        <v>136</v>
      </c>
      <c r="D148" s="11" t="s">
        <v>260</v>
      </c>
      <c r="E148" s="19" t="s">
        <v>398</v>
      </c>
      <c r="F148" s="10">
        <v>42036</v>
      </c>
      <c r="G148" s="10">
        <v>44228</v>
      </c>
      <c r="H148" s="11">
        <v>7</v>
      </c>
      <c r="I148" s="20" t="s">
        <v>259</v>
      </c>
      <c r="J148" s="11" t="s">
        <v>261</v>
      </c>
      <c r="K148" s="11" t="s">
        <v>651</v>
      </c>
      <c r="L148" s="11">
        <v>2</v>
      </c>
    </row>
    <row r="149" spans="1:12">
      <c r="A149" s="11" t="s">
        <v>137</v>
      </c>
      <c r="D149" s="11" t="s">
        <v>260</v>
      </c>
      <c r="E149" s="19" t="s">
        <v>399</v>
      </c>
      <c r="F149" s="10">
        <v>42036</v>
      </c>
      <c r="G149" s="10">
        <v>44228</v>
      </c>
      <c r="H149" s="11">
        <v>7</v>
      </c>
      <c r="I149" s="20" t="s">
        <v>259</v>
      </c>
      <c r="J149" s="11" t="s">
        <v>261</v>
      </c>
      <c r="K149" s="11" t="s">
        <v>651</v>
      </c>
      <c r="L149" s="11">
        <v>2</v>
      </c>
    </row>
    <row r="150" spans="1:12">
      <c r="A150" s="11" t="s">
        <v>138</v>
      </c>
      <c r="D150" s="11" t="s">
        <v>260</v>
      </c>
      <c r="E150" s="19" t="s">
        <v>400</v>
      </c>
      <c r="F150" s="10">
        <v>42036</v>
      </c>
      <c r="G150" s="10">
        <v>44228</v>
      </c>
      <c r="H150" s="11">
        <v>7</v>
      </c>
      <c r="I150" s="20" t="s">
        <v>259</v>
      </c>
      <c r="J150" s="11" t="s">
        <v>261</v>
      </c>
      <c r="K150" s="11" t="s">
        <v>651</v>
      </c>
      <c r="L150" s="11">
        <v>2</v>
      </c>
    </row>
    <row r="151" spans="1:12">
      <c r="A151" s="11" t="s">
        <v>139</v>
      </c>
      <c r="D151" s="11" t="s">
        <v>260</v>
      </c>
      <c r="E151" s="19" t="s">
        <v>401</v>
      </c>
      <c r="F151" s="10">
        <v>42036</v>
      </c>
      <c r="G151" s="10">
        <v>44228</v>
      </c>
      <c r="H151" s="11">
        <v>7</v>
      </c>
      <c r="I151" s="20" t="s">
        <v>259</v>
      </c>
      <c r="J151" s="11" t="s">
        <v>261</v>
      </c>
      <c r="K151" s="11" t="s">
        <v>651</v>
      </c>
      <c r="L151" s="11">
        <v>2</v>
      </c>
    </row>
    <row r="152" spans="1:12">
      <c r="A152" s="11" t="s">
        <v>140</v>
      </c>
      <c r="D152" s="11" t="s">
        <v>260</v>
      </c>
      <c r="E152" s="19" t="s">
        <v>402</v>
      </c>
      <c r="F152" s="10">
        <v>42036</v>
      </c>
      <c r="G152" s="10">
        <v>44228</v>
      </c>
      <c r="H152" s="11">
        <v>7</v>
      </c>
      <c r="I152" s="20" t="s">
        <v>259</v>
      </c>
      <c r="J152" s="11" t="s">
        <v>261</v>
      </c>
      <c r="K152" s="11" t="s">
        <v>651</v>
      </c>
      <c r="L152" s="11">
        <v>2</v>
      </c>
    </row>
    <row r="153" spans="1:12">
      <c r="A153" s="11" t="s">
        <v>141</v>
      </c>
      <c r="D153" s="11" t="s">
        <v>260</v>
      </c>
      <c r="E153" s="19" t="s">
        <v>403</v>
      </c>
      <c r="F153" s="10">
        <v>42036</v>
      </c>
      <c r="G153" s="10">
        <v>44228</v>
      </c>
      <c r="H153" s="11">
        <v>7</v>
      </c>
      <c r="I153" s="20" t="s">
        <v>259</v>
      </c>
      <c r="J153" s="11" t="s">
        <v>261</v>
      </c>
      <c r="K153" s="11" t="s">
        <v>651</v>
      </c>
      <c r="L153" s="11">
        <v>2</v>
      </c>
    </row>
    <row r="154" spans="1:12">
      <c r="A154" s="11" t="s">
        <v>142</v>
      </c>
      <c r="D154" s="11" t="s">
        <v>260</v>
      </c>
      <c r="E154" s="19" t="s">
        <v>404</v>
      </c>
      <c r="F154" s="10">
        <v>42036</v>
      </c>
      <c r="G154" s="10">
        <v>44228</v>
      </c>
      <c r="H154" s="11">
        <v>7</v>
      </c>
      <c r="I154" s="20" t="s">
        <v>259</v>
      </c>
      <c r="J154" s="11" t="s">
        <v>261</v>
      </c>
      <c r="K154" s="11" t="s">
        <v>651</v>
      </c>
      <c r="L154" s="11">
        <v>2</v>
      </c>
    </row>
    <row r="155" spans="1:12">
      <c r="A155" s="11" t="s">
        <v>143</v>
      </c>
      <c r="D155" s="11" t="s">
        <v>260</v>
      </c>
      <c r="E155" s="19" t="s">
        <v>405</v>
      </c>
      <c r="F155" s="10">
        <v>42036</v>
      </c>
      <c r="G155" s="10">
        <v>44228</v>
      </c>
      <c r="H155" s="11">
        <v>7</v>
      </c>
      <c r="I155" s="20" t="s">
        <v>259</v>
      </c>
      <c r="J155" s="11" t="s">
        <v>261</v>
      </c>
      <c r="K155" s="11" t="s">
        <v>651</v>
      </c>
      <c r="L155" s="11">
        <v>2</v>
      </c>
    </row>
    <row r="156" spans="1:12">
      <c r="A156" s="11" t="s">
        <v>144</v>
      </c>
      <c r="D156" s="11" t="s">
        <v>260</v>
      </c>
      <c r="E156" s="19" t="s">
        <v>406</v>
      </c>
      <c r="F156" s="10">
        <v>42036</v>
      </c>
      <c r="G156" s="10">
        <v>44228</v>
      </c>
      <c r="H156" s="11">
        <v>7</v>
      </c>
      <c r="I156" s="20" t="s">
        <v>259</v>
      </c>
      <c r="J156" s="11" t="s">
        <v>261</v>
      </c>
      <c r="K156" s="11" t="s">
        <v>651</v>
      </c>
      <c r="L156" s="11">
        <v>2</v>
      </c>
    </row>
    <row r="157" spans="1:12">
      <c r="A157" s="11" t="s">
        <v>145</v>
      </c>
      <c r="D157" s="11" t="s">
        <v>260</v>
      </c>
      <c r="E157" s="19" t="s">
        <v>407</v>
      </c>
      <c r="F157" s="10">
        <v>42036</v>
      </c>
      <c r="G157" s="10">
        <v>44228</v>
      </c>
      <c r="H157" s="11">
        <v>7</v>
      </c>
      <c r="I157" s="20" t="s">
        <v>259</v>
      </c>
      <c r="J157" s="11" t="s">
        <v>261</v>
      </c>
      <c r="K157" s="11" t="s">
        <v>651</v>
      </c>
      <c r="L157" s="11">
        <v>2</v>
      </c>
    </row>
    <row r="158" spans="1:12">
      <c r="A158" s="11" t="s">
        <v>146</v>
      </c>
      <c r="D158" s="11" t="s">
        <v>260</v>
      </c>
      <c r="E158" s="19" t="s">
        <v>408</v>
      </c>
      <c r="F158" s="10">
        <v>42036</v>
      </c>
      <c r="G158" s="10">
        <v>44228</v>
      </c>
      <c r="H158" s="11">
        <v>7</v>
      </c>
      <c r="I158" s="20" t="s">
        <v>259</v>
      </c>
      <c r="J158" s="11" t="s">
        <v>261</v>
      </c>
      <c r="K158" s="11" t="s">
        <v>651</v>
      </c>
      <c r="L158" s="11">
        <v>2</v>
      </c>
    </row>
    <row r="159" spans="1:12">
      <c r="A159" s="11" t="s">
        <v>147</v>
      </c>
      <c r="D159" s="11" t="s">
        <v>260</v>
      </c>
      <c r="E159" s="19" t="s">
        <v>409</v>
      </c>
      <c r="F159" s="10">
        <v>42036</v>
      </c>
      <c r="G159" s="10">
        <v>44228</v>
      </c>
      <c r="H159" s="11">
        <v>7</v>
      </c>
      <c r="I159" s="20" t="s">
        <v>259</v>
      </c>
      <c r="J159" s="11" t="s">
        <v>261</v>
      </c>
      <c r="K159" s="11" t="s">
        <v>651</v>
      </c>
      <c r="L159" s="11">
        <v>2</v>
      </c>
    </row>
    <row r="160" spans="1:12">
      <c r="A160" s="11" t="s">
        <v>148</v>
      </c>
      <c r="D160" s="11" t="s">
        <v>260</v>
      </c>
      <c r="E160" s="19" t="s">
        <v>410</v>
      </c>
      <c r="F160" s="10">
        <v>42036</v>
      </c>
      <c r="G160" s="10">
        <v>44228</v>
      </c>
      <c r="H160" s="11">
        <v>7</v>
      </c>
      <c r="I160" s="20" t="s">
        <v>259</v>
      </c>
      <c r="J160" s="11" t="s">
        <v>261</v>
      </c>
      <c r="K160" s="11" t="s">
        <v>651</v>
      </c>
      <c r="L160" s="11">
        <v>2</v>
      </c>
    </row>
    <row r="161" spans="1:12">
      <c r="A161" s="11" t="s">
        <v>149</v>
      </c>
      <c r="D161" s="11" t="s">
        <v>260</v>
      </c>
      <c r="E161" s="19" t="s">
        <v>411</v>
      </c>
      <c r="F161" s="10">
        <v>42036</v>
      </c>
      <c r="G161" s="10">
        <v>44228</v>
      </c>
      <c r="H161" s="11">
        <v>7</v>
      </c>
      <c r="I161" s="20" t="s">
        <v>259</v>
      </c>
      <c r="J161" s="11" t="s">
        <v>261</v>
      </c>
      <c r="K161" s="11" t="s">
        <v>651</v>
      </c>
      <c r="L161" s="11">
        <v>2</v>
      </c>
    </row>
    <row r="162" spans="1:12">
      <c r="A162" s="11" t="s">
        <v>150</v>
      </c>
      <c r="D162" s="11" t="s">
        <v>260</v>
      </c>
      <c r="E162" s="19" t="s">
        <v>412</v>
      </c>
      <c r="F162" s="10">
        <v>42036</v>
      </c>
      <c r="G162" s="10">
        <v>44228</v>
      </c>
      <c r="H162" s="11">
        <v>7</v>
      </c>
      <c r="I162" s="20" t="s">
        <v>259</v>
      </c>
      <c r="J162" s="11" t="s">
        <v>261</v>
      </c>
      <c r="K162" s="11" t="s">
        <v>651</v>
      </c>
      <c r="L162" s="11">
        <v>2</v>
      </c>
    </row>
    <row r="163" spans="1:12">
      <c r="A163" s="11" t="s">
        <v>151</v>
      </c>
      <c r="D163" s="11" t="s">
        <v>260</v>
      </c>
      <c r="E163" s="19" t="s">
        <v>413</v>
      </c>
      <c r="F163" s="10">
        <v>42036</v>
      </c>
      <c r="G163" s="10">
        <v>44228</v>
      </c>
      <c r="H163" s="11">
        <v>7</v>
      </c>
      <c r="I163" s="20" t="s">
        <v>259</v>
      </c>
      <c r="J163" s="11" t="s">
        <v>261</v>
      </c>
      <c r="K163" s="11" t="s">
        <v>651</v>
      </c>
      <c r="L163" s="11">
        <v>2</v>
      </c>
    </row>
    <row r="164" spans="1:12">
      <c r="A164" s="11" t="s">
        <v>152</v>
      </c>
      <c r="D164" s="11" t="s">
        <v>260</v>
      </c>
      <c r="E164" s="19" t="s">
        <v>414</v>
      </c>
      <c r="F164" s="10">
        <v>42036</v>
      </c>
      <c r="G164" s="10">
        <v>44228</v>
      </c>
      <c r="H164" s="11">
        <v>7</v>
      </c>
      <c r="I164" s="20" t="s">
        <v>259</v>
      </c>
      <c r="J164" s="11" t="s">
        <v>261</v>
      </c>
      <c r="K164" s="11" t="s">
        <v>651</v>
      </c>
      <c r="L164" s="11">
        <v>2</v>
      </c>
    </row>
    <row r="165" spans="1:12">
      <c r="A165" s="11" t="s">
        <v>153</v>
      </c>
      <c r="D165" s="11" t="s">
        <v>260</v>
      </c>
      <c r="E165" s="19" t="s">
        <v>415</v>
      </c>
      <c r="F165" s="10">
        <v>42036</v>
      </c>
      <c r="G165" s="10">
        <v>44228</v>
      </c>
      <c r="H165" s="11">
        <v>7</v>
      </c>
      <c r="I165" s="20" t="s">
        <v>259</v>
      </c>
      <c r="J165" s="11" t="s">
        <v>261</v>
      </c>
      <c r="K165" s="11" t="s">
        <v>651</v>
      </c>
      <c r="L165" s="11">
        <v>2</v>
      </c>
    </row>
    <row r="166" spans="1:12">
      <c r="A166" s="11" t="s">
        <v>154</v>
      </c>
      <c r="D166" s="11" t="s">
        <v>260</v>
      </c>
      <c r="E166" s="19" t="s">
        <v>416</v>
      </c>
      <c r="F166" s="10">
        <v>42036</v>
      </c>
      <c r="G166" s="10">
        <v>44228</v>
      </c>
      <c r="H166" s="11">
        <v>7</v>
      </c>
      <c r="I166" s="20" t="s">
        <v>259</v>
      </c>
      <c r="J166" s="11" t="s">
        <v>261</v>
      </c>
      <c r="K166" s="11" t="s">
        <v>651</v>
      </c>
      <c r="L166" s="11">
        <v>2</v>
      </c>
    </row>
    <row r="167" spans="1:12">
      <c r="A167" s="11" t="s">
        <v>155</v>
      </c>
      <c r="D167" s="11" t="s">
        <v>260</v>
      </c>
      <c r="E167" s="19" t="s">
        <v>417</v>
      </c>
      <c r="F167" s="10">
        <v>42036</v>
      </c>
      <c r="G167" s="10">
        <v>44228</v>
      </c>
      <c r="H167" s="11">
        <v>7</v>
      </c>
      <c r="I167" s="20" t="s">
        <v>259</v>
      </c>
      <c r="J167" s="11" t="s">
        <v>261</v>
      </c>
      <c r="K167" s="11" t="s">
        <v>651</v>
      </c>
      <c r="L167" s="11">
        <v>2</v>
      </c>
    </row>
    <row r="168" spans="1:12">
      <c r="A168" s="11" t="s">
        <v>156</v>
      </c>
      <c r="D168" s="11" t="s">
        <v>260</v>
      </c>
      <c r="E168" s="19" t="s">
        <v>418</v>
      </c>
      <c r="F168" s="10">
        <v>42036</v>
      </c>
      <c r="G168" s="10">
        <v>44228</v>
      </c>
      <c r="H168" s="11">
        <v>7</v>
      </c>
      <c r="I168" s="20" t="s">
        <v>259</v>
      </c>
      <c r="J168" s="11" t="s">
        <v>261</v>
      </c>
      <c r="K168" s="11" t="s">
        <v>651</v>
      </c>
      <c r="L168" s="11">
        <v>2</v>
      </c>
    </row>
    <row r="169" spans="1:12">
      <c r="A169" s="11" t="s">
        <v>157</v>
      </c>
      <c r="D169" s="11" t="s">
        <v>260</v>
      </c>
      <c r="E169" s="19" t="s">
        <v>419</v>
      </c>
      <c r="F169" s="10">
        <v>42036</v>
      </c>
      <c r="G169" s="10">
        <v>44228</v>
      </c>
      <c r="H169" s="11">
        <v>7</v>
      </c>
      <c r="I169" s="20" t="s">
        <v>259</v>
      </c>
      <c r="J169" s="11" t="s">
        <v>261</v>
      </c>
      <c r="K169" s="11" t="s">
        <v>651</v>
      </c>
      <c r="L169" s="11">
        <v>2</v>
      </c>
    </row>
    <row r="170" spans="1:12">
      <c r="A170" s="11" t="s">
        <v>158</v>
      </c>
      <c r="D170" s="11" t="s">
        <v>260</v>
      </c>
      <c r="E170" s="19" t="s">
        <v>420</v>
      </c>
      <c r="F170" s="10">
        <v>42036</v>
      </c>
      <c r="G170" s="10">
        <v>44228</v>
      </c>
      <c r="H170" s="11">
        <v>7</v>
      </c>
      <c r="I170" s="20" t="s">
        <v>259</v>
      </c>
      <c r="J170" s="11" t="s">
        <v>261</v>
      </c>
      <c r="K170" s="11" t="s">
        <v>651</v>
      </c>
      <c r="L170" s="11">
        <v>2</v>
      </c>
    </row>
    <row r="171" spans="1:12">
      <c r="A171" s="11" t="s">
        <v>159</v>
      </c>
      <c r="D171" s="11" t="s">
        <v>260</v>
      </c>
      <c r="E171" s="19" t="s">
        <v>421</v>
      </c>
      <c r="F171" s="10">
        <v>42036</v>
      </c>
      <c r="G171" s="10">
        <v>44228</v>
      </c>
      <c r="H171" s="11">
        <v>7</v>
      </c>
      <c r="I171" s="20" t="s">
        <v>259</v>
      </c>
      <c r="J171" s="11" t="s">
        <v>261</v>
      </c>
      <c r="K171" s="11" t="s">
        <v>651</v>
      </c>
      <c r="L171" s="11">
        <v>2</v>
      </c>
    </row>
    <row r="172" spans="1:12">
      <c r="A172" s="11" t="s">
        <v>160</v>
      </c>
      <c r="D172" s="11" t="s">
        <v>260</v>
      </c>
      <c r="E172" s="19" t="s">
        <v>422</v>
      </c>
      <c r="F172" s="10">
        <v>42036</v>
      </c>
      <c r="G172" s="10">
        <v>44228</v>
      </c>
      <c r="H172" s="11">
        <v>7</v>
      </c>
      <c r="I172" s="20" t="s">
        <v>259</v>
      </c>
      <c r="J172" s="11" t="s">
        <v>261</v>
      </c>
      <c r="K172" s="11" t="s">
        <v>651</v>
      </c>
      <c r="L172" s="11">
        <v>2</v>
      </c>
    </row>
    <row r="173" spans="1:12">
      <c r="A173" s="11" t="s">
        <v>161</v>
      </c>
      <c r="D173" s="11" t="s">
        <v>260</v>
      </c>
      <c r="E173" s="19" t="s">
        <v>423</v>
      </c>
      <c r="F173" s="10">
        <v>42036</v>
      </c>
      <c r="G173" s="10">
        <v>44228</v>
      </c>
      <c r="H173" s="11">
        <v>7</v>
      </c>
      <c r="I173" s="20" t="s">
        <v>259</v>
      </c>
      <c r="J173" s="11" t="s">
        <v>261</v>
      </c>
      <c r="K173" s="11" t="s">
        <v>651</v>
      </c>
      <c r="L173" s="11">
        <v>2</v>
      </c>
    </row>
    <row r="174" spans="1:12">
      <c r="A174" s="11" t="s">
        <v>162</v>
      </c>
      <c r="D174" s="11" t="s">
        <v>260</v>
      </c>
      <c r="E174" s="19" t="s">
        <v>424</v>
      </c>
      <c r="F174" s="10">
        <v>42036</v>
      </c>
      <c r="G174" s="10">
        <v>44228</v>
      </c>
      <c r="H174" s="11">
        <v>7</v>
      </c>
      <c r="I174" s="20" t="s">
        <v>259</v>
      </c>
      <c r="J174" s="11" t="s">
        <v>261</v>
      </c>
      <c r="K174" s="11" t="s">
        <v>651</v>
      </c>
      <c r="L174" s="11">
        <v>2</v>
      </c>
    </row>
    <row r="175" spans="1:12">
      <c r="A175" s="11" t="s">
        <v>163</v>
      </c>
      <c r="D175" s="11" t="s">
        <v>260</v>
      </c>
      <c r="E175" s="19" t="s">
        <v>425</v>
      </c>
      <c r="F175" s="10">
        <v>42036</v>
      </c>
      <c r="G175" s="10">
        <v>44228</v>
      </c>
      <c r="H175" s="11">
        <v>7</v>
      </c>
      <c r="I175" s="20" t="s">
        <v>259</v>
      </c>
      <c r="J175" s="11" t="s">
        <v>261</v>
      </c>
      <c r="K175" s="11" t="s">
        <v>651</v>
      </c>
      <c r="L175" s="11">
        <v>2</v>
      </c>
    </row>
    <row r="176" spans="1:12">
      <c r="A176" s="11" t="s">
        <v>164</v>
      </c>
      <c r="D176" s="11" t="s">
        <v>260</v>
      </c>
      <c r="E176" s="19" t="s">
        <v>426</v>
      </c>
      <c r="F176" s="10">
        <v>42036</v>
      </c>
      <c r="G176" s="10">
        <v>44228</v>
      </c>
      <c r="H176" s="11">
        <v>7</v>
      </c>
      <c r="I176" s="20" t="s">
        <v>259</v>
      </c>
      <c r="J176" s="11" t="s">
        <v>261</v>
      </c>
      <c r="K176" s="11" t="s">
        <v>651</v>
      </c>
      <c r="L176" s="11">
        <v>2</v>
      </c>
    </row>
    <row r="177" spans="1:12">
      <c r="A177" s="11" t="s">
        <v>165</v>
      </c>
      <c r="D177" s="11" t="s">
        <v>260</v>
      </c>
      <c r="E177" s="19" t="s">
        <v>427</v>
      </c>
      <c r="F177" s="10">
        <v>42036</v>
      </c>
      <c r="G177" s="10">
        <v>44228</v>
      </c>
      <c r="H177" s="11">
        <v>7</v>
      </c>
      <c r="I177" s="20" t="s">
        <v>259</v>
      </c>
      <c r="J177" s="11" t="s">
        <v>261</v>
      </c>
      <c r="K177" s="11" t="s">
        <v>651</v>
      </c>
      <c r="L177" s="11">
        <v>2</v>
      </c>
    </row>
    <row r="178" spans="1:12">
      <c r="A178" s="11" t="s">
        <v>166</v>
      </c>
      <c r="D178" s="11" t="s">
        <v>260</v>
      </c>
      <c r="E178" s="19" t="s">
        <v>428</v>
      </c>
      <c r="F178" s="10">
        <v>42036</v>
      </c>
      <c r="G178" s="10">
        <v>44228</v>
      </c>
      <c r="H178" s="11">
        <v>7</v>
      </c>
      <c r="I178" s="20" t="s">
        <v>259</v>
      </c>
      <c r="J178" s="11" t="s">
        <v>261</v>
      </c>
      <c r="K178" s="11" t="s">
        <v>651</v>
      </c>
      <c r="L178" s="11">
        <v>2</v>
      </c>
    </row>
    <row r="179" spans="1:12">
      <c r="A179" s="11" t="s">
        <v>167</v>
      </c>
      <c r="D179" s="11" t="s">
        <v>260</v>
      </c>
      <c r="E179" s="19" t="s">
        <v>429</v>
      </c>
      <c r="F179" s="10">
        <v>42036</v>
      </c>
      <c r="G179" s="10">
        <v>44228</v>
      </c>
      <c r="H179" s="11">
        <v>7</v>
      </c>
      <c r="I179" s="20" t="s">
        <v>259</v>
      </c>
      <c r="J179" s="11" t="s">
        <v>261</v>
      </c>
      <c r="K179" s="11" t="s">
        <v>651</v>
      </c>
      <c r="L179" s="11">
        <v>2</v>
      </c>
    </row>
    <row r="180" spans="1:12">
      <c r="A180" s="11" t="s">
        <v>168</v>
      </c>
      <c r="D180" s="11" t="s">
        <v>260</v>
      </c>
      <c r="E180" s="19" t="s">
        <v>430</v>
      </c>
      <c r="F180" s="10">
        <v>42036</v>
      </c>
      <c r="G180" s="10">
        <v>44228</v>
      </c>
      <c r="H180" s="11">
        <v>7</v>
      </c>
      <c r="I180" s="20" t="s">
        <v>259</v>
      </c>
      <c r="J180" s="11" t="s">
        <v>261</v>
      </c>
      <c r="K180" s="11" t="s">
        <v>651</v>
      </c>
      <c r="L180" s="11">
        <v>2</v>
      </c>
    </row>
    <row r="181" spans="1:12">
      <c r="A181" s="11" t="s">
        <v>169</v>
      </c>
      <c r="D181" s="11" t="s">
        <v>260</v>
      </c>
      <c r="E181" s="19" t="s">
        <v>431</v>
      </c>
      <c r="F181" s="10">
        <v>42036</v>
      </c>
      <c r="G181" s="10">
        <v>44228</v>
      </c>
      <c r="H181" s="11">
        <v>7</v>
      </c>
      <c r="I181" s="20" t="s">
        <v>259</v>
      </c>
      <c r="J181" s="11" t="s">
        <v>261</v>
      </c>
      <c r="K181" s="11" t="s">
        <v>651</v>
      </c>
      <c r="L181" s="11">
        <v>2</v>
      </c>
    </row>
    <row r="182" spans="1:12">
      <c r="A182" s="11" t="s">
        <v>170</v>
      </c>
      <c r="D182" s="11" t="s">
        <v>260</v>
      </c>
      <c r="E182" s="19" t="s">
        <v>432</v>
      </c>
      <c r="F182" s="10">
        <v>42036</v>
      </c>
      <c r="G182" s="10">
        <v>44228</v>
      </c>
      <c r="H182" s="11">
        <v>7</v>
      </c>
      <c r="I182" s="20" t="s">
        <v>259</v>
      </c>
      <c r="J182" s="11" t="s">
        <v>261</v>
      </c>
      <c r="K182" s="11" t="s">
        <v>651</v>
      </c>
      <c r="L182" s="11">
        <v>2</v>
      </c>
    </row>
    <row r="183" spans="1:12">
      <c r="A183" s="11" t="s">
        <v>171</v>
      </c>
      <c r="D183" s="11" t="s">
        <v>260</v>
      </c>
      <c r="E183" s="19" t="s">
        <v>433</v>
      </c>
      <c r="F183" s="10">
        <v>42036</v>
      </c>
      <c r="G183" s="10">
        <v>44228</v>
      </c>
      <c r="H183" s="11">
        <v>7</v>
      </c>
      <c r="I183" s="20" t="s">
        <v>259</v>
      </c>
      <c r="J183" s="11" t="s">
        <v>261</v>
      </c>
      <c r="K183" s="11" t="s">
        <v>651</v>
      </c>
      <c r="L183" s="11">
        <v>2</v>
      </c>
    </row>
    <row r="184" spans="1:12">
      <c r="A184" s="11" t="s">
        <v>172</v>
      </c>
      <c r="D184" s="11" t="s">
        <v>260</v>
      </c>
      <c r="E184" s="19" t="s">
        <v>434</v>
      </c>
      <c r="F184" s="10">
        <v>42036</v>
      </c>
      <c r="G184" s="10">
        <v>44228</v>
      </c>
      <c r="H184" s="11">
        <v>7</v>
      </c>
      <c r="I184" s="20" t="s">
        <v>259</v>
      </c>
      <c r="J184" s="11" t="s">
        <v>261</v>
      </c>
      <c r="K184" s="11" t="s">
        <v>651</v>
      </c>
      <c r="L184" s="11">
        <v>2</v>
      </c>
    </row>
    <row r="185" spans="1:12">
      <c r="A185" s="11" t="s">
        <v>173</v>
      </c>
      <c r="D185" s="11" t="s">
        <v>260</v>
      </c>
      <c r="E185" s="19" t="s">
        <v>435</v>
      </c>
      <c r="F185" s="10">
        <v>42036</v>
      </c>
      <c r="G185" s="10">
        <v>44228</v>
      </c>
      <c r="H185" s="11">
        <v>7</v>
      </c>
      <c r="I185" s="20" t="s">
        <v>259</v>
      </c>
      <c r="J185" s="11" t="s">
        <v>261</v>
      </c>
      <c r="K185" s="11" t="s">
        <v>651</v>
      </c>
      <c r="L185" s="11">
        <v>2</v>
      </c>
    </row>
    <row r="186" spans="1:12">
      <c r="A186" s="11" t="s">
        <v>174</v>
      </c>
      <c r="D186" s="11" t="s">
        <v>260</v>
      </c>
      <c r="E186" s="19" t="s">
        <v>436</v>
      </c>
      <c r="F186" s="10">
        <v>42036</v>
      </c>
      <c r="G186" s="10">
        <v>44228</v>
      </c>
      <c r="H186" s="11">
        <v>7</v>
      </c>
      <c r="I186" s="20" t="s">
        <v>259</v>
      </c>
      <c r="J186" s="11" t="s">
        <v>261</v>
      </c>
      <c r="K186" s="11" t="s">
        <v>651</v>
      </c>
      <c r="L186" s="11">
        <v>2</v>
      </c>
    </row>
    <row r="187" spans="1:12">
      <c r="A187" s="11" t="s">
        <v>175</v>
      </c>
      <c r="D187" s="11" t="s">
        <v>260</v>
      </c>
      <c r="E187" s="19" t="s">
        <v>437</v>
      </c>
      <c r="F187" s="10">
        <v>42036</v>
      </c>
      <c r="G187" s="10">
        <v>44228</v>
      </c>
      <c r="H187" s="11">
        <v>7</v>
      </c>
      <c r="I187" s="20" t="s">
        <v>259</v>
      </c>
      <c r="J187" s="11" t="s">
        <v>261</v>
      </c>
      <c r="K187" s="11" t="s">
        <v>651</v>
      </c>
      <c r="L187" s="11">
        <v>2</v>
      </c>
    </row>
    <row r="188" spans="1:12">
      <c r="A188" s="11" t="s">
        <v>176</v>
      </c>
      <c r="D188" s="11" t="s">
        <v>260</v>
      </c>
      <c r="E188" s="19" t="s">
        <v>438</v>
      </c>
      <c r="F188" s="10">
        <v>42036</v>
      </c>
      <c r="G188" s="10">
        <v>44228</v>
      </c>
      <c r="H188" s="11">
        <v>7</v>
      </c>
      <c r="I188" s="20" t="s">
        <v>259</v>
      </c>
      <c r="J188" s="11" t="s">
        <v>261</v>
      </c>
      <c r="K188" s="11" t="s">
        <v>651</v>
      </c>
      <c r="L188" s="11">
        <v>2</v>
      </c>
    </row>
    <row r="189" spans="1:12">
      <c r="A189" s="11" t="s">
        <v>177</v>
      </c>
      <c r="D189" s="11" t="s">
        <v>260</v>
      </c>
      <c r="E189" s="19" t="s">
        <v>439</v>
      </c>
      <c r="F189" s="10">
        <v>42036</v>
      </c>
      <c r="G189" s="10">
        <v>44228</v>
      </c>
      <c r="H189" s="11">
        <v>7</v>
      </c>
      <c r="I189" s="20" t="s">
        <v>259</v>
      </c>
      <c r="J189" s="11" t="s">
        <v>261</v>
      </c>
      <c r="K189" s="11" t="s">
        <v>651</v>
      </c>
      <c r="L189" s="11">
        <v>2</v>
      </c>
    </row>
    <row r="190" spans="1:12">
      <c r="A190" s="11" t="s">
        <v>178</v>
      </c>
      <c r="D190" s="11" t="s">
        <v>260</v>
      </c>
      <c r="E190" s="19" t="s">
        <v>440</v>
      </c>
      <c r="F190" s="10">
        <v>42036</v>
      </c>
      <c r="G190" s="10">
        <v>44228</v>
      </c>
      <c r="H190" s="11">
        <v>7</v>
      </c>
      <c r="I190" s="20" t="s">
        <v>259</v>
      </c>
      <c r="J190" s="11" t="s">
        <v>261</v>
      </c>
      <c r="K190" s="11" t="s">
        <v>651</v>
      </c>
      <c r="L190" s="11">
        <v>2</v>
      </c>
    </row>
    <row r="191" spans="1:12">
      <c r="A191" s="11" t="s">
        <v>179</v>
      </c>
      <c r="D191" s="11" t="s">
        <v>260</v>
      </c>
      <c r="E191" s="19" t="s">
        <v>441</v>
      </c>
      <c r="F191" s="10">
        <v>42036</v>
      </c>
      <c r="G191" s="10">
        <v>44228</v>
      </c>
      <c r="H191" s="11">
        <v>7</v>
      </c>
      <c r="I191" s="20" t="s">
        <v>259</v>
      </c>
      <c r="J191" s="11" t="s">
        <v>261</v>
      </c>
      <c r="K191" s="11" t="s">
        <v>651</v>
      </c>
      <c r="L191" s="11">
        <v>2</v>
      </c>
    </row>
    <row r="192" spans="1:12">
      <c r="A192" s="11" t="s">
        <v>180</v>
      </c>
      <c r="D192" s="11" t="s">
        <v>260</v>
      </c>
      <c r="E192" s="19" t="s">
        <v>442</v>
      </c>
      <c r="F192" s="10">
        <v>42036</v>
      </c>
      <c r="G192" s="10">
        <v>44228</v>
      </c>
      <c r="H192" s="11">
        <v>7</v>
      </c>
      <c r="I192" s="20" t="s">
        <v>259</v>
      </c>
      <c r="J192" s="11" t="s">
        <v>261</v>
      </c>
      <c r="K192" s="11" t="s">
        <v>651</v>
      </c>
      <c r="L192" s="11">
        <v>2</v>
      </c>
    </row>
    <row r="193" spans="1:12">
      <c r="A193" s="11" t="s">
        <v>181</v>
      </c>
      <c r="D193" s="11" t="s">
        <v>260</v>
      </c>
      <c r="E193" s="19" t="s">
        <v>443</v>
      </c>
      <c r="F193" s="10">
        <v>42036</v>
      </c>
      <c r="G193" s="10">
        <v>44228</v>
      </c>
      <c r="H193" s="11">
        <v>7</v>
      </c>
      <c r="I193" s="20" t="s">
        <v>259</v>
      </c>
      <c r="J193" s="11" t="s">
        <v>261</v>
      </c>
      <c r="K193" s="11" t="s">
        <v>651</v>
      </c>
      <c r="L193" s="11">
        <v>2</v>
      </c>
    </row>
    <row r="194" spans="1:12">
      <c r="A194" s="11" t="s">
        <v>182</v>
      </c>
      <c r="D194" s="11" t="s">
        <v>260</v>
      </c>
      <c r="E194" s="19" t="s">
        <v>444</v>
      </c>
      <c r="F194" s="10">
        <v>42036</v>
      </c>
      <c r="G194" s="10">
        <v>44228</v>
      </c>
      <c r="H194" s="11">
        <v>7</v>
      </c>
      <c r="I194" s="20" t="s">
        <v>259</v>
      </c>
      <c r="J194" s="11" t="s">
        <v>261</v>
      </c>
      <c r="K194" s="11" t="s">
        <v>651</v>
      </c>
      <c r="L194" s="11">
        <v>2</v>
      </c>
    </row>
    <row r="195" spans="1:12">
      <c r="A195" s="11" t="s">
        <v>183</v>
      </c>
      <c r="D195" s="11" t="s">
        <v>260</v>
      </c>
      <c r="E195" s="19" t="s">
        <v>445</v>
      </c>
      <c r="F195" s="10">
        <v>42036</v>
      </c>
      <c r="G195" s="10">
        <v>44228</v>
      </c>
      <c r="H195" s="11">
        <v>7</v>
      </c>
      <c r="I195" s="20" t="s">
        <v>259</v>
      </c>
      <c r="J195" s="11" t="s">
        <v>261</v>
      </c>
      <c r="K195" s="11" t="s">
        <v>651</v>
      </c>
      <c r="L195" s="11">
        <v>2</v>
      </c>
    </row>
    <row r="196" spans="1:12">
      <c r="A196" s="11" t="s">
        <v>184</v>
      </c>
      <c r="D196" s="11" t="s">
        <v>260</v>
      </c>
      <c r="E196" s="19" t="s">
        <v>446</v>
      </c>
      <c r="F196" s="10">
        <v>42036</v>
      </c>
      <c r="G196" s="10">
        <v>44228</v>
      </c>
      <c r="H196" s="11">
        <v>7</v>
      </c>
      <c r="I196" s="20" t="s">
        <v>259</v>
      </c>
      <c r="J196" s="11" t="s">
        <v>261</v>
      </c>
      <c r="K196" s="11" t="s">
        <v>651</v>
      </c>
      <c r="L196" s="11">
        <v>2</v>
      </c>
    </row>
    <row r="197" spans="1:12">
      <c r="A197" s="11" t="s">
        <v>185</v>
      </c>
      <c r="D197" s="11" t="s">
        <v>260</v>
      </c>
      <c r="E197" s="19" t="s">
        <v>447</v>
      </c>
      <c r="F197" s="10">
        <v>42036</v>
      </c>
      <c r="G197" s="10">
        <v>44228</v>
      </c>
      <c r="H197" s="11">
        <v>7</v>
      </c>
      <c r="I197" s="20" t="s">
        <v>259</v>
      </c>
      <c r="J197" s="11" t="s">
        <v>261</v>
      </c>
      <c r="K197" s="11" t="s">
        <v>651</v>
      </c>
      <c r="L197" s="11">
        <v>2</v>
      </c>
    </row>
    <row r="198" spans="1:12">
      <c r="A198" s="11" t="s">
        <v>186</v>
      </c>
      <c r="D198" s="11" t="s">
        <v>260</v>
      </c>
      <c r="E198" s="19" t="s">
        <v>448</v>
      </c>
      <c r="F198" s="10">
        <v>42036</v>
      </c>
      <c r="G198" s="10">
        <v>44228</v>
      </c>
      <c r="H198" s="11">
        <v>7</v>
      </c>
      <c r="I198" s="20" t="s">
        <v>259</v>
      </c>
      <c r="J198" s="11" t="s">
        <v>261</v>
      </c>
      <c r="K198" s="11" t="s">
        <v>651</v>
      </c>
      <c r="L198" s="11">
        <v>2</v>
      </c>
    </row>
    <row r="199" spans="1:12">
      <c r="A199" s="11" t="s">
        <v>187</v>
      </c>
      <c r="D199" s="11" t="s">
        <v>260</v>
      </c>
      <c r="E199" s="19" t="s">
        <v>449</v>
      </c>
      <c r="F199" s="10">
        <v>42036</v>
      </c>
      <c r="G199" s="10">
        <v>44228</v>
      </c>
      <c r="H199" s="11">
        <v>7</v>
      </c>
      <c r="I199" s="20" t="s">
        <v>259</v>
      </c>
      <c r="J199" s="11" t="s">
        <v>261</v>
      </c>
      <c r="K199" s="11" t="s">
        <v>651</v>
      </c>
      <c r="L199" s="11">
        <v>2</v>
      </c>
    </row>
    <row r="200" spans="1:12">
      <c r="A200" s="11" t="s">
        <v>188</v>
      </c>
      <c r="D200" s="11" t="s">
        <v>260</v>
      </c>
      <c r="E200" s="19" t="s">
        <v>450</v>
      </c>
      <c r="F200" s="10">
        <v>42036</v>
      </c>
      <c r="G200" s="10">
        <v>44228</v>
      </c>
      <c r="H200" s="11">
        <v>7</v>
      </c>
      <c r="I200" s="20" t="s">
        <v>259</v>
      </c>
      <c r="J200" s="11" t="s">
        <v>261</v>
      </c>
      <c r="K200" s="11" t="s">
        <v>651</v>
      </c>
      <c r="L200" s="11">
        <v>2</v>
      </c>
    </row>
    <row r="201" spans="1:12">
      <c r="A201" s="11" t="s">
        <v>189</v>
      </c>
      <c r="D201" s="11" t="s">
        <v>260</v>
      </c>
      <c r="E201" s="19" t="s">
        <v>451</v>
      </c>
      <c r="F201" s="10">
        <v>42036</v>
      </c>
      <c r="G201" s="10">
        <v>44228</v>
      </c>
      <c r="H201" s="11">
        <v>7</v>
      </c>
      <c r="I201" s="20" t="s">
        <v>259</v>
      </c>
      <c r="J201" s="11" t="s">
        <v>261</v>
      </c>
      <c r="K201" s="11" t="s">
        <v>651</v>
      </c>
      <c r="L201" s="11">
        <v>2</v>
      </c>
    </row>
    <row r="202" spans="1:12">
      <c r="A202" s="11" t="s">
        <v>190</v>
      </c>
      <c r="D202" s="11" t="s">
        <v>260</v>
      </c>
      <c r="E202" s="19" t="s">
        <v>452</v>
      </c>
      <c r="F202" s="10">
        <v>42036</v>
      </c>
      <c r="G202" s="10">
        <v>44228</v>
      </c>
      <c r="H202" s="11">
        <v>7</v>
      </c>
      <c r="I202" s="20" t="s">
        <v>259</v>
      </c>
      <c r="J202" s="11" t="s">
        <v>261</v>
      </c>
      <c r="K202" s="11" t="s">
        <v>651</v>
      </c>
      <c r="L202" s="11">
        <v>2</v>
      </c>
    </row>
    <row r="203" spans="1:12">
      <c r="A203" s="11" t="s">
        <v>191</v>
      </c>
      <c r="D203" s="11" t="s">
        <v>260</v>
      </c>
      <c r="E203" s="19" t="s">
        <v>453</v>
      </c>
      <c r="F203" s="10">
        <v>42036</v>
      </c>
      <c r="G203" s="10">
        <v>44228</v>
      </c>
      <c r="H203" s="11">
        <v>7</v>
      </c>
      <c r="I203" s="20" t="s">
        <v>259</v>
      </c>
      <c r="J203" s="11" t="s">
        <v>261</v>
      </c>
      <c r="K203" s="11" t="s">
        <v>651</v>
      </c>
      <c r="L203" s="11">
        <v>2</v>
      </c>
    </row>
    <row r="204" spans="1:12">
      <c r="A204" s="11" t="s">
        <v>192</v>
      </c>
      <c r="D204" s="11" t="s">
        <v>260</v>
      </c>
      <c r="E204" s="19" t="s">
        <v>454</v>
      </c>
      <c r="F204" s="10">
        <v>42036</v>
      </c>
      <c r="G204" s="10">
        <v>44228</v>
      </c>
      <c r="H204" s="11">
        <v>7</v>
      </c>
      <c r="I204" s="20" t="s">
        <v>259</v>
      </c>
      <c r="J204" s="11" t="s">
        <v>261</v>
      </c>
      <c r="K204" s="11" t="s">
        <v>651</v>
      </c>
      <c r="L204" s="11">
        <v>2</v>
      </c>
    </row>
    <row r="205" spans="1:12">
      <c r="A205" s="11" t="s">
        <v>193</v>
      </c>
      <c r="D205" s="11" t="s">
        <v>260</v>
      </c>
      <c r="E205" s="19" t="s">
        <v>455</v>
      </c>
      <c r="F205" s="10">
        <v>42036</v>
      </c>
      <c r="G205" s="10">
        <v>44228</v>
      </c>
      <c r="H205" s="11">
        <v>7</v>
      </c>
      <c r="I205" s="20" t="s">
        <v>259</v>
      </c>
      <c r="J205" s="11" t="s">
        <v>261</v>
      </c>
      <c r="K205" s="11" t="s">
        <v>651</v>
      </c>
      <c r="L205" s="11">
        <v>2</v>
      </c>
    </row>
    <row r="206" spans="1:12">
      <c r="A206" s="11" t="s">
        <v>194</v>
      </c>
      <c r="D206" s="11" t="s">
        <v>260</v>
      </c>
      <c r="E206" s="19" t="s">
        <v>456</v>
      </c>
      <c r="F206" s="10">
        <v>42036</v>
      </c>
      <c r="G206" s="10">
        <v>44228</v>
      </c>
      <c r="H206" s="11">
        <v>7</v>
      </c>
      <c r="I206" s="20" t="s">
        <v>259</v>
      </c>
      <c r="J206" s="11" t="s">
        <v>261</v>
      </c>
      <c r="K206" s="11" t="s">
        <v>651</v>
      </c>
      <c r="L206" s="11">
        <v>2</v>
      </c>
    </row>
    <row r="207" spans="1:12">
      <c r="A207" s="11" t="s">
        <v>195</v>
      </c>
      <c r="D207" s="11" t="s">
        <v>260</v>
      </c>
      <c r="E207" s="19" t="s">
        <v>457</v>
      </c>
      <c r="F207" s="10">
        <v>42036</v>
      </c>
      <c r="G207" s="10">
        <v>44228</v>
      </c>
      <c r="H207" s="11">
        <v>7</v>
      </c>
      <c r="I207" s="20" t="s">
        <v>259</v>
      </c>
      <c r="J207" s="11" t="s">
        <v>261</v>
      </c>
      <c r="K207" s="11" t="s">
        <v>651</v>
      </c>
      <c r="L207" s="11">
        <v>2</v>
      </c>
    </row>
    <row r="208" spans="1:12">
      <c r="A208" s="11" t="s">
        <v>196</v>
      </c>
      <c r="D208" s="11" t="s">
        <v>260</v>
      </c>
      <c r="E208" s="19" t="s">
        <v>458</v>
      </c>
      <c r="F208" s="10">
        <v>42036</v>
      </c>
      <c r="G208" s="10">
        <v>44228</v>
      </c>
      <c r="H208" s="11">
        <v>7</v>
      </c>
      <c r="I208" s="20" t="s">
        <v>259</v>
      </c>
      <c r="J208" s="11" t="s">
        <v>261</v>
      </c>
      <c r="K208" s="11" t="s">
        <v>651</v>
      </c>
      <c r="L208" s="11">
        <v>2</v>
      </c>
    </row>
    <row r="209" spans="1:12">
      <c r="A209" s="11" t="s">
        <v>197</v>
      </c>
      <c r="D209" s="11" t="s">
        <v>260</v>
      </c>
      <c r="E209" s="19" t="s">
        <v>459</v>
      </c>
      <c r="F209" s="10">
        <v>42036</v>
      </c>
      <c r="G209" s="10">
        <v>44228</v>
      </c>
      <c r="H209" s="11">
        <v>7</v>
      </c>
      <c r="I209" s="20" t="s">
        <v>259</v>
      </c>
      <c r="J209" s="11" t="s">
        <v>261</v>
      </c>
      <c r="K209" s="11" t="s">
        <v>651</v>
      </c>
      <c r="L209" s="11">
        <v>2</v>
      </c>
    </row>
    <row r="210" spans="1:12">
      <c r="A210" s="11" t="s">
        <v>198</v>
      </c>
      <c r="D210" s="11" t="s">
        <v>260</v>
      </c>
      <c r="E210" s="19" t="s">
        <v>460</v>
      </c>
      <c r="F210" s="10">
        <v>42036</v>
      </c>
      <c r="G210" s="10">
        <v>44228</v>
      </c>
      <c r="H210" s="11">
        <v>7</v>
      </c>
      <c r="I210" s="20" t="s">
        <v>259</v>
      </c>
      <c r="J210" s="11" t="s">
        <v>261</v>
      </c>
      <c r="K210" s="11" t="s">
        <v>651</v>
      </c>
      <c r="L210" s="11">
        <v>2</v>
      </c>
    </row>
    <row r="211" spans="1:12">
      <c r="A211" s="11" t="s">
        <v>199</v>
      </c>
      <c r="D211" s="11" t="s">
        <v>260</v>
      </c>
      <c r="E211" s="19" t="s">
        <v>461</v>
      </c>
      <c r="F211" s="10">
        <v>42036</v>
      </c>
      <c r="G211" s="10">
        <v>44228</v>
      </c>
      <c r="H211" s="11">
        <v>7</v>
      </c>
      <c r="I211" s="20" t="s">
        <v>259</v>
      </c>
      <c r="J211" s="11" t="s">
        <v>261</v>
      </c>
      <c r="K211" s="11" t="s">
        <v>651</v>
      </c>
      <c r="L211" s="11">
        <v>2</v>
      </c>
    </row>
    <row r="212" spans="1:12">
      <c r="A212" s="11" t="s">
        <v>200</v>
      </c>
      <c r="D212" s="11" t="s">
        <v>260</v>
      </c>
      <c r="E212" s="19" t="s">
        <v>462</v>
      </c>
      <c r="F212" s="10">
        <v>42036</v>
      </c>
      <c r="G212" s="10">
        <v>44228</v>
      </c>
      <c r="H212" s="11">
        <v>7</v>
      </c>
      <c r="I212" s="20" t="s">
        <v>259</v>
      </c>
      <c r="J212" s="11" t="s">
        <v>261</v>
      </c>
      <c r="K212" s="11" t="s">
        <v>651</v>
      </c>
      <c r="L212" s="11">
        <v>2</v>
      </c>
    </row>
    <row r="213" spans="1:12">
      <c r="A213" s="11" t="s">
        <v>201</v>
      </c>
      <c r="D213" s="11" t="s">
        <v>260</v>
      </c>
      <c r="E213" s="19" t="s">
        <v>463</v>
      </c>
      <c r="F213" s="10">
        <v>42036</v>
      </c>
      <c r="G213" s="10">
        <v>44228</v>
      </c>
      <c r="H213" s="11">
        <v>7</v>
      </c>
      <c r="I213" s="20" t="s">
        <v>259</v>
      </c>
      <c r="J213" s="11" t="s">
        <v>261</v>
      </c>
      <c r="K213" s="11" t="s">
        <v>651</v>
      </c>
      <c r="L213" s="11">
        <v>2</v>
      </c>
    </row>
    <row r="214" spans="1:12">
      <c r="A214" s="11" t="s">
        <v>202</v>
      </c>
      <c r="D214" s="11" t="s">
        <v>260</v>
      </c>
      <c r="E214" s="19" t="s">
        <v>464</v>
      </c>
      <c r="F214" s="10">
        <v>42036</v>
      </c>
      <c r="G214" s="10">
        <v>44228</v>
      </c>
      <c r="H214" s="11">
        <v>7</v>
      </c>
      <c r="I214" s="20" t="s">
        <v>259</v>
      </c>
      <c r="J214" s="11" t="s">
        <v>261</v>
      </c>
      <c r="K214" s="11" t="s">
        <v>651</v>
      </c>
      <c r="L214" s="11">
        <v>2</v>
      </c>
    </row>
    <row r="215" spans="1:12">
      <c r="A215" s="11" t="s">
        <v>203</v>
      </c>
      <c r="D215" s="11" t="s">
        <v>260</v>
      </c>
      <c r="E215" s="19" t="s">
        <v>465</v>
      </c>
      <c r="F215" s="10">
        <v>42036</v>
      </c>
      <c r="G215" s="10">
        <v>44228</v>
      </c>
      <c r="H215" s="11">
        <v>7</v>
      </c>
      <c r="I215" s="20" t="s">
        <v>259</v>
      </c>
      <c r="J215" s="11" t="s">
        <v>261</v>
      </c>
      <c r="K215" s="11" t="s">
        <v>651</v>
      </c>
      <c r="L215" s="11">
        <v>2</v>
      </c>
    </row>
    <row r="216" spans="1:12">
      <c r="A216" s="11" t="s">
        <v>204</v>
      </c>
      <c r="D216" s="11" t="s">
        <v>260</v>
      </c>
      <c r="E216" s="19" t="s">
        <v>466</v>
      </c>
      <c r="F216" s="10">
        <v>42036</v>
      </c>
      <c r="G216" s="10">
        <v>44228</v>
      </c>
      <c r="H216" s="11">
        <v>7</v>
      </c>
      <c r="I216" s="20" t="s">
        <v>259</v>
      </c>
      <c r="J216" s="11" t="s">
        <v>261</v>
      </c>
      <c r="K216" s="11" t="s">
        <v>651</v>
      </c>
      <c r="L216" s="11">
        <v>2</v>
      </c>
    </row>
    <row r="217" spans="1:12">
      <c r="A217" s="11" t="s">
        <v>205</v>
      </c>
      <c r="D217" s="11" t="s">
        <v>260</v>
      </c>
      <c r="E217" s="19" t="s">
        <v>467</v>
      </c>
      <c r="F217" s="10">
        <v>42036</v>
      </c>
      <c r="G217" s="10">
        <v>44228</v>
      </c>
      <c r="H217" s="11">
        <v>7</v>
      </c>
      <c r="I217" s="20" t="s">
        <v>259</v>
      </c>
      <c r="J217" s="11" t="s">
        <v>261</v>
      </c>
      <c r="K217" s="11" t="s">
        <v>651</v>
      </c>
      <c r="L217" s="11">
        <v>2</v>
      </c>
    </row>
    <row r="218" spans="1:12">
      <c r="A218" s="11" t="s">
        <v>206</v>
      </c>
      <c r="D218" s="11" t="s">
        <v>260</v>
      </c>
      <c r="E218" s="19" t="s">
        <v>468</v>
      </c>
      <c r="F218" s="10">
        <v>42036</v>
      </c>
      <c r="G218" s="10">
        <v>44228</v>
      </c>
      <c r="H218" s="11">
        <v>7</v>
      </c>
      <c r="I218" s="20" t="s">
        <v>259</v>
      </c>
      <c r="J218" s="11" t="s">
        <v>261</v>
      </c>
      <c r="K218" s="11" t="s">
        <v>651</v>
      </c>
      <c r="L218" s="11">
        <v>2</v>
      </c>
    </row>
    <row r="219" spans="1:12">
      <c r="A219" s="11" t="s">
        <v>207</v>
      </c>
      <c r="D219" s="11" t="s">
        <v>260</v>
      </c>
      <c r="E219" s="19" t="s">
        <v>469</v>
      </c>
      <c r="F219" s="10">
        <v>42036</v>
      </c>
      <c r="G219" s="10">
        <v>44228</v>
      </c>
      <c r="H219" s="11">
        <v>7</v>
      </c>
      <c r="I219" s="20" t="s">
        <v>259</v>
      </c>
      <c r="J219" s="11" t="s">
        <v>261</v>
      </c>
      <c r="K219" s="11" t="s">
        <v>651</v>
      </c>
      <c r="L219" s="11">
        <v>2</v>
      </c>
    </row>
    <row r="220" spans="1:12">
      <c r="A220" s="11" t="s">
        <v>208</v>
      </c>
      <c r="D220" s="11" t="s">
        <v>260</v>
      </c>
      <c r="E220" s="19" t="s">
        <v>470</v>
      </c>
      <c r="F220" s="10">
        <v>42036</v>
      </c>
      <c r="G220" s="10">
        <v>44228</v>
      </c>
      <c r="H220" s="11">
        <v>7</v>
      </c>
      <c r="I220" s="20" t="s">
        <v>259</v>
      </c>
      <c r="J220" s="11" t="s">
        <v>261</v>
      </c>
      <c r="K220" s="11" t="s">
        <v>651</v>
      </c>
      <c r="L220" s="11">
        <v>2</v>
      </c>
    </row>
    <row r="221" spans="1:12">
      <c r="A221" s="11" t="s">
        <v>209</v>
      </c>
      <c r="D221" s="11" t="s">
        <v>260</v>
      </c>
      <c r="E221" s="19" t="s">
        <v>471</v>
      </c>
      <c r="F221" s="10">
        <v>42036</v>
      </c>
      <c r="G221" s="10">
        <v>44228</v>
      </c>
      <c r="H221" s="11">
        <v>7</v>
      </c>
      <c r="I221" s="20" t="s">
        <v>259</v>
      </c>
      <c r="J221" s="11" t="s">
        <v>261</v>
      </c>
      <c r="K221" s="11" t="s">
        <v>651</v>
      </c>
      <c r="L221" s="11">
        <v>2</v>
      </c>
    </row>
    <row r="222" spans="1:12">
      <c r="A222" s="11" t="s">
        <v>210</v>
      </c>
      <c r="D222" s="11" t="s">
        <v>260</v>
      </c>
      <c r="E222" s="19" t="s">
        <v>472</v>
      </c>
      <c r="F222" s="10">
        <v>42036</v>
      </c>
      <c r="G222" s="10">
        <v>44228</v>
      </c>
      <c r="H222" s="11">
        <v>7</v>
      </c>
      <c r="I222" s="20" t="s">
        <v>259</v>
      </c>
      <c r="J222" s="11" t="s">
        <v>261</v>
      </c>
      <c r="K222" s="11" t="s">
        <v>651</v>
      </c>
      <c r="L222" s="11">
        <v>2</v>
      </c>
    </row>
    <row r="223" spans="1:12">
      <c r="A223" s="11" t="s">
        <v>211</v>
      </c>
      <c r="D223" s="11" t="s">
        <v>260</v>
      </c>
      <c r="E223" s="19" t="s">
        <v>473</v>
      </c>
      <c r="F223" s="10">
        <v>42036</v>
      </c>
      <c r="G223" s="10">
        <v>44228</v>
      </c>
      <c r="H223" s="11">
        <v>7</v>
      </c>
      <c r="I223" s="20" t="s">
        <v>259</v>
      </c>
      <c r="J223" s="11" t="s">
        <v>261</v>
      </c>
      <c r="K223" s="11" t="s">
        <v>651</v>
      </c>
      <c r="L223" s="11">
        <v>2</v>
      </c>
    </row>
    <row r="224" spans="1:12">
      <c r="A224" s="11" t="s">
        <v>212</v>
      </c>
      <c r="D224" s="11" t="s">
        <v>260</v>
      </c>
      <c r="E224" s="19" t="s">
        <v>474</v>
      </c>
      <c r="F224" s="10">
        <v>42036</v>
      </c>
      <c r="G224" s="10">
        <v>44228</v>
      </c>
      <c r="H224" s="11">
        <v>7</v>
      </c>
      <c r="I224" s="20" t="s">
        <v>259</v>
      </c>
      <c r="J224" s="11" t="s">
        <v>261</v>
      </c>
      <c r="K224" s="11" t="s">
        <v>651</v>
      </c>
      <c r="L224" s="11">
        <v>2</v>
      </c>
    </row>
    <row r="225" spans="1:12">
      <c r="A225" s="11" t="s">
        <v>213</v>
      </c>
      <c r="D225" s="11" t="s">
        <v>260</v>
      </c>
      <c r="E225" s="19" t="s">
        <v>475</v>
      </c>
      <c r="F225" s="10">
        <v>42036</v>
      </c>
      <c r="G225" s="10">
        <v>44228</v>
      </c>
      <c r="H225" s="11">
        <v>7</v>
      </c>
      <c r="I225" s="20" t="s">
        <v>259</v>
      </c>
      <c r="J225" s="11" t="s">
        <v>261</v>
      </c>
      <c r="K225" s="11" t="s">
        <v>651</v>
      </c>
      <c r="L225" s="11">
        <v>2</v>
      </c>
    </row>
    <row r="226" spans="1:12">
      <c r="A226" s="11" t="s">
        <v>214</v>
      </c>
      <c r="D226" s="11" t="s">
        <v>260</v>
      </c>
      <c r="E226" s="19" t="s">
        <v>476</v>
      </c>
      <c r="F226" s="10">
        <v>42036</v>
      </c>
      <c r="G226" s="10">
        <v>44228</v>
      </c>
      <c r="H226" s="11">
        <v>7</v>
      </c>
      <c r="I226" s="20" t="s">
        <v>259</v>
      </c>
      <c r="J226" s="11" t="s">
        <v>261</v>
      </c>
      <c r="K226" s="11" t="s">
        <v>651</v>
      </c>
      <c r="L226" s="11">
        <v>2</v>
      </c>
    </row>
    <row r="227" spans="1:12">
      <c r="A227" s="11" t="s">
        <v>215</v>
      </c>
      <c r="D227" s="11" t="s">
        <v>260</v>
      </c>
      <c r="E227" s="19" t="s">
        <v>477</v>
      </c>
      <c r="F227" s="10">
        <v>42036</v>
      </c>
      <c r="G227" s="10">
        <v>44228</v>
      </c>
      <c r="H227" s="11">
        <v>7</v>
      </c>
      <c r="I227" s="20" t="s">
        <v>259</v>
      </c>
      <c r="J227" s="11" t="s">
        <v>261</v>
      </c>
      <c r="K227" s="11" t="s">
        <v>651</v>
      </c>
      <c r="L227" s="11">
        <v>2</v>
      </c>
    </row>
    <row r="228" spans="1:12">
      <c r="A228" s="11" t="s">
        <v>216</v>
      </c>
      <c r="D228" s="11" t="s">
        <v>260</v>
      </c>
      <c r="E228" s="19" t="s">
        <v>478</v>
      </c>
      <c r="F228" s="10">
        <v>42036</v>
      </c>
      <c r="G228" s="10">
        <v>44228</v>
      </c>
      <c r="H228" s="11">
        <v>7</v>
      </c>
      <c r="I228" s="20" t="s">
        <v>259</v>
      </c>
      <c r="J228" s="11" t="s">
        <v>261</v>
      </c>
      <c r="K228" s="11" t="s">
        <v>651</v>
      </c>
      <c r="L228" s="11">
        <v>2</v>
      </c>
    </row>
    <row r="229" spans="1:12">
      <c r="A229" s="11" t="s">
        <v>217</v>
      </c>
      <c r="D229" s="11" t="s">
        <v>260</v>
      </c>
      <c r="E229" s="19" t="s">
        <v>479</v>
      </c>
      <c r="F229" s="10">
        <v>42036</v>
      </c>
      <c r="G229" s="10">
        <v>44228</v>
      </c>
      <c r="H229" s="11">
        <v>7</v>
      </c>
      <c r="I229" s="20" t="s">
        <v>259</v>
      </c>
      <c r="J229" s="11" t="s">
        <v>261</v>
      </c>
      <c r="K229" s="11" t="s">
        <v>651</v>
      </c>
      <c r="L229" s="11">
        <v>2</v>
      </c>
    </row>
    <row r="230" spans="1:12">
      <c r="A230" s="11" t="s">
        <v>218</v>
      </c>
      <c r="D230" s="11" t="s">
        <v>260</v>
      </c>
      <c r="E230" s="19" t="s">
        <v>480</v>
      </c>
      <c r="F230" s="10">
        <v>42036</v>
      </c>
      <c r="G230" s="10">
        <v>44228</v>
      </c>
      <c r="H230" s="11">
        <v>7</v>
      </c>
      <c r="I230" s="20" t="s">
        <v>259</v>
      </c>
      <c r="J230" s="11" t="s">
        <v>261</v>
      </c>
      <c r="K230" s="11" t="s">
        <v>651</v>
      </c>
      <c r="L230" s="11">
        <v>2</v>
      </c>
    </row>
    <row r="231" spans="1:12">
      <c r="A231" s="11" t="s">
        <v>219</v>
      </c>
      <c r="D231" s="11" t="s">
        <v>260</v>
      </c>
      <c r="E231" s="19" t="s">
        <v>481</v>
      </c>
      <c r="F231" s="10">
        <v>42036</v>
      </c>
      <c r="G231" s="10">
        <v>44228</v>
      </c>
      <c r="H231" s="11">
        <v>7</v>
      </c>
      <c r="I231" s="20" t="s">
        <v>259</v>
      </c>
      <c r="J231" s="11" t="s">
        <v>261</v>
      </c>
      <c r="K231" s="11" t="s">
        <v>651</v>
      </c>
      <c r="L231" s="11">
        <v>2</v>
      </c>
    </row>
    <row r="232" spans="1:12">
      <c r="A232" s="11" t="s">
        <v>220</v>
      </c>
      <c r="D232" s="11" t="s">
        <v>260</v>
      </c>
      <c r="E232" s="19" t="s">
        <v>482</v>
      </c>
      <c r="F232" s="10">
        <v>42036</v>
      </c>
      <c r="G232" s="10">
        <v>44228</v>
      </c>
      <c r="H232" s="11">
        <v>7</v>
      </c>
      <c r="I232" s="20" t="s">
        <v>259</v>
      </c>
      <c r="J232" s="11" t="s">
        <v>261</v>
      </c>
      <c r="K232" s="11" t="s">
        <v>651</v>
      </c>
      <c r="L232" s="11">
        <v>2</v>
      </c>
    </row>
    <row r="233" spans="1:12">
      <c r="A233" s="11" t="s">
        <v>221</v>
      </c>
      <c r="D233" s="11" t="s">
        <v>260</v>
      </c>
      <c r="E233" s="19" t="s">
        <v>483</v>
      </c>
      <c r="F233" s="10">
        <v>42036</v>
      </c>
      <c r="G233" s="10">
        <v>44228</v>
      </c>
      <c r="H233" s="11">
        <v>7</v>
      </c>
      <c r="I233" s="20" t="s">
        <v>259</v>
      </c>
      <c r="J233" s="11" t="s">
        <v>261</v>
      </c>
      <c r="K233" s="11" t="s">
        <v>651</v>
      </c>
      <c r="L233" s="11">
        <v>2</v>
      </c>
    </row>
    <row r="234" spans="1:12">
      <c r="A234" s="11" t="s">
        <v>222</v>
      </c>
      <c r="D234" s="11" t="s">
        <v>260</v>
      </c>
      <c r="E234" s="19" t="s">
        <v>484</v>
      </c>
      <c r="F234" s="10">
        <v>42036</v>
      </c>
      <c r="G234" s="10">
        <v>44228</v>
      </c>
      <c r="H234" s="11">
        <v>7</v>
      </c>
      <c r="I234" s="20" t="s">
        <v>259</v>
      </c>
      <c r="J234" s="11" t="s">
        <v>261</v>
      </c>
      <c r="K234" s="11" t="s">
        <v>651</v>
      </c>
      <c r="L234" s="11">
        <v>2</v>
      </c>
    </row>
    <row r="235" spans="1:12">
      <c r="A235" s="11" t="s">
        <v>223</v>
      </c>
      <c r="D235" s="11" t="s">
        <v>260</v>
      </c>
      <c r="E235" s="19" t="s">
        <v>485</v>
      </c>
      <c r="F235" s="10">
        <v>42036</v>
      </c>
      <c r="G235" s="10">
        <v>44228</v>
      </c>
      <c r="H235" s="11">
        <v>7</v>
      </c>
      <c r="I235" s="20" t="s">
        <v>259</v>
      </c>
      <c r="J235" s="11" t="s">
        <v>261</v>
      </c>
      <c r="K235" s="11" t="s">
        <v>651</v>
      </c>
      <c r="L235" s="11">
        <v>2</v>
      </c>
    </row>
    <row r="236" spans="1:12">
      <c r="A236" s="11" t="s">
        <v>224</v>
      </c>
      <c r="D236" s="11" t="s">
        <v>260</v>
      </c>
      <c r="E236" s="19" t="s">
        <v>486</v>
      </c>
      <c r="F236" s="10">
        <v>42036</v>
      </c>
      <c r="G236" s="10">
        <v>44228</v>
      </c>
      <c r="H236" s="11">
        <v>7</v>
      </c>
      <c r="I236" s="20" t="s">
        <v>259</v>
      </c>
      <c r="J236" s="11" t="s">
        <v>261</v>
      </c>
      <c r="K236" s="11" t="s">
        <v>651</v>
      </c>
      <c r="L236" s="11">
        <v>2</v>
      </c>
    </row>
    <row r="237" spans="1:12">
      <c r="A237" s="11" t="s">
        <v>225</v>
      </c>
      <c r="D237" s="11" t="s">
        <v>260</v>
      </c>
      <c r="E237" s="19" t="s">
        <v>487</v>
      </c>
      <c r="F237" s="10">
        <v>42036</v>
      </c>
      <c r="G237" s="10">
        <v>44228</v>
      </c>
      <c r="H237" s="11">
        <v>7</v>
      </c>
      <c r="I237" s="20" t="s">
        <v>259</v>
      </c>
      <c r="J237" s="11" t="s">
        <v>261</v>
      </c>
      <c r="K237" s="11" t="s">
        <v>651</v>
      </c>
      <c r="L237" s="11">
        <v>2</v>
      </c>
    </row>
    <row r="238" spans="1:12">
      <c r="A238" s="11" t="s">
        <v>226</v>
      </c>
      <c r="D238" s="11" t="s">
        <v>260</v>
      </c>
      <c r="E238" s="19" t="s">
        <v>488</v>
      </c>
      <c r="F238" s="10">
        <v>42036</v>
      </c>
      <c r="G238" s="10">
        <v>44228</v>
      </c>
      <c r="H238" s="11">
        <v>7</v>
      </c>
      <c r="I238" s="20" t="s">
        <v>259</v>
      </c>
      <c r="J238" s="11" t="s">
        <v>261</v>
      </c>
      <c r="K238" s="11" t="s">
        <v>651</v>
      </c>
      <c r="L238" s="11">
        <v>2</v>
      </c>
    </row>
    <row r="239" spans="1:12">
      <c r="A239" s="11" t="s">
        <v>227</v>
      </c>
      <c r="D239" s="11" t="s">
        <v>260</v>
      </c>
      <c r="E239" s="19" t="s">
        <v>489</v>
      </c>
      <c r="F239" s="10">
        <v>42036</v>
      </c>
      <c r="G239" s="10">
        <v>44228</v>
      </c>
      <c r="H239" s="11">
        <v>7</v>
      </c>
      <c r="I239" s="20" t="s">
        <v>259</v>
      </c>
      <c r="J239" s="11" t="s">
        <v>261</v>
      </c>
      <c r="K239" s="11" t="s">
        <v>651</v>
      </c>
      <c r="L239" s="11">
        <v>2</v>
      </c>
    </row>
    <row r="240" spans="1:12">
      <c r="A240" s="11" t="s">
        <v>228</v>
      </c>
      <c r="D240" s="11" t="s">
        <v>260</v>
      </c>
      <c r="E240" s="19" t="s">
        <v>490</v>
      </c>
      <c r="F240" s="10">
        <v>42036</v>
      </c>
      <c r="G240" s="10">
        <v>44228</v>
      </c>
      <c r="H240" s="11">
        <v>7</v>
      </c>
      <c r="I240" s="20" t="s">
        <v>259</v>
      </c>
      <c r="J240" s="11" t="s">
        <v>261</v>
      </c>
      <c r="K240" s="11" t="s">
        <v>651</v>
      </c>
      <c r="L240" s="11">
        <v>2</v>
      </c>
    </row>
    <row r="241" spans="1:12">
      <c r="A241" s="11" t="s">
        <v>229</v>
      </c>
      <c r="D241" s="11" t="s">
        <v>260</v>
      </c>
      <c r="E241" s="19" t="s">
        <v>491</v>
      </c>
      <c r="F241" s="10">
        <v>42036</v>
      </c>
      <c r="G241" s="10">
        <v>44228</v>
      </c>
      <c r="H241" s="11">
        <v>7</v>
      </c>
      <c r="I241" s="20" t="s">
        <v>259</v>
      </c>
      <c r="J241" s="11" t="s">
        <v>261</v>
      </c>
      <c r="K241" s="11" t="s">
        <v>651</v>
      </c>
      <c r="L241" s="11">
        <v>2</v>
      </c>
    </row>
    <row r="242" spans="1:12">
      <c r="A242" s="11" t="s">
        <v>230</v>
      </c>
      <c r="D242" s="11" t="s">
        <v>260</v>
      </c>
      <c r="E242" s="19" t="s">
        <v>492</v>
      </c>
      <c r="F242" s="10">
        <v>42036</v>
      </c>
      <c r="G242" s="10">
        <v>44228</v>
      </c>
      <c r="H242" s="11">
        <v>7</v>
      </c>
      <c r="I242" s="20" t="s">
        <v>259</v>
      </c>
      <c r="J242" s="11" t="s">
        <v>261</v>
      </c>
      <c r="K242" s="11" t="s">
        <v>651</v>
      </c>
      <c r="L242" s="11">
        <v>2</v>
      </c>
    </row>
    <row r="243" spans="1:12">
      <c r="A243" s="11" t="s">
        <v>231</v>
      </c>
      <c r="D243" s="11" t="s">
        <v>260</v>
      </c>
      <c r="E243" s="19" t="s">
        <v>493</v>
      </c>
      <c r="F243" s="10">
        <v>42036</v>
      </c>
      <c r="G243" s="10">
        <v>44228</v>
      </c>
      <c r="H243" s="11">
        <v>7</v>
      </c>
      <c r="I243" s="20" t="s">
        <v>259</v>
      </c>
      <c r="J243" s="11" t="s">
        <v>261</v>
      </c>
      <c r="K243" s="11" t="s">
        <v>651</v>
      </c>
      <c r="L243" s="11">
        <v>2</v>
      </c>
    </row>
    <row r="244" spans="1:12">
      <c r="A244" s="11" t="s">
        <v>232</v>
      </c>
      <c r="D244" s="11" t="s">
        <v>260</v>
      </c>
      <c r="E244" s="19" t="s">
        <v>494</v>
      </c>
      <c r="F244" s="10">
        <v>42036</v>
      </c>
      <c r="G244" s="10">
        <v>44228</v>
      </c>
      <c r="H244" s="11">
        <v>7</v>
      </c>
      <c r="I244" s="20" t="s">
        <v>259</v>
      </c>
      <c r="J244" s="11" t="s">
        <v>261</v>
      </c>
      <c r="K244" s="11" t="s">
        <v>651</v>
      </c>
      <c r="L244" s="11">
        <v>2</v>
      </c>
    </row>
    <row r="245" spans="1:12">
      <c r="A245" s="11" t="s">
        <v>233</v>
      </c>
      <c r="D245" s="11" t="s">
        <v>260</v>
      </c>
      <c r="E245" s="19" t="s">
        <v>495</v>
      </c>
      <c r="F245" s="10">
        <v>42036</v>
      </c>
      <c r="G245" s="10">
        <v>44228</v>
      </c>
      <c r="H245" s="11">
        <v>7</v>
      </c>
      <c r="I245" s="20" t="s">
        <v>259</v>
      </c>
      <c r="J245" s="11" t="s">
        <v>261</v>
      </c>
      <c r="K245" s="11" t="s">
        <v>651</v>
      </c>
      <c r="L245" s="11">
        <v>2</v>
      </c>
    </row>
    <row r="246" spans="1:12">
      <c r="A246" s="11" t="s">
        <v>234</v>
      </c>
      <c r="D246" s="11" t="s">
        <v>260</v>
      </c>
      <c r="E246" s="19" t="s">
        <v>496</v>
      </c>
      <c r="F246" s="10">
        <v>42036</v>
      </c>
      <c r="G246" s="10">
        <v>44228</v>
      </c>
      <c r="H246" s="11">
        <v>7</v>
      </c>
      <c r="I246" s="20" t="s">
        <v>259</v>
      </c>
      <c r="J246" s="11" t="s">
        <v>261</v>
      </c>
      <c r="K246" s="11" t="s">
        <v>651</v>
      </c>
      <c r="L246" s="11">
        <v>2</v>
      </c>
    </row>
    <row r="247" spans="1:12">
      <c r="A247" s="11" t="s">
        <v>235</v>
      </c>
      <c r="D247" s="11" t="s">
        <v>260</v>
      </c>
      <c r="E247" s="19" t="s">
        <v>497</v>
      </c>
      <c r="F247" s="10">
        <v>42036</v>
      </c>
      <c r="G247" s="10">
        <v>44228</v>
      </c>
      <c r="H247" s="11">
        <v>7</v>
      </c>
      <c r="I247" s="20" t="s">
        <v>259</v>
      </c>
      <c r="J247" s="11" t="s">
        <v>261</v>
      </c>
      <c r="K247" s="11" t="s">
        <v>651</v>
      </c>
      <c r="L247" s="11">
        <v>2</v>
      </c>
    </row>
    <row r="248" spans="1:12">
      <c r="A248" s="11" t="s">
        <v>236</v>
      </c>
      <c r="D248" s="11" t="s">
        <v>260</v>
      </c>
      <c r="E248" s="19" t="s">
        <v>498</v>
      </c>
      <c r="F248" s="10">
        <v>42036</v>
      </c>
      <c r="G248" s="10">
        <v>44228</v>
      </c>
      <c r="H248" s="11">
        <v>7</v>
      </c>
      <c r="I248" s="20" t="s">
        <v>259</v>
      </c>
      <c r="J248" s="11" t="s">
        <v>261</v>
      </c>
      <c r="K248" s="11" t="s">
        <v>651</v>
      </c>
      <c r="L248" s="11">
        <v>2</v>
      </c>
    </row>
    <row r="249" spans="1:12">
      <c r="A249" s="11" t="s">
        <v>237</v>
      </c>
      <c r="D249" s="11" t="s">
        <v>260</v>
      </c>
      <c r="E249" s="19" t="s">
        <v>499</v>
      </c>
      <c r="F249" s="10">
        <v>42036</v>
      </c>
      <c r="G249" s="10">
        <v>44228</v>
      </c>
      <c r="H249" s="11">
        <v>7</v>
      </c>
      <c r="I249" s="20" t="s">
        <v>259</v>
      </c>
      <c r="J249" s="11" t="s">
        <v>261</v>
      </c>
      <c r="K249" s="11" t="s">
        <v>651</v>
      </c>
      <c r="L249" s="11">
        <v>2</v>
      </c>
    </row>
    <row r="250" spans="1:12">
      <c r="A250" s="11" t="s">
        <v>238</v>
      </c>
      <c r="D250" s="11" t="s">
        <v>260</v>
      </c>
      <c r="E250" s="19" t="s">
        <v>500</v>
      </c>
      <c r="F250" s="10">
        <v>42036</v>
      </c>
      <c r="G250" s="10">
        <v>44228</v>
      </c>
      <c r="H250" s="11">
        <v>7</v>
      </c>
      <c r="I250" s="20" t="s">
        <v>259</v>
      </c>
      <c r="J250" s="11" t="s">
        <v>261</v>
      </c>
      <c r="K250" s="11" t="s">
        <v>651</v>
      </c>
      <c r="L250" s="11">
        <v>2</v>
      </c>
    </row>
    <row r="251" spans="1:12">
      <c r="A251" s="11" t="s">
        <v>239</v>
      </c>
      <c r="D251" s="11" t="s">
        <v>260</v>
      </c>
      <c r="E251" s="19" t="s">
        <v>501</v>
      </c>
      <c r="F251" s="10">
        <v>42036</v>
      </c>
      <c r="G251" s="10">
        <v>44228</v>
      </c>
      <c r="H251" s="11">
        <v>7</v>
      </c>
      <c r="I251" s="20" t="s">
        <v>259</v>
      </c>
      <c r="J251" s="11" t="s">
        <v>261</v>
      </c>
      <c r="K251" s="11" t="s">
        <v>651</v>
      </c>
      <c r="L251" s="11">
        <v>2</v>
      </c>
    </row>
    <row r="252" spans="1:12">
      <c r="A252" s="11" t="s">
        <v>240</v>
      </c>
      <c r="D252" s="11" t="s">
        <v>260</v>
      </c>
      <c r="E252" s="19" t="s">
        <v>502</v>
      </c>
      <c r="F252" s="10">
        <v>42036</v>
      </c>
      <c r="G252" s="10">
        <v>44228</v>
      </c>
      <c r="H252" s="11">
        <v>7</v>
      </c>
      <c r="I252" s="20" t="s">
        <v>259</v>
      </c>
      <c r="J252" s="11" t="s">
        <v>261</v>
      </c>
      <c r="K252" s="11" t="s">
        <v>651</v>
      </c>
      <c r="L252" s="11">
        <v>2</v>
      </c>
    </row>
    <row r="253" spans="1:12">
      <c r="A253" s="11" t="s">
        <v>241</v>
      </c>
      <c r="D253" s="11" t="s">
        <v>260</v>
      </c>
      <c r="E253" s="19" t="s">
        <v>503</v>
      </c>
      <c r="F253" s="10">
        <v>42036</v>
      </c>
      <c r="G253" s="10">
        <v>44228</v>
      </c>
      <c r="H253" s="11">
        <v>7</v>
      </c>
      <c r="I253" s="20" t="s">
        <v>259</v>
      </c>
      <c r="J253" s="11" t="s">
        <v>261</v>
      </c>
      <c r="K253" s="11" t="s">
        <v>651</v>
      </c>
      <c r="L253" s="11">
        <v>2</v>
      </c>
    </row>
    <row r="254" spans="1:12">
      <c r="A254" s="11" t="s">
        <v>242</v>
      </c>
      <c r="D254" s="11" t="s">
        <v>260</v>
      </c>
      <c r="E254" s="19" t="s">
        <v>504</v>
      </c>
      <c r="F254" s="10">
        <v>42036</v>
      </c>
      <c r="G254" s="10">
        <v>44228</v>
      </c>
      <c r="H254" s="11">
        <v>7</v>
      </c>
      <c r="I254" s="20" t="s">
        <v>259</v>
      </c>
      <c r="J254" s="11" t="s">
        <v>261</v>
      </c>
      <c r="K254" s="11" t="s">
        <v>651</v>
      </c>
      <c r="L254" s="11">
        <v>2</v>
      </c>
    </row>
    <row r="255" spans="1:12">
      <c r="A255" s="11" t="s">
        <v>243</v>
      </c>
      <c r="D255" s="11" t="s">
        <v>260</v>
      </c>
      <c r="E255" s="19" t="s">
        <v>505</v>
      </c>
      <c r="F255" s="10">
        <v>42036</v>
      </c>
      <c r="G255" s="10">
        <v>44228</v>
      </c>
      <c r="H255" s="11">
        <v>7</v>
      </c>
      <c r="I255" s="20" t="s">
        <v>259</v>
      </c>
      <c r="J255" s="11" t="s">
        <v>261</v>
      </c>
      <c r="K255" s="11" t="s">
        <v>651</v>
      </c>
      <c r="L255" s="11">
        <v>2</v>
      </c>
    </row>
    <row r="256" spans="1:12">
      <c r="A256" s="11" t="s">
        <v>244</v>
      </c>
      <c r="D256" s="11" t="s">
        <v>260</v>
      </c>
      <c r="E256" s="19" t="s">
        <v>506</v>
      </c>
      <c r="F256" s="10">
        <v>42036</v>
      </c>
      <c r="G256" s="10">
        <v>44228</v>
      </c>
      <c r="H256" s="11">
        <v>7</v>
      </c>
      <c r="I256" s="20" t="s">
        <v>259</v>
      </c>
      <c r="J256" s="11" t="s">
        <v>261</v>
      </c>
      <c r="K256" s="11" t="s">
        <v>651</v>
      </c>
      <c r="L256" s="11">
        <v>2</v>
      </c>
    </row>
    <row r="257" spans="1:12">
      <c r="A257" s="11" t="s">
        <v>245</v>
      </c>
      <c r="D257" s="11" t="s">
        <v>260</v>
      </c>
      <c r="E257" s="19" t="s">
        <v>507</v>
      </c>
      <c r="F257" s="10">
        <v>42036</v>
      </c>
      <c r="G257" s="10">
        <v>44228</v>
      </c>
      <c r="H257" s="11">
        <v>7</v>
      </c>
      <c r="I257" s="20" t="s">
        <v>259</v>
      </c>
      <c r="J257" s="11" t="s">
        <v>261</v>
      </c>
      <c r="K257" s="11" t="s">
        <v>651</v>
      </c>
      <c r="L257" s="11">
        <v>2</v>
      </c>
    </row>
    <row r="258" spans="1:12">
      <c r="A258" s="11" t="s">
        <v>246</v>
      </c>
      <c r="D258" s="11" t="s">
        <v>260</v>
      </c>
      <c r="E258" s="19" t="s">
        <v>508</v>
      </c>
      <c r="F258" s="10">
        <v>42036</v>
      </c>
      <c r="G258" s="10">
        <v>44228</v>
      </c>
      <c r="H258" s="11">
        <v>7</v>
      </c>
      <c r="I258" s="20" t="s">
        <v>259</v>
      </c>
      <c r="J258" s="11" t="s">
        <v>261</v>
      </c>
      <c r="K258" s="11" t="s">
        <v>651</v>
      </c>
      <c r="L258" s="11">
        <v>2</v>
      </c>
    </row>
    <row r="259" spans="1:12">
      <c r="A259" s="11" t="s">
        <v>247</v>
      </c>
      <c r="D259" s="11" t="s">
        <v>260</v>
      </c>
      <c r="E259" s="19" t="s">
        <v>509</v>
      </c>
      <c r="F259" s="10">
        <v>42036</v>
      </c>
      <c r="G259" s="10">
        <v>44228</v>
      </c>
      <c r="H259" s="11">
        <v>7</v>
      </c>
      <c r="I259" s="20" t="s">
        <v>259</v>
      </c>
      <c r="J259" s="11" t="s">
        <v>261</v>
      </c>
      <c r="K259" s="11" t="s">
        <v>651</v>
      </c>
      <c r="L259" s="11">
        <v>2</v>
      </c>
    </row>
    <row r="260" spans="1:12">
      <c r="A260" s="11" t="s">
        <v>248</v>
      </c>
      <c r="D260" s="11" t="s">
        <v>260</v>
      </c>
      <c r="E260" s="19" t="s">
        <v>510</v>
      </c>
      <c r="F260" s="10">
        <v>42036</v>
      </c>
      <c r="G260" s="10">
        <v>44228</v>
      </c>
      <c r="H260" s="11">
        <v>7</v>
      </c>
      <c r="I260" s="20" t="s">
        <v>259</v>
      </c>
      <c r="J260" s="11" t="s">
        <v>261</v>
      </c>
      <c r="K260" s="11" t="s">
        <v>651</v>
      </c>
      <c r="L260" s="11">
        <v>2</v>
      </c>
    </row>
    <row r="261" spans="1:12">
      <c r="A261" s="11" t="s">
        <v>249</v>
      </c>
      <c r="D261" s="11" t="s">
        <v>260</v>
      </c>
      <c r="E261" s="19" t="s">
        <v>511</v>
      </c>
      <c r="F261" s="10">
        <v>42036</v>
      </c>
      <c r="G261" s="10">
        <v>44228</v>
      </c>
      <c r="H261" s="11">
        <v>7</v>
      </c>
      <c r="I261" s="20" t="s">
        <v>259</v>
      </c>
      <c r="J261" s="11" t="s">
        <v>261</v>
      </c>
      <c r="K261" s="11" t="s">
        <v>651</v>
      </c>
      <c r="L261" s="11">
        <v>2</v>
      </c>
    </row>
    <row r="262" spans="1:12">
      <c r="A262" s="11" t="s">
        <v>512</v>
      </c>
      <c r="D262" s="11" t="s">
        <v>260</v>
      </c>
      <c r="E262" s="19" t="s">
        <v>577</v>
      </c>
      <c r="F262" s="10">
        <v>42036</v>
      </c>
      <c r="G262" s="10">
        <v>44228</v>
      </c>
      <c r="H262" s="11">
        <v>7</v>
      </c>
      <c r="I262" s="20" t="s">
        <v>259</v>
      </c>
      <c r="J262" s="11" t="s">
        <v>261</v>
      </c>
      <c r="K262" s="11" t="s">
        <v>651</v>
      </c>
      <c r="L262" s="11">
        <v>2</v>
      </c>
    </row>
    <row r="263" spans="1:12">
      <c r="A263" s="11" t="s">
        <v>513</v>
      </c>
      <c r="D263" s="11" t="s">
        <v>260</v>
      </c>
      <c r="E263" s="19" t="s">
        <v>578</v>
      </c>
      <c r="F263" s="10">
        <v>42036</v>
      </c>
      <c r="G263" s="10">
        <v>44228</v>
      </c>
      <c r="H263" s="11">
        <v>7</v>
      </c>
      <c r="I263" s="20" t="s">
        <v>259</v>
      </c>
      <c r="J263" s="11" t="s">
        <v>261</v>
      </c>
      <c r="K263" s="11" t="s">
        <v>651</v>
      </c>
      <c r="L263" s="11">
        <v>2</v>
      </c>
    </row>
    <row r="264" spans="1:12">
      <c r="A264" s="11" t="s">
        <v>514</v>
      </c>
      <c r="D264" s="11" t="s">
        <v>260</v>
      </c>
      <c r="E264" s="19" t="s">
        <v>579</v>
      </c>
      <c r="F264" s="10">
        <v>42036</v>
      </c>
      <c r="G264" s="10">
        <v>44228</v>
      </c>
      <c r="H264" s="11">
        <v>7</v>
      </c>
      <c r="I264" s="20" t="s">
        <v>259</v>
      </c>
      <c r="J264" s="11" t="s">
        <v>261</v>
      </c>
      <c r="K264" s="11" t="s">
        <v>651</v>
      </c>
      <c r="L264" s="11">
        <v>2</v>
      </c>
    </row>
    <row r="265" spans="1:12">
      <c r="A265" s="11" t="s">
        <v>515</v>
      </c>
      <c r="D265" s="11" t="s">
        <v>260</v>
      </c>
      <c r="E265" s="19" t="s">
        <v>580</v>
      </c>
      <c r="F265" s="10">
        <v>42036</v>
      </c>
      <c r="G265" s="10">
        <v>44228</v>
      </c>
      <c r="H265" s="11">
        <v>7</v>
      </c>
      <c r="I265" s="20" t="s">
        <v>259</v>
      </c>
      <c r="J265" s="11" t="s">
        <v>261</v>
      </c>
      <c r="K265" s="11" t="s">
        <v>651</v>
      </c>
      <c r="L265" s="11">
        <v>2</v>
      </c>
    </row>
    <row r="266" spans="1:12">
      <c r="A266" s="11" t="s">
        <v>516</v>
      </c>
      <c r="D266" s="11" t="s">
        <v>260</v>
      </c>
      <c r="E266" s="19" t="s">
        <v>581</v>
      </c>
      <c r="F266" s="10">
        <v>42036</v>
      </c>
      <c r="G266" s="10">
        <v>44228</v>
      </c>
      <c r="H266" s="11">
        <v>7</v>
      </c>
      <c r="I266" s="20" t="s">
        <v>259</v>
      </c>
      <c r="J266" s="11" t="s">
        <v>261</v>
      </c>
      <c r="K266" s="11" t="s">
        <v>651</v>
      </c>
      <c r="L266" s="11">
        <v>2</v>
      </c>
    </row>
    <row r="267" spans="1:12">
      <c r="A267" s="11" t="s">
        <v>517</v>
      </c>
      <c r="D267" s="11" t="s">
        <v>260</v>
      </c>
      <c r="E267" s="19" t="s">
        <v>582</v>
      </c>
      <c r="F267" s="10">
        <v>42036</v>
      </c>
      <c r="G267" s="10">
        <v>44228</v>
      </c>
      <c r="H267" s="11">
        <v>7</v>
      </c>
      <c r="I267" s="20" t="s">
        <v>259</v>
      </c>
      <c r="J267" s="11" t="s">
        <v>261</v>
      </c>
      <c r="K267" s="11" t="s">
        <v>651</v>
      </c>
      <c r="L267" s="11">
        <v>2</v>
      </c>
    </row>
    <row r="268" spans="1:12">
      <c r="A268" s="11" t="s">
        <v>518</v>
      </c>
      <c r="D268" s="11" t="s">
        <v>260</v>
      </c>
      <c r="E268" s="19" t="s">
        <v>583</v>
      </c>
      <c r="F268" s="10">
        <v>42036</v>
      </c>
      <c r="G268" s="10">
        <v>44228</v>
      </c>
      <c r="H268" s="11">
        <v>7</v>
      </c>
      <c r="I268" s="20" t="s">
        <v>259</v>
      </c>
      <c r="J268" s="11" t="s">
        <v>261</v>
      </c>
      <c r="K268" s="11" t="s">
        <v>651</v>
      </c>
      <c r="L268" s="11">
        <v>2</v>
      </c>
    </row>
    <row r="269" spans="1:12">
      <c r="A269" s="11" t="s">
        <v>519</v>
      </c>
      <c r="D269" s="11" t="s">
        <v>260</v>
      </c>
      <c r="E269" s="19" t="s">
        <v>584</v>
      </c>
      <c r="F269" s="10">
        <v>42036</v>
      </c>
      <c r="G269" s="10">
        <v>44228</v>
      </c>
      <c r="H269" s="11">
        <v>7</v>
      </c>
      <c r="I269" s="20" t="s">
        <v>259</v>
      </c>
      <c r="J269" s="11" t="s">
        <v>261</v>
      </c>
      <c r="K269" s="11" t="s">
        <v>651</v>
      </c>
      <c r="L269" s="11">
        <v>2</v>
      </c>
    </row>
    <row r="270" spans="1:12">
      <c r="A270" s="11" t="s">
        <v>520</v>
      </c>
      <c r="D270" s="11" t="s">
        <v>260</v>
      </c>
      <c r="E270" s="19" t="s">
        <v>585</v>
      </c>
      <c r="F270" s="10">
        <v>42036</v>
      </c>
      <c r="G270" s="10">
        <v>44228</v>
      </c>
      <c r="H270" s="11">
        <v>7</v>
      </c>
      <c r="I270" s="20" t="s">
        <v>259</v>
      </c>
      <c r="J270" s="11" t="s">
        <v>261</v>
      </c>
      <c r="K270" s="11" t="s">
        <v>651</v>
      </c>
      <c r="L270" s="11">
        <v>2</v>
      </c>
    </row>
    <row r="271" spans="1:12">
      <c r="A271" s="11" t="s">
        <v>521</v>
      </c>
      <c r="D271" s="11" t="s">
        <v>260</v>
      </c>
      <c r="E271" s="19" t="s">
        <v>586</v>
      </c>
      <c r="F271" s="10">
        <v>42036</v>
      </c>
      <c r="G271" s="10">
        <v>44228</v>
      </c>
      <c r="H271" s="11">
        <v>7</v>
      </c>
      <c r="I271" s="20" t="s">
        <v>259</v>
      </c>
      <c r="J271" s="11" t="s">
        <v>261</v>
      </c>
      <c r="K271" s="11" t="s">
        <v>651</v>
      </c>
      <c r="L271" s="11">
        <v>2</v>
      </c>
    </row>
    <row r="272" spans="1:12">
      <c r="A272" s="11" t="s">
        <v>522</v>
      </c>
      <c r="D272" s="11" t="s">
        <v>260</v>
      </c>
      <c r="E272" s="19" t="s">
        <v>587</v>
      </c>
      <c r="F272" s="10">
        <v>42036</v>
      </c>
      <c r="G272" s="10">
        <v>44228</v>
      </c>
      <c r="H272" s="11">
        <v>7</v>
      </c>
      <c r="I272" s="20" t="s">
        <v>259</v>
      </c>
      <c r="J272" s="11" t="s">
        <v>261</v>
      </c>
      <c r="K272" s="11" t="s">
        <v>651</v>
      </c>
      <c r="L272" s="11">
        <v>2</v>
      </c>
    </row>
    <row r="273" spans="1:12">
      <c r="A273" s="11" t="s">
        <v>523</v>
      </c>
      <c r="D273" s="11" t="s">
        <v>260</v>
      </c>
      <c r="E273" s="19" t="s">
        <v>588</v>
      </c>
      <c r="F273" s="10">
        <v>42036</v>
      </c>
      <c r="G273" s="10">
        <v>44228</v>
      </c>
      <c r="H273" s="11">
        <v>7</v>
      </c>
      <c r="I273" s="20" t="s">
        <v>259</v>
      </c>
      <c r="J273" s="11" t="s">
        <v>261</v>
      </c>
      <c r="K273" s="11" t="s">
        <v>651</v>
      </c>
      <c r="L273" s="11">
        <v>2</v>
      </c>
    </row>
    <row r="274" spans="1:12">
      <c r="A274" s="11" t="s">
        <v>524</v>
      </c>
      <c r="D274" s="11" t="s">
        <v>260</v>
      </c>
      <c r="E274" s="19" t="s">
        <v>589</v>
      </c>
      <c r="F274" s="10">
        <v>42036</v>
      </c>
      <c r="G274" s="10">
        <v>44228</v>
      </c>
      <c r="H274" s="11">
        <v>7</v>
      </c>
      <c r="I274" s="20" t="s">
        <v>259</v>
      </c>
      <c r="J274" s="11" t="s">
        <v>261</v>
      </c>
      <c r="K274" s="11" t="s">
        <v>651</v>
      </c>
      <c r="L274" s="11">
        <v>2</v>
      </c>
    </row>
    <row r="275" spans="1:12">
      <c r="A275" s="11" t="s">
        <v>525</v>
      </c>
      <c r="D275" s="11" t="s">
        <v>260</v>
      </c>
      <c r="E275" s="19" t="s">
        <v>590</v>
      </c>
      <c r="F275" s="10">
        <v>42036</v>
      </c>
      <c r="G275" s="10">
        <v>44228</v>
      </c>
      <c r="H275" s="11">
        <v>7</v>
      </c>
      <c r="I275" s="20" t="s">
        <v>259</v>
      </c>
      <c r="J275" s="11" t="s">
        <v>261</v>
      </c>
      <c r="K275" s="11" t="s">
        <v>651</v>
      </c>
      <c r="L275" s="11">
        <v>2</v>
      </c>
    </row>
    <row r="276" spans="1:12">
      <c r="A276" s="11" t="s">
        <v>526</v>
      </c>
      <c r="D276" s="11" t="s">
        <v>260</v>
      </c>
      <c r="E276" s="19" t="s">
        <v>591</v>
      </c>
      <c r="F276" s="10">
        <v>42036</v>
      </c>
      <c r="G276" s="10">
        <v>44228</v>
      </c>
      <c r="H276" s="11">
        <v>7</v>
      </c>
      <c r="I276" s="20" t="s">
        <v>259</v>
      </c>
      <c r="J276" s="11" t="s">
        <v>261</v>
      </c>
      <c r="K276" s="11" t="s">
        <v>651</v>
      </c>
      <c r="L276" s="11">
        <v>2</v>
      </c>
    </row>
    <row r="277" spans="1:12">
      <c r="A277" s="11" t="s">
        <v>527</v>
      </c>
      <c r="D277" s="11" t="s">
        <v>260</v>
      </c>
      <c r="E277" s="19" t="s">
        <v>592</v>
      </c>
      <c r="F277" s="10">
        <v>42036</v>
      </c>
      <c r="G277" s="10">
        <v>44228</v>
      </c>
      <c r="H277" s="11">
        <v>7</v>
      </c>
      <c r="I277" s="20" t="s">
        <v>259</v>
      </c>
      <c r="J277" s="11" t="s">
        <v>261</v>
      </c>
      <c r="K277" s="11" t="s">
        <v>651</v>
      </c>
      <c r="L277" s="11">
        <v>2</v>
      </c>
    </row>
    <row r="278" spans="1:12">
      <c r="A278" s="11" t="s">
        <v>528</v>
      </c>
      <c r="D278" s="11" t="s">
        <v>260</v>
      </c>
      <c r="E278" s="19" t="s">
        <v>593</v>
      </c>
      <c r="F278" s="10">
        <v>42036</v>
      </c>
      <c r="G278" s="10">
        <v>44228</v>
      </c>
      <c r="H278" s="11">
        <v>7</v>
      </c>
      <c r="I278" s="20" t="s">
        <v>259</v>
      </c>
      <c r="J278" s="11" t="s">
        <v>261</v>
      </c>
      <c r="K278" s="11" t="s">
        <v>651</v>
      </c>
      <c r="L278" s="11">
        <v>2</v>
      </c>
    </row>
    <row r="279" spans="1:12">
      <c r="A279" s="11" t="s">
        <v>529</v>
      </c>
      <c r="D279" s="11" t="s">
        <v>260</v>
      </c>
      <c r="E279" s="19" t="s">
        <v>594</v>
      </c>
      <c r="F279" s="10">
        <v>42036</v>
      </c>
      <c r="G279" s="10">
        <v>44228</v>
      </c>
      <c r="H279" s="11">
        <v>7</v>
      </c>
      <c r="I279" s="20" t="s">
        <v>259</v>
      </c>
      <c r="J279" s="11" t="s">
        <v>261</v>
      </c>
      <c r="K279" s="11" t="s">
        <v>651</v>
      </c>
      <c r="L279" s="11">
        <v>2</v>
      </c>
    </row>
    <row r="280" spans="1:12">
      <c r="A280" s="11" t="s">
        <v>530</v>
      </c>
      <c r="D280" s="11" t="s">
        <v>260</v>
      </c>
      <c r="E280" s="19" t="s">
        <v>595</v>
      </c>
      <c r="F280" s="10">
        <v>42036</v>
      </c>
      <c r="G280" s="10">
        <v>44228</v>
      </c>
      <c r="H280" s="11">
        <v>7</v>
      </c>
      <c r="I280" s="20" t="s">
        <v>259</v>
      </c>
      <c r="J280" s="11" t="s">
        <v>261</v>
      </c>
      <c r="K280" s="11" t="s">
        <v>651</v>
      </c>
      <c r="L280" s="11">
        <v>2</v>
      </c>
    </row>
    <row r="281" spans="1:12">
      <c r="A281" s="11" t="s">
        <v>531</v>
      </c>
      <c r="D281" s="11" t="s">
        <v>260</v>
      </c>
      <c r="E281" s="19" t="s">
        <v>596</v>
      </c>
      <c r="F281" s="10">
        <v>42036</v>
      </c>
      <c r="G281" s="10">
        <v>44228</v>
      </c>
      <c r="H281" s="11">
        <v>7</v>
      </c>
      <c r="I281" s="20" t="s">
        <v>259</v>
      </c>
      <c r="J281" s="11" t="s">
        <v>261</v>
      </c>
      <c r="K281" s="11" t="s">
        <v>651</v>
      </c>
      <c r="L281" s="11">
        <v>2</v>
      </c>
    </row>
    <row r="282" spans="1:12">
      <c r="A282" s="11" t="s">
        <v>532</v>
      </c>
      <c r="D282" s="11" t="s">
        <v>260</v>
      </c>
      <c r="E282" s="19" t="s">
        <v>597</v>
      </c>
      <c r="F282" s="10">
        <v>42036</v>
      </c>
      <c r="G282" s="10">
        <v>44228</v>
      </c>
      <c r="H282" s="11">
        <v>7</v>
      </c>
      <c r="I282" s="20" t="s">
        <v>259</v>
      </c>
      <c r="J282" s="11" t="s">
        <v>261</v>
      </c>
      <c r="K282" s="11" t="s">
        <v>651</v>
      </c>
      <c r="L282" s="11">
        <v>2</v>
      </c>
    </row>
    <row r="283" spans="1:12">
      <c r="A283" s="11" t="s">
        <v>533</v>
      </c>
      <c r="D283" s="11" t="s">
        <v>260</v>
      </c>
      <c r="E283" s="19" t="s">
        <v>598</v>
      </c>
      <c r="F283" s="10">
        <v>42036</v>
      </c>
      <c r="G283" s="10">
        <v>44228</v>
      </c>
      <c r="H283" s="11">
        <v>7</v>
      </c>
      <c r="I283" s="20" t="s">
        <v>259</v>
      </c>
      <c r="J283" s="11" t="s">
        <v>261</v>
      </c>
      <c r="K283" s="11" t="s">
        <v>651</v>
      </c>
      <c r="L283" s="11">
        <v>2</v>
      </c>
    </row>
    <row r="284" spans="1:12">
      <c r="A284" s="11" t="s">
        <v>534</v>
      </c>
      <c r="D284" s="11" t="s">
        <v>260</v>
      </c>
      <c r="E284" s="19" t="s">
        <v>599</v>
      </c>
      <c r="F284" s="10">
        <v>42036</v>
      </c>
      <c r="G284" s="10">
        <v>44228</v>
      </c>
      <c r="H284" s="11">
        <v>7</v>
      </c>
      <c r="I284" s="20" t="s">
        <v>259</v>
      </c>
      <c r="J284" s="11" t="s">
        <v>261</v>
      </c>
      <c r="K284" s="11" t="s">
        <v>651</v>
      </c>
      <c r="L284" s="11">
        <v>2</v>
      </c>
    </row>
    <row r="285" spans="1:12">
      <c r="A285" s="11" t="s">
        <v>535</v>
      </c>
      <c r="D285" s="11" t="s">
        <v>260</v>
      </c>
      <c r="E285" s="19" t="s">
        <v>600</v>
      </c>
      <c r="F285" s="10">
        <v>42036</v>
      </c>
      <c r="G285" s="10">
        <v>44228</v>
      </c>
      <c r="H285" s="11">
        <v>7</v>
      </c>
      <c r="I285" s="20" t="s">
        <v>259</v>
      </c>
      <c r="J285" s="11" t="s">
        <v>261</v>
      </c>
      <c r="K285" s="11" t="s">
        <v>651</v>
      </c>
      <c r="L285" s="11">
        <v>2</v>
      </c>
    </row>
    <row r="286" spans="1:12">
      <c r="A286" s="11" t="s">
        <v>536</v>
      </c>
      <c r="D286" s="11" t="s">
        <v>260</v>
      </c>
      <c r="E286" s="19" t="s">
        <v>601</v>
      </c>
      <c r="F286" s="10">
        <v>42036</v>
      </c>
      <c r="G286" s="10">
        <v>44228</v>
      </c>
      <c r="H286" s="11">
        <v>7</v>
      </c>
      <c r="I286" s="20" t="s">
        <v>259</v>
      </c>
      <c r="J286" s="11" t="s">
        <v>261</v>
      </c>
      <c r="K286" s="11" t="s">
        <v>651</v>
      </c>
      <c r="L286" s="11">
        <v>2</v>
      </c>
    </row>
    <row r="287" spans="1:12">
      <c r="A287" s="11" t="s">
        <v>537</v>
      </c>
      <c r="D287" s="11" t="s">
        <v>260</v>
      </c>
      <c r="E287" s="19" t="s">
        <v>602</v>
      </c>
      <c r="F287" s="10">
        <v>42036</v>
      </c>
      <c r="G287" s="10">
        <v>44228</v>
      </c>
      <c r="H287" s="11">
        <v>7</v>
      </c>
      <c r="I287" s="20" t="s">
        <v>259</v>
      </c>
      <c r="J287" s="11" t="s">
        <v>261</v>
      </c>
      <c r="K287" s="11" t="s">
        <v>651</v>
      </c>
      <c r="L287" s="11">
        <v>2</v>
      </c>
    </row>
    <row r="288" spans="1:12">
      <c r="A288" s="11" t="s">
        <v>538</v>
      </c>
      <c r="D288" s="11" t="s">
        <v>260</v>
      </c>
      <c r="E288" s="19" t="s">
        <v>603</v>
      </c>
      <c r="F288" s="10">
        <v>42036</v>
      </c>
      <c r="G288" s="10">
        <v>44228</v>
      </c>
      <c r="H288" s="11">
        <v>7</v>
      </c>
      <c r="I288" s="20" t="s">
        <v>259</v>
      </c>
      <c r="J288" s="11" t="s">
        <v>261</v>
      </c>
      <c r="K288" s="11" t="s">
        <v>651</v>
      </c>
      <c r="L288" s="11">
        <v>2</v>
      </c>
    </row>
    <row r="289" spans="1:12">
      <c r="A289" s="11" t="s">
        <v>539</v>
      </c>
      <c r="D289" s="11" t="s">
        <v>260</v>
      </c>
      <c r="E289" s="19" t="s">
        <v>604</v>
      </c>
      <c r="F289" s="10">
        <v>42036</v>
      </c>
      <c r="G289" s="10">
        <v>44228</v>
      </c>
      <c r="H289" s="11">
        <v>7</v>
      </c>
      <c r="I289" s="20" t="s">
        <v>259</v>
      </c>
      <c r="J289" s="11" t="s">
        <v>261</v>
      </c>
      <c r="K289" s="11" t="s">
        <v>651</v>
      </c>
      <c r="L289" s="11">
        <v>2</v>
      </c>
    </row>
    <row r="290" spans="1:12">
      <c r="A290" s="11" t="s">
        <v>540</v>
      </c>
      <c r="D290" s="11" t="s">
        <v>260</v>
      </c>
      <c r="E290" s="19" t="s">
        <v>605</v>
      </c>
      <c r="F290" s="10">
        <v>42036</v>
      </c>
      <c r="G290" s="10">
        <v>44228</v>
      </c>
      <c r="H290" s="11">
        <v>7</v>
      </c>
      <c r="I290" s="20" t="s">
        <v>259</v>
      </c>
      <c r="J290" s="11" t="s">
        <v>261</v>
      </c>
      <c r="K290" s="11" t="s">
        <v>651</v>
      </c>
      <c r="L290" s="11">
        <v>2</v>
      </c>
    </row>
    <row r="291" spans="1:12">
      <c r="A291" s="11" t="s">
        <v>541</v>
      </c>
      <c r="D291" s="11" t="s">
        <v>260</v>
      </c>
      <c r="E291" s="19" t="s">
        <v>606</v>
      </c>
      <c r="F291" s="10">
        <v>42036</v>
      </c>
      <c r="G291" s="10">
        <v>44228</v>
      </c>
      <c r="H291" s="11">
        <v>7</v>
      </c>
      <c r="I291" s="20" t="s">
        <v>259</v>
      </c>
      <c r="J291" s="11" t="s">
        <v>261</v>
      </c>
      <c r="K291" s="11" t="s">
        <v>651</v>
      </c>
      <c r="L291" s="11">
        <v>2</v>
      </c>
    </row>
    <row r="292" spans="1:12">
      <c r="A292" s="11" t="s">
        <v>542</v>
      </c>
      <c r="D292" s="11" t="s">
        <v>260</v>
      </c>
      <c r="E292" s="19" t="s">
        <v>607</v>
      </c>
      <c r="F292" s="10">
        <v>42036</v>
      </c>
      <c r="G292" s="10">
        <v>44228</v>
      </c>
      <c r="H292" s="11">
        <v>7</v>
      </c>
      <c r="I292" s="20" t="s">
        <v>259</v>
      </c>
      <c r="J292" s="11" t="s">
        <v>261</v>
      </c>
      <c r="K292" s="11" t="s">
        <v>651</v>
      </c>
      <c r="L292" s="11">
        <v>2</v>
      </c>
    </row>
    <row r="293" spans="1:12">
      <c r="A293" s="11" t="s">
        <v>543</v>
      </c>
      <c r="D293" s="11" t="s">
        <v>260</v>
      </c>
      <c r="E293" s="19" t="s">
        <v>608</v>
      </c>
      <c r="F293" s="10">
        <v>42036</v>
      </c>
      <c r="G293" s="10">
        <v>44228</v>
      </c>
      <c r="H293" s="11">
        <v>7</v>
      </c>
      <c r="I293" s="20" t="s">
        <v>259</v>
      </c>
      <c r="J293" s="11" t="s">
        <v>261</v>
      </c>
      <c r="K293" s="11" t="s">
        <v>651</v>
      </c>
      <c r="L293" s="11">
        <v>2</v>
      </c>
    </row>
    <row r="294" spans="1:12">
      <c r="A294" s="11" t="s">
        <v>544</v>
      </c>
      <c r="D294" s="11" t="s">
        <v>260</v>
      </c>
      <c r="E294" s="19" t="s">
        <v>609</v>
      </c>
      <c r="F294" s="10">
        <v>42036</v>
      </c>
      <c r="G294" s="10">
        <v>44228</v>
      </c>
      <c r="H294" s="11">
        <v>7</v>
      </c>
      <c r="I294" s="20" t="s">
        <v>259</v>
      </c>
      <c r="J294" s="11" t="s">
        <v>261</v>
      </c>
      <c r="K294" s="11" t="s">
        <v>651</v>
      </c>
      <c r="L294" s="11">
        <v>2</v>
      </c>
    </row>
    <row r="295" spans="1:12">
      <c r="A295" s="11" t="s">
        <v>545</v>
      </c>
      <c r="D295" s="11" t="s">
        <v>260</v>
      </c>
      <c r="E295" s="19" t="s">
        <v>610</v>
      </c>
      <c r="F295" s="10">
        <v>42036</v>
      </c>
      <c r="G295" s="10">
        <v>44228</v>
      </c>
      <c r="H295" s="11">
        <v>7</v>
      </c>
      <c r="I295" s="20" t="s">
        <v>259</v>
      </c>
      <c r="J295" s="11" t="s">
        <v>261</v>
      </c>
      <c r="K295" s="11" t="s">
        <v>651</v>
      </c>
      <c r="L295" s="11">
        <v>2</v>
      </c>
    </row>
    <row r="296" spans="1:12">
      <c r="A296" s="11" t="s">
        <v>546</v>
      </c>
      <c r="D296" s="11" t="s">
        <v>260</v>
      </c>
      <c r="E296" s="19" t="s">
        <v>611</v>
      </c>
      <c r="F296" s="10">
        <v>42036</v>
      </c>
      <c r="G296" s="10">
        <v>44228</v>
      </c>
      <c r="H296" s="11">
        <v>7</v>
      </c>
      <c r="I296" s="20" t="s">
        <v>259</v>
      </c>
      <c r="J296" s="11" t="s">
        <v>261</v>
      </c>
      <c r="K296" s="11" t="s">
        <v>651</v>
      </c>
      <c r="L296" s="11">
        <v>2</v>
      </c>
    </row>
    <row r="297" spans="1:12">
      <c r="A297" s="11" t="s">
        <v>547</v>
      </c>
      <c r="D297" s="11" t="s">
        <v>260</v>
      </c>
      <c r="E297" s="19" t="s">
        <v>612</v>
      </c>
      <c r="F297" s="10">
        <v>42036</v>
      </c>
      <c r="G297" s="10">
        <v>44228</v>
      </c>
      <c r="H297" s="11">
        <v>7</v>
      </c>
      <c r="I297" s="20" t="s">
        <v>259</v>
      </c>
      <c r="J297" s="11" t="s">
        <v>261</v>
      </c>
      <c r="K297" s="11" t="s">
        <v>651</v>
      </c>
      <c r="L297" s="11">
        <v>2</v>
      </c>
    </row>
    <row r="298" spans="1:12">
      <c r="A298" s="11" t="s">
        <v>548</v>
      </c>
      <c r="D298" s="11" t="s">
        <v>260</v>
      </c>
      <c r="E298" s="19" t="s">
        <v>613</v>
      </c>
      <c r="F298" s="10">
        <v>42036</v>
      </c>
      <c r="G298" s="10">
        <v>44228</v>
      </c>
      <c r="H298" s="11">
        <v>7</v>
      </c>
      <c r="I298" s="20" t="s">
        <v>259</v>
      </c>
      <c r="J298" s="11" t="s">
        <v>261</v>
      </c>
      <c r="K298" s="11" t="s">
        <v>651</v>
      </c>
      <c r="L298" s="11">
        <v>2</v>
      </c>
    </row>
    <row r="299" spans="1:12">
      <c r="A299" s="11" t="s">
        <v>549</v>
      </c>
      <c r="D299" s="11" t="s">
        <v>260</v>
      </c>
      <c r="E299" s="19" t="s">
        <v>614</v>
      </c>
      <c r="F299" s="10">
        <v>42036</v>
      </c>
      <c r="G299" s="10">
        <v>44228</v>
      </c>
      <c r="H299" s="11">
        <v>7</v>
      </c>
      <c r="I299" s="20" t="s">
        <v>259</v>
      </c>
      <c r="J299" s="11" t="s">
        <v>261</v>
      </c>
      <c r="K299" s="11" t="s">
        <v>651</v>
      </c>
      <c r="L299" s="11">
        <v>2</v>
      </c>
    </row>
    <row r="300" spans="1:12">
      <c r="A300" s="11" t="s">
        <v>550</v>
      </c>
      <c r="D300" s="11" t="s">
        <v>260</v>
      </c>
      <c r="E300" s="19" t="s">
        <v>615</v>
      </c>
      <c r="F300" s="10">
        <v>42036</v>
      </c>
      <c r="G300" s="10">
        <v>44228</v>
      </c>
      <c r="H300" s="11">
        <v>7</v>
      </c>
      <c r="I300" s="20" t="s">
        <v>259</v>
      </c>
      <c r="J300" s="11" t="s">
        <v>261</v>
      </c>
      <c r="K300" s="11" t="s">
        <v>651</v>
      </c>
      <c r="L300" s="11">
        <v>2</v>
      </c>
    </row>
    <row r="301" spans="1:12">
      <c r="A301" s="11" t="s">
        <v>551</v>
      </c>
      <c r="D301" s="11" t="s">
        <v>260</v>
      </c>
      <c r="E301" s="19" t="s">
        <v>616</v>
      </c>
      <c r="F301" s="10">
        <v>42036</v>
      </c>
      <c r="G301" s="10">
        <v>44228</v>
      </c>
      <c r="H301" s="11">
        <v>7</v>
      </c>
      <c r="I301" s="20" t="s">
        <v>259</v>
      </c>
      <c r="J301" s="11" t="s">
        <v>261</v>
      </c>
      <c r="K301" s="11" t="s">
        <v>651</v>
      </c>
      <c r="L301" s="11">
        <v>2</v>
      </c>
    </row>
    <row r="302" spans="1:12">
      <c r="A302" s="11" t="s">
        <v>552</v>
      </c>
      <c r="D302" s="11" t="s">
        <v>260</v>
      </c>
      <c r="E302" s="19" t="s">
        <v>617</v>
      </c>
      <c r="F302" s="10">
        <v>42036</v>
      </c>
      <c r="G302" s="10">
        <v>44228</v>
      </c>
      <c r="H302" s="11">
        <v>7</v>
      </c>
      <c r="I302" s="20" t="s">
        <v>259</v>
      </c>
      <c r="J302" s="11" t="s">
        <v>261</v>
      </c>
      <c r="K302" s="11" t="s">
        <v>651</v>
      </c>
      <c r="L302" s="11">
        <v>2</v>
      </c>
    </row>
    <row r="303" spans="1:12">
      <c r="A303" s="11" t="s">
        <v>553</v>
      </c>
      <c r="D303" s="11" t="s">
        <v>260</v>
      </c>
      <c r="E303" s="19" t="s">
        <v>618</v>
      </c>
      <c r="F303" s="10">
        <v>42036</v>
      </c>
      <c r="G303" s="10">
        <v>44228</v>
      </c>
      <c r="H303" s="11">
        <v>7</v>
      </c>
      <c r="I303" s="20" t="s">
        <v>259</v>
      </c>
      <c r="J303" s="11" t="s">
        <v>261</v>
      </c>
      <c r="K303" s="11" t="s">
        <v>651</v>
      </c>
      <c r="L303" s="11">
        <v>2</v>
      </c>
    </row>
    <row r="304" spans="1:12">
      <c r="A304" s="11" t="s">
        <v>554</v>
      </c>
      <c r="D304" s="11" t="s">
        <v>260</v>
      </c>
      <c r="E304" s="19" t="s">
        <v>619</v>
      </c>
      <c r="F304" s="10">
        <v>42036</v>
      </c>
      <c r="G304" s="10">
        <v>44228</v>
      </c>
      <c r="H304" s="11">
        <v>7</v>
      </c>
      <c r="I304" s="20" t="s">
        <v>259</v>
      </c>
      <c r="J304" s="11" t="s">
        <v>261</v>
      </c>
      <c r="K304" s="11" t="s">
        <v>651</v>
      </c>
      <c r="L304" s="11">
        <v>2</v>
      </c>
    </row>
    <row r="305" spans="1:12">
      <c r="A305" s="11" t="s">
        <v>555</v>
      </c>
      <c r="D305" s="11" t="s">
        <v>260</v>
      </c>
      <c r="E305" s="19" t="s">
        <v>620</v>
      </c>
      <c r="F305" s="10">
        <v>42036</v>
      </c>
      <c r="G305" s="10">
        <v>44228</v>
      </c>
      <c r="H305" s="11">
        <v>7</v>
      </c>
      <c r="I305" s="20" t="s">
        <v>259</v>
      </c>
      <c r="J305" s="11" t="s">
        <v>261</v>
      </c>
      <c r="K305" s="11" t="s">
        <v>651</v>
      </c>
      <c r="L305" s="11">
        <v>2</v>
      </c>
    </row>
    <row r="306" spans="1:12">
      <c r="A306" s="11" t="s">
        <v>556</v>
      </c>
      <c r="D306" s="11" t="s">
        <v>260</v>
      </c>
      <c r="E306" s="19" t="s">
        <v>621</v>
      </c>
      <c r="F306" s="10">
        <v>42036</v>
      </c>
      <c r="G306" s="10">
        <v>44228</v>
      </c>
      <c r="H306" s="11">
        <v>7</v>
      </c>
      <c r="I306" s="20" t="s">
        <v>259</v>
      </c>
      <c r="J306" s="11" t="s">
        <v>261</v>
      </c>
      <c r="K306" s="11" t="s">
        <v>651</v>
      </c>
      <c r="L306" s="11">
        <v>2</v>
      </c>
    </row>
    <row r="307" spans="1:12">
      <c r="A307" s="11" t="s">
        <v>557</v>
      </c>
      <c r="D307" s="11" t="s">
        <v>260</v>
      </c>
      <c r="E307" s="19" t="s">
        <v>622</v>
      </c>
      <c r="F307" s="10">
        <v>42036</v>
      </c>
      <c r="G307" s="10">
        <v>44228</v>
      </c>
      <c r="H307" s="11">
        <v>7</v>
      </c>
      <c r="I307" s="20" t="s">
        <v>259</v>
      </c>
      <c r="J307" s="11" t="s">
        <v>261</v>
      </c>
      <c r="K307" s="11" t="s">
        <v>651</v>
      </c>
      <c r="L307" s="11">
        <v>2</v>
      </c>
    </row>
    <row r="308" spans="1:12">
      <c r="A308" s="11" t="s">
        <v>558</v>
      </c>
      <c r="D308" s="11" t="s">
        <v>260</v>
      </c>
      <c r="E308" s="19" t="s">
        <v>623</v>
      </c>
      <c r="F308" s="10">
        <v>42036</v>
      </c>
      <c r="G308" s="10">
        <v>44228</v>
      </c>
      <c r="H308" s="11">
        <v>7</v>
      </c>
      <c r="I308" s="20" t="s">
        <v>259</v>
      </c>
      <c r="J308" s="11" t="s">
        <v>261</v>
      </c>
      <c r="K308" s="11" t="s">
        <v>651</v>
      </c>
      <c r="L308" s="11">
        <v>2</v>
      </c>
    </row>
    <row r="309" spans="1:12">
      <c r="A309" s="11" t="s">
        <v>559</v>
      </c>
      <c r="D309" s="11" t="s">
        <v>260</v>
      </c>
      <c r="E309" s="19" t="s">
        <v>624</v>
      </c>
      <c r="F309" s="10">
        <v>42036</v>
      </c>
      <c r="G309" s="10">
        <v>44228</v>
      </c>
      <c r="H309" s="11">
        <v>7</v>
      </c>
      <c r="I309" s="20" t="s">
        <v>259</v>
      </c>
      <c r="J309" s="11" t="s">
        <v>261</v>
      </c>
      <c r="K309" s="11" t="s">
        <v>651</v>
      </c>
      <c r="L309" s="11">
        <v>2</v>
      </c>
    </row>
    <row r="310" spans="1:12">
      <c r="A310" s="11" t="s">
        <v>560</v>
      </c>
      <c r="D310" s="11" t="s">
        <v>260</v>
      </c>
      <c r="E310" s="19" t="s">
        <v>625</v>
      </c>
      <c r="F310" s="10">
        <v>42036</v>
      </c>
      <c r="G310" s="10">
        <v>44228</v>
      </c>
      <c r="H310" s="11">
        <v>7</v>
      </c>
      <c r="I310" s="20" t="s">
        <v>259</v>
      </c>
      <c r="J310" s="11" t="s">
        <v>261</v>
      </c>
      <c r="K310" s="11" t="s">
        <v>651</v>
      </c>
      <c r="L310" s="11">
        <v>2</v>
      </c>
    </row>
    <row r="311" spans="1:12">
      <c r="A311" s="11" t="s">
        <v>561</v>
      </c>
      <c r="D311" s="11" t="s">
        <v>260</v>
      </c>
      <c r="E311" s="19" t="s">
        <v>626</v>
      </c>
      <c r="F311" s="10">
        <v>42036</v>
      </c>
      <c r="G311" s="10">
        <v>44228</v>
      </c>
      <c r="H311" s="11">
        <v>7</v>
      </c>
      <c r="I311" s="20" t="s">
        <v>259</v>
      </c>
      <c r="J311" s="11" t="s">
        <v>261</v>
      </c>
      <c r="K311" s="11" t="s">
        <v>651</v>
      </c>
      <c r="L311" s="11">
        <v>2</v>
      </c>
    </row>
    <row r="312" spans="1:12">
      <c r="A312" s="11" t="s">
        <v>562</v>
      </c>
      <c r="D312" s="11" t="s">
        <v>260</v>
      </c>
      <c r="E312" s="19" t="s">
        <v>627</v>
      </c>
      <c r="F312" s="10">
        <v>42036</v>
      </c>
      <c r="G312" s="10">
        <v>44228</v>
      </c>
      <c r="H312" s="11">
        <v>7</v>
      </c>
      <c r="I312" s="20" t="s">
        <v>259</v>
      </c>
      <c r="J312" s="11" t="s">
        <v>261</v>
      </c>
      <c r="K312" s="11" t="s">
        <v>651</v>
      </c>
      <c r="L312" s="11">
        <v>2</v>
      </c>
    </row>
    <row r="313" spans="1:12">
      <c r="A313" s="11" t="s">
        <v>563</v>
      </c>
      <c r="D313" s="11" t="s">
        <v>260</v>
      </c>
      <c r="E313" s="19" t="s">
        <v>628</v>
      </c>
      <c r="F313" s="10">
        <v>42036</v>
      </c>
      <c r="G313" s="10">
        <v>44228</v>
      </c>
      <c r="H313" s="11">
        <v>7</v>
      </c>
      <c r="I313" s="20" t="s">
        <v>259</v>
      </c>
      <c r="J313" s="11" t="s">
        <v>261</v>
      </c>
      <c r="K313" s="11" t="s">
        <v>651</v>
      </c>
      <c r="L313" s="11">
        <v>2</v>
      </c>
    </row>
    <row r="314" spans="1:12">
      <c r="A314" s="11" t="s">
        <v>564</v>
      </c>
      <c r="D314" s="11" t="s">
        <v>260</v>
      </c>
      <c r="E314" s="19" t="s">
        <v>629</v>
      </c>
      <c r="F314" s="10">
        <v>42036</v>
      </c>
      <c r="G314" s="10">
        <v>44228</v>
      </c>
      <c r="H314" s="11">
        <v>7</v>
      </c>
      <c r="I314" s="20" t="s">
        <v>259</v>
      </c>
      <c r="J314" s="11" t="s">
        <v>261</v>
      </c>
      <c r="K314" s="11" t="s">
        <v>651</v>
      </c>
      <c r="L314" s="11">
        <v>2</v>
      </c>
    </row>
    <row r="315" spans="1:12">
      <c r="A315" s="11" t="s">
        <v>565</v>
      </c>
      <c r="D315" s="11" t="s">
        <v>260</v>
      </c>
      <c r="E315" s="19" t="s">
        <v>630</v>
      </c>
      <c r="F315" s="10">
        <v>42036</v>
      </c>
      <c r="G315" s="10">
        <v>44228</v>
      </c>
      <c r="H315" s="11">
        <v>7</v>
      </c>
      <c r="I315" s="20" t="s">
        <v>259</v>
      </c>
      <c r="J315" s="11" t="s">
        <v>261</v>
      </c>
      <c r="K315" s="11" t="s">
        <v>651</v>
      </c>
      <c r="L315" s="11">
        <v>2</v>
      </c>
    </row>
    <row r="316" spans="1:12">
      <c r="A316" s="11" t="s">
        <v>566</v>
      </c>
      <c r="D316" s="11" t="s">
        <v>260</v>
      </c>
      <c r="E316" s="19" t="s">
        <v>631</v>
      </c>
      <c r="F316" s="10">
        <v>42036</v>
      </c>
      <c r="G316" s="10">
        <v>44228</v>
      </c>
      <c r="H316" s="11">
        <v>7</v>
      </c>
      <c r="I316" s="20" t="s">
        <v>259</v>
      </c>
      <c r="J316" s="11" t="s">
        <v>261</v>
      </c>
      <c r="K316" s="11" t="s">
        <v>651</v>
      </c>
      <c r="L316" s="11">
        <v>2</v>
      </c>
    </row>
    <row r="317" spans="1:12">
      <c r="A317" s="11" t="s">
        <v>567</v>
      </c>
      <c r="D317" s="11" t="s">
        <v>260</v>
      </c>
      <c r="E317" s="19" t="s">
        <v>632</v>
      </c>
      <c r="F317" s="10">
        <v>42036</v>
      </c>
      <c r="G317" s="10">
        <v>44228</v>
      </c>
      <c r="H317" s="11">
        <v>7</v>
      </c>
      <c r="I317" s="20" t="s">
        <v>259</v>
      </c>
      <c r="J317" s="11" t="s">
        <v>261</v>
      </c>
      <c r="K317" s="11" t="s">
        <v>651</v>
      </c>
      <c r="L317" s="11">
        <v>2</v>
      </c>
    </row>
    <row r="318" spans="1:12">
      <c r="A318" s="11" t="s">
        <v>568</v>
      </c>
      <c r="D318" s="11" t="s">
        <v>260</v>
      </c>
      <c r="E318" s="19" t="s">
        <v>633</v>
      </c>
      <c r="F318" s="10">
        <v>42036</v>
      </c>
      <c r="G318" s="10">
        <v>44228</v>
      </c>
      <c r="H318" s="11">
        <v>7</v>
      </c>
      <c r="I318" s="20" t="s">
        <v>259</v>
      </c>
      <c r="J318" s="11" t="s">
        <v>261</v>
      </c>
      <c r="K318" s="11" t="s">
        <v>651</v>
      </c>
      <c r="L318" s="11">
        <v>2</v>
      </c>
    </row>
    <row r="319" spans="1:12">
      <c r="A319" s="11" t="s">
        <v>569</v>
      </c>
      <c r="D319" s="11" t="s">
        <v>260</v>
      </c>
      <c r="E319" s="19" t="s">
        <v>634</v>
      </c>
      <c r="F319" s="10">
        <v>42036</v>
      </c>
      <c r="G319" s="10">
        <v>44228</v>
      </c>
      <c r="H319" s="11">
        <v>7</v>
      </c>
      <c r="I319" s="20" t="s">
        <v>259</v>
      </c>
      <c r="J319" s="11" t="s">
        <v>261</v>
      </c>
      <c r="K319" s="11" t="s">
        <v>651</v>
      </c>
      <c r="L319" s="11">
        <v>2</v>
      </c>
    </row>
    <row r="320" spans="1:12">
      <c r="A320" s="11" t="s">
        <v>570</v>
      </c>
      <c r="D320" s="11" t="s">
        <v>260</v>
      </c>
      <c r="E320" s="19" t="s">
        <v>635</v>
      </c>
      <c r="F320" s="10">
        <v>42036</v>
      </c>
      <c r="G320" s="10">
        <v>44228</v>
      </c>
      <c r="H320" s="11">
        <v>7</v>
      </c>
      <c r="I320" s="20" t="s">
        <v>259</v>
      </c>
      <c r="J320" s="11" t="s">
        <v>261</v>
      </c>
      <c r="K320" s="11" t="s">
        <v>651</v>
      </c>
      <c r="L320" s="11">
        <v>2</v>
      </c>
    </row>
    <row r="321" spans="1:12">
      <c r="A321" s="11" t="s">
        <v>571</v>
      </c>
      <c r="D321" s="11" t="s">
        <v>260</v>
      </c>
      <c r="E321" s="19" t="s">
        <v>636</v>
      </c>
      <c r="F321" s="10">
        <v>42036</v>
      </c>
      <c r="G321" s="10">
        <v>44228</v>
      </c>
      <c r="H321" s="11">
        <v>7</v>
      </c>
      <c r="I321" s="20" t="s">
        <v>259</v>
      </c>
      <c r="J321" s="11" t="s">
        <v>261</v>
      </c>
      <c r="K321" s="11" t="s">
        <v>651</v>
      </c>
      <c r="L321" s="11">
        <v>2</v>
      </c>
    </row>
    <row r="322" spans="1:12">
      <c r="A322" s="11" t="s">
        <v>572</v>
      </c>
      <c r="D322" s="11" t="s">
        <v>260</v>
      </c>
      <c r="E322" s="19" t="s">
        <v>637</v>
      </c>
      <c r="F322" s="10">
        <v>42036</v>
      </c>
      <c r="G322" s="10">
        <v>44228</v>
      </c>
      <c r="H322" s="11">
        <v>7</v>
      </c>
      <c r="I322" s="20" t="s">
        <v>259</v>
      </c>
      <c r="J322" s="11" t="s">
        <v>261</v>
      </c>
      <c r="K322" s="11" t="s">
        <v>651</v>
      </c>
      <c r="L322" s="11">
        <v>2</v>
      </c>
    </row>
    <row r="323" spans="1:12">
      <c r="A323" s="11" t="s">
        <v>573</v>
      </c>
      <c r="D323" s="11" t="s">
        <v>260</v>
      </c>
      <c r="E323" s="19" t="s">
        <v>638</v>
      </c>
      <c r="F323" s="10">
        <v>42036</v>
      </c>
      <c r="G323" s="10">
        <v>44228</v>
      </c>
      <c r="H323" s="11">
        <v>7</v>
      </c>
      <c r="I323" s="20" t="s">
        <v>259</v>
      </c>
      <c r="J323" s="11" t="s">
        <v>261</v>
      </c>
      <c r="K323" s="11" t="s">
        <v>651</v>
      </c>
      <c r="L323" s="11">
        <v>2</v>
      </c>
    </row>
    <row r="324" spans="1:12">
      <c r="A324" s="11" t="s">
        <v>574</v>
      </c>
      <c r="D324" s="11" t="s">
        <v>260</v>
      </c>
      <c r="E324" s="19" t="s">
        <v>639</v>
      </c>
      <c r="F324" s="10">
        <v>42036</v>
      </c>
      <c r="G324" s="10">
        <v>44228</v>
      </c>
      <c r="H324" s="11">
        <v>7</v>
      </c>
      <c r="I324" s="20" t="s">
        <v>259</v>
      </c>
      <c r="J324" s="11" t="s">
        <v>261</v>
      </c>
      <c r="K324" s="11" t="s">
        <v>651</v>
      </c>
      <c r="L324" s="11">
        <v>2</v>
      </c>
    </row>
    <row r="325" spans="1:12">
      <c r="A325" s="11" t="s">
        <v>575</v>
      </c>
      <c r="D325" s="11" t="s">
        <v>260</v>
      </c>
      <c r="E325" s="19" t="s">
        <v>640</v>
      </c>
      <c r="F325" s="10">
        <v>42036</v>
      </c>
      <c r="G325" s="10">
        <v>44228</v>
      </c>
      <c r="H325" s="11">
        <v>7</v>
      </c>
      <c r="I325" s="20" t="s">
        <v>259</v>
      </c>
      <c r="J325" s="11" t="s">
        <v>261</v>
      </c>
      <c r="K325" s="11" t="s">
        <v>651</v>
      </c>
      <c r="L325" s="11">
        <v>2</v>
      </c>
    </row>
    <row r="326" spans="1:12">
      <c r="A326" s="11" t="s">
        <v>576</v>
      </c>
      <c r="D326" s="11" t="s">
        <v>260</v>
      </c>
      <c r="E326" s="19" t="s">
        <v>641</v>
      </c>
      <c r="F326" s="10">
        <v>42036</v>
      </c>
      <c r="G326" s="10">
        <v>44228</v>
      </c>
      <c r="H326" s="11">
        <v>7</v>
      </c>
      <c r="I326" s="20" t="s">
        <v>259</v>
      </c>
      <c r="J326" s="11" t="s">
        <v>261</v>
      </c>
      <c r="K326" s="11" t="s">
        <v>651</v>
      </c>
      <c r="L326" s="11">
        <v>2</v>
      </c>
    </row>
    <row r="328" spans="1:12">
      <c r="A328" s="11" t="s">
        <v>650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799670J" display="A124799670J" xr:uid="{00000000-0004-0000-0000-000001000000}"/>
    <hyperlink ref="E13" location="A124800426L" display="A124800426L" xr:uid="{00000000-0004-0000-0000-000002000000}"/>
    <hyperlink ref="E14" location="A124800174C" display="A124800174C" xr:uid="{00000000-0004-0000-0000-000003000000}"/>
    <hyperlink ref="E15" location="A124799922T" display="A124799922T" xr:uid="{00000000-0004-0000-0000-000004000000}"/>
    <hyperlink ref="E16" location="A124799418F" display="A124799418F" xr:uid="{00000000-0004-0000-0000-000005000000}"/>
    <hyperlink ref="E17" location="A124799614R" display="A124799614R" xr:uid="{00000000-0004-0000-0000-000006000000}"/>
    <hyperlink ref="E18" location="A124800370L" display="A124800370L" xr:uid="{00000000-0004-0000-0000-000007000000}"/>
    <hyperlink ref="E19" location="A124800118K" display="A124800118K" xr:uid="{00000000-0004-0000-0000-000008000000}"/>
    <hyperlink ref="E20" location="A124799866K" display="A124799866K" xr:uid="{00000000-0004-0000-0000-000009000000}"/>
    <hyperlink ref="E21" location="A124799362F" display="A124799362F" xr:uid="{00000000-0004-0000-0000-00000A000000}"/>
    <hyperlink ref="E22" location="A124799510W" display="A124799510W" xr:uid="{00000000-0004-0000-0000-00000B000000}"/>
    <hyperlink ref="E23" location="A124800266L" display="A124800266L" xr:uid="{00000000-0004-0000-0000-00000C000000}"/>
    <hyperlink ref="E24" location="A124800014T" display="A124800014T" xr:uid="{00000000-0004-0000-0000-00000D000000}"/>
    <hyperlink ref="E25" location="A124799762T" display="A124799762T" xr:uid="{00000000-0004-0000-0000-00000E000000}"/>
    <hyperlink ref="E26" location="A124799258F" display="A124799258F" xr:uid="{00000000-0004-0000-0000-00000F000000}"/>
    <hyperlink ref="E27" location="A124799654J" display="A124799654J" xr:uid="{00000000-0004-0000-0000-000010000000}"/>
    <hyperlink ref="E28" location="A124800410V" display="A124800410V" xr:uid="{00000000-0004-0000-0000-000011000000}"/>
    <hyperlink ref="E29" location="A124800158C" display="A124800158C" xr:uid="{00000000-0004-0000-0000-000012000000}"/>
    <hyperlink ref="E30" location="A124799906T" display="A124799906T" xr:uid="{00000000-0004-0000-0000-000013000000}"/>
    <hyperlink ref="E31" location="A124799402L" display="A124799402L" xr:uid="{00000000-0004-0000-0000-000014000000}"/>
    <hyperlink ref="E32" location="A124799674T" display="A124799674T" xr:uid="{00000000-0004-0000-0000-000015000000}"/>
    <hyperlink ref="E33" location="A124800430C" display="A124800430C" xr:uid="{00000000-0004-0000-0000-000016000000}"/>
    <hyperlink ref="E34" location="A124800178L" display="A124800178L" xr:uid="{00000000-0004-0000-0000-000017000000}"/>
    <hyperlink ref="E35" location="A124799926A" display="A124799926A" xr:uid="{00000000-0004-0000-0000-000018000000}"/>
    <hyperlink ref="E36" location="A124799422W" display="A124799422W" xr:uid="{00000000-0004-0000-0000-000019000000}"/>
    <hyperlink ref="E37" location="A124799698K" display="A124799698K" xr:uid="{00000000-0004-0000-0000-00001A000000}"/>
    <hyperlink ref="E38" location="A124800454W" display="A124800454W" xr:uid="{00000000-0004-0000-0000-00001B000000}"/>
    <hyperlink ref="E39" location="A124800202A" display="A124800202A" xr:uid="{00000000-0004-0000-0000-00001C000000}"/>
    <hyperlink ref="E40" location="A124799950A" display="A124799950A" xr:uid="{00000000-0004-0000-0000-00001D000000}"/>
    <hyperlink ref="E41" location="A124799446R" display="A124799446R" xr:uid="{00000000-0004-0000-0000-00001E000000}"/>
    <hyperlink ref="E42" location="A124799578T" display="A124799578T" xr:uid="{00000000-0004-0000-0000-00001F000000}"/>
    <hyperlink ref="E43" location="A124800334C" display="A124800334C" xr:uid="{00000000-0004-0000-0000-000020000000}"/>
    <hyperlink ref="E44" location="A124800082V" display="A124800082V" xr:uid="{00000000-0004-0000-0000-000021000000}"/>
    <hyperlink ref="E45" location="A124799830J" display="A124799830J" xr:uid="{00000000-0004-0000-0000-000022000000}"/>
    <hyperlink ref="E46" location="A124799326W" display="A124799326W" xr:uid="{00000000-0004-0000-0000-000023000000}"/>
    <hyperlink ref="E47" location="A124799466X" display="A124799466X" xr:uid="{00000000-0004-0000-0000-000024000000}"/>
    <hyperlink ref="E48" location="A124800222K" display="A124800222K" xr:uid="{00000000-0004-0000-0000-000025000000}"/>
    <hyperlink ref="E49" location="A124799970K" display="A124799970K" xr:uid="{00000000-0004-0000-0000-000026000000}"/>
    <hyperlink ref="E50" location="A124799718J" display="A124799718J" xr:uid="{00000000-0004-0000-0000-000027000000}"/>
    <hyperlink ref="E51" location="A124799214C" display="A124799214C" xr:uid="{00000000-0004-0000-0000-000028000000}"/>
    <hyperlink ref="E52" location="A124799478J" display="A124799478J" xr:uid="{00000000-0004-0000-0000-000029000000}"/>
    <hyperlink ref="E53" location="A124800234V" display="A124800234V" xr:uid="{00000000-0004-0000-0000-00002A000000}"/>
    <hyperlink ref="E54" location="A124799982V" display="A124799982V" xr:uid="{00000000-0004-0000-0000-00002B000000}"/>
    <hyperlink ref="E55" location="A124799730X" display="A124799730X" xr:uid="{00000000-0004-0000-0000-00002C000000}"/>
    <hyperlink ref="E56" location="A124799226L" display="A124799226L" xr:uid="{00000000-0004-0000-0000-00002D000000}"/>
    <hyperlink ref="E57" location="A124799658T" display="A124799658T" xr:uid="{00000000-0004-0000-0000-00002E000000}"/>
    <hyperlink ref="E58" location="A124800414C" display="A124800414C" xr:uid="{00000000-0004-0000-0000-00002F000000}"/>
    <hyperlink ref="E59" location="A124800162V" display="A124800162V" xr:uid="{00000000-0004-0000-0000-000030000000}"/>
    <hyperlink ref="E60" location="A124799910J" display="A124799910J" xr:uid="{00000000-0004-0000-0000-000031000000}"/>
    <hyperlink ref="E61" location="A124799406W" display="A124799406W" xr:uid="{00000000-0004-0000-0000-000032000000}"/>
    <hyperlink ref="E62" location="A124799546X" display="A124799546X" xr:uid="{00000000-0004-0000-0000-000033000000}"/>
    <hyperlink ref="E63" location="A124800302K" display="A124800302K" xr:uid="{00000000-0004-0000-0000-000034000000}"/>
    <hyperlink ref="E64" location="A124800050A" display="A124800050A" xr:uid="{00000000-0004-0000-0000-000035000000}"/>
    <hyperlink ref="E65" location="A124799798V" display="A124799798V" xr:uid="{00000000-0004-0000-0000-000036000000}"/>
    <hyperlink ref="E66" location="A124799294R" display="A124799294R" xr:uid="{00000000-0004-0000-0000-000037000000}"/>
    <hyperlink ref="E67" location="A124799566J" display="A124799566J" xr:uid="{00000000-0004-0000-0000-000038000000}"/>
    <hyperlink ref="E68" location="A124800322V" display="A124800322V" xr:uid="{00000000-0004-0000-0000-000039000000}"/>
    <hyperlink ref="E69" location="A124800070K" display="A124800070K" xr:uid="{00000000-0004-0000-0000-00003A000000}"/>
    <hyperlink ref="E70" location="A124799818T" display="A124799818T" xr:uid="{00000000-0004-0000-0000-00003B000000}"/>
    <hyperlink ref="E71" location="A124799314L" display="A124799314L" xr:uid="{00000000-0004-0000-0000-00003C000000}"/>
    <hyperlink ref="E72" location="A124799662J" display="A124799662J" xr:uid="{00000000-0004-0000-0000-00003D000000}"/>
    <hyperlink ref="E73" location="A124800418L" display="A124800418L" xr:uid="{00000000-0004-0000-0000-00003E000000}"/>
    <hyperlink ref="E74" location="A124800166C" display="A124800166C" xr:uid="{00000000-0004-0000-0000-00003F000000}"/>
    <hyperlink ref="E75" location="A124799914T" display="A124799914T" xr:uid="{00000000-0004-0000-0000-000040000000}"/>
    <hyperlink ref="E76" location="A124799410L" display="A124799410L" xr:uid="{00000000-0004-0000-0000-000041000000}"/>
    <hyperlink ref="E77" location="A124799602F" display="A124799602F" xr:uid="{00000000-0004-0000-0000-000042000000}"/>
    <hyperlink ref="E78" location="A124800358W" display="A124800358W" xr:uid="{00000000-0004-0000-0000-000043000000}"/>
    <hyperlink ref="E79" location="A124800106A" display="A124800106A" xr:uid="{00000000-0004-0000-0000-000044000000}"/>
    <hyperlink ref="E80" location="A124799854A" display="A124799854A" xr:uid="{00000000-0004-0000-0000-000045000000}"/>
    <hyperlink ref="E81" location="A124799350W" display="A124799350W" xr:uid="{00000000-0004-0000-0000-000046000000}"/>
    <hyperlink ref="E82" location="A124799506F" display="A124799506F" xr:uid="{00000000-0004-0000-0000-000047000000}"/>
    <hyperlink ref="E83" location="A124800262C" display="A124800262C" xr:uid="{00000000-0004-0000-0000-000048000000}"/>
    <hyperlink ref="E84" location="A124800010J" display="A124800010J" xr:uid="{00000000-0004-0000-0000-000049000000}"/>
    <hyperlink ref="E85" location="A124799758A" display="A124799758A" xr:uid="{00000000-0004-0000-0000-00004A000000}"/>
    <hyperlink ref="E86" location="A124799254W" display="A124799254W" xr:uid="{00000000-0004-0000-0000-00004B000000}"/>
    <hyperlink ref="E87" location="A124799582J" display="A124799582J" xr:uid="{00000000-0004-0000-0000-00004C000000}"/>
    <hyperlink ref="E88" location="A124800338L" display="A124800338L" xr:uid="{00000000-0004-0000-0000-00004D000000}"/>
    <hyperlink ref="E89" location="A124800086C" display="A124800086C" xr:uid="{00000000-0004-0000-0000-00004E000000}"/>
    <hyperlink ref="E90" location="A124799834T" display="A124799834T" xr:uid="{00000000-0004-0000-0000-00004F000000}"/>
    <hyperlink ref="E91" location="A124799330L" display="A124799330L" xr:uid="{00000000-0004-0000-0000-000050000000}"/>
    <hyperlink ref="E92" location="A124799694A" display="A124799694A" xr:uid="{00000000-0004-0000-0000-000051000000}"/>
    <hyperlink ref="E93" location="A124800450L" display="A124800450L" xr:uid="{00000000-0004-0000-0000-000052000000}"/>
    <hyperlink ref="E94" location="A124800198W" display="A124800198W" xr:uid="{00000000-0004-0000-0000-000053000000}"/>
    <hyperlink ref="E95" location="A124799946K" display="A124799946K" xr:uid="{00000000-0004-0000-0000-000054000000}"/>
    <hyperlink ref="E96" location="A124799442F" display="A124799442F" xr:uid="{00000000-0004-0000-0000-000055000000}"/>
    <hyperlink ref="E97" location="A124799618X" display="A124799618X" xr:uid="{00000000-0004-0000-0000-000056000000}"/>
    <hyperlink ref="E98" location="A124800374W" display="A124800374W" xr:uid="{00000000-0004-0000-0000-000057000000}"/>
    <hyperlink ref="E99" location="A124800122A" display="A124800122A" xr:uid="{00000000-0004-0000-0000-000058000000}"/>
    <hyperlink ref="E100" location="A124799870A" display="A124799870A" xr:uid="{00000000-0004-0000-0000-000059000000}"/>
    <hyperlink ref="E101" location="A124799366R" display="A124799366R" xr:uid="{00000000-0004-0000-0000-00005A000000}"/>
    <hyperlink ref="E102" location="A124799586T" display="A124799586T" xr:uid="{00000000-0004-0000-0000-00005B000000}"/>
    <hyperlink ref="E103" location="A124800342C" display="A124800342C" xr:uid="{00000000-0004-0000-0000-00005C000000}"/>
    <hyperlink ref="E104" location="A124800090V" display="A124800090V" xr:uid="{00000000-0004-0000-0000-00005D000000}"/>
    <hyperlink ref="E105" location="A124799838A" display="A124799838A" xr:uid="{00000000-0004-0000-0000-00005E000000}"/>
    <hyperlink ref="E106" location="A124799334W" display="A124799334W" xr:uid="{00000000-0004-0000-0000-00005F000000}"/>
    <hyperlink ref="E107" location="A124799470R" display="A124799470R" xr:uid="{00000000-0004-0000-0000-000060000000}"/>
    <hyperlink ref="E108" location="A124800226V" display="A124800226V" xr:uid="{00000000-0004-0000-0000-000061000000}"/>
    <hyperlink ref="E109" location="A124799974V" display="A124799974V" xr:uid="{00000000-0004-0000-0000-000062000000}"/>
    <hyperlink ref="E110" location="A124799722X" display="A124799722X" xr:uid="{00000000-0004-0000-0000-000063000000}"/>
    <hyperlink ref="E111" location="A124799218L" display="A124799218L" xr:uid="{00000000-0004-0000-0000-000064000000}"/>
    <hyperlink ref="E112" location="A124799622R" display="A124799622R" xr:uid="{00000000-0004-0000-0000-000065000000}"/>
    <hyperlink ref="E113" location="A124800378F" display="A124800378F" xr:uid="{00000000-0004-0000-0000-000066000000}"/>
    <hyperlink ref="E114" location="A124800126K" display="A124800126K" xr:uid="{00000000-0004-0000-0000-000067000000}"/>
    <hyperlink ref="E115" location="A124799874K" display="A124799874K" xr:uid="{00000000-0004-0000-0000-000068000000}"/>
    <hyperlink ref="E116" location="A124799370F" display="A124799370F" xr:uid="{00000000-0004-0000-0000-000069000000}"/>
    <hyperlink ref="E117" location="A124799630R" display="A124799630R" xr:uid="{00000000-0004-0000-0000-00006A000000}"/>
    <hyperlink ref="E118" location="A124800386F" display="A124800386F" xr:uid="{00000000-0004-0000-0000-00006B000000}"/>
    <hyperlink ref="E119" location="A124800134K" display="A124800134K" xr:uid="{00000000-0004-0000-0000-00006C000000}"/>
    <hyperlink ref="E120" location="A124799882K" display="A124799882K" xr:uid="{00000000-0004-0000-0000-00006D000000}"/>
    <hyperlink ref="E121" location="A124799378X" display="A124799378X" xr:uid="{00000000-0004-0000-0000-00006E000000}"/>
    <hyperlink ref="E122" location="A124799638J" display="A124799638J" xr:uid="{00000000-0004-0000-0000-00006F000000}"/>
    <hyperlink ref="E123" location="A124800394F" display="A124800394F" xr:uid="{00000000-0004-0000-0000-000070000000}"/>
    <hyperlink ref="E124" location="A124800142K" display="A124800142K" xr:uid="{00000000-0004-0000-0000-000071000000}"/>
    <hyperlink ref="E125" location="A124799890K" display="A124799890K" xr:uid="{00000000-0004-0000-0000-000072000000}"/>
    <hyperlink ref="E126" location="A124799386X" display="A124799386X" xr:uid="{00000000-0004-0000-0000-000073000000}"/>
    <hyperlink ref="E127" location="A124799526R" display="A124799526R" xr:uid="{00000000-0004-0000-0000-000074000000}"/>
    <hyperlink ref="E128" location="A124800282L" display="A124800282L" xr:uid="{00000000-0004-0000-0000-000075000000}"/>
    <hyperlink ref="E129" location="A124800030T" display="A124800030T" xr:uid="{00000000-0004-0000-0000-000076000000}"/>
    <hyperlink ref="E130" location="A124799778K" display="A124799778K" xr:uid="{00000000-0004-0000-0000-000077000000}"/>
    <hyperlink ref="E131" location="A124799274F" display="A124799274F" xr:uid="{00000000-0004-0000-0000-000078000000}"/>
    <hyperlink ref="E132" location="A124799538X" display="A124799538X" xr:uid="{00000000-0004-0000-0000-000079000000}"/>
    <hyperlink ref="E133" location="A124800294W" display="A124800294W" xr:uid="{00000000-0004-0000-0000-00007A000000}"/>
    <hyperlink ref="E134" location="A124800042A" display="A124800042A" xr:uid="{00000000-0004-0000-0000-00007B000000}"/>
    <hyperlink ref="E135" location="A124799790A" display="A124799790A" xr:uid="{00000000-0004-0000-0000-00007C000000}"/>
    <hyperlink ref="E136" location="A124799286R" display="A124799286R" xr:uid="{00000000-0004-0000-0000-00007D000000}"/>
    <hyperlink ref="E137" location="A124799642X" display="A124799642X" xr:uid="{00000000-0004-0000-0000-00007E000000}"/>
    <hyperlink ref="E138" location="A124800398R" display="A124800398R" xr:uid="{00000000-0004-0000-0000-00007F000000}"/>
    <hyperlink ref="E139" location="A124800146V" display="A124800146V" xr:uid="{00000000-0004-0000-0000-000080000000}"/>
    <hyperlink ref="E140" location="A124799894V" display="A124799894V" xr:uid="{00000000-0004-0000-0000-000081000000}"/>
    <hyperlink ref="E141" location="A124799390R" display="A124799390R" xr:uid="{00000000-0004-0000-0000-000082000000}"/>
    <hyperlink ref="E142" location="A124799482X" display="A124799482X" xr:uid="{00000000-0004-0000-0000-000083000000}"/>
    <hyperlink ref="E143" location="A124800238C" display="A124800238C" xr:uid="{00000000-0004-0000-0000-000084000000}"/>
    <hyperlink ref="E144" location="A124799986C" display="A124799986C" xr:uid="{00000000-0004-0000-0000-000085000000}"/>
    <hyperlink ref="E145" location="A124799734J" display="A124799734J" xr:uid="{00000000-0004-0000-0000-000086000000}"/>
    <hyperlink ref="E146" location="A124799230C" display="A124799230C" xr:uid="{00000000-0004-0000-0000-000087000000}"/>
    <hyperlink ref="E147" location="A124799666T" display="A124799666T" xr:uid="{00000000-0004-0000-0000-000088000000}"/>
    <hyperlink ref="E148" location="A124800422C" display="A124800422C" xr:uid="{00000000-0004-0000-0000-000089000000}"/>
    <hyperlink ref="E149" location="A124800170V" display="A124800170V" xr:uid="{00000000-0004-0000-0000-00008A000000}"/>
    <hyperlink ref="E150" location="A124799918A" display="A124799918A" xr:uid="{00000000-0004-0000-0000-00008B000000}"/>
    <hyperlink ref="E151" location="A124799414W" display="A124799414W" xr:uid="{00000000-0004-0000-0000-00008C000000}"/>
    <hyperlink ref="E152" location="A124799514F" display="A124799514F" xr:uid="{00000000-0004-0000-0000-00008D000000}"/>
    <hyperlink ref="E153" location="A124800270C" display="A124800270C" xr:uid="{00000000-0004-0000-0000-00008E000000}"/>
    <hyperlink ref="E154" location="A124800018A" display="A124800018A" xr:uid="{00000000-0004-0000-0000-00008F000000}"/>
    <hyperlink ref="E155" location="A124799766A" display="A124799766A" xr:uid="{00000000-0004-0000-0000-000090000000}"/>
    <hyperlink ref="E156" location="A124799262W" display="A124799262W" xr:uid="{00000000-0004-0000-0000-000091000000}"/>
    <hyperlink ref="E157" location="A124799702R" display="A124799702R" xr:uid="{00000000-0004-0000-0000-000092000000}"/>
    <hyperlink ref="E158" location="A124800458F" display="A124800458F" xr:uid="{00000000-0004-0000-0000-000093000000}"/>
    <hyperlink ref="E159" location="A124800206K" display="A124800206K" xr:uid="{00000000-0004-0000-0000-000094000000}"/>
    <hyperlink ref="E160" location="A124799954K" display="A124799954K" xr:uid="{00000000-0004-0000-0000-000095000000}"/>
    <hyperlink ref="E161" location="A124799450F" display="A124799450F" xr:uid="{00000000-0004-0000-0000-000096000000}"/>
    <hyperlink ref="E162" location="A124799634X" display="A124799634X" xr:uid="{00000000-0004-0000-0000-000097000000}"/>
    <hyperlink ref="E163" location="A124800390W" display="A124800390W" xr:uid="{00000000-0004-0000-0000-000098000000}"/>
    <hyperlink ref="E164" location="A124800138V" display="A124800138V" xr:uid="{00000000-0004-0000-0000-000099000000}"/>
    <hyperlink ref="E165" location="A124799886V" display="A124799886V" xr:uid="{00000000-0004-0000-0000-00009A000000}"/>
    <hyperlink ref="E166" location="A124799382R" display="A124799382R" xr:uid="{00000000-0004-0000-0000-00009B000000}"/>
    <hyperlink ref="E167" location="A124799474X" display="A124799474X" xr:uid="{00000000-0004-0000-0000-00009C000000}"/>
    <hyperlink ref="E168" location="A124800230K" display="A124800230K" xr:uid="{00000000-0004-0000-0000-00009D000000}"/>
    <hyperlink ref="E169" location="A124799978C" display="A124799978C" xr:uid="{00000000-0004-0000-0000-00009E000000}"/>
    <hyperlink ref="E170" location="A124799726J" display="A124799726J" xr:uid="{00000000-0004-0000-0000-00009F000000}"/>
    <hyperlink ref="E171" location="A124799222C" display="A124799222C" xr:uid="{00000000-0004-0000-0000-0000A0000000}"/>
    <hyperlink ref="E172" location="A124799570X" display="A124799570X" xr:uid="{00000000-0004-0000-0000-0000A1000000}"/>
    <hyperlink ref="E173" location="A124800326C" display="A124800326C" xr:uid="{00000000-0004-0000-0000-0000A2000000}"/>
    <hyperlink ref="E174" location="A124800074V" display="A124800074V" xr:uid="{00000000-0004-0000-0000-0000A3000000}"/>
    <hyperlink ref="E175" location="A124799822J" display="A124799822J" xr:uid="{00000000-0004-0000-0000-0000A4000000}"/>
    <hyperlink ref="E176" location="A124799318W" display="A124799318W" xr:uid="{00000000-0004-0000-0000-0000A5000000}"/>
    <hyperlink ref="E177" location="A124799686A" display="A124799686A" xr:uid="{00000000-0004-0000-0000-0000A6000000}"/>
    <hyperlink ref="E178" location="A124800442L" display="A124800442L" xr:uid="{00000000-0004-0000-0000-0000A7000000}"/>
    <hyperlink ref="E179" location="A124800190C" display="A124800190C" xr:uid="{00000000-0004-0000-0000-0000A8000000}"/>
    <hyperlink ref="E180" location="A124799938K" display="A124799938K" xr:uid="{00000000-0004-0000-0000-0000A9000000}"/>
    <hyperlink ref="E181" location="A124799434F" display="A124799434F" xr:uid="{00000000-0004-0000-0000-0000AA000000}"/>
    <hyperlink ref="E182" location="A124799550R" display="A124799550R" xr:uid="{00000000-0004-0000-0000-0000AB000000}"/>
    <hyperlink ref="E183" location="A124800306V" display="A124800306V" xr:uid="{00000000-0004-0000-0000-0000AC000000}"/>
    <hyperlink ref="E184" location="A124800054K" display="A124800054K" xr:uid="{00000000-0004-0000-0000-0000AD000000}"/>
    <hyperlink ref="E185" location="A124799802X" display="A124799802X" xr:uid="{00000000-0004-0000-0000-0000AE000000}"/>
    <hyperlink ref="E186" location="A124799298X" display="A124799298X" xr:uid="{00000000-0004-0000-0000-0000AF000000}"/>
    <hyperlink ref="E187" location="A124799650X" display="A124799650X" xr:uid="{00000000-0004-0000-0000-0000B0000000}"/>
    <hyperlink ref="E188" location="A124800406C" display="A124800406C" xr:uid="{00000000-0004-0000-0000-0000B1000000}"/>
    <hyperlink ref="E189" location="A124800154V" display="A124800154V" xr:uid="{00000000-0004-0000-0000-0000B2000000}"/>
    <hyperlink ref="E190" location="A124799902J" display="A124799902J" xr:uid="{00000000-0004-0000-0000-0000B3000000}"/>
    <hyperlink ref="E191" location="A124799398J" display="A124799398J" xr:uid="{00000000-0004-0000-0000-0000B4000000}"/>
    <hyperlink ref="E192" location="A124799542R" display="A124799542R" xr:uid="{00000000-0004-0000-0000-0000B5000000}"/>
    <hyperlink ref="E193" location="A124800298F" display="A124800298F" xr:uid="{00000000-0004-0000-0000-0000B6000000}"/>
    <hyperlink ref="E194" location="A124800046K" display="A124800046K" xr:uid="{00000000-0004-0000-0000-0000B7000000}"/>
    <hyperlink ref="E195" location="A124799794K" display="A124799794K" xr:uid="{00000000-0004-0000-0000-0000B8000000}"/>
    <hyperlink ref="E196" location="A124799290F" display="A124799290F" xr:uid="{00000000-0004-0000-0000-0000B9000000}"/>
    <hyperlink ref="E197" location="A124799502W" display="A124799502W" xr:uid="{00000000-0004-0000-0000-0000BA000000}"/>
    <hyperlink ref="E198" location="A124800258L" display="A124800258L" xr:uid="{00000000-0004-0000-0000-0000BB000000}"/>
    <hyperlink ref="E199" location="A124800006T" display="A124800006T" xr:uid="{00000000-0004-0000-0000-0000BC000000}"/>
    <hyperlink ref="E200" location="A124799754T" display="A124799754T" xr:uid="{00000000-0004-0000-0000-0000BD000000}"/>
    <hyperlink ref="E201" location="A124799250L" display="A124799250L" xr:uid="{00000000-0004-0000-0000-0000BE000000}"/>
    <hyperlink ref="E202" location="A124799706X" display="A124799706X" xr:uid="{00000000-0004-0000-0000-0000BF000000}"/>
    <hyperlink ref="E203" location="A124800462W" display="A124800462W" xr:uid="{00000000-0004-0000-0000-0000C0000000}"/>
    <hyperlink ref="E204" location="A124800210A" display="A124800210A" xr:uid="{00000000-0004-0000-0000-0000C1000000}"/>
    <hyperlink ref="E205" location="A124799958V" display="A124799958V" xr:uid="{00000000-0004-0000-0000-0000C2000000}"/>
    <hyperlink ref="E206" location="A124799454R" display="A124799454R" xr:uid="{00000000-0004-0000-0000-0000C3000000}"/>
    <hyperlink ref="E207" location="A124799458X" display="A124799458X" xr:uid="{00000000-0004-0000-0000-0000C4000000}"/>
    <hyperlink ref="E208" location="A124800214K" display="A124800214K" xr:uid="{00000000-0004-0000-0000-0000C5000000}"/>
    <hyperlink ref="E209" location="A124799962K" display="A124799962K" xr:uid="{00000000-0004-0000-0000-0000C6000000}"/>
    <hyperlink ref="E210" location="A124799710R" display="A124799710R" xr:uid="{00000000-0004-0000-0000-0000C7000000}"/>
    <hyperlink ref="E211" location="A124799206C" display="A124799206C" xr:uid="{00000000-0004-0000-0000-0000C8000000}"/>
    <hyperlink ref="E212" location="A124799554X" display="A124799554X" xr:uid="{00000000-0004-0000-0000-0000C9000000}"/>
    <hyperlink ref="E213" location="A124800310K" display="A124800310K" xr:uid="{00000000-0004-0000-0000-0000CA000000}"/>
    <hyperlink ref="E214" location="A124800058V" display="A124800058V" xr:uid="{00000000-0004-0000-0000-0000CB000000}"/>
    <hyperlink ref="E215" location="A124799806J" display="A124799806J" xr:uid="{00000000-0004-0000-0000-0000CC000000}"/>
    <hyperlink ref="E216" location="A124799302C" display="A124799302C" xr:uid="{00000000-0004-0000-0000-0000CD000000}"/>
    <hyperlink ref="E217" location="A124799486J" display="A124799486J" xr:uid="{00000000-0004-0000-0000-0000CE000000}"/>
    <hyperlink ref="E218" location="A124800242V" display="A124800242V" xr:uid="{00000000-0004-0000-0000-0000CF000000}"/>
    <hyperlink ref="E219" location="A124799990V" display="A124799990V" xr:uid="{00000000-0004-0000-0000-0000D0000000}"/>
    <hyperlink ref="E220" location="A124799738T" display="A124799738T" xr:uid="{00000000-0004-0000-0000-0000D1000000}"/>
    <hyperlink ref="E221" location="A124799234L" display="A124799234L" xr:uid="{00000000-0004-0000-0000-0000D2000000}"/>
    <hyperlink ref="E222" location="A124799494J" display="A124799494J" xr:uid="{00000000-0004-0000-0000-0000D3000000}"/>
    <hyperlink ref="E223" location="A124800250V" display="A124800250V" xr:uid="{00000000-0004-0000-0000-0000D4000000}"/>
    <hyperlink ref="E224" location="A124799998L" display="A124799998L" xr:uid="{00000000-0004-0000-0000-0000D5000000}"/>
    <hyperlink ref="E225" location="A124799746T" display="A124799746T" xr:uid="{00000000-0004-0000-0000-0000D6000000}"/>
    <hyperlink ref="E226" location="A124799242L" display="A124799242L" xr:uid="{00000000-0004-0000-0000-0000D7000000}"/>
    <hyperlink ref="E227" location="A124799518R" display="A124799518R" xr:uid="{00000000-0004-0000-0000-0000D8000000}"/>
    <hyperlink ref="E228" location="A124800274L" display="A124800274L" xr:uid="{00000000-0004-0000-0000-0000D9000000}"/>
    <hyperlink ref="E229" location="A124800022T" display="A124800022T" xr:uid="{00000000-0004-0000-0000-0000DA000000}"/>
    <hyperlink ref="E230" location="A124799770T" display="A124799770T" xr:uid="{00000000-0004-0000-0000-0000DB000000}"/>
    <hyperlink ref="E231" location="A124799266F" display="A124799266F" xr:uid="{00000000-0004-0000-0000-0000DC000000}"/>
    <hyperlink ref="E232" location="A124799530F" display="A124799530F" xr:uid="{00000000-0004-0000-0000-0000DD000000}"/>
    <hyperlink ref="E233" location="A124800286W" display="A124800286W" xr:uid="{00000000-0004-0000-0000-0000DE000000}"/>
    <hyperlink ref="E234" location="A124800034A" display="A124800034A" xr:uid="{00000000-0004-0000-0000-0000DF000000}"/>
    <hyperlink ref="E235" location="A124799782A" display="A124799782A" xr:uid="{00000000-0004-0000-0000-0000E0000000}"/>
    <hyperlink ref="E236" location="A124799278R" display="A124799278R" xr:uid="{00000000-0004-0000-0000-0000E1000000}"/>
    <hyperlink ref="E237" location="A124799590J" display="A124799590J" xr:uid="{00000000-0004-0000-0000-0000E2000000}"/>
    <hyperlink ref="E238" location="A124800346L" display="A124800346L" xr:uid="{00000000-0004-0000-0000-0000E3000000}"/>
    <hyperlink ref="E239" location="A124800094C" display="A124800094C" xr:uid="{00000000-0004-0000-0000-0000E4000000}"/>
    <hyperlink ref="E240" location="A124799842T" display="A124799842T" xr:uid="{00000000-0004-0000-0000-0000E5000000}"/>
    <hyperlink ref="E241" location="A124799338F" display="A124799338F" xr:uid="{00000000-0004-0000-0000-0000E6000000}"/>
    <hyperlink ref="E242" location="A124799558J" display="A124799558J" xr:uid="{00000000-0004-0000-0000-0000E7000000}"/>
    <hyperlink ref="E243" location="A124800314V" display="A124800314V" xr:uid="{00000000-0004-0000-0000-0000E8000000}"/>
    <hyperlink ref="E244" location="A124800062K" display="A124800062K" xr:uid="{00000000-0004-0000-0000-0000E9000000}"/>
    <hyperlink ref="E245" location="A124799810X" display="A124799810X" xr:uid="{00000000-0004-0000-0000-0000EA000000}"/>
    <hyperlink ref="E246" location="A124799306L" display="A124799306L" xr:uid="{00000000-0004-0000-0000-0000EB000000}"/>
    <hyperlink ref="E247" location="A124799626X" display="A124799626X" xr:uid="{00000000-0004-0000-0000-0000EC000000}"/>
    <hyperlink ref="E248" location="A124800382W" display="A124800382W" xr:uid="{00000000-0004-0000-0000-0000ED000000}"/>
    <hyperlink ref="E249" location="A124800130A" display="A124800130A" xr:uid="{00000000-0004-0000-0000-0000EE000000}"/>
    <hyperlink ref="E250" location="A124799878V" display="A124799878V" xr:uid="{00000000-0004-0000-0000-0000EF000000}"/>
    <hyperlink ref="E251" location="A124799374R" display="A124799374R" xr:uid="{00000000-0004-0000-0000-0000F0000000}"/>
    <hyperlink ref="E252" location="A124799498T" display="A124799498T" xr:uid="{00000000-0004-0000-0000-0000F1000000}"/>
    <hyperlink ref="E253" location="A124800254C" display="A124800254C" xr:uid="{00000000-0004-0000-0000-0000F2000000}"/>
    <hyperlink ref="E254" location="A124800002J" display="A124800002J" xr:uid="{00000000-0004-0000-0000-0000F3000000}"/>
    <hyperlink ref="E255" location="A124799750J" display="A124799750J" xr:uid="{00000000-0004-0000-0000-0000F4000000}"/>
    <hyperlink ref="E256" location="A124799246W" display="A124799246W" xr:uid="{00000000-0004-0000-0000-0000F5000000}"/>
    <hyperlink ref="E257" location="A124799606R" display="A124799606R" xr:uid="{00000000-0004-0000-0000-0000F6000000}"/>
    <hyperlink ref="E258" location="A124800362L" display="A124800362L" xr:uid="{00000000-0004-0000-0000-0000F7000000}"/>
    <hyperlink ref="E259" location="A124800110T" display="A124800110T" xr:uid="{00000000-0004-0000-0000-0000F8000000}"/>
    <hyperlink ref="E260" location="A124799858K" display="A124799858K" xr:uid="{00000000-0004-0000-0000-0000F9000000}"/>
    <hyperlink ref="E261" location="A124799354F" display="A124799354F" xr:uid="{00000000-0004-0000-0000-0000FA000000}"/>
    <hyperlink ref="E262" location="A124799534R" display="A124799534R" xr:uid="{00000000-0004-0000-0000-0000FB000000}"/>
    <hyperlink ref="E263" location="A124800290L" display="A124800290L" xr:uid="{00000000-0004-0000-0000-0000FC000000}"/>
    <hyperlink ref="E264" location="A124800038K" display="A124800038K" xr:uid="{00000000-0004-0000-0000-0000FD000000}"/>
    <hyperlink ref="E265" location="A124799786K" display="A124799786K" xr:uid="{00000000-0004-0000-0000-0000FE000000}"/>
    <hyperlink ref="E266" location="A124799282F" display="A124799282F" xr:uid="{00000000-0004-0000-0000-0000FF000000}"/>
    <hyperlink ref="E267" location="A124799594T" display="A124799594T" xr:uid="{00000000-0004-0000-0000-000000010000}"/>
    <hyperlink ref="E268" location="A124800350C" display="A124800350C" xr:uid="{00000000-0004-0000-0000-000001010000}"/>
    <hyperlink ref="E269" location="A124800098L" display="A124800098L" xr:uid="{00000000-0004-0000-0000-000002010000}"/>
    <hyperlink ref="E270" location="A124799846A" display="A124799846A" xr:uid="{00000000-0004-0000-0000-000003010000}"/>
    <hyperlink ref="E271" location="A124799342W" display="A124799342W" xr:uid="{00000000-0004-0000-0000-000004010000}"/>
    <hyperlink ref="E272" location="A124799562X" display="A124799562X" xr:uid="{00000000-0004-0000-0000-000005010000}"/>
    <hyperlink ref="E273" location="A124800318C" display="A124800318C" xr:uid="{00000000-0004-0000-0000-000006010000}"/>
    <hyperlink ref="E274" location="A124800066V" display="A124800066V" xr:uid="{00000000-0004-0000-0000-000007010000}"/>
    <hyperlink ref="E275" location="A124799814J" display="A124799814J" xr:uid="{00000000-0004-0000-0000-000008010000}"/>
    <hyperlink ref="E276" location="A124799310C" display="A124799310C" xr:uid="{00000000-0004-0000-0000-000009010000}"/>
    <hyperlink ref="E277" location="A124799678A" display="A124799678A" xr:uid="{00000000-0004-0000-0000-00000A010000}"/>
    <hyperlink ref="E278" location="A124800434L" display="A124800434L" xr:uid="{00000000-0004-0000-0000-00000B010000}"/>
    <hyperlink ref="E279" location="A124800182C" display="A124800182C" xr:uid="{00000000-0004-0000-0000-00000C010000}"/>
    <hyperlink ref="E280" location="A124799930T" display="A124799930T" xr:uid="{00000000-0004-0000-0000-00000D010000}"/>
    <hyperlink ref="E281" location="A124799426F" display="A124799426F" xr:uid="{00000000-0004-0000-0000-00000E010000}"/>
    <hyperlink ref="E282" location="A124799598A" display="A124799598A" xr:uid="{00000000-0004-0000-0000-00000F010000}"/>
    <hyperlink ref="E283" location="A124800354L" display="A124800354L" xr:uid="{00000000-0004-0000-0000-000010010000}"/>
    <hyperlink ref="E284" location="A124800102T" display="A124800102T" xr:uid="{00000000-0004-0000-0000-000011010000}"/>
    <hyperlink ref="E285" location="A124799850T" display="A124799850T" xr:uid="{00000000-0004-0000-0000-000012010000}"/>
    <hyperlink ref="E286" location="A124799346F" display="A124799346F" xr:uid="{00000000-0004-0000-0000-000013010000}"/>
    <hyperlink ref="E287" location="A124799522F" display="A124799522F" xr:uid="{00000000-0004-0000-0000-000014010000}"/>
    <hyperlink ref="E288" location="A124800278W" display="A124800278W" xr:uid="{00000000-0004-0000-0000-000015010000}"/>
    <hyperlink ref="E289" location="A124800026A" display="A124800026A" xr:uid="{00000000-0004-0000-0000-000016010000}"/>
    <hyperlink ref="E290" location="A124799774A" display="A124799774A" xr:uid="{00000000-0004-0000-0000-000017010000}"/>
    <hyperlink ref="E291" location="A124799270W" display="A124799270W" xr:uid="{00000000-0004-0000-0000-000018010000}"/>
    <hyperlink ref="E292" location="A124799490X" display="A124799490X" xr:uid="{00000000-0004-0000-0000-000019010000}"/>
    <hyperlink ref="E293" location="A124800246C" display="A124800246C" xr:uid="{00000000-0004-0000-0000-00001A010000}"/>
    <hyperlink ref="E294" location="A124799994C" display="A124799994C" xr:uid="{00000000-0004-0000-0000-00001B010000}"/>
    <hyperlink ref="E295" location="A124799742J" display="A124799742J" xr:uid="{00000000-0004-0000-0000-00001C010000}"/>
    <hyperlink ref="E296" location="A124799238W" display="A124799238W" xr:uid="{00000000-0004-0000-0000-00001D010000}"/>
    <hyperlink ref="E297" location="A124799690T" display="A124799690T" xr:uid="{00000000-0004-0000-0000-00001E010000}"/>
    <hyperlink ref="E298" location="A124800446W" display="A124800446W" xr:uid="{00000000-0004-0000-0000-00001F010000}"/>
    <hyperlink ref="E299" location="A124800194L" display="A124800194L" xr:uid="{00000000-0004-0000-0000-000020010000}"/>
    <hyperlink ref="E300" location="A124799942A" display="A124799942A" xr:uid="{00000000-0004-0000-0000-000021010000}"/>
    <hyperlink ref="E301" location="A124799438R" display="A124799438R" xr:uid="{00000000-0004-0000-0000-000022010000}"/>
    <hyperlink ref="E302" location="A124799646J" display="A124799646J" xr:uid="{00000000-0004-0000-0000-000023010000}"/>
    <hyperlink ref="E303" location="A124800402V" display="A124800402V" xr:uid="{00000000-0004-0000-0000-000024010000}"/>
    <hyperlink ref="E304" location="A124800150K" display="A124800150K" xr:uid="{00000000-0004-0000-0000-000025010000}"/>
    <hyperlink ref="E305" location="A124799898C" display="A124799898C" xr:uid="{00000000-0004-0000-0000-000026010000}"/>
    <hyperlink ref="E306" location="A124799394X" display="A124799394X" xr:uid="{00000000-0004-0000-0000-000027010000}"/>
    <hyperlink ref="E307" location="A124799682T" display="A124799682T" xr:uid="{00000000-0004-0000-0000-000028010000}"/>
    <hyperlink ref="E308" location="A124800438W" display="A124800438W" xr:uid="{00000000-0004-0000-0000-000029010000}"/>
    <hyperlink ref="E309" location="A124800186L" display="A124800186L" xr:uid="{00000000-0004-0000-0000-00002A010000}"/>
    <hyperlink ref="E310" location="A124799934A" display="A124799934A" xr:uid="{00000000-0004-0000-0000-00002B010000}"/>
    <hyperlink ref="E311" location="A124799430W" display="A124799430W" xr:uid="{00000000-0004-0000-0000-00002C010000}"/>
    <hyperlink ref="E312" location="A124799462R" display="A124799462R" xr:uid="{00000000-0004-0000-0000-00002D010000}"/>
    <hyperlink ref="E313" location="A124800218V" display="A124800218V" xr:uid="{00000000-0004-0000-0000-00002E010000}"/>
    <hyperlink ref="E314" location="A124799966V" display="A124799966V" xr:uid="{00000000-0004-0000-0000-00002F010000}"/>
    <hyperlink ref="E315" location="A124799714X" display="A124799714X" xr:uid="{00000000-0004-0000-0000-000030010000}"/>
    <hyperlink ref="E316" location="A124799210V" display="A124799210V" xr:uid="{00000000-0004-0000-0000-000031010000}"/>
    <hyperlink ref="E317" location="A124799610F" display="A124799610F" xr:uid="{00000000-0004-0000-0000-000032010000}"/>
    <hyperlink ref="E318" location="A124800366W" display="A124800366W" xr:uid="{00000000-0004-0000-0000-000033010000}"/>
    <hyperlink ref="E319" location="A124800114A" display="A124800114A" xr:uid="{00000000-0004-0000-0000-000034010000}"/>
    <hyperlink ref="E320" location="A124799862A" display="A124799862A" xr:uid="{00000000-0004-0000-0000-000035010000}"/>
    <hyperlink ref="E321" location="A124799358R" display="A124799358R" xr:uid="{00000000-0004-0000-0000-000036010000}"/>
    <hyperlink ref="E322" location="A124799574J" display="A124799574J" xr:uid="{00000000-0004-0000-0000-000037010000}"/>
    <hyperlink ref="E323" location="A124800330V" display="A124800330V" xr:uid="{00000000-0004-0000-0000-000038010000}"/>
    <hyperlink ref="E324" location="A124800078C" display="A124800078C" xr:uid="{00000000-0004-0000-0000-000039010000}"/>
    <hyperlink ref="E325" location="A124799826T" display="A124799826T" xr:uid="{00000000-0004-0000-0000-00003A010000}"/>
    <hyperlink ref="E326" location="A124799322L" display="A124799322L" xr:uid="{00000000-0004-0000-0000-00003B01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  <c r="FF1" s="3" t="s">
        <v>160</v>
      </c>
      <c r="FG1" s="3" t="s">
        <v>161</v>
      </c>
      <c r="FH1" s="3" t="s">
        <v>162</v>
      </c>
      <c r="FI1" s="3" t="s">
        <v>163</v>
      </c>
      <c r="FJ1" s="3" t="s">
        <v>164</v>
      </c>
      <c r="FK1" s="3" t="s">
        <v>165</v>
      </c>
      <c r="FL1" s="3" t="s">
        <v>166</v>
      </c>
      <c r="FM1" s="3" t="s">
        <v>167</v>
      </c>
      <c r="FN1" s="3" t="s">
        <v>168</v>
      </c>
      <c r="FO1" s="3" t="s">
        <v>169</v>
      </c>
      <c r="FP1" s="3" t="s">
        <v>170</v>
      </c>
      <c r="FQ1" s="3" t="s">
        <v>171</v>
      </c>
      <c r="FR1" s="3" t="s">
        <v>172</v>
      </c>
      <c r="FS1" s="3" t="s">
        <v>173</v>
      </c>
      <c r="FT1" s="3" t="s">
        <v>174</v>
      </c>
      <c r="FU1" s="3" t="s">
        <v>175</v>
      </c>
      <c r="FV1" s="3" t="s">
        <v>176</v>
      </c>
      <c r="FW1" s="3" t="s">
        <v>177</v>
      </c>
      <c r="FX1" s="3" t="s">
        <v>178</v>
      </c>
      <c r="FY1" s="3" t="s">
        <v>179</v>
      </c>
      <c r="FZ1" s="3" t="s">
        <v>180</v>
      </c>
      <c r="GA1" s="3" t="s">
        <v>181</v>
      </c>
      <c r="GB1" s="3" t="s">
        <v>182</v>
      </c>
      <c r="GC1" s="3" t="s">
        <v>183</v>
      </c>
      <c r="GD1" s="3" t="s">
        <v>184</v>
      </c>
      <c r="GE1" s="3" t="s">
        <v>185</v>
      </c>
      <c r="GF1" s="3" t="s">
        <v>186</v>
      </c>
      <c r="GG1" s="3" t="s">
        <v>187</v>
      </c>
      <c r="GH1" s="3" t="s">
        <v>188</v>
      </c>
      <c r="GI1" s="3" t="s">
        <v>189</v>
      </c>
      <c r="GJ1" s="3" t="s">
        <v>190</v>
      </c>
      <c r="GK1" s="3" t="s">
        <v>191</v>
      </c>
      <c r="GL1" s="3" t="s">
        <v>192</v>
      </c>
      <c r="GM1" s="3" t="s">
        <v>193</v>
      </c>
      <c r="GN1" s="3" t="s">
        <v>194</v>
      </c>
      <c r="GO1" s="3" t="s">
        <v>195</v>
      </c>
      <c r="GP1" s="3" t="s">
        <v>196</v>
      </c>
      <c r="GQ1" s="3" t="s">
        <v>197</v>
      </c>
      <c r="GR1" s="3" t="s">
        <v>198</v>
      </c>
      <c r="GS1" s="3" t="s">
        <v>199</v>
      </c>
      <c r="GT1" s="3" t="s">
        <v>200</v>
      </c>
      <c r="GU1" s="3" t="s">
        <v>201</v>
      </c>
      <c r="GV1" s="3" t="s">
        <v>202</v>
      </c>
      <c r="GW1" s="3" t="s">
        <v>203</v>
      </c>
      <c r="GX1" s="3" t="s">
        <v>204</v>
      </c>
      <c r="GY1" s="3" t="s">
        <v>205</v>
      </c>
      <c r="GZ1" s="3" t="s">
        <v>206</v>
      </c>
      <c r="HA1" s="3" t="s">
        <v>207</v>
      </c>
      <c r="HB1" s="3" t="s">
        <v>208</v>
      </c>
      <c r="HC1" s="3" t="s">
        <v>209</v>
      </c>
      <c r="HD1" s="3" t="s">
        <v>210</v>
      </c>
      <c r="HE1" s="3" t="s">
        <v>211</v>
      </c>
      <c r="HF1" s="3" t="s">
        <v>212</v>
      </c>
      <c r="HG1" s="3" t="s">
        <v>213</v>
      </c>
      <c r="HH1" s="3" t="s">
        <v>214</v>
      </c>
      <c r="HI1" s="3" t="s">
        <v>215</v>
      </c>
      <c r="HJ1" s="3" t="s">
        <v>216</v>
      </c>
      <c r="HK1" s="3" t="s">
        <v>217</v>
      </c>
      <c r="HL1" s="3" t="s">
        <v>218</v>
      </c>
      <c r="HM1" s="3" t="s">
        <v>219</v>
      </c>
      <c r="HN1" s="3" t="s">
        <v>220</v>
      </c>
      <c r="HO1" s="3" t="s">
        <v>221</v>
      </c>
      <c r="HP1" s="3" t="s">
        <v>222</v>
      </c>
      <c r="HQ1" s="3" t="s">
        <v>223</v>
      </c>
      <c r="HR1" s="3" t="s">
        <v>224</v>
      </c>
      <c r="HS1" s="3" t="s">
        <v>225</v>
      </c>
      <c r="HT1" s="3" t="s">
        <v>226</v>
      </c>
      <c r="HU1" s="3" t="s">
        <v>227</v>
      </c>
      <c r="HV1" s="3" t="s">
        <v>228</v>
      </c>
      <c r="HW1" s="3" t="s">
        <v>229</v>
      </c>
      <c r="HX1" s="3" t="s">
        <v>230</v>
      </c>
      <c r="HY1" s="3" t="s">
        <v>231</v>
      </c>
      <c r="HZ1" s="3" t="s">
        <v>232</v>
      </c>
      <c r="IA1" s="3" t="s">
        <v>233</v>
      </c>
      <c r="IB1" s="3" t="s">
        <v>234</v>
      </c>
      <c r="IC1" s="3" t="s">
        <v>235</v>
      </c>
      <c r="ID1" s="3" t="s">
        <v>236</v>
      </c>
      <c r="IE1" s="3" t="s">
        <v>237</v>
      </c>
      <c r="IF1" s="3" t="s">
        <v>238</v>
      </c>
      <c r="IG1" s="3" t="s">
        <v>239</v>
      </c>
      <c r="IH1" s="3" t="s">
        <v>240</v>
      </c>
      <c r="II1" s="3" t="s">
        <v>241</v>
      </c>
      <c r="IJ1" s="3" t="s">
        <v>242</v>
      </c>
      <c r="IK1" s="3" t="s">
        <v>243</v>
      </c>
      <c r="IL1" s="3" t="s">
        <v>244</v>
      </c>
      <c r="IM1" s="3" t="s">
        <v>245</v>
      </c>
      <c r="IN1" s="3" t="s">
        <v>246</v>
      </c>
      <c r="IO1" s="3" t="s">
        <v>247</v>
      </c>
      <c r="IP1" s="3" t="s">
        <v>248</v>
      </c>
      <c r="IQ1" s="3" t="s">
        <v>249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7" t="s">
        <v>259</v>
      </c>
      <c r="HF2" s="7" t="s">
        <v>259</v>
      </c>
      <c r="HG2" s="7" t="s">
        <v>259</v>
      </c>
      <c r="HH2" s="7" t="s">
        <v>259</v>
      </c>
      <c r="HI2" s="7" t="s">
        <v>259</v>
      </c>
      <c r="HJ2" s="7" t="s">
        <v>259</v>
      </c>
      <c r="HK2" s="7" t="s">
        <v>259</v>
      </c>
      <c r="HL2" s="7" t="s">
        <v>259</v>
      </c>
      <c r="HM2" s="7" t="s">
        <v>259</v>
      </c>
      <c r="HN2" s="7" t="s">
        <v>259</v>
      </c>
      <c r="HO2" s="7" t="s">
        <v>259</v>
      </c>
      <c r="HP2" s="7" t="s">
        <v>259</v>
      </c>
      <c r="HQ2" s="7" t="s">
        <v>259</v>
      </c>
      <c r="HR2" s="7" t="s">
        <v>259</v>
      </c>
      <c r="HS2" s="7" t="s">
        <v>259</v>
      </c>
      <c r="HT2" s="7" t="s">
        <v>259</v>
      </c>
      <c r="HU2" s="7" t="s">
        <v>259</v>
      </c>
      <c r="HV2" s="7" t="s">
        <v>259</v>
      </c>
      <c r="HW2" s="7" t="s">
        <v>259</v>
      </c>
      <c r="HX2" s="7" t="s">
        <v>259</v>
      </c>
      <c r="HY2" s="7" t="s">
        <v>259</v>
      </c>
      <c r="HZ2" s="7" t="s">
        <v>259</v>
      </c>
      <c r="IA2" s="7" t="s">
        <v>259</v>
      </c>
      <c r="IB2" s="7" t="s">
        <v>259</v>
      </c>
      <c r="IC2" s="7" t="s">
        <v>259</v>
      </c>
      <c r="ID2" s="7" t="s">
        <v>259</v>
      </c>
      <c r="IE2" s="7" t="s">
        <v>259</v>
      </c>
      <c r="IF2" s="7" t="s">
        <v>259</v>
      </c>
      <c r="IG2" s="7" t="s">
        <v>259</v>
      </c>
      <c r="IH2" s="7" t="s">
        <v>259</v>
      </c>
      <c r="II2" s="7" t="s">
        <v>259</v>
      </c>
      <c r="IJ2" s="7" t="s">
        <v>259</v>
      </c>
      <c r="IK2" s="7" t="s">
        <v>259</v>
      </c>
      <c r="IL2" s="7" t="s">
        <v>259</v>
      </c>
      <c r="IM2" s="7" t="s">
        <v>259</v>
      </c>
      <c r="IN2" s="7" t="s">
        <v>259</v>
      </c>
      <c r="IO2" s="7" t="s">
        <v>259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651</v>
      </c>
      <c r="C5" s="8" t="s">
        <v>651</v>
      </c>
      <c r="D5" s="8" t="s">
        <v>651</v>
      </c>
      <c r="E5" s="8" t="s">
        <v>651</v>
      </c>
      <c r="F5" s="8" t="s">
        <v>651</v>
      </c>
      <c r="G5" s="8" t="s">
        <v>651</v>
      </c>
      <c r="H5" s="8" t="s">
        <v>651</v>
      </c>
      <c r="I5" s="8" t="s">
        <v>651</v>
      </c>
      <c r="J5" s="8" t="s">
        <v>651</v>
      </c>
      <c r="K5" s="8" t="s">
        <v>651</v>
      </c>
      <c r="L5" s="8" t="s">
        <v>651</v>
      </c>
      <c r="M5" s="8" t="s">
        <v>651</v>
      </c>
      <c r="N5" s="8" t="s">
        <v>651</v>
      </c>
      <c r="O5" s="8" t="s">
        <v>651</v>
      </c>
      <c r="P5" s="8" t="s">
        <v>651</v>
      </c>
      <c r="Q5" s="8" t="s">
        <v>651</v>
      </c>
      <c r="R5" s="8" t="s">
        <v>651</v>
      </c>
      <c r="S5" s="8" t="s">
        <v>651</v>
      </c>
      <c r="T5" s="8" t="s">
        <v>651</v>
      </c>
      <c r="U5" s="8" t="s">
        <v>651</v>
      </c>
      <c r="V5" s="8" t="s">
        <v>651</v>
      </c>
      <c r="W5" s="8" t="s">
        <v>651</v>
      </c>
      <c r="X5" s="8" t="s">
        <v>651</v>
      </c>
      <c r="Y5" s="8" t="s">
        <v>651</v>
      </c>
      <c r="Z5" s="8" t="s">
        <v>651</v>
      </c>
      <c r="AA5" s="8" t="s">
        <v>651</v>
      </c>
      <c r="AB5" s="8" t="s">
        <v>651</v>
      </c>
      <c r="AC5" s="8" t="s">
        <v>651</v>
      </c>
      <c r="AD5" s="8" t="s">
        <v>651</v>
      </c>
      <c r="AE5" s="8" t="s">
        <v>651</v>
      </c>
      <c r="AF5" s="8" t="s">
        <v>651</v>
      </c>
      <c r="AG5" s="8" t="s">
        <v>651</v>
      </c>
      <c r="AH5" s="8" t="s">
        <v>651</v>
      </c>
      <c r="AI5" s="8" t="s">
        <v>651</v>
      </c>
      <c r="AJ5" s="8" t="s">
        <v>651</v>
      </c>
      <c r="AK5" s="8" t="s">
        <v>651</v>
      </c>
      <c r="AL5" s="8" t="s">
        <v>651</v>
      </c>
      <c r="AM5" s="8" t="s">
        <v>651</v>
      </c>
      <c r="AN5" s="8" t="s">
        <v>651</v>
      </c>
      <c r="AO5" s="8" t="s">
        <v>651</v>
      </c>
      <c r="AP5" s="8" t="s">
        <v>651</v>
      </c>
      <c r="AQ5" s="8" t="s">
        <v>651</v>
      </c>
      <c r="AR5" s="8" t="s">
        <v>651</v>
      </c>
      <c r="AS5" s="8" t="s">
        <v>651</v>
      </c>
      <c r="AT5" s="8" t="s">
        <v>651</v>
      </c>
      <c r="AU5" s="8" t="s">
        <v>651</v>
      </c>
      <c r="AV5" s="8" t="s">
        <v>651</v>
      </c>
      <c r="AW5" s="8" t="s">
        <v>651</v>
      </c>
      <c r="AX5" s="8" t="s">
        <v>651</v>
      </c>
      <c r="AY5" s="8" t="s">
        <v>651</v>
      </c>
      <c r="AZ5" s="8" t="s">
        <v>651</v>
      </c>
      <c r="BA5" s="8" t="s">
        <v>651</v>
      </c>
      <c r="BB5" s="8" t="s">
        <v>651</v>
      </c>
      <c r="BC5" s="8" t="s">
        <v>651</v>
      </c>
      <c r="BD5" s="8" t="s">
        <v>651</v>
      </c>
      <c r="BE5" s="8" t="s">
        <v>651</v>
      </c>
      <c r="BF5" s="8" t="s">
        <v>651</v>
      </c>
      <c r="BG5" s="8" t="s">
        <v>651</v>
      </c>
      <c r="BH5" s="8" t="s">
        <v>651</v>
      </c>
      <c r="BI5" s="8" t="s">
        <v>651</v>
      </c>
      <c r="BJ5" s="8" t="s">
        <v>651</v>
      </c>
      <c r="BK5" s="8" t="s">
        <v>651</v>
      </c>
      <c r="BL5" s="8" t="s">
        <v>651</v>
      </c>
      <c r="BM5" s="8" t="s">
        <v>651</v>
      </c>
      <c r="BN5" s="8" t="s">
        <v>651</v>
      </c>
      <c r="BO5" s="8" t="s">
        <v>651</v>
      </c>
      <c r="BP5" s="8" t="s">
        <v>651</v>
      </c>
      <c r="BQ5" s="8" t="s">
        <v>651</v>
      </c>
      <c r="BR5" s="8" t="s">
        <v>651</v>
      </c>
      <c r="BS5" s="8" t="s">
        <v>651</v>
      </c>
      <c r="BT5" s="8" t="s">
        <v>651</v>
      </c>
      <c r="BU5" s="8" t="s">
        <v>651</v>
      </c>
      <c r="BV5" s="8" t="s">
        <v>651</v>
      </c>
      <c r="BW5" s="8" t="s">
        <v>651</v>
      </c>
      <c r="BX5" s="8" t="s">
        <v>651</v>
      </c>
      <c r="BY5" s="8" t="s">
        <v>651</v>
      </c>
      <c r="BZ5" s="8" t="s">
        <v>651</v>
      </c>
      <c r="CA5" s="8" t="s">
        <v>651</v>
      </c>
      <c r="CB5" s="8" t="s">
        <v>651</v>
      </c>
      <c r="CC5" s="8" t="s">
        <v>651</v>
      </c>
      <c r="CD5" s="8" t="s">
        <v>651</v>
      </c>
      <c r="CE5" s="8" t="s">
        <v>651</v>
      </c>
      <c r="CF5" s="8" t="s">
        <v>651</v>
      </c>
      <c r="CG5" s="8" t="s">
        <v>651</v>
      </c>
      <c r="CH5" s="8" t="s">
        <v>651</v>
      </c>
      <c r="CI5" s="8" t="s">
        <v>651</v>
      </c>
      <c r="CJ5" s="8" t="s">
        <v>651</v>
      </c>
      <c r="CK5" s="8" t="s">
        <v>651</v>
      </c>
      <c r="CL5" s="8" t="s">
        <v>651</v>
      </c>
      <c r="CM5" s="8" t="s">
        <v>651</v>
      </c>
      <c r="CN5" s="8" t="s">
        <v>651</v>
      </c>
      <c r="CO5" s="8" t="s">
        <v>651</v>
      </c>
      <c r="CP5" s="8" t="s">
        <v>651</v>
      </c>
      <c r="CQ5" s="8" t="s">
        <v>651</v>
      </c>
      <c r="CR5" s="8" t="s">
        <v>651</v>
      </c>
      <c r="CS5" s="8" t="s">
        <v>651</v>
      </c>
      <c r="CT5" s="8" t="s">
        <v>651</v>
      </c>
      <c r="CU5" s="8" t="s">
        <v>651</v>
      </c>
      <c r="CV5" s="8" t="s">
        <v>651</v>
      </c>
      <c r="CW5" s="8" t="s">
        <v>651</v>
      </c>
      <c r="CX5" s="8" t="s">
        <v>651</v>
      </c>
      <c r="CY5" s="8" t="s">
        <v>651</v>
      </c>
      <c r="CZ5" s="8" t="s">
        <v>651</v>
      </c>
      <c r="DA5" s="8" t="s">
        <v>651</v>
      </c>
      <c r="DB5" s="8" t="s">
        <v>651</v>
      </c>
      <c r="DC5" s="8" t="s">
        <v>651</v>
      </c>
      <c r="DD5" s="8" t="s">
        <v>651</v>
      </c>
      <c r="DE5" s="8" t="s">
        <v>651</v>
      </c>
      <c r="DF5" s="8" t="s">
        <v>651</v>
      </c>
      <c r="DG5" s="8" t="s">
        <v>651</v>
      </c>
      <c r="DH5" s="8" t="s">
        <v>651</v>
      </c>
      <c r="DI5" s="8" t="s">
        <v>651</v>
      </c>
      <c r="DJ5" s="8" t="s">
        <v>651</v>
      </c>
      <c r="DK5" s="8" t="s">
        <v>651</v>
      </c>
      <c r="DL5" s="8" t="s">
        <v>651</v>
      </c>
      <c r="DM5" s="8" t="s">
        <v>651</v>
      </c>
      <c r="DN5" s="8" t="s">
        <v>651</v>
      </c>
      <c r="DO5" s="8" t="s">
        <v>651</v>
      </c>
      <c r="DP5" s="8" t="s">
        <v>651</v>
      </c>
      <c r="DQ5" s="8" t="s">
        <v>651</v>
      </c>
      <c r="DR5" s="8" t="s">
        <v>651</v>
      </c>
      <c r="DS5" s="8" t="s">
        <v>651</v>
      </c>
      <c r="DT5" s="8" t="s">
        <v>651</v>
      </c>
      <c r="DU5" s="8" t="s">
        <v>651</v>
      </c>
      <c r="DV5" s="8" t="s">
        <v>651</v>
      </c>
      <c r="DW5" s="8" t="s">
        <v>651</v>
      </c>
      <c r="DX5" s="8" t="s">
        <v>651</v>
      </c>
      <c r="DY5" s="8" t="s">
        <v>651</v>
      </c>
      <c r="DZ5" s="8" t="s">
        <v>651</v>
      </c>
      <c r="EA5" s="8" t="s">
        <v>651</v>
      </c>
      <c r="EB5" s="8" t="s">
        <v>651</v>
      </c>
      <c r="EC5" s="8" t="s">
        <v>651</v>
      </c>
      <c r="ED5" s="8" t="s">
        <v>651</v>
      </c>
      <c r="EE5" s="8" t="s">
        <v>651</v>
      </c>
      <c r="EF5" s="8" t="s">
        <v>651</v>
      </c>
      <c r="EG5" s="8" t="s">
        <v>651</v>
      </c>
      <c r="EH5" s="8" t="s">
        <v>651</v>
      </c>
      <c r="EI5" s="8" t="s">
        <v>651</v>
      </c>
      <c r="EJ5" s="8" t="s">
        <v>651</v>
      </c>
      <c r="EK5" s="8" t="s">
        <v>651</v>
      </c>
      <c r="EL5" s="8" t="s">
        <v>651</v>
      </c>
      <c r="EM5" s="8" t="s">
        <v>651</v>
      </c>
      <c r="EN5" s="8" t="s">
        <v>651</v>
      </c>
      <c r="EO5" s="8" t="s">
        <v>651</v>
      </c>
      <c r="EP5" s="8" t="s">
        <v>651</v>
      </c>
      <c r="EQ5" s="8" t="s">
        <v>651</v>
      </c>
      <c r="ER5" s="8" t="s">
        <v>651</v>
      </c>
      <c r="ES5" s="8" t="s">
        <v>651</v>
      </c>
      <c r="ET5" s="8" t="s">
        <v>651</v>
      </c>
      <c r="EU5" s="8" t="s">
        <v>651</v>
      </c>
      <c r="EV5" s="8" t="s">
        <v>651</v>
      </c>
      <c r="EW5" s="8" t="s">
        <v>651</v>
      </c>
      <c r="EX5" s="8" t="s">
        <v>651</v>
      </c>
      <c r="EY5" s="8" t="s">
        <v>651</v>
      </c>
      <c r="EZ5" s="8" t="s">
        <v>651</v>
      </c>
      <c r="FA5" s="8" t="s">
        <v>651</v>
      </c>
      <c r="FB5" s="8" t="s">
        <v>651</v>
      </c>
      <c r="FC5" s="8" t="s">
        <v>651</v>
      </c>
      <c r="FD5" s="8" t="s">
        <v>651</v>
      </c>
      <c r="FE5" s="8" t="s">
        <v>651</v>
      </c>
      <c r="FF5" s="8" t="s">
        <v>651</v>
      </c>
      <c r="FG5" s="8" t="s">
        <v>651</v>
      </c>
      <c r="FH5" s="8" t="s">
        <v>651</v>
      </c>
      <c r="FI5" s="8" t="s">
        <v>651</v>
      </c>
      <c r="FJ5" s="8" t="s">
        <v>651</v>
      </c>
      <c r="FK5" s="8" t="s">
        <v>651</v>
      </c>
      <c r="FL5" s="8" t="s">
        <v>651</v>
      </c>
      <c r="FM5" s="8" t="s">
        <v>651</v>
      </c>
      <c r="FN5" s="8" t="s">
        <v>651</v>
      </c>
      <c r="FO5" s="8" t="s">
        <v>651</v>
      </c>
      <c r="FP5" s="8" t="s">
        <v>651</v>
      </c>
      <c r="FQ5" s="8" t="s">
        <v>651</v>
      </c>
      <c r="FR5" s="8" t="s">
        <v>651</v>
      </c>
      <c r="FS5" s="8" t="s">
        <v>651</v>
      </c>
      <c r="FT5" s="8" t="s">
        <v>651</v>
      </c>
      <c r="FU5" s="8" t="s">
        <v>651</v>
      </c>
      <c r="FV5" s="8" t="s">
        <v>651</v>
      </c>
      <c r="FW5" s="8" t="s">
        <v>651</v>
      </c>
      <c r="FX5" s="8" t="s">
        <v>651</v>
      </c>
      <c r="FY5" s="8" t="s">
        <v>651</v>
      </c>
      <c r="FZ5" s="8" t="s">
        <v>651</v>
      </c>
      <c r="GA5" s="8" t="s">
        <v>651</v>
      </c>
      <c r="GB5" s="8" t="s">
        <v>651</v>
      </c>
      <c r="GC5" s="8" t="s">
        <v>651</v>
      </c>
      <c r="GD5" s="8" t="s">
        <v>651</v>
      </c>
      <c r="GE5" s="8" t="s">
        <v>651</v>
      </c>
      <c r="GF5" s="8" t="s">
        <v>651</v>
      </c>
      <c r="GG5" s="8" t="s">
        <v>651</v>
      </c>
      <c r="GH5" s="8" t="s">
        <v>651</v>
      </c>
      <c r="GI5" s="8" t="s">
        <v>651</v>
      </c>
      <c r="GJ5" s="8" t="s">
        <v>651</v>
      </c>
      <c r="GK5" s="8" t="s">
        <v>651</v>
      </c>
      <c r="GL5" s="8" t="s">
        <v>651</v>
      </c>
      <c r="GM5" s="8" t="s">
        <v>651</v>
      </c>
      <c r="GN5" s="8" t="s">
        <v>651</v>
      </c>
      <c r="GO5" s="8" t="s">
        <v>651</v>
      </c>
      <c r="GP5" s="8" t="s">
        <v>651</v>
      </c>
      <c r="GQ5" s="8" t="s">
        <v>651</v>
      </c>
      <c r="GR5" s="8" t="s">
        <v>651</v>
      </c>
      <c r="GS5" s="8" t="s">
        <v>651</v>
      </c>
      <c r="GT5" s="8" t="s">
        <v>651</v>
      </c>
      <c r="GU5" s="8" t="s">
        <v>651</v>
      </c>
      <c r="GV5" s="8" t="s">
        <v>651</v>
      </c>
      <c r="GW5" s="8" t="s">
        <v>651</v>
      </c>
      <c r="GX5" s="8" t="s">
        <v>651</v>
      </c>
      <c r="GY5" s="8" t="s">
        <v>651</v>
      </c>
      <c r="GZ5" s="8" t="s">
        <v>651</v>
      </c>
      <c r="HA5" s="8" t="s">
        <v>651</v>
      </c>
      <c r="HB5" s="8" t="s">
        <v>651</v>
      </c>
      <c r="HC5" s="8" t="s">
        <v>651</v>
      </c>
      <c r="HD5" s="8" t="s">
        <v>651</v>
      </c>
      <c r="HE5" s="8" t="s">
        <v>651</v>
      </c>
      <c r="HF5" s="8" t="s">
        <v>651</v>
      </c>
      <c r="HG5" s="8" t="s">
        <v>651</v>
      </c>
      <c r="HH5" s="8" t="s">
        <v>651</v>
      </c>
      <c r="HI5" s="8" t="s">
        <v>651</v>
      </c>
      <c r="HJ5" s="8" t="s">
        <v>651</v>
      </c>
      <c r="HK5" s="8" t="s">
        <v>651</v>
      </c>
      <c r="HL5" s="8" t="s">
        <v>651</v>
      </c>
      <c r="HM5" s="8" t="s">
        <v>651</v>
      </c>
      <c r="HN5" s="8" t="s">
        <v>651</v>
      </c>
      <c r="HO5" s="8" t="s">
        <v>651</v>
      </c>
      <c r="HP5" s="8" t="s">
        <v>651</v>
      </c>
      <c r="HQ5" s="8" t="s">
        <v>651</v>
      </c>
      <c r="HR5" s="8" t="s">
        <v>651</v>
      </c>
      <c r="HS5" s="8" t="s">
        <v>651</v>
      </c>
      <c r="HT5" s="8" t="s">
        <v>651</v>
      </c>
      <c r="HU5" s="8" t="s">
        <v>651</v>
      </c>
      <c r="HV5" s="8" t="s">
        <v>651</v>
      </c>
      <c r="HW5" s="8" t="s">
        <v>651</v>
      </c>
      <c r="HX5" s="8" t="s">
        <v>651</v>
      </c>
      <c r="HY5" s="8" t="s">
        <v>651</v>
      </c>
      <c r="HZ5" s="8" t="s">
        <v>651</v>
      </c>
      <c r="IA5" s="8" t="s">
        <v>651</v>
      </c>
      <c r="IB5" s="8" t="s">
        <v>651</v>
      </c>
      <c r="IC5" s="8" t="s">
        <v>651</v>
      </c>
      <c r="ID5" s="8" t="s">
        <v>651</v>
      </c>
      <c r="IE5" s="8" t="s">
        <v>651</v>
      </c>
      <c r="IF5" s="8" t="s">
        <v>651</v>
      </c>
      <c r="IG5" s="8" t="s">
        <v>651</v>
      </c>
      <c r="IH5" s="8" t="s">
        <v>651</v>
      </c>
      <c r="II5" s="8" t="s">
        <v>651</v>
      </c>
      <c r="IJ5" s="8" t="s">
        <v>651</v>
      </c>
      <c r="IK5" s="8" t="s">
        <v>651</v>
      </c>
      <c r="IL5" s="8" t="s">
        <v>651</v>
      </c>
      <c r="IM5" s="8" t="s">
        <v>651</v>
      </c>
      <c r="IN5" s="8" t="s">
        <v>651</v>
      </c>
      <c r="IO5" s="8" t="s">
        <v>651</v>
      </c>
      <c r="IP5" s="8" t="s">
        <v>651</v>
      </c>
      <c r="IQ5" s="8" t="s">
        <v>651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  <c r="FF9" s="1">
        <v>7</v>
      </c>
      <c r="FG9" s="1">
        <v>7</v>
      </c>
      <c r="FH9" s="1">
        <v>7</v>
      </c>
      <c r="FI9" s="1">
        <v>7</v>
      </c>
      <c r="FJ9" s="1">
        <v>7</v>
      </c>
      <c r="FK9" s="1">
        <v>7</v>
      </c>
      <c r="FL9" s="1">
        <v>7</v>
      </c>
      <c r="FM9" s="1">
        <v>7</v>
      </c>
      <c r="FN9" s="1">
        <v>7</v>
      </c>
      <c r="FO9" s="1">
        <v>7</v>
      </c>
      <c r="FP9" s="1">
        <v>7</v>
      </c>
      <c r="FQ9" s="1">
        <v>7</v>
      </c>
      <c r="FR9" s="1">
        <v>7</v>
      </c>
      <c r="FS9" s="1">
        <v>7</v>
      </c>
      <c r="FT9" s="1">
        <v>7</v>
      </c>
      <c r="FU9" s="1">
        <v>7</v>
      </c>
      <c r="FV9" s="1">
        <v>7</v>
      </c>
      <c r="FW9" s="1">
        <v>7</v>
      </c>
      <c r="FX9" s="1">
        <v>7</v>
      </c>
      <c r="FY9" s="1">
        <v>7</v>
      </c>
      <c r="FZ9" s="1">
        <v>7</v>
      </c>
      <c r="GA9" s="1">
        <v>7</v>
      </c>
      <c r="GB9" s="1">
        <v>7</v>
      </c>
      <c r="GC9" s="1">
        <v>7</v>
      </c>
      <c r="GD9" s="1">
        <v>7</v>
      </c>
      <c r="GE9" s="1">
        <v>7</v>
      </c>
      <c r="GF9" s="1">
        <v>7</v>
      </c>
      <c r="GG9" s="1">
        <v>7</v>
      </c>
      <c r="GH9" s="1">
        <v>7</v>
      </c>
      <c r="GI9" s="1">
        <v>7</v>
      </c>
      <c r="GJ9" s="1">
        <v>7</v>
      </c>
      <c r="GK9" s="1">
        <v>7</v>
      </c>
      <c r="GL9" s="1">
        <v>7</v>
      </c>
      <c r="GM9" s="1">
        <v>7</v>
      </c>
      <c r="GN9" s="1">
        <v>7</v>
      </c>
      <c r="GO9" s="1">
        <v>7</v>
      </c>
      <c r="GP9" s="1">
        <v>7</v>
      </c>
      <c r="GQ9" s="1">
        <v>7</v>
      </c>
      <c r="GR9" s="1">
        <v>7</v>
      </c>
      <c r="GS9" s="1">
        <v>7</v>
      </c>
      <c r="GT9" s="1">
        <v>7</v>
      </c>
      <c r="GU9" s="1">
        <v>7</v>
      </c>
      <c r="GV9" s="1">
        <v>7</v>
      </c>
      <c r="GW9" s="1">
        <v>7</v>
      </c>
      <c r="GX9" s="1">
        <v>7</v>
      </c>
      <c r="GY9" s="1">
        <v>7</v>
      </c>
      <c r="GZ9" s="1">
        <v>7</v>
      </c>
      <c r="HA9" s="1">
        <v>7</v>
      </c>
      <c r="HB9" s="1">
        <v>7</v>
      </c>
      <c r="HC9" s="1">
        <v>7</v>
      </c>
      <c r="HD9" s="1">
        <v>7</v>
      </c>
      <c r="HE9" s="1">
        <v>7</v>
      </c>
      <c r="HF9" s="1">
        <v>7</v>
      </c>
      <c r="HG9" s="1">
        <v>7</v>
      </c>
      <c r="HH9" s="1">
        <v>7</v>
      </c>
      <c r="HI9" s="1">
        <v>7</v>
      </c>
      <c r="HJ9" s="1">
        <v>7</v>
      </c>
      <c r="HK9" s="1">
        <v>7</v>
      </c>
      <c r="HL9" s="1">
        <v>7</v>
      </c>
      <c r="HM9" s="1">
        <v>7</v>
      </c>
      <c r="HN9" s="1">
        <v>7</v>
      </c>
      <c r="HO9" s="1">
        <v>7</v>
      </c>
      <c r="HP9" s="1">
        <v>7</v>
      </c>
      <c r="HQ9" s="1">
        <v>7</v>
      </c>
      <c r="HR9" s="1">
        <v>7</v>
      </c>
      <c r="HS9" s="1">
        <v>7</v>
      </c>
      <c r="HT9" s="1">
        <v>7</v>
      </c>
      <c r="HU9" s="1">
        <v>7</v>
      </c>
      <c r="HV9" s="1">
        <v>7</v>
      </c>
      <c r="HW9" s="1">
        <v>7</v>
      </c>
      <c r="HX9" s="1">
        <v>7</v>
      </c>
      <c r="HY9" s="1">
        <v>7</v>
      </c>
      <c r="HZ9" s="1">
        <v>7</v>
      </c>
      <c r="IA9" s="1">
        <v>7</v>
      </c>
      <c r="IB9" s="1">
        <v>7</v>
      </c>
      <c r="IC9" s="1">
        <v>7</v>
      </c>
      <c r="ID9" s="1">
        <v>7</v>
      </c>
      <c r="IE9" s="1">
        <v>7</v>
      </c>
      <c r="IF9" s="1">
        <v>7</v>
      </c>
      <c r="IG9" s="1">
        <v>7</v>
      </c>
      <c r="IH9" s="1">
        <v>7</v>
      </c>
      <c r="II9" s="1">
        <v>7</v>
      </c>
      <c r="IJ9" s="1">
        <v>7</v>
      </c>
      <c r="IK9" s="1">
        <v>7</v>
      </c>
      <c r="IL9" s="1">
        <v>7</v>
      </c>
      <c r="IM9" s="1">
        <v>7</v>
      </c>
      <c r="IN9" s="1">
        <v>7</v>
      </c>
      <c r="IO9" s="1">
        <v>7</v>
      </c>
      <c r="IP9" s="1">
        <v>7</v>
      </c>
      <c r="IQ9" s="1">
        <v>7</v>
      </c>
    </row>
    <row r="10" spans="1:251">
      <c r="A10" s="4" t="s">
        <v>258</v>
      </c>
      <c r="B10" s="8" t="s">
        <v>262</v>
      </c>
      <c r="C10" s="8" t="s">
        <v>263</v>
      </c>
      <c r="D10" s="8" t="s">
        <v>264</v>
      </c>
      <c r="E10" s="8" t="s">
        <v>265</v>
      </c>
      <c r="F10" s="8" t="s">
        <v>266</v>
      </c>
      <c r="G10" s="8" t="s">
        <v>267</v>
      </c>
      <c r="H10" s="8" t="s">
        <v>268</v>
      </c>
      <c r="I10" s="8" t="s">
        <v>269</v>
      </c>
      <c r="J10" s="8" t="s">
        <v>270</v>
      </c>
      <c r="K10" s="8" t="s">
        <v>271</v>
      </c>
      <c r="L10" s="8" t="s">
        <v>272</v>
      </c>
      <c r="M10" s="8" t="s">
        <v>273</v>
      </c>
      <c r="N10" s="8" t="s">
        <v>274</v>
      </c>
      <c r="O10" s="8" t="s">
        <v>275</v>
      </c>
      <c r="P10" s="8" t="s">
        <v>276</v>
      </c>
      <c r="Q10" s="8" t="s">
        <v>277</v>
      </c>
      <c r="R10" s="8" t="s">
        <v>278</v>
      </c>
      <c r="S10" s="8" t="s">
        <v>279</v>
      </c>
      <c r="T10" s="8" t="s">
        <v>280</v>
      </c>
      <c r="U10" s="8" t="s">
        <v>281</v>
      </c>
      <c r="V10" s="8" t="s">
        <v>282</v>
      </c>
      <c r="W10" s="8" t="s">
        <v>283</v>
      </c>
      <c r="X10" s="8" t="s">
        <v>284</v>
      </c>
      <c r="Y10" s="8" t="s">
        <v>285</v>
      </c>
      <c r="Z10" s="8" t="s">
        <v>286</v>
      </c>
      <c r="AA10" s="8" t="s">
        <v>287</v>
      </c>
      <c r="AB10" s="8" t="s">
        <v>288</v>
      </c>
      <c r="AC10" s="8" t="s">
        <v>289</v>
      </c>
      <c r="AD10" s="8" t="s">
        <v>290</v>
      </c>
      <c r="AE10" s="8" t="s">
        <v>291</v>
      </c>
      <c r="AF10" s="8" t="s">
        <v>292</v>
      </c>
      <c r="AG10" s="8" t="s">
        <v>293</v>
      </c>
      <c r="AH10" s="8" t="s">
        <v>294</v>
      </c>
      <c r="AI10" s="8" t="s">
        <v>295</v>
      </c>
      <c r="AJ10" s="8" t="s">
        <v>296</v>
      </c>
      <c r="AK10" s="8" t="s">
        <v>297</v>
      </c>
      <c r="AL10" s="8" t="s">
        <v>298</v>
      </c>
      <c r="AM10" s="8" t="s">
        <v>299</v>
      </c>
      <c r="AN10" s="8" t="s">
        <v>300</v>
      </c>
      <c r="AO10" s="8" t="s">
        <v>301</v>
      </c>
      <c r="AP10" s="8" t="s">
        <v>302</v>
      </c>
      <c r="AQ10" s="8" t="s">
        <v>303</v>
      </c>
      <c r="AR10" s="8" t="s">
        <v>304</v>
      </c>
      <c r="AS10" s="8" t="s">
        <v>305</v>
      </c>
      <c r="AT10" s="8" t="s">
        <v>306</v>
      </c>
      <c r="AU10" s="8" t="s">
        <v>307</v>
      </c>
      <c r="AV10" s="8" t="s">
        <v>308</v>
      </c>
      <c r="AW10" s="8" t="s">
        <v>309</v>
      </c>
      <c r="AX10" s="8" t="s">
        <v>310</v>
      </c>
      <c r="AY10" s="8" t="s">
        <v>311</v>
      </c>
      <c r="AZ10" s="8" t="s">
        <v>312</v>
      </c>
      <c r="BA10" s="8" t="s">
        <v>313</v>
      </c>
      <c r="BB10" s="8" t="s">
        <v>314</v>
      </c>
      <c r="BC10" s="8" t="s">
        <v>315</v>
      </c>
      <c r="BD10" s="8" t="s">
        <v>316</v>
      </c>
      <c r="BE10" s="8" t="s">
        <v>317</v>
      </c>
      <c r="BF10" s="8" t="s">
        <v>318</v>
      </c>
      <c r="BG10" s="8" t="s">
        <v>319</v>
      </c>
      <c r="BH10" s="8" t="s">
        <v>320</v>
      </c>
      <c r="BI10" s="8" t="s">
        <v>321</v>
      </c>
      <c r="BJ10" s="8" t="s">
        <v>322</v>
      </c>
      <c r="BK10" s="8" t="s">
        <v>323</v>
      </c>
      <c r="BL10" s="8" t="s">
        <v>324</v>
      </c>
      <c r="BM10" s="8" t="s">
        <v>325</v>
      </c>
      <c r="BN10" s="8" t="s">
        <v>326</v>
      </c>
      <c r="BO10" s="8" t="s">
        <v>327</v>
      </c>
      <c r="BP10" s="8" t="s">
        <v>328</v>
      </c>
      <c r="BQ10" s="8" t="s">
        <v>329</v>
      </c>
      <c r="BR10" s="8" t="s">
        <v>330</v>
      </c>
      <c r="BS10" s="8" t="s">
        <v>331</v>
      </c>
      <c r="BT10" s="8" t="s">
        <v>332</v>
      </c>
      <c r="BU10" s="8" t="s">
        <v>333</v>
      </c>
      <c r="BV10" s="8" t="s">
        <v>334</v>
      </c>
      <c r="BW10" s="8" t="s">
        <v>335</v>
      </c>
      <c r="BX10" s="8" t="s">
        <v>336</v>
      </c>
      <c r="BY10" s="8" t="s">
        <v>337</v>
      </c>
      <c r="BZ10" s="8" t="s">
        <v>338</v>
      </c>
      <c r="CA10" s="8" t="s">
        <v>339</v>
      </c>
      <c r="CB10" s="8" t="s">
        <v>340</v>
      </c>
      <c r="CC10" s="8" t="s">
        <v>341</v>
      </c>
      <c r="CD10" s="8" t="s">
        <v>342</v>
      </c>
      <c r="CE10" s="8" t="s">
        <v>343</v>
      </c>
      <c r="CF10" s="8" t="s">
        <v>344</v>
      </c>
      <c r="CG10" s="8" t="s">
        <v>345</v>
      </c>
      <c r="CH10" s="8" t="s">
        <v>346</v>
      </c>
      <c r="CI10" s="8" t="s">
        <v>347</v>
      </c>
      <c r="CJ10" s="8" t="s">
        <v>348</v>
      </c>
      <c r="CK10" s="8" t="s">
        <v>349</v>
      </c>
      <c r="CL10" s="8" t="s">
        <v>350</v>
      </c>
      <c r="CM10" s="8" t="s">
        <v>351</v>
      </c>
      <c r="CN10" s="8" t="s">
        <v>352</v>
      </c>
      <c r="CO10" s="8" t="s">
        <v>353</v>
      </c>
      <c r="CP10" s="8" t="s">
        <v>354</v>
      </c>
      <c r="CQ10" s="8" t="s">
        <v>355</v>
      </c>
      <c r="CR10" s="8" t="s">
        <v>356</v>
      </c>
      <c r="CS10" s="8" t="s">
        <v>357</v>
      </c>
      <c r="CT10" s="8" t="s">
        <v>358</v>
      </c>
      <c r="CU10" s="8" t="s">
        <v>359</v>
      </c>
      <c r="CV10" s="8" t="s">
        <v>360</v>
      </c>
      <c r="CW10" s="8" t="s">
        <v>361</v>
      </c>
      <c r="CX10" s="8" t="s">
        <v>362</v>
      </c>
      <c r="CY10" s="8" t="s">
        <v>363</v>
      </c>
      <c r="CZ10" s="8" t="s">
        <v>364</v>
      </c>
      <c r="DA10" s="8" t="s">
        <v>365</v>
      </c>
      <c r="DB10" s="8" t="s">
        <v>366</v>
      </c>
      <c r="DC10" s="8" t="s">
        <v>367</v>
      </c>
      <c r="DD10" s="8" t="s">
        <v>368</v>
      </c>
      <c r="DE10" s="8" t="s">
        <v>369</v>
      </c>
      <c r="DF10" s="8" t="s">
        <v>370</v>
      </c>
      <c r="DG10" s="8" t="s">
        <v>371</v>
      </c>
      <c r="DH10" s="8" t="s">
        <v>372</v>
      </c>
      <c r="DI10" s="8" t="s">
        <v>373</v>
      </c>
      <c r="DJ10" s="8" t="s">
        <v>374</v>
      </c>
      <c r="DK10" s="8" t="s">
        <v>375</v>
      </c>
      <c r="DL10" s="8" t="s">
        <v>376</v>
      </c>
      <c r="DM10" s="8" t="s">
        <v>377</v>
      </c>
      <c r="DN10" s="8" t="s">
        <v>378</v>
      </c>
      <c r="DO10" s="8" t="s">
        <v>379</v>
      </c>
      <c r="DP10" s="8" t="s">
        <v>380</v>
      </c>
      <c r="DQ10" s="8" t="s">
        <v>381</v>
      </c>
      <c r="DR10" s="8" t="s">
        <v>382</v>
      </c>
      <c r="DS10" s="8" t="s">
        <v>383</v>
      </c>
      <c r="DT10" s="8" t="s">
        <v>384</v>
      </c>
      <c r="DU10" s="8" t="s">
        <v>385</v>
      </c>
      <c r="DV10" s="8" t="s">
        <v>386</v>
      </c>
      <c r="DW10" s="8" t="s">
        <v>387</v>
      </c>
      <c r="DX10" s="8" t="s">
        <v>388</v>
      </c>
      <c r="DY10" s="8" t="s">
        <v>389</v>
      </c>
      <c r="DZ10" s="8" t="s">
        <v>390</v>
      </c>
      <c r="EA10" s="8" t="s">
        <v>391</v>
      </c>
      <c r="EB10" s="8" t="s">
        <v>392</v>
      </c>
      <c r="EC10" s="8" t="s">
        <v>393</v>
      </c>
      <c r="ED10" s="8" t="s">
        <v>394</v>
      </c>
      <c r="EE10" s="8" t="s">
        <v>395</v>
      </c>
      <c r="EF10" s="8" t="s">
        <v>396</v>
      </c>
      <c r="EG10" s="8" t="s">
        <v>397</v>
      </c>
      <c r="EH10" s="8" t="s">
        <v>398</v>
      </c>
      <c r="EI10" s="8" t="s">
        <v>399</v>
      </c>
      <c r="EJ10" s="8" t="s">
        <v>400</v>
      </c>
      <c r="EK10" s="8" t="s">
        <v>401</v>
      </c>
      <c r="EL10" s="8" t="s">
        <v>402</v>
      </c>
      <c r="EM10" s="8" t="s">
        <v>403</v>
      </c>
      <c r="EN10" s="8" t="s">
        <v>404</v>
      </c>
      <c r="EO10" s="8" t="s">
        <v>405</v>
      </c>
      <c r="EP10" s="8" t="s">
        <v>406</v>
      </c>
      <c r="EQ10" s="8" t="s">
        <v>407</v>
      </c>
      <c r="ER10" s="8" t="s">
        <v>408</v>
      </c>
      <c r="ES10" s="8" t="s">
        <v>409</v>
      </c>
      <c r="ET10" s="8" t="s">
        <v>410</v>
      </c>
      <c r="EU10" s="8" t="s">
        <v>411</v>
      </c>
      <c r="EV10" s="8" t="s">
        <v>412</v>
      </c>
      <c r="EW10" s="8" t="s">
        <v>413</v>
      </c>
      <c r="EX10" s="8" t="s">
        <v>414</v>
      </c>
      <c r="EY10" s="8" t="s">
        <v>415</v>
      </c>
      <c r="EZ10" s="8" t="s">
        <v>416</v>
      </c>
      <c r="FA10" s="8" t="s">
        <v>417</v>
      </c>
      <c r="FB10" s="8" t="s">
        <v>418</v>
      </c>
      <c r="FC10" s="8" t="s">
        <v>419</v>
      </c>
      <c r="FD10" s="8" t="s">
        <v>420</v>
      </c>
      <c r="FE10" s="8" t="s">
        <v>421</v>
      </c>
      <c r="FF10" s="8" t="s">
        <v>422</v>
      </c>
      <c r="FG10" s="8" t="s">
        <v>423</v>
      </c>
      <c r="FH10" s="8" t="s">
        <v>424</v>
      </c>
      <c r="FI10" s="8" t="s">
        <v>425</v>
      </c>
      <c r="FJ10" s="8" t="s">
        <v>426</v>
      </c>
      <c r="FK10" s="8" t="s">
        <v>427</v>
      </c>
      <c r="FL10" s="8" t="s">
        <v>428</v>
      </c>
      <c r="FM10" s="8" t="s">
        <v>429</v>
      </c>
      <c r="FN10" s="8" t="s">
        <v>430</v>
      </c>
      <c r="FO10" s="8" t="s">
        <v>431</v>
      </c>
      <c r="FP10" s="8" t="s">
        <v>432</v>
      </c>
      <c r="FQ10" s="8" t="s">
        <v>433</v>
      </c>
      <c r="FR10" s="8" t="s">
        <v>434</v>
      </c>
      <c r="FS10" s="8" t="s">
        <v>435</v>
      </c>
      <c r="FT10" s="8" t="s">
        <v>436</v>
      </c>
      <c r="FU10" s="8" t="s">
        <v>437</v>
      </c>
      <c r="FV10" s="8" t="s">
        <v>438</v>
      </c>
      <c r="FW10" s="8" t="s">
        <v>439</v>
      </c>
      <c r="FX10" s="8" t="s">
        <v>440</v>
      </c>
      <c r="FY10" s="8" t="s">
        <v>441</v>
      </c>
      <c r="FZ10" s="8" t="s">
        <v>442</v>
      </c>
      <c r="GA10" s="8" t="s">
        <v>443</v>
      </c>
      <c r="GB10" s="8" t="s">
        <v>444</v>
      </c>
      <c r="GC10" s="8" t="s">
        <v>445</v>
      </c>
      <c r="GD10" s="8" t="s">
        <v>446</v>
      </c>
      <c r="GE10" s="8" t="s">
        <v>447</v>
      </c>
      <c r="GF10" s="8" t="s">
        <v>448</v>
      </c>
      <c r="GG10" s="8" t="s">
        <v>449</v>
      </c>
      <c r="GH10" s="8" t="s">
        <v>450</v>
      </c>
      <c r="GI10" s="8" t="s">
        <v>451</v>
      </c>
      <c r="GJ10" s="8" t="s">
        <v>452</v>
      </c>
      <c r="GK10" s="8" t="s">
        <v>453</v>
      </c>
      <c r="GL10" s="8" t="s">
        <v>454</v>
      </c>
      <c r="GM10" s="8" t="s">
        <v>455</v>
      </c>
      <c r="GN10" s="8" t="s">
        <v>456</v>
      </c>
      <c r="GO10" s="8" t="s">
        <v>457</v>
      </c>
      <c r="GP10" s="8" t="s">
        <v>458</v>
      </c>
      <c r="GQ10" s="8" t="s">
        <v>459</v>
      </c>
      <c r="GR10" s="8" t="s">
        <v>460</v>
      </c>
      <c r="GS10" s="8" t="s">
        <v>461</v>
      </c>
      <c r="GT10" s="8" t="s">
        <v>462</v>
      </c>
      <c r="GU10" s="8" t="s">
        <v>463</v>
      </c>
      <c r="GV10" s="8" t="s">
        <v>464</v>
      </c>
      <c r="GW10" s="8" t="s">
        <v>465</v>
      </c>
      <c r="GX10" s="8" t="s">
        <v>466</v>
      </c>
      <c r="GY10" s="8" t="s">
        <v>467</v>
      </c>
      <c r="GZ10" s="8" t="s">
        <v>468</v>
      </c>
      <c r="HA10" s="8" t="s">
        <v>469</v>
      </c>
      <c r="HB10" s="8" t="s">
        <v>470</v>
      </c>
      <c r="HC10" s="8" t="s">
        <v>471</v>
      </c>
      <c r="HD10" s="8" t="s">
        <v>472</v>
      </c>
      <c r="HE10" s="8" t="s">
        <v>473</v>
      </c>
      <c r="HF10" s="8" t="s">
        <v>474</v>
      </c>
      <c r="HG10" s="8" t="s">
        <v>475</v>
      </c>
      <c r="HH10" s="8" t="s">
        <v>476</v>
      </c>
      <c r="HI10" s="8" t="s">
        <v>477</v>
      </c>
      <c r="HJ10" s="8" t="s">
        <v>478</v>
      </c>
      <c r="HK10" s="8" t="s">
        <v>479</v>
      </c>
      <c r="HL10" s="8" t="s">
        <v>480</v>
      </c>
      <c r="HM10" s="8" t="s">
        <v>481</v>
      </c>
      <c r="HN10" s="8" t="s">
        <v>482</v>
      </c>
      <c r="HO10" s="8" t="s">
        <v>483</v>
      </c>
      <c r="HP10" s="8" t="s">
        <v>484</v>
      </c>
      <c r="HQ10" s="8" t="s">
        <v>485</v>
      </c>
      <c r="HR10" s="8" t="s">
        <v>486</v>
      </c>
      <c r="HS10" s="8" t="s">
        <v>487</v>
      </c>
      <c r="HT10" s="8" t="s">
        <v>488</v>
      </c>
      <c r="HU10" s="8" t="s">
        <v>489</v>
      </c>
      <c r="HV10" s="8" t="s">
        <v>490</v>
      </c>
      <c r="HW10" s="8" t="s">
        <v>491</v>
      </c>
      <c r="HX10" s="8" t="s">
        <v>492</v>
      </c>
      <c r="HY10" s="8" t="s">
        <v>493</v>
      </c>
      <c r="HZ10" s="8" t="s">
        <v>494</v>
      </c>
      <c r="IA10" s="8" t="s">
        <v>495</v>
      </c>
      <c r="IB10" s="8" t="s">
        <v>496</v>
      </c>
      <c r="IC10" s="8" t="s">
        <v>497</v>
      </c>
      <c r="ID10" s="8" t="s">
        <v>498</v>
      </c>
      <c r="IE10" s="8" t="s">
        <v>499</v>
      </c>
      <c r="IF10" s="8" t="s">
        <v>500</v>
      </c>
      <c r="IG10" s="8" t="s">
        <v>501</v>
      </c>
      <c r="IH10" s="8" t="s">
        <v>502</v>
      </c>
      <c r="II10" s="8" t="s">
        <v>503</v>
      </c>
      <c r="IJ10" s="8" t="s">
        <v>504</v>
      </c>
      <c r="IK10" s="8" t="s">
        <v>505</v>
      </c>
      <c r="IL10" s="8" t="s">
        <v>506</v>
      </c>
      <c r="IM10" s="8" t="s">
        <v>507</v>
      </c>
      <c r="IN10" s="8" t="s">
        <v>508</v>
      </c>
      <c r="IO10" s="8" t="s">
        <v>509</v>
      </c>
      <c r="IP10" s="8" t="s">
        <v>510</v>
      </c>
      <c r="IQ10" s="8" t="s">
        <v>511</v>
      </c>
    </row>
    <row r="11" spans="1:251">
      <c r="A11" s="10">
        <v>42036</v>
      </c>
      <c r="B11" s="9">
        <v>6417.0159999999996</v>
      </c>
      <c r="C11" s="9">
        <v>1190.681</v>
      </c>
      <c r="D11" s="9">
        <v>921.06200000000001</v>
      </c>
      <c r="E11" s="9">
        <v>106.435</v>
      </c>
      <c r="F11" s="9">
        <v>814.62699999999995</v>
      </c>
      <c r="G11" s="9">
        <v>2614.165</v>
      </c>
      <c r="H11" s="9">
        <v>426.52199999999999</v>
      </c>
      <c r="I11" s="9">
        <v>323.64600000000002</v>
      </c>
      <c r="J11" s="9">
        <v>48.915999999999997</v>
      </c>
      <c r="K11" s="9">
        <v>274.73099999999999</v>
      </c>
      <c r="L11" s="9">
        <v>3802.8519999999999</v>
      </c>
      <c r="M11" s="9">
        <v>764.15800000000002</v>
      </c>
      <c r="N11" s="9">
        <v>597.41499999999996</v>
      </c>
      <c r="O11" s="9">
        <v>57.52</v>
      </c>
      <c r="P11" s="9">
        <v>539.89599999999996</v>
      </c>
      <c r="Q11" s="9">
        <v>5374.4579999999996</v>
      </c>
      <c r="R11" s="9">
        <v>921.30600000000004</v>
      </c>
      <c r="S11" s="9">
        <v>708.99599999999998</v>
      </c>
      <c r="T11" s="9">
        <v>90.034999999999997</v>
      </c>
      <c r="U11" s="9">
        <v>618.96100000000001</v>
      </c>
      <c r="V11" s="9">
        <v>2172.6970000000001</v>
      </c>
      <c r="W11" s="9">
        <v>303.077</v>
      </c>
      <c r="X11" s="9">
        <v>223.33500000000001</v>
      </c>
      <c r="Y11" s="9">
        <v>40.994</v>
      </c>
      <c r="Z11" s="9">
        <v>182.34100000000001</v>
      </c>
      <c r="AA11" s="9">
        <v>3201.761</v>
      </c>
      <c r="AB11" s="9">
        <v>618.22900000000004</v>
      </c>
      <c r="AC11" s="9">
        <v>485.661</v>
      </c>
      <c r="AD11" s="9">
        <v>49.040999999999997</v>
      </c>
      <c r="AE11" s="9">
        <v>436.62</v>
      </c>
      <c r="AF11" s="9">
        <v>701.53800000000001</v>
      </c>
      <c r="AG11" s="9">
        <v>264.27600000000001</v>
      </c>
      <c r="AH11" s="9">
        <v>196.63</v>
      </c>
      <c r="AI11" s="9">
        <v>20.161999999999999</v>
      </c>
      <c r="AJ11" s="9">
        <v>176.46799999999999</v>
      </c>
      <c r="AK11" s="9">
        <v>289.00200000000001</v>
      </c>
      <c r="AL11" s="9">
        <v>110.03</v>
      </c>
      <c r="AM11" s="9">
        <v>80.305999999999997</v>
      </c>
      <c r="AN11" s="9">
        <v>10.55</v>
      </c>
      <c r="AO11" s="9">
        <v>69.756</v>
      </c>
      <c r="AP11" s="9">
        <v>412.536</v>
      </c>
      <c r="AQ11" s="9">
        <v>154.24600000000001</v>
      </c>
      <c r="AR11" s="9">
        <v>116.324</v>
      </c>
      <c r="AS11" s="9">
        <v>9.6120000000000001</v>
      </c>
      <c r="AT11" s="9">
        <v>106.712</v>
      </c>
      <c r="AU11" s="9">
        <v>315.40600000000001</v>
      </c>
      <c r="AV11" s="9">
        <v>115.482</v>
      </c>
      <c r="AW11" s="9">
        <v>87.74</v>
      </c>
      <c r="AX11" s="9">
        <v>6.9329999999999998</v>
      </c>
      <c r="AY11" s="9">
        <v>80.807000000000002</v>
      </c>
      <c r="AZ11" s="9">
        <v>144.97499999999999</v>
      </c>
      <c r="BA11" s="9">
        <v>52.933</v>
      </c>
      <c r="BB11" s="9">
        <v>39.039000000000001</v>
      </c>
      <c r="BC11" s="9">
        <v>3.0990000000000002</v>
      </c>
      <c r="BD11" s="9">
        <v>35.939</v>
      </c>
      <c r="BE11" s="9">
        <v>170.43100000000001</v>
      </c>
      <c r="BF11" s="9">
        <v>62.548999999999999</v>
      </c>
      <c r="BG11" s="9">
        <v>48.701000000000001</v>
      </c>
      <c r="BH11" s="9">
        <v>3.8330000000000002</v>
      </c>
      <c r="BI11" s="9">
        <v>44.868000000000002</v>
      </c>
      <c r="BJ11" s="9">
        <v>154.017</v>
      </c>
      <c r="BK11" s="9">
        <v>57.707000000000001</v>
      </c>
      <c r="BL11" s="9">
        <v>39.978999999999999</v>
      </c>
      <c r="BM11" s="9">
        <v>5.569</v>
      </c>
      <c r="BN11" s="9">
        <v>34.408999999999999</v>
      </c>
      <c r="BO11" s="9">
        <v>60.3</v>
      </c>
      <c r="BP11" s="9">
        <v>24.831</v>
      </c>
      <c r="BQ11" s="9">
        <v>18.263000000000002</v>
      </c>
      <c r="BR11" s="9">
        <v>3.766</v>
      </c>
      <c r="BS11" s="9">
        <v>14.497999999999999</v>
      </c>
      <c r="BT11" s="9">
        <v>93.718000000000004</v>
      </c>
      <c r="BU11" s="9">
        <v>32.875999999999998</v>
      </c>
      <c r="BV11" s="9">
        <v>21.715</v>
      </c>
      <c r="BW11" s="9">
        <v>1.8029999999999999</v>
      </c>
      <c r="BX11" s="9">
        <v>19.911999999999999</v>
      </c>
      <c r="BY11" s="9">
        <v>232.11500000000001</v>
      </c>
      <c r="BZ11" s="9">
        <v>91.087000000000003</v>
      </c>
      <c r="CA11" s="9">
        <v>68.912000000000006</v>
      </c>
      <c r="CB11" s="9">
        <v>7.66</v>
      </c>
      <c r="CC11" s="9">
        <v>61.250999999999998</v>
      </c>
      <c r="CD11" s="9">
        <v>83.727999999999994</v>
      </c>
      <c r="CE11" s="9">
        <v>32.265999999999998</v>
      </c>
      <c r="CF11" s="9">
        <v>23.004000000000001</v>
      </c>
      <c r="CG11" s="9">
        <v>3.6850000000000001</v>
      </c>
      <c r="CH11" s="9">
        <v>19.318999999999999</v>
      </c>
      <c r="CI11" s="9">
        <v>148.387</v>
      </c>
      <c r="CJ11" s="9">
        <v>58.820999999999998</v>
      </c>
      <c r="CK11" s="9">
        <v>45.908000000000001</v>
      </c>
      <c r="CL11" s="9">
        <v>3.9750000000000001</v>
      </c>
      <c r="CM11" s="9">
        <v>41.933</v>
      </c>
      <c r="CN11" s="9">
        <v>678.49599999999998</v>
      </c>
      <c r="CO11" s="9">
        <v>223.989</v>
      </c>
      <c r="CP11" s="9">
        <v>169.80600000000001</v>
      </c>
      <c r="CQ11" s="9">
        <v>18.850000000000001</v>
      </c>
      <c r="CR11" s="9">
        <v>150.95599999999999</v>
      </c>
      <c r="CS11" s="9">
        <v>285.47800000000001</v>
      </c>
      <c r="CT11" s="9">
        <v>79.875</v>
      </c>
      <c r="CU11" s="9">
        <v>55.984000000000002</v>
      </c>
      <c r="CV11" s="9">
        <v>10.342000000000001</v>
      </c>
      <c r="CW11" s="9">
        <v>45.642000000000003</v>
      </c>
      <c r="CX11" s="9">
        <v>393.01799999999997</v>
      </c>
      <c r="CY11" s="9">
        <v>144.114</v>
      </c>
      <c r="CZ11" s="9">
        <v>113.822</v>
      </c>
      <c r="DA11" s="9">
        <v>8.5079999999999991</v>
      </c>
      <c r="DB11" s="9">
        <v>105.31399999999999</v>
      </c>
      <c r="DC11" s="9">
        <v>512.476</v>
      </c>
      <c r="DD11" s="9">
        <v>139.61099999999999</v>
      </c>
      <c r="DE11" s="9">
        <v>105.8</v>
      </c>
      <c r="DF11" s="9">
        <v>13.430999999999999</v>
      </c>
      <c r="DG11" s="9">
        <v>92.367999999999995</v>
      </c>
      <c r="DH11" s="9">
        <v>221.428</v>
      </c>
      <c r="DI11" s="9">
        <v>43.128999999999998</v>
      </c>
      <c r="DJ11" s="9">
        <v>32.883000000000003</v>
      </c>
      <c r="DK11" s="9">
        <v>7.2880000000000003</v>
      </c>
      <c r="DL11" s="9">
        <v>25.594999999999999</v>
      </c>
      <c r="DM11" s="9">
        <v>291.048</v>
      </c>
      <c r="DN11" s="9">
        <v>96.481999999999999</v>
      </c>
      <c r="DO11" s="9">
        <v>72.915999999999997</v>
      </c>
      <c r="DP11" s="9">
        <v>6.1429999999999998</v>
      </c>
      <c r="DQ11" s="9">
        <v>66.772999999999996</v>
      </c>
      <c r="DR11" s="9">
        <v>787.32299999999998</v>
      </c>
      <c r="DS11" s="9">
        <v>148.72200000000001</v>
      </c>
      <c r="DT11" s="9">
        <v>118.76300000000001</v>
      </c>
      <c r="DU11" s="9">
        <v>17.097999999999999</v>
      </c>
      <c r="DV11" s="9">
        <v>101.66500000000001</v>
      </c>
      <c r="DW11" s="9">
        <v>338.55900000000003</v>
      </c>
      <c r="DX11" s="9">
        <v>36.154000000000003</v>
      </c>
      <c r="DY11" s="9">
        <v>26.154</v>
      </c>
      <c r="DZ11" s="9">
        <v>6.694</v>
      </c>
      <c r="EA11" s="9">
        <v>19.459</v>
      </c>
      <c r="EB11" s="9">
        <v>448.76400000000001</v>
      </c>
      <c r="EC11" s="9">
        <v>112.568</v>
      </c>
      <c r="ED11" s="9">
        <v>92.608999999999995</v>
      </c>
      <c r="EE11" s="9">
        <v>10.404</v>
      </c>
      <c r="EF11" s="9">
        <v>82.204999999999998</v>
      </c>
      <c r="EG11" s="9">
        <v>2694.6239999999998</v>
      </c>
      <c r="EH11" s="9">
        <v>144.709</v>
      </c>
      <c r="EI11" s="9">
        <v>117.997</v>
      </c>
      <c r="EJ11" s="9">
        <v>20.492999999999999</v>
      </c>
      <c r="EK11" s="9">
        <v>97.504999999999995</v>
      </c>
      <c r="EL11" s="9">
        <v>1038.229</v>
      </c>
      <c r="EM11" s="9">
        <v>33.89</v>
      </c>
      <c r="EN11" s="9">
        <v>28.007999999999999</v>
      </c>
      <c r="EO11" s="9">
        <v>6.1189999999999998</v>
      </c>
      <c r="EP11" s="9">
        <v>21.888999999999999</v>
      </c>
      <c r="EQ11" s="9">
        <v>1656.395</v>
      </c>
      <c r="ER11" s="9">
        <v>110.819</v>
      </c>
      <c r="ES11" s="9">
        <v>89.989000000000004</v>
      </c>
      <c r="ET11" s="9">
        <v>14.374000000000001</v>
      </c>
      <c r="EU11" s="9">
        <v>75.614999999999995</v>
      </c>
      <c r="EV11" s="9">
        <v>1042.558</v>
      </c>
      <c r="EW11" s="9">
        <v>269.375</v>
      </c>
      <c r="EX11" s="9">
        <v>212.065</v>
      </c>
      <c r="EY11" s="9">
        <v>16.399999999999999</v>
      </c>
      <c r="EZ11" s="9">
        <v>195.66499999999999</v>
      </c>
      <c r="FA11" s="9">
        <v>441.46800000000002</v>
      </c>
      <c r="FB11" s="9">
        <v>123.44499999999999</v>
      </c>
      <c r="FC11" s="9">
        <v>100.31100000000001</v>
      </c>
      <c r="FD11" s="9">
        <v>7.9219999999999997</v>
      </c>
      <c r="FE11" s="9">
        <v>92.388999999999996</v>
      </c>
      <c r="FF11" s="9">
        <v>601.09</v>
      </c>
      <c r="FG11" s="9">
        <v>145.93</v>
      </c>
      <c r="FH11" s="9">
        <v>111.754</v>
      </c>
      <c r="FI11" s="9">
        <v>8.4789999999999992</v>
      </c>
      <c r="FJ11" s="9">
        <v>103.276</v>
      </c>
      <c r="FK11" s="9">
        <v>2389.4549999999999</v>
      </c>
      <c r="FL11" s="9">
        <v>93.945999999999998</v>
      </c>
      <c r="FM11" s="9">
        <v>86.173000000000002</v>
      </c>
      <c r="FN11" s="9">
        <v>20.795999999999999</v>
      </c>
      <c r="FO11" s="9">
        <v>65.376999999999995</v>
      </c>
      <c r="FP11" s="9">
        <v>1178.383</v>
      </c>
      <c r="FQ11" s="9">
        <v>58.036999999999999</v>
      </c>
      <c r="FR11" s="9">
        <v>52.845999999999997</v>
      </c>
      <c r="FS11" s="9">
        <v>15.127000000000001</v>
      </c>
      <c r="FT11" s="9">
        <v>37.719000000000001</v>
      </c>
      <c r="FU11" s="9">
        <v>1211.0709999999999</v>
      </c>
      <c r="FV11" s="9">
        <v>35.908999999999999</v>
      </c>
      <c r="FW11" s="9">
        <v>33.326999999999998</v>
      </c>
      <c r="FX11" s="9">
        <v>5.6689999999999996</v>
      </c>
      <c r="FY11" s="9">
        <v>27.658000000000001</v>
      </c>
      <c r="FZ11" s="9">
        <v>1007.44</v>
      </c>
      <c r="GA11" s="9">
        <v>238.399</v>
      </c>
      <c r="GB11" s="9">
        <v>200.078</v>
      </c>
      <c r="GC11" s="9">
        <v>36.834000000000003</v>
      </c>
      <c r="GD11" s="9">
        <v>163.244</v>
      </c>
      <c r="GE11" s="9">
        <v>117.923</v>
      </c>
      <c r="GF11" s="9">
        <v>31.68</v>
      </c>
      <c r="GG11" s="9">
        <v>26.317</v>
      </c>
      <c r="GH11" s="9">
        <v>7.7309999999999999</v>
      </c>
      <c r="GI11" s="9">
        <v>18.585999999999999</v>
      </c>
      <c r="GJ11" s="9">
        <v>889.51599999999996</v>
      </c>
      <c r="GK11" s="9">
        <v>206.71899999999999</v>
      </c>
      <c r="GL11" s="9">
        <v>173.762</v>
      </c>
      <c r="GM11" s="9">
        <v>29.103000000000002</v>
      </c>
      <c r="GN11" s="9">
        <v>144.65799999999999</v>
      </c>
      <c r="GO11" s="9">
        <v>507.14800000000002</v>
      </c>
      <c r="GP11" s="9">
        <v>243.51900000000001</v>
      </c>
      <c r="GQ11" s="9">
        <v>195.77500000000001</v>
      </c>
      <c r="GR11" s="9">
        <v>10.585000000000001</v>
      </c>
      <c r="GS11" s="9">
        <v>185.191</v>
      </c>
      <c r="GT11" s="9">
        <v>38.436</v>
      </c>
      <c r="GU11" s="9">
        <v>20.195</v>
      </c>
      <c r="GV11" s="9">
        <v>14.598000000000001</v>
      </c>
      <c r="GW11" s="9">
        <v>1.7729999999999999</v>
      </c>
      <c r="GX11" s="9">
        <v>12.824</v>
      </c>
      <c r="GY11" s="9">
        <v>468.71199999999999</v>
      </c>
      <c r="GZ11" s="9">
        <v>223.32400000000001</v>
      </c>
      <c r="HA11" s="9">
        <v>181.17699999999999</v>
      </c>
      <c r="HB11" s="9">
        <v>8.8109999999999999</v>
      </c>
      <c r="HC11" s="9">
        <v>172.36600000000001</v>
      </c>
      <c r="HD11" s="9">
        <v>929.053</v>
      </c>
      <c r="HE11" s="9">
        <v>340.553</v>
      </c>
      <c r="HF11" s="9">
        <v>260.39</v>
      </c>
      <c r="HG11" s="9">
        <v>17.248000000000001</v>
      </c>
      <c r="HH11" s="9">
        <v>243.14099999999999</v>
      </c>
      <c r="HI11" s="9">
        <v>471.00599999999997</v>
      </c>
      <c r="HJ11" s="9">
        <v>171.88800000000001</v>
      </c>
      <c r="HK11" s="9">
        <v>134.83600000000001</v>
      </c>
      <c r="HL11" s="9">
        <v>11.057</v>
      </c>
      <c r="HM11" s="9">
        <v>123.779</v>
      </c>
      <c r="HN11" s="9">
        <v>458.04700000000003</v>
      </c>
      <c r="HO11" s="9">
        <v>168.66499999999999</v>
      </c>
      <c r="HP11" s="9">
        <v>125.554</v>
      </c>
      <c r="HQ11" s="9">
        <v>6.1909999999999998</v>
      </c>
      <c r="HR11" s="9">
        <v>119.363</v>
      </c>
      <c r="HS11" s="9">
        <v>790.66700000000003</v>
      </c>
      <c r="HT11" s="9">
        <v>83.281999999999996</v>
      </c>
      <c r="HU11" s="9">
        <v>47.656999999999996</v>
      </c>
      <c r="HV11" s="9">
        <v>2.4420000000000002</v>
      </c>
      <c r="HW11" s="9">
        <v>45.213999999999999</v>
      </c>
      <c r="HX11" s="9">
        <v>436.69200000000001</v>
      </c>
      <c r="HY11" s="9">
        <v>46.186</v>
      </c>
      <c r="HZ11" s="9">
        <v>25.702999999999999</v>
      </c>
      <c r="IA11" s="9">
        <v>1.119</v>
      </c>
      <c r="IB11" s="9">
        <v>24.584</v>
      </c>
      <c r="IC11" s="9">
        <v>353.97399999999999</v>
      </c>
      <c r="ID11" s="9">
        <v>37.097000000000001</v>
      </c>
      <c r="IE11" s="9">
        <v>21.954000000000001</v>
      </c>
      <c r="IF11" s="9">
        <v>1.323</v>
      </c>
      <c r="IG11" s="9">
        <v>20.631</v>
      </c>
      <c r="IH11" s="9">
        <v>75.093999999999994</v>
      </c>
      <c r="II11" s="9">
        <v>27.289000000000001</v>
      </c>
      <c r="IJ11" s="9">
        <v>14.058999999999999</v>
      </c>
      <c r="IK11" s="9">
        <v>0.27900000000000003</v>
      </c>
      <c r="IL11" s="9">
        <v>13.779</v>
      </c>
      <c r="IM11" s="9">
        <v>40.238</v>
      </c>
      <c r="IN11" s="9">
        <v>14.388</v>
      </c>
      <c r="IO11" s="9">
        <v>7.9180000000000001</v>
      </c>
      <c r="IP11" s="9">
        <v>0.27900000000000003</v>
      </c>
      <c r="IQ11" s="9">
        <v>7.6379999999999999</v>
      </c>
    </row>
    <row r="12" spans="1:251">
      <c r="A12" s="10">
        <v>42401</v>
      </c>
      <c r="B12" s="9">
        <v>6477.9809999999998</v>
      </c>
      <c r="C12" s="9">
        <v>1175.299</v>
      </c>
      <c r="D12" s="9">
        <v>886.36400000000003</v>
      </c>
      <c r="E12" s="9">
        <v>101.199</v>
      </c>
      <c r="F12" s="9">
        <v>785.16499999999996</v>
      </c>
      <c r="G12" s="9">
        <v>2671.585</v>
      </c>
      <c r="H12" s="9">
        <v>438.19099999999997</v>
      </c>
      <c r="I12" s="9">
        <v>330.12799999999999</v>
      </c>
      <c r="J12" s="9">
        <v>42.351999999999997</v>
      </c>
      <c r="K12" s="9">
        <v>287.77499999999998</v>
      </c>
      <c r="L12" s="9">
        <v>3806.3960000000002</v>
      </c>
      <c r="M12" s="9">
        <v>737.10799999999995</v>
      </c>
      <c r="N12" s="9">
        <v>556.23599999999999</v>
      </c>
      <c r="O12" s="9">
        <v>58.847000000000001</v>
      </c>
      <c r="P12" s="9">
        <v>497.39</v>
      </c>
      <c r="Q12" s="9">
        <v>5378.92</v>
      </c>
      <c r="R12" s="9">
        <v>903.31899999999996</v>
      </c>
      <c r="S12" s="9">
        <v>680.05700000000002</v>
      </c>
      <c r="T12" s="9">
        <v>85.265000000000001</v>
      </c>
      <c r="U12" s="9">
        <v>594.79200000000003</v>
      </c>
      <c r="V12" s="9">
        <v>2188.623</v>
      </c>
      <c r="W12" s="9">
        <v>311.94200000000001</v>
      </c>
      <c r="X12" s="9">
        <v>234.64699999999999</v>
      </c>
      <c r="Y12" s="9">
        <v>36.505000000000003</v>
      </c>
      <c r="Z12" s="9">
        <v>198.142</v>
      </c>
      <c r="AA12" s="9">
        <v>3190.2959999999998</v>
      </c>
      <c r="AB12" s="9">
        <v>591.37800000000004</v>
      </c>
      <c r="AC12" s="9">
        <v>445.41</v>
      </c>
      <c r="AD12" s="9">
        <v>48.76</v>
      </c>
      <c r="AE12" s="9">
        <v>396.65</v>
      </c>
      <c r="AF12" s="9">
        <v>716.78499999999997</v>
      </c>
      <c r="AG12" s="9">
        <v>265.86599999999999</v>
      </c>
      <c r="AH12" s="9">
        <v>201.36</v>
      </c>
      <c r="AI12" s="9">
        <v>18.509</v>
      </c>
      <c r="AJ12" s="9">
        <v>182.851</v>
      </c>
      <c r="AK12" s="9">
        <v>312.39400000000001</v>
      </c>
      <c r="AL12" s="9">
        <v>121.893</v>
      </c>
      <c r="AM12" s="9">
        <v>93.864999999999995</v>
      </c>
      <c r="AN12" s="9">
        <v>12.249000000000001</v>
      </c>
      <c r="AO12" s="9">
        <v>81.616</v>
      </c>
      <c r="AP12" s="9">
        <v>404.39100000000002</v>
      </c>
      <c r="AQ12" s="9">
        <v>143.97200000000001</v>
      </c>
      <c r="AR12" s="9">
        <v>107.495</v>
      </c>
      <c r="AS12" s="9">
        <v>6.26</v>
      </c>
      <c r="AT12" s="9">
        <v>101.235</v>
      </c>
      <c r="AU12" s="9">
        <v>351.53100000000001</v>
      </c>
      <c r="AV12" s="9">
        <v>130.517</v>
      </c>
      <c r="AW12" s="9">
        <v>100.71899999999999</v>
      </c>
      <c r="AX12" s="9">
        <v>9.7669999999999995</v>
      </c>
      <c r="AY12" s="9">
        <v>90.951999999999998</v>
      </c>
      <c r="AZ12" s="9">
        <v>163.44</v>
      </c>
      <c r="BA12" s="9">
        <v>63.863</v>
      </c>
      <c r="BB12" s="9">
        <v>49.386000000000003</v>
      </c>
      <c r="BC12" s="9">
        <v>5.6079999999999997</v>
      </c>
      <c r="BD12" s="9">
        <v>43.777999999999999</v>
      </c>
      <c r="BE12" s="9">
        <v>188.09100000000001</v>
      </c>
      <c r="BF12" s="9">
        <v>66.653000000000006</v>
      </c>
      <c r="BG12" s="9">
        <v>51.332999999999998</v>
      </c>
      <c r="BH12" s="9">
        <v>4.1589999999999998</v>
      </c>
      <c r="BI12" s="9">
        <v>47.173999999999999</v>
      </c>
      <c r="BJ12" s="9">
        <v>164.79599999999999</v>
      </c>
      <c r="BK12" s="9">
        <v>62.497</v>
      </c>
      <c r="BL12" s="9">
        <v>49.29</v>
      </c>
      <c r="BM12" s="9">
        <v>5.2190000000000003</v>
      </c>
      <c r="BN12" s="9">
        <v>44.070999999999998</v>
      </c>
      <c r="BO12" s="9">
        <v>73.67</v>
      </c>
      <c r="BP12" s="9">
        <v>31.635999999999999</v>
      </c>
      <c r="BQ12" s="9">
        <v>24.553999999999998</v>
      </c>
      <c r="BR12" s="9">
        <v>4.2539999999999996</v>
      </c>
      <c r="BS12" s="9">
        <v>20.3</v>
      </c>
      <c r="BT12" s="9">
        <v>91.126000000000005</v>
      </c>
      <c r="BU12" s="9">
        <v>30.861000000000001</v>
      </c>
      <c r="BV12" s="9">
        <v>24.736000000000001</v>
      </c>
      <c r="BW12" s="9">
        <v>0.96499999999999997</v>
      </c>
      <c r="BX12" s="9">
        <v>23.771000000000001</v>
      </c>
      <c r="BY12" s="9">
        <v>200.458</v>
      </c>
      <c r="BZ12" s="9">
        <v>72.850999999999999</v>
      </c>
      <c r="CA12" s="9">
        <v>51.35</v>
      </c>
      <c r="CB12" s="9">
        <v>3.5230000000000001</v>
      </c>
      <c r="CC12" s="9">
        <v>47.826999999999998</v>
      </c>
      <c r="CD12" s="9">
        <v>75.284000000000006</v>
      </c>
      <c r="CE12" s="9">
        <v>26.393999999999998</v>
      </c>
      <c r="CF12" s="9">
        <v>19.925000000000001</v>
      </c>
      <c r="CG12" s="9">
        <v>2.387</v>
      </c>
      <c r="CH12" s="9">
        <v>17.538</v>
      </c>
      <c r="CI12" s="9">
        <v>125.17400000000001</v>
      </c>
      <c r="CJ12" s="9">
        <v>46.457999999999998</v>
      </c>
      <c r="CK12" s="9">
        <v>31.425999999999998</v>
      </c>
      <c r="CL12" s="9">
        <v>1.1359999999999999</v>
      </c>
      <c r="CM12" s="9">
        <v>30.29</v>
      </c>
      <c r="CN12" s="9">
        <v>634.08699999999999</v>
      </c>
      <c r="CO12" s="9">
        <v>199.649</v>
      </c>
      <c r="CP12" s="9">
        <v>147.291</v>
      </c>
      <c r="CQ12" s="9">
        <v>14.843</v>
      </c>
      <c r="CR12" s="9">
        <v>132.44800000000001</v>
      </c>
      <c r="CS12" s="9">
        <v>282.13</v>
      </c>
      <c r="CT12" s="9">
        <v>78.863</v>
      </c>
      <c r="CU12" s="9">
        <v>55.963000000000001</v>
      </c>
      <c r="CV12" s="9">
        <v>7.6189999999999998</v>
      </c>
      <c r="CW12" s="9">
        <v>48.344000000000001</v>
      </c>
      <c r="CX12" s="9">
        <v>351.95699999999999</v>
      </c>
      <c r="CY12" s="9">
        <v>120.786</v>
      </c>
      <c r="CZ12" s="9">
        <v>91.328000000000003</v>
      </c>
      <c r="DA12" s="9">
        <v>7.2240000000000002</v>
      </c>
      <c r="DB12" s="9">
        <v>84.103999999999999</v>
      </c>
      <c r="DC12" s="9">
        <v>515.00800000000004</v>
      </c>
      <c r="DD12" s="9">
        <v>134.601</v>
      </c>
      <c r="DE12" s="9">
        <v>99.593000000000004</v>
      </c>
      <c r="DF12" s="9">
        <v>8.11</v>
      </c>
      <c r="DG12" s="9">
        <v>91.483000000000004</v>
      </c>
      <c r="DH12" s="9">
        <v>216.363</v>
      </c>
      <c r="DI12" s="9">
        <v>37.450000000000003</v>
      </c>
      <c r="DJ12" s="9">
        <v>27.387</v>
      </c>
      <c r="DK12" s="9">
        <v>3.3580000000000001</v>
      </c>
      <c r="DL12" s="9">
        <v>24.029</v>
      </c>
      <c r="DM12" s="9">
        <v>298.64400000000001</v>
      </c>
      <c r="DN12" s="9">
        <v>97.150999999999996</v>
      </c>
      <c r="DO12" s="9">
        <v>72.206999999999994</v>
      </c>
      <c r="DP12" s="9">
        <v>4.7519999999999998</v>
      </c>
      <c r="DQ12" s="9">
        <v>67.454999999999998</v>
      </c>
      <c r="DR12" s="9">
        <v>852.81</v>
      </c>
      <c r="DS12" s="9">
        <v>157.61799999999999</v>
      </c>
      <c r="DT12" s="9">
        <v>120.238</v>
      </c>
      <c r="DU12" s="9">
        <v>21.731000000000002</v>
      </c>
      <c r="DV12" s="9">
        <v>98.507999999999996</v>
      </c>
      <c r="DW12" s="9">
        <v>361.31299999999999</v>
      </c>
      <c r="DX12" s="9">
        <v>38.186</v>
      </c>
      <c r="DY12" s="9">
        <v>29.491</v>
      </c>
      <c r="DZ12" s="9">
        <v>6.3620000000000001</v>
      </c>
      <c r="EA12" s="9">
        <v>23.129000000000001</v>
      </c>
      <c r="EB12" s="9">
        <v>491.49700000000001</v>
      </c>
      <c r="EC12" s="9">
        <v>119.432</v>
      </c>
      <c r="ED12" s="9">
        <v>90.748000000000005</v>
      </c>
      <c r="EE12" s="9">
        <v>15.369</v>
      </c>
      <c r="EF12" s="9">
        <v>75.379000000000005</v>
      </c>
      <c r="EG12" s="9">
        <v>2660.23</v>
      </c>
      <c r="EH12" s="9">
        <v>145.58500000000001</v>
      </c>
      <c r="EI12" s="9">
        <v>111.575</v>
      </c>
      <c r="EJ12" s="9">
        <v>22.071999999999999</v>
      </c>
      <c r="EK12" s="9">
        <v>89.501999999999995</v>
      </c>
      <c r="EL12" s="9">
        <v>1016.423</v>
      </c>
      <c r="EM12" s="9">
        <v>35.548999999999999</v>
      </c>
      <c r="EN12" s="9">
        <v>27.942</v>
      </c>
      <c r="EO12" s="9">
        <v>6.9180000000000001</v>
      </c>
      <c r="EP12" s="9">
        <v>21.024000000000001</v>
      </c>
      <c r="EQ12" s="9">
        <v>1643.807</v>
      </c>
      <c r="ER12" s="9">
        <v>110.036</v>
      </c>
      <c r="ES12" s="9">
        <v>83.632999999999996</v>
      </c>
      <c r="ET12" s="9">
        <v>15.154999999999999</v>
      </c>
      <c r="EU12" s="9">
        <v>68.477999999999994</v>
      </c>
      <c r="EV12" s="9">
        <v>1099.0609999999999</v>
      </c>
      <c r="EW12" s="9">
        <v>271.97899999999998</v>
      </c>
      <c r="EX12" s="9">
        <v>206.30699999999999</v>
      </c>
      <c r="EY12" s="9">
        <v>15.933999999999999</v>
      </c>
      <c r="EZ12" s="9">
        <v>190.37299999999999</v>
      </c>
      <c r="FA12" s="9">
        <v>482.96199999999999</v>
      </c>
      <c r="FB12" s="9">
        <v>126.249</v>
      </c>
      <c r="FC12" s="9">
        <v>95.48</v>
      </c>
      <c r="FD12" s="9">
        <v>5.8470000000000004</v>
      </c>
      <c r="FE12" s="9">
        <v>89.632999999999996</v>
      </c>
      <c r="FF12" s="9">
        <v>616.1</v>
      </c>
      <c r="FG12" s="9">
        <v>145.72999999999999</v>
      </c>
      <c r="FH12" s="9">
        <v>110.82599999999999</v>
      </c>
      <c r="FI12" s="9">
        <v>10.086</v>
      </c>
      <c r="FJ12" s="9">
        <v>100.74</v>
      </c>
      <c r="FK12" s="9">
        <v>2454.12</v>
      </c>
      <c r="FL12" s="9">
        <v>95.888000000000005</v>
      </c>
      <c r="FM12" s="9">
        <v>84.06</v>
      </c>
      <c r="FN12" s="9">
        <v>23.353000000000002</v>
      </c>
      <c r="FO12" s="9">
        <v>60.707000000000001</v>
      </c>
      <c r="FP12" s="9">
        <v>1223.4380000000001</v>
      </c>
      <c r="FQ12" s="9">
        <v>57.95</v>
      </c>
      <c r="FR12" s="9">
        <v>51.817</v>
      </c>
      <c r="FS12" s="9">
        <v>14.446999999999999</v>
      </c>
      <c r="FT12" s="9">
        <v>37.369</v>
      </c>
      <c r="FU12" s="9">
        <v>1230.682</v>
      </c>
      <c r="FV12" s="9">
        <v>37.939</v>
      </c>
      <c r="FW12" s="9">
        <v>32.243000000000002</v>
      </c>
      <c r="FX12" s="9">
        <v>8.9049999999999994</v>
      </c>
      <c r="FY12" s="9">
        <v>23.337</v>
      </c>
      <c r="FZ12" s="9">
        <v>1009.912</v>
      </c>
      <c r="GA12" s="9">
        <v>252.53700000000001</v>
      </c>
      <c r="GB12" s="9">
        <v>202.14</v>
      </c>
      <c r="GC12" s="9">
        <v>38.350999999999999</v>
      </c>
      <c r="GD12" s="9">
        <v>163.78899999999999</v>
      </c>
      <c r="GE12" s="9">
        <v>142.005</v>
      </c>
      <c r="GF12" s="9">
        <v>50.835000000000001</v>
      </c>
      <c r="GG12" s="9">
        <v>43.718000000000004</v>
      </c>
      <c r="GH12" s="9">
        <v>12.285</v>
      </c>
      <c r="GI12" s="9">
        <v>31.431999999999999</v>
      </c>
      <c r="GJ12" s="9">
        <v>867.90700000000004</v>
      </c>
      <c r="GK12" s="9">
        <v>201.702</v>
      </c>
      <c r="GL12" s="9">
        <v>158.422</v>
      </c>
      <c r="GM12" s="9">
        <v>26.065999999999999</v>
      </c>
      <c r="GN12" s="9">
        <v>132.357</v>
      </c>
      <c r="GO12" s="9">
        <v>504.63200000000001</v>
      </c>
      <c r="GP12" s="9">
        <v>226.53700000000001</v>
      </c>
      <c r="GQ12" s="9">
        <v>168.96600000000001</v>
      </c>
      <c r="GR12" s="9">
        <v>12.337999999999999</v>
      </c>
      <c r="GS12" s="9">
        <v>156.62799999999999</v>
      </c>
      <c r="GT12" s="9">
        <v>36.090000000000003</v>
      </c>
      <c r="GU12" s="9">
        <v>18.173999999999999</v>
      </c>
      <c r="GV12" s="9">
        <v>10.519</v>
      </c>
      <c r="GW12" s="9">
        <v>1.0960000000000001</v>
      </c>
      <c r="GX12" s="9">
        <v>9.423</v>
      </c>
      <c r="GY12" s="9">
        <v>468.54199999999997</v>
      </c>
      <c r="GZ12" s="9">
        <v>208.363</v>
      </c>
      <c r="HA12" s="9">
        <v>158.44800000000001</v>
      </c>
      <c r="HB12" s="9">
        <v>11.242000000000001</v>
      </c>
      <c r="HC12" s="9">
        <v>147.20599999999999</v>
      </c>
      <c r="HD12" s="9">
        <v>959.41399999999999</v>
      </c>
      <c r="HE12" s="9">
        <v>320.93</v>
      </c>
      <c r="HF12" s="9">
        <v>252.75</v>
      </c>
      <c r="HG12" s="9">
        <v>9.7889999999999997</v>
      </c>
      <c r="HH12" s="9">
        <v>242.96100000000001</v>
      </c>
      <c r="HI12" s="9">
        <v>483.51600000000002</v>
      </c>
      <c r="HJ12" s="9">
        <v>167.12</v>
      </c>
      <c r="HK12" s="9">
        <v>130.465</v>
      </c>
      <c r="HL12" s="9">
        <v>4.484</v>
      </c>
      <c r="HM12" s="9">
        <v>125.98099999999999</v>
      </c>
      <c r="HN12" s="9">
        <v>475.89800000000002</v>
      </c>
      <c r="HO12" s="9">
        <v>153.81</v>
      </c>
      <c r="HP12" s="9">
        <v>122.285</v>
      </c>
      <c r="HQ12" s="9">
        <v>5.3049999999999997</v>
      </c>
      <c r="HR12" s="9">
        <v>116.98</v>
      </c>
      <c r="HS12" s="9">
        <v>759.75400000000002</v>
      </c>
      <c r="HT12" s="9">
        <v>94.233999999999995</v>
      </c>
      <c r="HU12" s="9">
        <v>48.305</v>
      </c>
      <c r="HV12" s="9">
        <v>3.456</v>
      </c>
      <c r="HW12" s="9">
        <v>44.85</v>
      </c>
      <c r="HX12" s="9">
        <v>420.404</v>
      </c>
      <c r="HY12" s="9">
        <v>54.398000000000003</v>
      </c>
      <c r="HZ12" s="9">
        <v>29.891999999999999</v>
      </c>
      <c r="IA12" s="9">
        <v>2.246</v>
      </c>
      <c r="IB12" s="9">
        <v>27.646000000000001</v>
      </c>
      <c r="IC12" s="9">
        <v>339.351</v>
      </c>
      <c r="ID12" s="9">
        <v>39.835999999999999</v>
      </c>
      <c r="IE12" s="9">
        <v>18.413</v>
      </c>
      <c r="IF12" s="9">
        <v>1.2090000000000001</v>
      </c>
      <c r="IG12" s="9">
        <v>17.204000000000001</v>
      </c>
      <c r="IH12" s="9">
        <v>69.078000000000003</v>
      </c>
      <c r="II12" s="9">
        <v>21.509</v>
      </c>
      <c r="IJ12" s="9">
        <v>10.657999999999999</v>
      </c>
      <c r="IK12" s="9">
        <v>0</v>
      </c>
      <c r="IL12" s="9">
        <v>10.657999999999999</v>
      </c>
      <c r="IM12" s="9">
        <v>40.606999999999999</v>
      </c>
      <c r="IN12" s="9">
        <v>11.8</v>
      </c>
      <c r="IO12" s="9">
        <v>5.6689999999999996</v>
      </c>
      <c r="IP12" s="9">
        <v>0</v>
      </c>
      <c r="IQ12" s="9">
        <v>5.6689999999999996</v>
      </c>
    </row>
    <row r="13" spans="1:251">
      <c r="A13" s="10">
        <v>42767</v>
      </c>
      <c r="B13" s="9">
        <v>6719.9340000000002</v>
      </c>
      <c r="C13" s="9">
        <v>1154.4849999999999</v>
      </c>
      <c r="D13" s="9">
        <v>889.46900000000005</v>
      </c>
      <c r="E13" s="9">
        <v>100.312</v>
      </c>
      <c r="F13" s="9">
        <v>789.15700000000004</v>
      </c>
      <c r="G13" s="9">
        <v>2767.6019999999999</v>
      </c>
      <c r="H13" s="9">
        <v>408.02499999999998</v>
      </c>
      <c r="I13" s="9">
        <v>325.53899999999999</v>
      </c>
      <c r="J13" s="9">
        <v>42.19</v>
      </c>
      <c r="K13" s="9">
        <v>283.34800000000001</v>
      </c>
      <c r="L13" s="9">
        <v>3952.3319999999999</v>
      </c>
      <c r="M13" s="9">
        <v>746.46</v>
      </c>
      <c r="N13" s="9">
        <v>563.92999999999995</v>
      </c>
      <c r="O13" s="9">
        <v>58.122</v>
      </c>
      <c r="P13" s="9">
        <v>505.80799999999999</v>
      </c>
      <c r="Q13" s="9">
        <v>5491.0919999999996</v>
      </c>
      <c r="R13" s="9">
        <v>852.41899999999998</v>
      </c>
      <c r="S13" s="9">
        <v>644.77800000000002</v>
      </c>
      <c r="T13" s="9">
        <v>79.004999999999995</v>
      </c>
      <c r="U13" s="9">
        <v>565.77200000000005</v>
      </c>
      <c r="V13" s="9">
        <v>2262.41</v>
      </c>
      <c r="W13" s="9">
        <v>271.53699999999998</v>
      </c>
      <c r="X13" s="9">
        <v>210.77500000000001</v>
      </c>
      <c r="Y13" s="9">
        <v>36.238</v>
      </c>
      <c r="Z13" s="9">
        <v>174.53700000000001</v>
      </c>
      <c r="AA13" s="9">
        <v>3228.681</v>
      </c>
      <c r="AB13" s="9">
        <v>580.88199999999995</v>
      </c>
      <c r="AC13" s="9">
        <v>434.00299999999999</v>
      </c>
      <c r="AD13" s="9">
        <v>42.767000000000003</v>
      </c>
      <c r="AE13" s="9">
        <v>391.23599999999999</v>
      </c>
      <c r="AF13" s="9">
        <v>790.529</v>
      </c>
      <c r="AG13" s="9">
        <v>287.267</v>
      </c>
      <c r="AH13" s="9">
        <v>215.89</v>
      </c>
      <c r="AI13" s="9">
        <v>20.34</v>
      </c>
      <c r="AJ13" s="9">
        <v>195.55</v>
      </c>
      <c r="AK13" s="9">
        <v>323.91699999999997</v>
      </c>
      <c r="AL13" s="9">
        <v>115.054</v>
      </c>
      <c r="AM13" s="9">
        <v>93.027000000000001</v>
      </c>
      <c r="AN13" s="9">
        <v>13.097</v>
      </c>
      <c r="AO13" s="9">
        <v>79.929000000000002</v>
      </c>
      <c r="AP13" s="9">
        <v>466.61200000000002</v>
      </c>
      <c r="AQ13" s="9">
        <v>172.21299999999999</v>
      </c>
      <c r="AR13" s="9">
        <v>122.863</v>
      </c>
      <c r="AS13" s="9">
        <v>7.2430000000000003</v>
      </c>
      <c r="AT13" s="9">
        <v>115.62</v>
      </c>
      <c r="AU13" s="9">
        <v>373.214</v>
      </c>
      <c r="AV13" s="9">
        <v>135.06399999999999</v>
      </c>
      <c r="AW13" s="9">
        <v>108.114</v>
      </c>
      <c r="AX13" s="9">
        <v>9.8079999999999998</v>
      </c>
      <c r="AY13" s="9">
        <v>98.305999999999997</v>
      </c>
      <c r="AZ13" s="9">
        <v>161.28700000000001</v>
      </c>
      <c r="BA13" s="9">
        <v>62.02</v>
      </c>
      <c r="BB13" s="9">
        <v>52.063000000000002</v>
      </c>
      <c r="BC13" s="9">
        <v>5.1779999999999999</v>
      </c>
      <c r="BD13" s="9">
        <v>46.884999999999998</v>
      </c>
      <c r="BE13" s="9">
        <v>211.92699999999999</v>
      </c>
      <c r="BF13" s="9">
        <v>73.043999999999997</v>
      </c>
      <c r="BG13" s="9">
        <v>56.051000000000002</v>
      </c>
      <c r="BH13" s="9">
        <v>4.63</v>
      </c>
      <c r="BI13" s="9">
        <v>51.420999999999999</v>
      </c>
      <c r="BJ13" s="9">
        <v>171.65100000000001</v>
      </c>
      <c r="BK13" s="9">
        <v>63.186999999999998</v>
      </c>
      <c r="BL13" s="9">
        <v>43.898000000000003</v>
      </c>
      <c r="BM13" s="9">
        <v>1.28</v>
      </c>
      <c r="BN13" s="9">
        <v>42.618000000000002</v>
      </c>
      <c r="BO13" s="9">
        <v>64.63</v>
      </c>
      <c r="BP13" s="9">
        <v>21.704000000000001</v>
      </c>
      <c r="BQ13" s="9">
        <v>15.683</v>
      </c>
      <c r="BR13" s="9">
        <v>1.01</v>
      </c>
      <c r="BS13" s="9">
        <v>14.673</v>
      </c>
      <c r="BT13" s="9">
        <v>107.021</v>
      </c>
      <c r="BU13" s="9">
        <v>41.482999999999997</v>
      </c>
      <c r="BV13" s="9">
        <v>28.215</v>
      </c>
      <c r="BW13" s="9">
        <v>0.27</v>
      </c>
      <c r="BX13" s="9">
        <v>27.945</v>
      </c>
      <c r="BY13" s="9">
        <v>245.66399999999999</v>
      </c>
      <c r="BZ13" s="9">
        <v>89.016000000000005</v>
      </c>
      <c r="CA13" s="9">
        <v>63.878</v>
      </c>
      <c r="CB13" s="9">
        <v>9.2520000000000007</v>
      </c>
      <c r="CC13" s="9">
        <v>54.625999999999998</v>
      </c>
      <c r="CD13" s="9">
        <v>98</v>
      </c>
      <c r="CE13" s="9">
        <v>31.33</v>
      </c>
      <c r="CF13" s="9">
        <v>25.280999999999999</v>
      </c>
      <c r="CG13" s="9">
        <v>6.91</v>
      </c>
      <c r="CH13" s="9">
        <v>18.370999999999999</v>
      </c>
      <c r="CI13" s="9">
        <v>147.66399999999999</v>
      </c>
      <c r="CJ13" s="9">
        <v>57.686</v>
      </c>
      <c r="CK13" s="9">
        <v>38.597000000000001</v>
      </c>
      <c r="CL13" s="9">
        <v>2.3420000000000001</v>
      </c>
      <c r="CM13" s="9">
        <v>36.255000000000003</v>
      </c>
      <c r="CN13" s="9">
        <v>545.702</v>
      </c>
      <c r="CO13" s="9">
        <v>167.49700000000001</v>
      </c>
      <c r="CP13" s="9">
        <v>119.20099999999999</v>
      </c>
      <c r="CQ13" s="9">
        <v>12.933999999999999</v>
      </c>
      <c r="CR13" s="9">
        <v>106.26600000000001</v>
      </c>
      <c r="CS13" s="9">
        <v>250.303</v>
      </c>
      <c r="CT13" s="9">
        <v>55.363</v>
      </c>
      <c r="CU13" s="9">
        <v>41.869</v>
      </c>
      <c r="CV13" s="9">
        <v>7.343</v>
      </c>
      <c r="CW13" s="9">
        <v>34.526000000000003</v>
      </c>
      <c r="CX13" s="9">
        <v>295.39800000000002</v>
      </c>
      <c r="CY13" s="9">
        <v>112.134</v>
      </c>
      <c r="CZ13" s="9">
        <v>77.331999999999994</v>
      </c>
      <c r="DA13" s="9">
        <v>5.5910000000000002</v>
      </c>
      <c r="DB13" s="9">
        <v>71.739999999999995</v>
      </c>
      <c r="DC13" s="9">
        <v>476.12299999999999</v>
      </c>
      <c r="DD13" s="9">
        <v>124.53</v>
      </c>
      <c r="DE13" s="9">
        <v>93.893000000000001</v>
      </c>
      <c r="DF13" s="9">
        <v>10.531000000000001</v>
      </c>
      <c r="DG13" s="9">
        <v>83.361000000000004</v>
      </c>
      <c r="DH13" s="9">
        <v>215.28</v>
      </c>
      <c r="DI13" s="9">
        <v>37.965000000000003</v>
      </c>
      <c r="DJ13" s="9">
        <v>27.936</v>
      </c>
      <c r="DK13" s="9">
        <v>3.915</v>
      </c>
      <c r="DL13" s="9">
        <v>24.021000000000001</v>
      </c>
      <c r="DM13" s="9">
        <v>260.84300000000002</v>
      </c>
      <c r="DN13" s="9">
        <v>86.564999999999998</v>
      </c>
      <c r="DO13" s="9">
        <v>65.956999999999994</v>
      </c>
      <c r="DP13" s="9">
        <v>6.6159999999999997</v>
      </c>
      <c r="DQ13" s="9">
        <v>59.34</v>
      </c>
      <c r="DR13" s="9">
        <v>740.76800000000003</v>
      </c>
      <c r="DS13" s="9">
        <v>136.51</v>
      </c>
      <c r="DT13" s="9">
        <v>107.63200000000001</v>
      </c>
      <c r="DU13" s="9">
        <v>14.439</v>
      </c>
      <c r="DV13" s="9">
        <v>93.191999999999993</v>
      </c>
      <c r="DW13" s="9">
        <v>329.97899999999998</v>
      </c>
      <c r="DX13" s="9">
        <v>30.486000000000001</v>
      </c>
      <c r="DY13" s="9">
        <v>22.739000000000001</v>
      </c>
      <c r="DZ13" s="9">
        <v>5.3109999999999999</v>
      </c>
      <c r="EA13" s="9">
        <v>17.428000000000001</v>
      </c>
      <c r="EB13" s="9">
        <v>410.78899999999999</v>
      </c>
      <c r="EC13" s="9">
        <v>106.02500000000001</v>
      </c>
      <c r="ED13" s="9">
        <v>84.891999999999996</v>
      </c>
      <c r="EE13" s="9">
        <v>9.1280000000000001</v>
      </c>
      <c r="EF13" s="9">
        <v>75.763999999999996</v>
      </c>
      <c r="EG13" s="9">
        <v>2937.97</v>
      </c>
      <c r="EH13" s="9">
        <v>136.61500000000001</v>
      </c>
      <c r="EI13" s="9">
        <v>108.163</v>
      </c>
      <c r="EJ13" s="9">
        <v>20.76</v>
      </c>
      <c r="EK13" s="9">
        <v>87.403000000000006</v>
      </c>
      <c r="EL13" s="9">
        <v>1142.931</v>
      </c>
      <c r="EM13" s="9">
        <v>32.668999999999997</v>
      </c>
      <c r="EN13" s="9">
        <v>25.204000000000001</v>
      </c>
      <c r="EO13" s="9">
        <v>6.5720000000000001</v>
      </c>
      <c r="EP13" s="9">
        <v>18.632000000000001</v>
      </c>
      <c r="EQ13" s="9">
        <v>1795.039</v>
      </c>
      <c r="ER13" s="9">
        <v>103.946</v>
      </c>
      <c r="ES13" s="9">
        <v>82.959000000000003</v>
      </c>
      <c r="ET13" s="9">
        <v>14.189</v>
      </c>
      <c r="EU13" s="9">
        <v>68.77</v>
      </c>
      <c r="EV13" s="9">
        <v>1228.8420000000001</v>
      </c>
      <c r="EW13" s="9">
        <v>302.06599999999997</v>
      </c>
      <c r="EX13" s="9">
        <v>244.691</v>
      </c>
      <c r="EY13" s="9">
        <v>21.306999999999999</v>
      </c>
      <c r="EZ13" s="9">
        <v>223.38399999999999</v>
      </c>
      <c r="FA13" s="9">
        <v>505.19200000000001</v>
      </c>
      <c r="FB13" s="9">
        <v>136.489</v>
      </c>
      <c r="FC13" s="9">
        <v>114.764</v>
      </c>
      <c r="FD13" s="9">
        <v>5.952</v>
      </c>
      <c r="FE13" s="9">
        <v>108.812</v>
      </c>
      <c r="FF13" s="9">
        <v>723.65</v>
      </c>
      <c r="FG13" s="9">
        <v>165.577</v>
      </c>
      <c r="FH13" s="9">
        <v>129.92699999999999</v>
      </c>
      <c r="FI13" s="9">
        <v>15.355</v>
      </c>
      <c r="FJ13" s="9">
        <v>114.57299999999999</v>
      </c>
      <c r="FK13" s="9">
        <v>2645.1280000000002</v>
      </c>
      <c r="FL13" s="9">
        <v>76.840999999999994</v>
      </c>
      <c r="FM13" s="9">
        <v>68.331000000000003</v>
      </c>
      <c r="FN13" s="9">
        <v>24.582000000000001</v>
      </c>
      <c r="FO13" s="9">
        <v>43.749000000000002</v>
      </c>
      <c r="FP13" s="9">
        <v>1285.357</v>
      </c>
      <c r="FQ13" s="9">
        <v>43.371000000000002</v>
      </c>
      <c r="FR13" s="9">
        <v>38.47</v>
      </c>
      <c r="FS13" s="9">
        <v>15.992000000000001</v>
      </c>
      <c r="FT13" s="9">
        <v>22.478000000000002</v>
      </c>
      <c r="FU13" s="9">
        <v>1359.771</v>
      </c>
      <c r="FV13" s="9">
        <v>33.470999999999997</v>
      </c>
      <c r="FW13" s="9">
        <v>29.861999999999998</v>
      </c>
      <c r="FX13" s="9">
        <v>8.5909999999999993</v>
      </c>
      <c r="FY13" s="9">
        <v>21.271000000000001</v>
      </c>
      <c r="FZ13" s="9">
        <v>954.43100000000004</v>
      </c>
      <c r="GA13" s="9">
        <v>228.167</v>
      </c>
      <c r="GB13" s="9">
        <v>177.43799999999999</v>
      </c>
      <c r="GC13" s="9">
        <v>28.832999999999998</v>
      </c>
      <c r="GD13" s="9">
        <v>148.60499999999999</v>
      </c>
      <c r="GE13" s="9">
        <v>120.099</v>
      </c>
      <c r="GF13" s="9">
        <v>34.109000000000002</v>
      </c>
      <c r="GG13" s="9">
        <v>26.138000000000002</v>
      </c>
      <c r="GH13" s="9">
        <v>6.4729999999999999</v>
      </c>
      <c r="GI13" s="9">
        <v>19.666</v>
      </c>
      <c r="GJ13" s="9">
        <v>834.33199999999999</v>
      </c>
      <c r="GK13" s="9">
        <v>194.05699999999999</v>
      </c>
      <c r="GL13" s="9">
        <v>151.29900000000001</v>
      </c>
      <c r="GM13" s="9">
        <v>22.36</v>
      </c>
      <c r="GN13" s="9">
        <v>128.94</v>
      </c>
      <c r="GO13" s="9">
        <v>507.41</v>
      </c>
      <c r="GP13" s="9">
        <v>232.15799999999999</v>
      </c>
      <c r="GQ13" s="9">
        <v>179.173</v>
      </c>
      <c r="GR13" s="9">
        <v>9.2680000000000007</v>
      </c>
      <c r="GS13" s="9">
        <v>169.905</v>
      </c>
      <c r="GT13" s="9">
        <v>34.277999999999999</v>
      </c>
      <c r="GU13" s="9">
        <v>17.548999999999999</v>
      </c>
      <c r="GV13" s="9">
        <v>14.994999999999999</v>
      </c>
      <c r="GW13" s="9">
        <v>2.7130000000000001</v>
      </c>
      <c r="GX13" s="9">
        <v>12.282</v>
      </c>
      <c r="GY13" s="9">
        <v>473.13200000000001</v>
      </c>
      <c r="GZ13" s="9">
        <v>214.60900000000001</v>
      </c>
      <c r="HA13" s="9">
        <v>164.178</v>
      </c>
      <c r="HB13" s="9">
        <v>6.556</v>
      </c>
      <c r="HC13" s="9">
        <v>157.62299999999999</v>
      </c>
      <c r="HD13" s="9">
        <v>971.03800000000001</v>
      </c>
      <c r="HE13" s="9">
        <v>331.93200000000002</v>
      </c>
      <c r="HF13" s="9">
        <v>276.69200000000001</v>
      </c>
      <c r="HG13" s="9">
        <v>20.64</v>
      </c>
      <c r="HH13" s="9">
        <v>256.053</v>
      </c>
      <c r="HI13" s="9">
        <v>492.52100000000002</v>
      </c>
      <c r="HJ13" s="9">
        <v>169.48400000000001</v>
      </c>
      <c r="HK13" s="9">
        <v>143.71</v>
      </c>
      <c r="HL13" s="9">
        <v>7.08</v>
      </c>
      <c r="HM13" s="9">
        <v>136.63</v>
      </c>
      <c r="HN13" s="9">
        <v>478.517</v>
      </c>
      <c r="HO13" s="9">
        <v>162.44800000000001</v>
      </c>
      <c r="HP13" s="9">
        <v>132.983</v>
      </c>
      <c r="HQ13" s="9">
        <v>13.56</v>
      </c>
      <c r="HR13" s="9">
        <v>119.423</v>
      </c>
      <c r="HS13" s="9">
        <v>832.226</v>
      </c>
      <c r="HT13" s="9">
        <v>90.116</v>
      </c>
      <c r="HU13" s="9">
        <v>53.789000000000001</v>
      </c>
      <c r="HV13" s="9">
        <v>2.7559999999999998</v>
      </c>
      <c r="HW13" s="9">
        <v>51.031999999999996</v>
      </c>
      <c r="HX13" s="9">
        <v>459.99700000000001</v>
      </c>
      <c r="HY13" s="9">
        <v>44.295999999999999</v>
      </c>
      <c r="HZ13" s="9">
        <v>30.123000000000001</v>
      </c>
      <c r="IA13" s="9">
        <v>1.516</v>
      </c>
      <c r="IB13" s="9">
        <v>28.606999999999999</v>
      </c>
      <c r="IC13" s="9">
        <v>372.23</v>
      </c>
      <c r="ID13" s="9">
        <v>45.82</v>
      </c>
      <c r="IE13" s="9">
        <v>23.664999999999999</v>
      </c>
      <c r="IF13" s="9">
        <v>1.24</v>
      </c>
      <c r="IG13" s="9">
        <v>22.425000000000001</v>
      </c>
      <c r="IH13" s="9">
        <v>75.512</v>
      </c>
      <c r="II13" s="9">
        <v>22.952000000000002</v>
      </c>
      <c r="IJ13" s="9">
        <v>10.391999999999999</v>
      </c>
      <c r="IK13" s="9">
        <v>0.58499999999999996</v>
      </c>
      <c r="IL13" s="9">
        <v>9.8059999999999992</v>
      </c>
      <c r="IM13" s="9">
        <v>38.643999999999998</v>
      </c>
      <c r="IN13" s="9">
        <v>10.925000000000001</v>
      </c>
      <c r="IO13" s="9">
        <v>5.0890000000000004</v>
      </c>
      <c r="IP13" s="9">
        <v>0.58499999999999996</v>
      </c>
      <c r="IQ13" s="9">
        <v>4.5030000000000001</v>
      </c>
    </row>
    <row r="14" spans="1:251">
      <c r="A14" s="10">
        <v>43132</v>
      </c>
      <c r="B14" s="9">
        <v>6660.7529999999997</v>
      </c>
      <c r="C14" s="9">
        <v>1170.375</v>
      </c>
      <c r="D14" s="9">
        <v>884.00099999999998</v>
      </c>
      <c r="E14" s="9">
        <v>101.492</v>
      </c>
      <c r="F14" s="9">
        <v>782.51</v>
      </c>
      <c r="G14" s="9">
        <v>2762.605</v>
      </c>
      <c r="H14" s="9">
        <v>446.60700000000003</v>
      </c>
      <c r="I14" s="9">
        <v>332.55200000000002</v>
      </c>
      <c r="J14" s="9">
        <v>42.86</v>
      </c>
      <c r="K14" s="9">
        <v>289.69200000000001</v>
      </c>
      <c r="L14" s="9">
        <v>3898.1489999999999</v>
      </c>
      <c r="M14" s="9">
        <v>723.76800000000003</v>
      </c>
      <c r="N14" s="9">
        <v>551.44899999999996</v>
      </c>
      <c r="O14" s="9">
        <v>58.631999999999998</v>
      </c>
      <c r="P14" s="9">
        <v>492.81700000000001</v>
      </c>
      <c r="Q14" s="9">
        <v>5537.4179999999997</v>
      </c>
      <c r="R14" s="9">
        <v>893.04499999999996</v>
      </c>
      <c r="S14" s="9">
        <v>668.529</v>
      </c>
      <c r="T14" s="9">
        <v>89.405000000000001</v>
      </c>
      <c r="U14" s="9">
        <v>579.12400000000002</v>
      </c>
      <c r="V14" s="9">
        <v>2274.5279999999998</v>
      </c>
      <c r="W14" s="9">
        <v>312.84300000000002</v>
      </c>
      <c r="X14" s="9">
        <v>228.72900000000001</v>
      </c>
      <c r="Y14" s="9">
        <v>39.228999999999999</v>
      </c>
      <c r="Z14" s="9">
        <v>189.5</v>
      </c>
      <c r="AA14" s="9">
        <v>3262.89</v>
      </c>
      <c r="AB14" s="9">
        <v>580.202</v>
      </c>
      <c r="AC14" s="9">
        <v>439.8</v>
      </c>
      <c r="AD14" s="9">
        <v>50.176000000000002</v>
      </c>
      <c r="AE14" s="9">
        <v>389.62400000000002</v>
      </c>
      <c r="AF14" s="9">
        <v>679.81399999999996</v>
      </c>
      <c r="AG14" s="9">
        <v>260.29199999999997</v>
      </c>
      <c r="AH14" s="9">
        <v>192.458</v>
      </c>
      <c r="AI14" s="9">
        <v>18.204999999999998</v>
      </c>
      <c r="AJ14" s="9">
        <v>174.25299999999999</v>
      </c>
      <c r="AK14" s="9">
        <v>287.58</v>
      </c>
      <c r="AL14" s="9">
        <v>109.85</v>
      </c>
      <c r="AM14" s="9">
        <v>80.069000000000003</v>
      </c>
      <c r="AN14" s="9">
        <v>10.244</v>
      </c>
      <c r="AO14" s="9">
        <v>69.825000000000003</v>
      </c>
      <c r="AP14" s="9">
        <v>392.23500000000001</v>
      </c>
      <c r="AQ14" s="9">
        <v>150.44200000000001</v>
      </c>
      <c r="AR14" s="9">
        <v>112.389</v>
      </c>
      <c r="AS14" s="9">
        <v>7.9619999999999997</v>
      </c>
      <c r="AT14" s="9">
        <v>104.428</v>
      </c>
      <c r="AU14" s="9">
        <v>326.48599999999999</v>
      </c>
      <c r="AV14" s="9">
        <v>125.866</v>
      </c>
      <c r="AW14" s="9">
        <v>96.106999999999999</v>
      </c>
      <c r="AX14" s="9">
        <v>7.1420000000000003</v>
      </c>
      <c r="AY14" s="9">
        <v>88.965000000000003</v>
      </c>
      <c r="AZ14" s="9">
        <v>144.892</v>
      </c>
      <c r="BA14" s="9">
        <v>60.661000000000001</v>
      </c>
      <c r="BB14" s="9">
        <v>46.862000000000002</v>
      </c>
      <c r="BC14" s="9">
        <v>4.9779999999999998</v>
      </c>
      <c r="BD14" s="9">
        <v>41.884</v>
      </c>
      <c r="BE14" s="9">
        <v>181.59399999999999</v>
      </c>
      <c r="BF14" s="9">
        <v>65.203999999999994</v>
      </c>
      <c r="BG14" s="9">
        <v>49.244999999999997</v>
      </c>
      <c r="BH14" s="9">
        <v>2.1640000000000001</v>
      </c>
      <c r="BI14" s="9">
        <v>47.081000000000003</v>
      </c>
      <c r="BJ14" s="9">
        <v>145.529</v>
      </c>
      <c r="BK14" s="9">
        <v>56.854999999999997</v>
      </c>
      <c r="BL14" s="9">
        <v>41.93</v>
      </c>
      <c r="BM14" s="9">
        <v>3.7749999999999999</v>
      </c>
      <c r="BN14" s="9">
        <v>38.155000000000001</v>
      </c>
      <c r="BO14" s="9">
        <v>60.902000000000001</v>
      </c>
      <c r="BP14" s="9">
        <v>21.038</v>
      </c>
      <c r="BQ14" s="9">
        <v>13.663</v>
      </c>
      <c r="BR14" s="9">
        <v>0.747</v>
      </c>
      <c r="BS14" s="9">
        <v>12.916</v>
      </c>
      <c r="BT14" s="9">
        <v>84.626999999999995</v>
      </c>
      <c r="BU14" s="9">
        <v>35.817</v>
      </c>
      <c r="BV14" s="9">
        <v>28.266999999999999</v>
      </c>
      <c r="BW14" s="9">
        <v>3.028</v>
      </c>
      <c r="BX14" s="9">
        <v>25.239000000000001</v>
      </c>
      <c r="BY14" s="9">
        <v>207.79900000000001</v>
      </c>
      <c r="BZ14" s="9">
        <v>77.570999999999998</v>
      </c>
      <c r="CA14" s="9">
        <v>54.421999999999997</v>
      </c>
      <c r="CB14" s="9">
        <v>7.2889999999999997</v>
      </c>
      <c r="CC14" s="9">
        <v>47.133000000000003</v>
      </c>
      <c r="CD14" s="9">
        <v>81.786000000000001</v>
      </c>
      <c r="CE14" s="9">
        <v>28.15</v>
      </c>
      <c r="CF14" s="9">
        <v>19.544</v>
      </c>
      <c r="CG14" s="9">
        <v>4.5190000000000001</v>
      </c>
      <c r="CH14" s="9">
        <v>15.025</v>
      </c>
      <c r="CI14" s="9">
        <v>126.01300000000001</v>
      </c>
      <c r="CJ14" s="9">
        <v>49.420999999999999</v>
      </c>
      <c r="CK14" s="9">
        <v>34.878</v>
      </c>
      <c r="CL14" s="9">
        <v>2.77</v>
      </c>
      <c r="CM14" s="9">
        <v>32.107999999999997</v>
      </c>
      <c r="CN14" s="9">
        <v>665.95</v>
      </c>
      <c r="CO14" s="9">
        <v>202.78700000000001</v>
      </c>
      <c r="CP14" s="9">
        <v>144.482</v>
      </c>
      <c r="CQ14" s="9">
        <v>16.448</v>
      </c>
      <c r="CR14" s="9">
        <v>128.035</v>
      </c>
      <c r="CS14" s="9">
        <v>287.54700000000003</v>
      </c>
      <c r="CT14" s="9">
        <v>76.316000000000003</v>
      </c>
      <c r="CU14" s="9">
        <v>54.881</v>
      </c>
      <c r="CV14" s="9">
        <v>8.0719999999999992</v>
      </c>
      <c r="CW14" s="9">
        <v>46.808</v>
      </c>
      <c r="CX14" s="9">
        <v>378.40300000000002</v>
      </c>
      <c r="CY14" s="9">
        <v>126.471</v>
      </c>
      <c r="CZ14" s="9">
        <v>89.602000000000004</v>
      </c>
      <c r="DA14" s="9">
        <v>8.375</v>
      </c>
      <c r="DB14" s="9">
        <v>81.225999999999999</v>
      </c>
      <c r="DC14" s="9">
        <v>538.82000000000005</v>
      </c>
      <c r="DD14" s="9">
        <v>137.12299999999999</v>
      </c>
      <c r="DE14" s="9">
        <v>109.85599999999999</v>
      </c>
      <c r="DF14" s="9">
        <v>15.721</v>
      </c>
      <c r="DG14" s="9">
        <v>94.135000000000005</v>
      </c>
      <c r="DH14" s="9">
        <v>233.36099999999999</v>
      </c>
      <c r="DI14" s="9">
        <v>45.43</v>
      </c>
      <c r="DJ14" s="9">
        <v>36.689</v>
      </c>
      <c r="DK14" s="9">
        <v>7.87</v>
      </c>
      <c r="DL14" s="9">
        <v>28.818999999999999</v>
      </c>
      <c r="DM14" s="9">
        <v>305.459</v>
      </c>
      <c r="DN14" s="9">
        <v>91.692999999999998</v>
      </c>
      <c r="DO14" s="9">
        <v>73.165999999999997</v>
      </c>
      <c r="DP14" s="9">
        <v>7.851</v>
      </c>
      <c r="DQ14" s="9">
        <v>65.316000000000003</v>
      </c>
      <c r="DR14" s="9">
        <v>828.029</v>
      </c>
      <c r="DS14" s="9">
        <v>149.291</v>
      </c>
      <c r="DT14" s="9">
        <v>110.47199999999999</v>
      </c>
      <c r="DU14" s="9">
        <v>17.826000000000001</v>
      </c>
      <c r="DV14" s="9">
        <v>92.646000000000001</v>
      </c>
      <c r="DW14" s="9">
        <v>376.48200000000003</v>
      </c>
      <c r="DX14" s="9">
        <v>47.523000000000003</v>
      </c>
      <c r="DY14" s="9">
        <v>31.923999999999999</v>
      </c>
      <c r="DZ14" s="9">
        <v>8.7110000000000003</v>
      </c>
      <c r="EA14" s="9">
        <v>23.213000000000001</v>
      </c>
      <c r="EB14" s="9">
        <v>451.54700000000003</v>
      </c>
      <c r="EC14" s="9">
        <v>101.767</v>
      </c>
      <c r="ED14" s="9">
        <v>78.548000000000002</v>
      </c>
      <c r="EE14" s="9">
        <v>9.1150000000000002</v>
      </c>
      <c r="EF14" s="9">
        <v>69.433000000000007</v>
      </c>
      <c r="EG14" s="9">
        <v>2824.8040000000001</v>
      </c>
      <c r="EH14" s="9">
        <v>143.553</v>
      </c>
      <c r="EI14" s="9">
        <v>111.26</v>
      </c>
      <c r="EJ14" s="9">
        <v>21.204999999999998</v>
      </c>
      <c r="EK14" s="9">
        <v>90.055999999999997</v>
      </c>
      <c r="EL14" s="9">
        <v>1089.558</v>
      </c>
      <c r="EM14" s="9">
        <v>33.723999999999997</v>
      </c>
      <c r="EN14" s="9">
        <v>25.166</v>
      </c>
      <c r="EO14" s="9">
        <v>4.3310000000000004</v>
      </c>
      <c r="EP14" s="9">
        <v>20.834</v>
      </c>
      <c r="EQ14" s="9">
        <v>1735.2470000000001</v>
      </c>
      <c r="ER14" s="9">
        <v>109.82899999999999</v>
      </c>
      <c r="ES14" s="9">
        <v>86.094999999999999</v>
      </c>
      <c r="ET14" s="9">
        <v>16.873000000000001</v>
      </c>
      <c r="EU14" s="9">
        <v>69.221000000000004</v>
      </c>
      <c r="EV14" s="9">
        <v>1123.335</v>
      </c>
      <c r="EW14" s="9">
        <v>277.33</v>
      </c>
      <c r="EX14" s="9">
        <v>215.47200000000001</v>
      </c>
      <c r="EY14" s="9">
        <v>12.087</v>
      </c>
      <c r="EZ14" s="9">
        <v>203.386</v>
      </c>
      <c r="FA14" s="9">
        <v>488.077</v>
      </c>
      <c r="FB14" s="9">
        <v>133.76400000000001</v>
      </c>
      <c r="FC14" s="9">
        <v>103.824</v>
      </c>
      <c r="FD14" s="9">
        <v>3.6309999999999998</v>
      </c>
      <c r="FE14" s="9">
        <v>100.193</v>
      </c>
      <c r="FF14" s="9">
        <v>635.25800000000004</v>
      </c>
      <c r="FG14" s="9">
        <v>143.566</v>
      </c>
      <c r="FH14" s="9">
        <v>111.649</v>
      </c>
      <c r="FI14" s="9">
        <v>8.4559999999999995</v>
      </c>
      <c r="FJ14" s="9">
        <v>103.193</v>
      </c>
      <c r="FK14" s="9">
        <v>2641.9090000000001</v>
      </c>
      <c r="FL14" s="9">
        <v>92.435000000000002</v>
      </c>
      <c r="FM14" s="9">
        <v>78.680000000000007</v>
      </c>
      <c r="FN14" s="9">
        <v>20.757999999999999</v>
      </c>
      <c r="FO14" s="9">
        <v>57.921999999999997</v>
      </c>
      <c r="FP14" s="9">
        <v>1286.421</v>
      </c>
      <c r="FQ14" s="9">
        <v>53.53</v>
      </c>
      <c r="FR14" s="9">
        <v>46.792000000000002</v>
      </c>
      <c r="FS14" s="9">
        <v>11.8</v>
      </c>
      <c r="FT14" s="9">
        <v>34.993000000000002</v>
      </c>
      <c r="FU14" s="9">
        <v>1355.4870000000001</v>
      </c>
      <c r="FV14" s="9">
        <v>38.905999999999999</v>
      </c>
      <c r="FW14" s="9">
        <v>31.887</v>
      </c>
      <c r="FX14" s="9">
        <v>8.9580000000000002</v>
      </c>
      <c r="FY14" s="9">
        <v>22.928999999999998</v>
      </c>
      <c r="FZ14" s="9">
        <v>949.02599999999995</v>
      </c>
      <c r="GA14" s="9">
        <v>214.709</v>
      </c>
      <c r="GB14" s="9">
        <v>160.41999999999999</v>
      </c>
      <c r="GC14" s="9">
        <v>30.291</v>
      </c>
      <c r="GD14" s="9">
        <v>130.12899999999999</v>
      </c>
      <c r="GE14" s="9">
        <v>136.309</v>
      </c>
      <c r="GF14" s="9">
        <v>42.482999999999997</v>
      </c>
      <c r="GG14" s="9">
        <v>31.821999999999999</v>
      </c>
      <c r="GH14" s="9">
        <v>10.74</v>
      </c>
      <c r="GI14" s="9">
        <v>21.082000000000001</v>
      </c>
      <c r="GJ14" s="9">
        <v>812.71699999999998</v>
      </c>
      <c r="GK14" s="9">
        <v>172.226</v>
      </c>
      <c r="GL14" s="9">
        <v>128.59800000000001</v>
      </c>
      <c r="GM14" s="9">
        <v>19.550999999999998</v>
      </c>
      <c r="GN14" s="9">
        <v>109.047</v>
      </c>
      <c r="GO14" s="9">
        <v>491.899</v>
      </c>
      <c r="GP14" s="9">
        <v>222.411</v>
      </c>
      <c r="GQ14" s="9">
        <v>173.29300000000001</v>
      </c>
      <c r="GR14" s="9">
        <v>12.912000000000001</v>
      </c>
      <c r="GS14" s="9">
        <v>160.381</v>
      </c>
      <c r="GT14" s="9">
        <v>42.375</v>
      </c>
      <c r="GU14" s="9">
        <v>17.959</v>
      </c>
      <c r="GV14" s="9">
        <v>15.298</v>
      </c>
      <c r="GW14" s="9">
        <v>0.502</v>
      </c>
      <c r="GX14" s="9">
        <v>14.795999999999999</v>
      </c>
      <c r="GY14" s="9">
        <v>449.524</v>
      </c>
      <c r="GZ14" s="9">
        <v>204.453</v>
      </c>
      <c r="HA14" s="9">
        <v>157.995</v>
      </c>
      <c r="HB14" s="9">
        <v>12.41</v>
      </c>
      <c r="HC14" s="9">
        <v>145.584</v>
      </c>
      <c r="HD14" s="9">
        <v>932.41800000000001</v>
      </c>
      <c r="HE14" s="9">
        <v>334.92599999999999</v>
      </c>
      <c r="HF14" s="9">
        <v>264.02199999999999</v>
      </c>
      <c r="HG14" s="9">
        <v>9.4570000000000007</v>
      </c>
      <c r="HH14" s="9">
        <v>254.565</v>
      </c>
      <c r="HI14" s="9">
        <v>481.60199999999998</v>
      </c>
      <c r="HJ14" s="9">
        <v>169.87</v>
      </c>
      <c r="HK14" s="9">
        <v>132.57900000000001</v>
      </c>
      <c r="HL14" s="9">
        <v>4.431</v>
      </c>
      <c r="HM14" s="9">
        <v>128.148</v>
      </c>
      <c r="HN14" s="9">
        <v>450.81599999999997</v>
      </c>
      <c r="HO14" s="9">
        <v>165.05600000000001</v>
      </c>
      <c r="HP14" s="9">
        <v>131.44300000000001</v>
      </c>
      <c r="HQ14" s="9">
        <v>5.0259999999999998</v>
      </c>
      <c r="HR14" s="9">
        <v>126.417</v>
      </c>
      <c r="HS14" s="9">
        <v>758.23599999999999</v>
      </c>
      <c r="HT14" s="9">
        <v>95.066999999999993</v>
      </c>
      <c r="HU14" s="9">
        <v>52.338999999999999</v>
      </c>
      <c r="HV14" s="9">
        <v>5.3609999999999998</v>
      </c>
      <c r="HW14" s="9">
        <v>46.978000000000002</v>
      </c>
      <c r="HX14" s="9">
        <v>407.37900000000002</v>
      </c>
      <c r="HY14" s="9">
        <v>54.107999999999997</v>
      </c>
      <c r="HZ14" s="9">
        <v>28.46</v>
      </c>
      <c r="IA14" s="9">
        <v>3.27</v>
      </c>
      <c r="IB14" s="9">
        <v>25.19</v>
      </c>
      <c r="IC14" s="9">
        <v>350.85700000000003</v>
      </c>
      <c r="ID14" s="9">
        <v>40.959000000000003</v>
      </c>
      <c r="IE14" s="9">
        <v>23.88</v>
      </c>
      <c r="IF14" s="9">
        <v>2.0910000000000002</v>
      </c>
      <c r="IG14" s="9">
        <v>21.789000000000001</v>
      </c>
      <c r="IH14" s="9">
        <v>67.218000000000004</v>
      </c>
      <c r="II14" s="9">
        <v>23.056999999999999</v>
      </c>
      <c r="IJ14" s="9">
        <v>15.135999999999999</v>
      </c>
      <c r="IK14" s="9">
        <v>1.86</v>
      </c>
      <c r="IL14" s="9">
        <v>13.275</v>
      </c>
      <c r="IM14" s="9">
        <v>33.26</v>
      </c>
      <c r="IN14" s="9">
        <v>13.209</v>
      </c>
      <c r="IO14" s="9">
        <v>8.391</v>
      </c>
      <c r="IP14" s="9">
        <v>0.50600000000000001</v>
      </c>
      <c r="IQ14" s="9">
        <v>7.8849999999999998</v>
      </c>
    </row>
    <row r="15" spans="1:251">
      <c r="A15" s="10">
        <v>43497</v>
      </c>
      <c r="B15" s="9">
        <v>6700.7889999999998</v>
      </c>
      <c r="C15" s="9">
        <v>1118.846</v>
      </c>
      <c r="D15" s="9">
        <v>853.18499999999995</v>
      </c>
      <c r="E15" s="9">
        <v>90.13</v>
      </c>
      <c r="F15" s="9">
        <v>763.05499999999995</v>
      </c>
      <c r="G15" s="9">
        <v>2770.1019999999999</v>
      </c>
      <c r="H15" s="9">
        <v>429.43</v>
      </c>
      <c r="I15" s="9">
        <v>333.80700000000002</v>
      </c>
      <c r="J15" s="9">
        <v>40.530999999999999</v>
      </c>
      <c r="K15" s="9">
        <v>293.27600000000001</v>
      </c>
      <c r="L15" s="9">
        <v>3930.6880000000001</v>
      </c>
      <c r="M15" s="9">
        <v>689.41499999999996</v>
      </c>
      <c r="N15" s="9">
        <v>519.37800000000004</v>
      </c>
      <c r="O15" s="9">
        <v>49.598999999999997</v>
      </c>
      <c r="P15" s="9">
        <v>469.779</v>
      </c>
      <c r="Q15" s="9">
        <v>5587.2060000000001</v>
      </c>
      <c r="R15" s="9">
        <v>822.98299999999995</v>
      </c>
      <c r="S15" s="9">
        <v>626.39099999999996</v>
      </c>
      <c r="T15" s="9">
        <v>75.400000000000006</v>
      </c>
      <c r="U15" s="9">
        <v>550.99</v>
      </c>
      <c r="V15" s="9">
        <v>2305.3330000000001</v>
      </c>
      <c r="W15" s="9">
        <v>295.74299999999999</v>
      </c>
      <c r="X15" s="9">
        <v>228.357</v>
      </c>
      <c r="Y15" s="9">
        <v>34.225999999999999</v>
      </c>
      <c r="Z15" s="9">
        <v>194.131</v>
      </c>
      <c r="AA15" s="9">
        <v>3281.8719999999998</v>
      </c>
      <c r="AB15" s="9">
        <v>527.24</v>
      </c>
      <c r="AC15" s="9">
        <v>398.03399999999999</v>
      </c>
      <c r="AD15" s="9">
        <v>41.173999999999999</v>
      </c>
      <c r="AE15" s="9">
        <v>356.85899999999998</v>
      </c>
      <c r="AF15" s="9">
        <v>759.05799999999999</v>
      </c>
      <c r="AG15" s="9">
        <v>266.42399999999998</v>
      </c>
      <c r="AH15" s="9">
        <v>199.38800000000001</v>
      </c>
      <c r="AI15" s="9">
        <v>16.338999999999999</v>
      </c>
      <c r="AJ15" s="9">
        <v>183.04900000000001</v>
      </c>
      <c r="AK15" s="9">
        <v>312.57600000000002</v>
      </c>
      <c r="AL15" s="9">
        <v>115.27200000000001</v>
      </c>
      <c r="AM15" s="9">
        <v>91.995999999999995</v>
      </c>
      <c r="AN15" s="9">
        <v>8.8170000000000002</v>
      </c>
      <c r="AO15" s="9">
        <v>83.179000000000002</v>
      </c>
      <c r="AP15" s="9">
        <v>446.483</v>
      </c>
      <c r="AQ15" s="9">
        <v>151.15199999999999</v>
      </c>
      <c r="AR15" s="9">
        <v>107.392</v>
      </c>
      <c r="AS15" s="9">
        <v>7.5220000000000002</v>
      </c>
      <c r="AT15" s="9">
        <v>99.87</v>
      </c>
      <c r="AU15" s="9">
        <v>337.399</v>
      </c>
      <c r="AV15" s="9">
        <v>125.304</v>
      </c>
      <c r="AW15" s="9">
        <v>97.992000000000004</v>
      </c>
      <c r="AX15" s="9">
        <v>7.5810000000000004</v>
      </c>
      <c r="AY15" s="9">
        <v>90.411000000000001</v>
      </c>
      <c r="AZ15" s="9">
        <v>145.23400000000001</v>
      </c>
      <c r="BA15" s="9">
        <v>62.28</v>
      </c>
      <c r="BB15" s="9">
        <v>51.354999999999997</v>
      </c>
      <c r="BC15" s="9">
        <v>5.843</v>
      </c>
      <c r="BD15" s="9">
        <v>45.512</v>
      </c>
      <c r="BE15" s="9">
        <v>192.16499999999999</v>
      </c>
      <c r="BF15" s="9">
        <v>63.024000000000001</v>
      </c>
      <c r="BG15" s="9">
        <v>46.637999999999998</v>
      </c>
      <c r="BH15" s="9">
        <v>1.738</v>
      </c>
      <c r="BI15" s="9">
        <v>44.899000000000001</v>
      </c>
      <c r="BJ15" s="9">
        <v>175.65199999999999</v>
      </c>
      <c r="BK15" s="9">
        <v>67.221999999999994</v>
      </c>
      <c r="BL15" s="9">
        <v>45.76</v>
      </c>
      <c r="BM15" s="9">
        <v>2.5760000000000001</v>
      </c>
      <c r="BN15" s="9">
        <v>43.185000000000002</v>
      </c>
      <c r="BO15" s="9">
        <v>65.111999999999995</v>
      </c>
      <c r="BP15" s="9">
        <v>24.478999999999999</v>
      </c>
      <c r="BQ15" s="9">
        <v>16.702999999999999</v>
      </c>
      <c r="BR15" s="9">
        <v>0.996</v>
      </c>
      <c r="BS15" s="9">
        <v>15.707000000000001</v>
      </c>
      <c r="BT15" s="9">
        <v>110.54</v>
      </c>
      <c r="BU15" s="9">
        <v>42.743000000000002</v>
      </c>
      <c r="BV15" s="9">
        <v>29.056999999999999</v>
      </c>
      <c r="BW15" s="9">
        <v>1.579</v>
      </c>
      <c r="BX15" s="9">
        <v>27.478000000000002</v>
      </c>
      <c r="BY15" s="9">
        <v>246.00800000000001</v>
      </c>
      <c r="BZ15" s="9">
        <v>73.897999999999996</v>
      </c>
      <c r="CA15" s="9">
        <v>55.636000000000003</v>
      </c>
      <c r="CB15" s="9">
        <v>6.1820000000000004</v>
      </c>
      <c r="CC15" s="9">
        <v>49.454000000000001</v>
      </c>
      <c r="CD15" s="9">
        <v>102.23</v>
      </c>
      <c r="CE15" s="9">
        <v>28.513999999999999</v>
      </c>
      <c r="CF15" s="9">
        <v>23.937999999999999</v>
      </c>
      <c r="CG15" s="9">
        <v>1.978</v>
      </c>
      <c r="CH15" s="9">
        <v>21.96</v>
      </c>
      <c r="CI15" s="9">
        <v>143.77799999999999</v>
      </c>
      <c r="CJ15" s="9">
        <v>45.384999999999998</v>
      </c>
      <c r="CK15" s="9">
        <v>31.696999999999999</v>
      </c>
      <c r="CL15" s="9">
        <v>4.2039999999999997</v>
      </c>
      <c r="CM15" s="9">
        <v>27.492999999999999</v>
      </c>
      <c r="CN15" s="9">
        <v>608.947</v>
      </c>
      <c r="CO15" s="9">
        <v>170.55</v>
      </c>
      <c r="CP15" s="9">
        <v>130.19499999999999</v>
      </c>
      <c r="CQ15" s="9">
        <v>10.641999999999999</v>
      </c>
      <c r="CR15" s="9">
        <v>119.553</v>
      </c>
      <c r="CS15" s="9">
        <v>277.97699999999998</v>
      </c>
      <c r="CT15" s="9">
        <v>64.971000000000004</v>
      </c>
      <c r="CU15" s="9">
        <v>49.694000000000003</v>
      </c>
      <c r="CV15" s="9">
        <v>4.7859999999999996</v>
      </c>
      <c r="CW15" s="9">
        <v>44.908999999999999</v>
      </c>
      <c r="CX15" s="9">
        <v>330.97</v>
      </c>
      <c r="CY15" s="9">
        <v>105.57899999999999</v>
      </c>
      <c r="CZ15" s="9">
        <v>80.501000000000005</v>
      </c>
      <c r="DA15" s="9">
        <v>5.8570000000000002</v>
      </c>
      <c r="DB15" s="9">
        <v>74.644000000000005</v>
      </c>
      <c r="DC15" s="9">
        <v>516.60299999999995</v>
      </c>
      <c r="DD15" s="9">
        <v>113.60899999999999</v>
      </c>
      <c r="DE15" s="9">
        <v>85.932000000000002</v>
      </c>
      <c r="DF15" s="9">
        <v>13.964</v>
      </c>
      <c r="DG15" s="9">
        <v>71.966999999999999</v>
      </c>
      <c r="DH15" s="9">
        <v>225.45099999999999</v>
      </c>
      <c r="DI15" s="9">
        <v>37.305</v>
      </c>
      <c r="DJ15" s="9">
        <v>27.294</v>
      </c>
      <c r="DK15" s="9">
        <v>7.6559999999999997</v>
      </c>
      <c r="DL15" s="9">
        <v>19.638000000000002</v>
      </c>
      <c r="DM15" s="9">
        <v>291.15199999999999</v>
      </c>
      <c r="DN15" s="9">
        <v>76.304000000000002</v>
      </c>
      <c r="DO15" s="9">
        <v>58.637999999999998</v>
      </c>
      <c r="DP15" s="9">
        <v>6.3079999999999998</v>
      </c>
      <c r="DQ15" s="9">
        <v>52.329000000000001</v>
      </c>
      <c r="DR15" s="9">
        <v>914.90599999999995</v>
      </c>
      <c r="DS15" s="9">
        <v>154.98400000000001</v>
      </c>
      <c r="DT15" s="9">
        <v>129.14500000000001</v>
      </c>
      <c r="DU15" s="9">
        <v>17.119</v>
      </c>
      <c r="DV15" s="9">
        <v>112.026</v>
      </c>
      <c r="DW15" s="9">
        <v>411.541</v>
      </c>
      <c r="DX15" s="9">
        <v>42.712000000000003</v>
      </c>
      <c r="DY15" s="9">
        <v>35.698</v>
      </c>
      <c r="DZ15" s="9">
        <v>6.673</v>
      </c>
      <c r="EA15" s="9">
        <v>29.024999999999999</v>
      </c>
      <c r="EB15" s="9">
        <v>503.36500000000001</v>
      </c>
      <c r="EC15" s="9">
        <v>112.27200000000001</v>
      </c>
      <c r="ED15" s="9">
        <v>93.447999999999993</v>
      </c>
      <c r="EE15" s="9">
        <v>10.446</v>
      </c>
      <c r="EF15" s="9">
        <v>83.001999999999995</v>
      </c>
      <c r="EG15" s="9">
        <v>2787.692</v>
      </c>
      <c r="EH15" s="9">
        <v>117.416</v>
      </c>
      <c r="EI15" s="9">
        <v>81.73</v>
      </c>
      <c r="EJ15" s="9">
        <v>17.335000000000001</v>
      </c>
      <c r="EK15" s="9">
        <v>64.394000000000005</v>
      </c>
      <c r="EL15" s="9">
        <v>1077.789</v>
      </c>
      <c r="EM15" s="9">
        <v>35.481999999999999</v>
      </c>
      <c r="EN15" s="9">
        <v>23.675000000000001</v>
      </c>
      <c r="EO15" s="9">
        <v>6.2939999999999996</v>
      </c>
      <c r="EP15" s="9">
        <v>17.381</v>
      </c>
      <c r="EQ15" s="9">
        <v>1709.902</v>
      </c>
      <c r="ER15" s="9">
        <v>81.933999999999997</v>
      </c>
      <c r="ES15" s="9">
        <v>58.055</v>
      </c>
      <c r="ET15" s="9">
        <v>11.042</v>
      </c>
      <c r="EU15" s="9">
        <v>47.012999999999998</v>
      </c>
      <c r="EV15" s="9">
        <v>1113.5840000000001</v>
      </c>
      <c r="EW15" s="9">
        <v>295.863</v>
      </c>
      <c r="EX15" s="9">
        <v>226.79499999999999</v>
      </c>
      <c r="EY15" s="9">
        <v>14.73</v>
      </c>
      <c r="EZ15" s="9">
        <v>212.065</v>
      </c>
      <c r="FA15" s="9">
        <v>464.76799999999997</v>
      </c>
      <c r="FB15" s="9">
        <v>133.68799999999999</v>
      </c>
      <c r="FC15" s="9">
        <v>105.45</v>
      </c>
      <c r="FD15" s="9">
        <v>6.306</v>
      </c>
      <c r="FE15" s="9">
        <v>99.144999999999996</v>
      </c>
      <c r="FF15" s="9">
        <v>648.81600000000003</v>
      </c>
      <c r="FG15" s="9">
        <v>162.17500000000001</v>
      </c>
      <c r="FH15" s="9">
        <v>121.34399999999999</v>
      </c>
      <c r="FI15" s="9">
        <v>8.4239999999999995</v>
      </c>
      <c r="FJ15" s="9">
        <v>112.92</v>
      </c>
      <c r="FK15" s="9">
        <v>2841.482</v>
      </c>
      <c r="FL15" s="9">
        <v>98.638000000000005</v>
      </c>
      <c r="FM15" s="9">
        <v>85.974000000000004</v>
      </c>
      <c r="FN15" s="9">
        <v>23.398</v>
      </c>
      <c r="FO15" s="9">
        <v>62.576999999999998</v>
      </c>
      <c r="FP15" s="9">
        <v>1330.7339999999999</v>
      </c>
      <c r="FQ15" s="9">
        <v>60.030999999999999</v>
      </c>
      <c r="FR15" s="9">
        <v>54.741</v>
      </c>
      <c r="FS15" s="9">
        <v>13.847</v>
      </c>
      <c r="FT15" s="9">
        <v>40.893999999999998</v>
      </c>
      <c r="FU15" s="9">
        <v>1510.748</v>
      </c>
      <c r="FV15" s="9">
        <v>38.606999999999999</v>
      </c>
      <c r="FW15" s="9">
        <v>31.234000000000002</v>
      </c>
      <c r="FX15" s="9">
        <v>9.5510000000000002</v>
      </c>
      <c r="FY15" s="9">
        <v>21.683</v>
      </c>
      <c r="FZ15" s="9">
        <v>849.59</v>
      </c>
      <c r="GA15" s="9">
        <v>193.791</v>
      </c>
      <c r="GB15" s="9">
        <v>147.161</v>
      </c>
      <c r="GC15" s="9">
        <v>32.195</v>
      </c>
      <c r="GD15" s="9">
        <v>114.96599999999999</v>
      </c>
      <c r="GE15" s="9">
        <v>127.358</v>
      </c>
      <c r="GF15" s="9">
        <v>33.21</v>
      </c>
      <c r="GG15" s="9">
        <v>26.4</v>
      </c>
      <c r="GH15" s="9">
        <v>5.968</v>
      </c>
      <c r="GI15" s="9">
        <v>20.431999999999999</v>
      </c>
      <c r="GJ15" s="9">
        <v>722.23199999999997</v>
      </c>
      <c r="GK15" s="9">
        <v>160.58099999999999</v>
      </c>
      <c r="GL15" s="9">
        <v>120.761</v>
      </c>
      <c r="GM15" s="9">
        <v>26.227</v>
      </c>
      <c r="GN15" s="9">
        <v>94.534000000000006</v>
      </c>
      <c r="GO15" s="9">
        <v>478.82100000000003</v>
      </c>
      <c r="GP15" s="9">
        <v>210.89400000000001</v>
      </c>
      <c r="GQ15" s="9">
        <v>165.423</v>
      </c>
      <c r="GR15" s="9">
        <v>6.4160000000000004</v>
      </c>
      <c r="GS15" s="9">
        <v>159.00700000000001</v>
      </c>
      <c r="GT15" s="9">
        <v>38.173999999999999</v>
      </c>
      <c r="GU15" s="9">
        <v>18.501999999999999</v>
      </c>
      <c r="GV15" s="9">
        <v>13.974</v>
      </c>
      <c r="GW15" s="9">
        <v>2.1240000000000001</v>
      </c>
      <c r="GX15" s="9">
        <v>11.85</v>
      </c>
      <c r="GY15" s="9">
        <v>440.64699999999999</v>
      </c>
      <c r="GZ15" s="9">
        <v>192.393</v>
      </c>
      <c r="HA15" s="9">
        <v>151.44900000000001</v>
      </c>
      <c r="HB15" s="9">
        <v>4.2930000000000001</v>
      </c>
      <c r="HC15" s="9">
        <v>147.15600000000001</v>
      </c>
      <c r="HD15" s="9">
        <v>931.11699999999996</v>
      </c>
      <c r="HE15" s="9">
        <v>321.30399999999997</v>
      </c>
      <c r="HF15" s="9">
        <v>254.35499999999999</v>
      </c>
      <c r="HG15" s="9">
        <v>11.204000000000001</v>
      </c>
      <c r="HH15" s="9">
        <v>243.15100000000001</v>
      </c>
      <c r="HI15" s="9">
        <v>459.86700000000002</v>
      </c>
      <c r="HJ15" s="9">
        <v>157.07900000000001</v>
      </c>
      <c r="HK15" s="9">
        <v>132.41900000000001</v>
      </c>
      <c r="HL15" s="9">
        <v>6.7889999999999997</v>
      </c>
      <c r="HM15" s="9">
        <v>125.63</v>
      </c>
      <c r="HN15" s="9">
        <v>471.25</v>
      </c>
      <c r="HO15" s="9">
        <v>164.22499999999999</v>
      </c>
      <c r="HP15" s="9">
        <v>121.93600000000001</v>
      </c>
      <c r="HQ15" s="9">
        <v>4.415</v>
      </c>
      <c r="HR15" s="9">
        <v>117.521</v>
      </c>
      <c r="HS15" s="9">
        <v>779.01</v>
      </c>
      <c r="HT15" s="9">
        <v>84.983999999999995</v>
      </c>
      <c r="HU15" s="9">
        <v>52.838000000000001</v>
      </c>
      <c r="HV15" s="9">
        <v>3.0790000000000002</v>
      </c>
      <c r="HW15" s="9">
        <v>49.76</v>
      </c>
      <c r="HX15" s="9">
        <v>435.69499999999999</v>
      </c>
      <c r="HY15" s="9">
        <v>47.064999999999998</v>
      </c>
      <c r="HZ15" s="9">
        <v>28.128</v>
      </c>
      <c r="IA15" s="9">
        <v>3.0790000000000002</v>
      </c>
      <c r="IB15" s="9">
        <v>25.048999999999999</v>
      </c>
      <c r="IC15" s="9">
        <v>343.315</v>
      </c>
      <c r="ID15" s="9">
        <v>37.918999999999997</v>
      </c>
      <c r="IE15" s="9">
        <v>24.710999999999999</v>
      </c>
      <c r="IF15" s="9">
        <v>0</v>
      </c>
      <c r="IG15" s="9">
        <v>24.710999999999999</v>
      </c>
      <c r="IH15" s="9">
        <v>83.381</v>
      </c>
      <c r="II15" s="9">
        <v>26.706</v>
      </c>
      <c r="IJ15" s="9">
        <v>16.991</v>
      </c>
      <c r="IK15" s="9">
        <v>0.49299999999999999</v>
      </c>
      <c r="IL15" s="9">
        <v>16.498000000000001</v>
      </c>
      <c r="IM15" s="9">
        <v>46.249000000000002</v>
      </c>
      <c r="IN15" s="9">
        <v>19.754999999999999</v>
      </c>
      <c r="IO15" s="9">
        <v>12.234</v>
      </c>
      <c r="IP15" s="9">
        <v>0</v>
      </c>
      <c r="IQ15" s="9">
        <v>12.234</v>
      </c>
    </row>
    <row r="16" spans="1:251">
      <c r="A16" s="10">
        <v>43862</v>
      </c>
      <c r="B16" s="9">
        <v>6820.6270000000004</v>
      </c>
      <c r="C16" s="9">
        <v>1156.1959999999999</v>
      </c>
      <c r="D16" s="9">
        <v>879.63699999999994</v>
      </c>
      <c r="E16" s="9">
        <v>102.95</v>
      </c>
      <c r="F16" s="9">
        <v>776.68700000000001</v>
      </c>
      <c r="G16" s="9">
        <v>2888.703</v>
      </c>
      <c r="H16" s="9">
        <v>428.84899999999999</v>
      </c>
      <c r="I16" s="9">
        <v>326.55099999999999</v>
      </c>
      <c r="J16" s="9">
        <v>45.798000000000002</v>
      </c>
      <c r="K16" s="9">
        <v>280.75400000000002</v>
      </c>
      <c r="L16" s="9">
        <v>3931.924</v>
      </c>
      <c r="M16" s="9">
        <v>727.34699999999998</v>
      </c>
      <c r="N16" s="9">
        <v>553.08600000000001</v>
      </c>
      <c r="O16" s="9">
        <v>57.152999999999999</v>
      </c>
      <c r="P16" s="9">
        <v>495.93299999999999</v>
      </c>
      <c r="Q16" s="9">
        <v>5745.607</v>
      </c>
      <c r="R16" s="9">
        <v>885.77499999999998</v>
      </c>
      <c r="S16" s="9">
        <v>667.66499999999996</v>
      </c>
      <c r="T16" s="9">
        <v>86.14</v>
      </c>
      <c r="U16" s="9">
        <v>581.52499999999998</v>
      </c>
      <c r="V16" s="9">
        <v>2405.953</v>
      </c>
      <c r="W16" s="9">
        <v>302.54399999999998</v>
      </c>
      <c r="X16" s="9">
        <v>227.36</v>
      </c>
      <c r="Y16" s="9">
        <v>39.905000000000001</v>
      </c>
      <c r="Z16" s="9">
        <v>187.45400000000001</v>
      </c>
      <c r="AA16" s="9">
        <v>3339.654</v>
      </c>
      <c r="AB16" s="9">
        <v>583.23099999999999</v>
      </c>
      <c r="AC16" s="9">
        <v>440.30599999999998</v>
      </c>
      <c r="AD16" s="9">
        <v>46.234999999999999</v>
      </c>
      <c r="AE16" s="9">
        <v>394.07100000000003</v>
      </c>
      <c r="AF16" s="9">
        <v>791.60299999999995</v>
      </c>
      <c r="AG16" s="9">
        <v>267.64499999999998</v>
      </c>
      <c r="AH16" s="9">
        <v>191.68899999999999</v>
      </c>
      <c r="AI16" s="9">
        <v>17.855</v>
      </c>
      <c r="AJ16" s="9">
        <v>173.834</v>
      </c>
      <c r="AK16" s="9">
        <v>330.83199999999999</v>
      </c>
      <c r="AL16" s="9">
        <v>107.92400000000001</v>
      </c>
      <c r="AM16" s="9">
        <v>78.457999999999998</v>
      </c>
      <c r="AN16" s="9">
        <v>8.76</v>
      </c>
      <c r="AO16" s="9">
        <v>69.697999999999993</v>
      </c>
      <c r="AP16" s="9">
        <v>460.77100000000002</v>
      </c>
      <c r="AQ16" s="9">
        <v>159.721</v>
      </c>
      <c r="AR16" s="9">
        <v>113.23099999999999</v>
      </c>
      <c r="AS16" s="9">
        <v>9.0950000000000006</v>
      </c>
      <c r="AT16" s="9">
        <v>104.13500000000001</v>
      </c>
      <c r="AU16" s="9">
        <v>361.13099999999997</v>
      </c>
      <c r="AV16" s="9">
        <v>123.30800000000001</v>
      </c>
      <c r="AW16" s="9">
        <v>91.007999999999996</v>
      </c>
      <c r="AX16" s="9">
        <v>10.926</v>
      </c>
      <c r="AY16" s="9">
        <v>80.081999999999994</v>
      </c>
      <c r="AZ16" s="9">
        <v>156.07599999999999</v>
      </c>
      <c r="BA16" s="9">
        <v>51.783999999999999</v>
      </c>
      <c r="BB16" s="9">
        <v>38.499000000000002</v>
      </c>
      <c r="BC16" s="9">
        <v>5.8029999999999999</v>
      </c>
      <c r="BD16" s="9">
        <v>32.697000000000003</v>
      </c>
      <c r="BE16" s="9">
        <v>205.05500000000001</v>
      </c>
      <c r="BF16" s="9">
        <v>71.524000000000001</v>
      </c>
      <c r="BG16" s="9">
        <v>52.509</v>
      </c>
      <c r="BH16" s="9">
        <v>5.1230000000000002</v>
      </c>
      <c r="BI16" s="9">
        <v>47.386000000000003</v>
      </c>
      <c r="BJ16" s="9">
        <v>181.36199999999999</v>
      </c>
      <c r="BK16" s="9">
        <v>67.225999999999999</v>
      </c>
      <c r="BL16" s="9">
        <v>44.658000000000001</v>
      </c>
      <c r="BM16" s="9">
        <v>2.2759999999999998</v>
      </c>
      <c r="BN16" s="9">
        <v>42.381999999999998</v>
      </c>
      <c r="BO16" s="9">
        <v>75.325000000000003</v>
      </c>
      <c r="BP16" s="9">
        <v>26.895</v>
      </c>
      <c r="BQ16" s="9">
        <v>18.698</v>
      </c>
      <c r="BR16" s="9">
        <v>0.76900000000000002</v>
      </c>
      <c r="BS16" s="9">
        <v>17.928999999999998</v>
      </c>
      <c r="BT16" s="9">
        <v>106.03700000000001</v>
      </c>
      <c r="BU16" s="9">
        <v>40.331000000000003</v>
      </c>
      <c r="BV16" s="9">
        <v>25.96</v>
      </c>
      <c r="BW16" s="9">
        <v>1.5069999999999999</v>
      </c>
      <c r="BX16" s="9">
        <v>24.452999999999999</v>
      </c>
      <c r="BY16" s="9">
        <v>249.11</v>
      </c>
      <c r="BZ16" s="9">
        <v>77.111000000000004</v>
      </c>
      <c r="CA16" s="9">
        <v>56.023000000000003</v>
      </c>
      <c r="CB16" s="9">
        <v>4.6539999999999999</v>
      </c>
      <c r="CC16" s="9">
        <v>51.369</v>
      </c>
      <c r="CD16" s="9">
        <v>99.430999999999997</v>
      </c>
      <c r="CE16" s="9">
        <v>29.245000000000001</v>
      </c>
      <c r="CF16" s="9">
        <v>21.260999999999999</v>
      </c>
      <c r="CG16" s="9">
        <v>2.1880000000000002</v>
      </c>
      <c r="CH16" s="9">
        <v>19.071999999999999</v>
      </c>
      <c r="CI16" s="9">
        <v>149.68</v>
      </c>
      <c r="CJ16" s="9">
        <v>47.866</v>
      </c>
      <c r="CK16" s="9">
        <v>34.762</v>
      </c>
      <c r="CL16" s="9">
        <v>2.4660000000000002</v>
      </c>
      <c r="CM16" s="9">
        <v>32.296999999999997</v>
      </c>
      <c r="CN16" s="9">
        <v>624.65599999999995</v>
      </c>
      <c r="CO16" s="9">
        <v>195.273</v>
      </c>
      <c r="CP16" s="9">
        <v>150.84700000000001</v>
      </c>
      <c r="CQ16" s="9">
        <v>16.879000000000001</v>
      </c>
      <c r="CR16" s="9">
        <v>133.96799999999999</v>
      </c>
      <c r="CS16" s="9">
        <v>277.13</v>
      </c>
      <c r="CT16" s="9">
        <v>69.605999999999995</v>
      </c>
      <c r="CU16" s="9">
        <v>56.484999999999999</v>
      </c>
      <c r="CV16" s="9">
        <v>9.5079999999999991</v>
      </c>
      <c r="CW16" s="9">
        <v>46.976999999999997</v>
      </c>
      <c r="CX16" s="9">
        <v>347.52600000000001</v>
      </c>
      <c r="CY16" s="9">
        <v>125.667</v>
      </c>
      <c r="CZ16" s="9">
        <v>94.361999999999995</v>
      </c>
      <c r="DA16" s="9">
        <v>7.3710000000000004</v>
      </c>
      <c r="DB16" s="9">
        <v>86.992000000000004</v>
      </c>
      <c r="DC16" s="9">
        <v>513.35699999999997</v>
      </c>
      <c r="DD16" s="9">
        <v>112.54600000000001</v>
      </c>
      <c r="DE16" s="9">
        <v>89.753</v>
      </c>
      <c r="DF16" s="9">
        <v>11.388999999999999</v>
      </c>
      <c r="DG16" s="9">
        <v>78.364000000000004</v>
      </c>
      <c r="DH16" s="9">
        <v>227.102</v>
      </c>
      <c r="DI16" s="9">
        <v>35.508000000000003</v>
      </c>
      <c r="DJ16" s="9">
        <v>27.49</v>
      </c>
      <c r="DK16" s="9">
        <v>4.5410000000000004</v>
      </c>
      <c r="DL16" s="9">
        <v>22.949000000000002</v>
      </c>
      <c r="DM16" s="9">
        <v>286.255</v>
      </c>
      <c r="DN16" s="9">
        <v>77.037999999999997</v>
      </c>
      <c r="DO16" s="9">
        <v>62.262</v>
      </c>
      <c r="DP16" s="9">
        <v>6.8479999999999999</v>
      </c>
      <c r="DQ16" s="9">
        <v>55.414000000000001</v>
      </c>
      <c r="DR16" s="9">
        <v>953.51700000000005</v>
      </c>
      <c r="DS16" s="9">
        <v>155.91200000000001</v>
      </c>
      <c r="DT16" s="9">
        <v>126.321</v>
      </c>
      <c r="DU16" s="9">
        <v>19.239999999999998</v>
      </c>
      <c r="DV16" s="9">
        <v>107.081</v>
      </c>
      <c r="DW16" s="9">
        <v>437.803</v>
      </c>
      <c r="DX16" s="9">
        <v>50.02</v>
      </c>
      <c r="DY16" s="9">
        <v>40.281999999999996</v>
      </c>
      <c r="DZ16" s="9">
        <v>8.9019999999999992</v>
      </c>
      <c r="EA16" s="9">
        <v>31.38</v>
      </c>
      <c r="EB16" s="9">
        <v>515.71400000000006</v>
      </c>
      <c r="EC16" s="9">
        <v>105.892</v>
      </c>
      <c r="ED16" s="9">
        <v>86.039000000000001</v>
      </c>
      <c r="EE16" s="9">
        <v>10.337</v>
      </c>
      <c r="EF16" s="9">
        <v>75.700999999999993</v>
      </c>
      <c r="EG16" s="9">
        <v>2862.4740000000002</v>
      </c>
      <c r="EH16" s="9">
        <v>154.399</v>
      </c>
      <c r="EI16" s="9">
        <v>109.056</v>
      </c>
      <c r="EJ16" s="9">
        <v>20.777999999999999</v>
      </c>
      <c r="EK16" s="9">
        <v>88.278000000000006</v>
      </c>
      <c r="EL16" s="9">
        <v>1133.086</v>
      </c>
      <c r="EM16" s="9">
        <v>39.485999999999997</v>
      </c>
      <c r="EN16" s="9">
        <v>24.645</v>
      </c>
      <c r="EO16" s="9">
        <v>8.1950000000000003</v>
      </c>
      <c r="EP16" s="9">
        <v>16.45</v>
      </c>
      <c r="EQ16" s="9">
        <v>1729.3869999999999</v>
      </c>
      <c r="ER16" s="9">
        <v>114.913</v>
      </c>
      <c r="ES16" s="9">
        <v>84.411000000000001</v>
      </c>
      <c r="ET16" s="9">
        <v>12.583</v>
      </c>
      <c r="EU16" s="9">
        <v>71.828000000000003</v>
      </c>
      <c r="EV16" s="9">
        <v>1075.02</v>
      </c>
      <c r="EW16" s="9">
        <v>270.42099999999999</v>
      </c>
      <c r="EX16" s="9">
        <v>211.97200000000001</v>
      </c>
      <c r="EY16" s="9">
        <v>16.809999999999999</v>
      </c>
      <c r="EZ16" s="9">
        <v>195.161</v>
      </c>
      <c r="FA16" s="9">
        <v>482.75</v>
      </c>
      <c r="FB16" s="9">
        <v>126.30500000000001</v>
      </c>
      <c r="FC16" s="9">
        <v>99.191999999999993</v>
      </c>
      <c r="FD16" s="9">
        <v>5.8920000000000003</v>
      </c>
      <c r="FE16" s="9">
        <v>93.3</v>
      </c>
      <c r="FF16" s="9">
        <v>592.27</v>
      </c>
      <c r="FG16" s="9">
        <v>144.11600000000001</v>
      </c>
      <c r="FH16" s="9">
        <v>112.78</v>
      </c>
      <c r="FI16" s="9">
        <v>10.917999999999999</v>
      </c>
      <c r="FJ16" s="9">
        <v>101.86199999999999</v>
      </c>
      <c r="FK16" s="9">
        <v>2927.069</v>
      </c>
      <c r="FL16" s="9">
        <v>107.042</v>
      </c>
      <c r="FM16" s="9">
        <v>97.052000000000007</v>
      </c>
      <c r="FN16" s="9">
        <v>24.491</v>
      </c>
      <c r="FO16" s="9">
        <v>72.561999999999998</v>
      </c>
      <c r="FP16" s="9">
        <v>1405.527</v>
      </c>
      <c r="FQ16" s="9">
        <v>63.93</v>
      </c>
      <c r="FR16" s="9">
        <v>58.176000000000002</v>
      </c>
      <c r="FS16" s="9">
        <v>16.942</v>
      </c>
      <c r="FT16" s="9">
        <v>41.234000000000002</v>
      </c>
      <c r="FU16" s="9">
        <v>1521.5419999999999</v>
      </c>
      <c r="FV16" s="9">
        <v>43.112000000000002</v>
      </c>
      <c r="FW16" s="9">
        <v>38.875999999999998</v>
      </c>
      <c r="FX16" s="9">
        <v>7.548</v>
      </c>
      <c r="FY16" s="9">
        <v>31.327999999999999</v>
      </c>
      <c r="FZ16" s="9">
        <v>850.13300000000004</v>
      </c>
      <c r="GA16" s="9">
        <v>198.12299999999999</v>
      </c>
      <c r="GB16" s="9">
        <v>152.41499999999999</v>
      </c>
      <c r="GC16" s="9">
        <v>29.379000000000001</v>
      </c>
      <c r="GD16" s="9">
        <v>123.036</v>
      </c>
      <c r="GE16" s="9">
        <v>142.00899999999999</v>
      </c>
      <c r="GF16" s="9">
        <v>46.572000000000003</v>
      </c>
      <c r="GG16" s="9">
        <v>36.384</v>
      </c>
      <c r="GH16" s="9">
        <v>9.4090000000000007</v>
      </c>
      <c r="GI16" s="9">
        <v>26.975999999999999</v>
      </c>
      <c r="GJ16" s="9">
        <v>708.12400000000002</v>
      </c>
      <c r="GK16" s="9">
        <v>151.55099999999999</v>
      </c>
      <c r="GL16" s="9">
        <v>116.03100000000001</v>
      </c>
      <c r="GM16" s="9">
        <v>19.97</v>
      </c>
      <c r="GN16" s="9">
        <v>96.061000000000007</v>
      </c>
      <c r="GO16" s="9">
        <v>468.89400000000001</v>
      </c>
      <c r="GP16" s="9">
        <v>223.852</v>
      </c>
      <c r="GQ16" s="9">
        <v>168.58</v>
      </c>
      <c r="GR16" s="9">
        <v>8.8650000000000002</v>
      </c>
      <c r="GS16" s="9">
        <v>159.715</v>
      </c>
      <c r="GT16" s="9">
        <v>34.954000000000001</v>
      </c>
      <c r="GU16" s="9">
        <v>19.911999999999999</v>
      </c>
      <c r="GV16" s="9">
        <v>13.877000000000001</v>
      </c>
      <c r="GW16" s="9">
        <v>0.72299999999999998</v>
      </c>
      <c r="GX16" s="9">
        <v>13.154999999999999</v>
      </c>
      <c r="GY16" s="9">
        <v>433.94</v>
      </c>
      <c r="GZ16" s="9">
        <v>203.94</v>
      </c>
      <c r="HA16" s="9">
        <v>154.703</v>
      </c>
      <c r="HB16" s="9">
        <v>8.1430000000000007</v>
      </c>
      <c r="HC16" s="9">
        <v>146.56</v>
      </c>
      <c r="HD16" s="9">
        <v>903.31</v>
      </c>
      <c r="HE16" s="9">
        <v>323.61</v>
      </c>
      <c r="HF16" s="9">
        <v>251.17099999999999</v>
      </c>
      <c r="HG16" s="9">
        <v>18.260000000000002</v>
      </c>
      <c r="HH16" s="9">
        <v>232.911</v>
      </c>
      <c r="HI16" s="9">
        <v>472.40300000000002</v>
      </c>
      <c r="HJ16" s="9">
        <v>152.32499999999999</v>
      </c>
      <c r="HK16" s="9">
        <v>116.58499999999999</v>
      </c>
      <c r="HL16" s="9">
        <v>8.8640000000000008</v>
      </c>
      <c r="HM16" s="9">
        <v>107.721</v>
      </c>
      <c r="HN16" s="9">
        <v>430.90800000000002</v>
      </c>
      <c r="HO16" s="9">
        <v>171.285</v>
      </c>
      <c r="HP16" s="9">
        <v>134.58600000000001</v>
      </c>
      <c r="HQ16" s="9">
        <v>9.3949999999999996</v>
      </c>
      <c r="HR16" s="9">
        <v>125.191</v>
      </c>
      <c r="HS16" s="9">
        <v>804.36900000000003</v>
      </c>
      <c r="HT16" s="9">
        <v>94.756</v>
      </c>
      <c r="HU16" s="9">
        <v>51.292000000000002</v>
      </c>
      <c r="HV16" s="9">
        <v>3.0139999999999998</v>
      </c>
      <c r="HW16" s="9">
        <v>48.277999999999999</v>
      </c>
      <c r="HX16" s="9">
        <v>451.13299999999998</v>
      </c>
      <c r="HY16" s="9">
        <v>56.917000000000002</v>
      </c>
      <c r="HZ16" s="9">
        <v>29.704999999999998</v>
      </c>
      <c r="IA16" s="9">
        <v>1.6659999999999999</v>
      </c>
      <c r="IB16" s="9">
        <v>28.039000000000001</v>
      </c>
      <c r="IC16" s="9">
        <v>353.23599999999999</v>
      </c>
      <c r="ID16" s="9">
        <v>37.840000000000003</v>
      </c>
      <c r="IE16" s="9">
        <v>21.587</v>
      </c>
      <c r="IF16" s="9">
        <v>1.3480000000000001</v>
      </c>
      <c r="IG16" s="9">
        <v>20.239000000000001</v>
      </c>
      <c r="IH16" s="9">
        <v>69.08</v>
      </c>
      <c r="II16" s="9">
        <v>26.727</v>
      </c>
      <c r="IJ16" s="9">
        <v>14.763999999999999</v>
      </c>
      <c r="IK16" s="9">
        <v>0.60699999999999998</v>
      </c>
      <c r="IL16" s="9">
        <v>14.157</v>
      </c>
      <c r="IM16" s="9">
        <v>38.838000000000001</v>
      </c>
      <c r="IN16" s="9">
        <v>11.417999999999999</v>
      </c>
      <c r="IO16" s="9">
        <v>7.3209999999999997</v>
      </c>
      <c r="IP16" s="9">
        <v>0</v>
      </c>
      <c r="IQ16" s="9">
        <v>7.3209999999999997</v>
      </c>
    </row>
    <row r="17" spans="1:251">
      <c r="A17" s="10">
        <v>44228</v>
      </c>
      <c r="B17" s="9">
        <v>6888.277</v>
      </c>
      <c r="C17" s="9">
        <v>1155.663</v>
      </c>
      <c r="D17" s="9">
        <v>862.23199999999997</v>
      </c>
      <c r="E17" s="9">
        <v>113.006</v>
      </c>
      <c r="F17" s="9">
        <v>749.226</v>
      </c>
      <c r="G17" s="9">
        <v>2887.9650000000001</v>
      </c>
      <c r="H17" s="9">
        <v>436.77800000000002</v>
      </c>
      <c r="I17" s="9">
        <v>337.149</v>
      </c>
      <c r="J17" s="9">
        <v>52.136000000000003</v>
      </c>
      <c r="K17" s="9">
        <v>285.01299999999998</v>
      </c>
      <c r="L17" s="9">
        <v>4000.3130000000001</v>
      </c>
      <c r="M17" s="9">
        <v>718.88499999999999</v>
      </c>
      <c r="N17" s="9">
        <v>525.08299999999997</v>
      </c>
      <c r="O17" s="9">
        <v>60.87</v>
      </c>
      <c r="P17" s="9">
        <v>464.21300000000002</v>
      </c>
      <c r="Q17" s="9">
        <v>5820.5190000000002</v>
      </c>
      <c r="R17" s="9">
        <v>868.96100000000001</v>
      </c>
      <c r="S17" s="9">
        <v>645.09500000000003</v>
      </c>
      <c r="T17" s="9">
        <v>97.599000000000004</v>
      </c>
      <c r="U17" s="9">
        <v>547.495</v>
      </c>
      <c r="V17" s="9">
        <v>2423.6849999999999</v>
      </c>
      <c r="W17" s="9">
        <v>302.02800000000002</v>
      </c>
      <c r="X17" s="9">
        <v>231.83600000000001</v>
      </c>
      <c r="Y17" s="9">
        <v>44.512999999999998</v>
      </c>
      <c r="Z17" s="9">
        <v>187.32300000000001</v>
      </c>
      <c r="AA17" s="9">
        <v>3396.835</v>
      </c>
      <c r="AB17" s="9">
        <v>566.93299999999999</v>
      </c>
      <c r="AC17" s="9">
        <v>413.25799999999998</v>
      </c>
      <c r="AD17" s="9">
        <v>53.085999999999999</v>
      </c>
      <c r="AE17" s="9">
        <v>360.17200000000003</v>
      </c>
      <c r="AF17" s="9">
        <v>717.64200000000005</v>
      </c>
      <c r="AG17" s="9">
        <v>266.60300000000001</v>
      </c>
      <c r="AH17" s="9">
        <v>189.905</v>
      </c>
      <c r="AI17" s="9">
        <v>28.954999999999998</v>
      </c>
      <c r="AJ17" s="9">
        <v>160.94999999999999</v>
      </c>
      <c r="AK17" s="9">
        <v>298.59500000000003</v>
      </c>
      <c r="AL17" s="9">
        <v>107.48399999999999</v>
      </c>
      <c r="AM17" s="9">
        <v>86.281000000000006</v>
      </c>
      <c r="AN17" s="9">
        <v>16.271000000000001</v>
      </c>
      <c r="AO17" s="9">
        <v>70.010000000000005</v>
      </c>
      <c r="AP17" s="9">
        <v>419.04700000000003</v>
      </c>
      <c r="AQ17" s="9">
        <v>159.119</v>
      </c>
      <c r="AR17" s="9">
        <v>103.624</v>
      </c>
      <c r="AS17" s="9">
        <v>12.685</v>
      </c>
      <c r="AT17" s="9">
        <v>90.94</v>
      </c>
      <c r="AU17" s="9">
        <v>320.76600000000002</v>
      </c>
      <c r="AV17" s="9">
        <v>122.82</v>
      </c>
      <c r="AW17" s="9">
        <v>91.094999999999999</v>
      </c>
      <c r="AX17" s="9">
        <v>14.137</v>
      </c>
      <c r="AY17" s="9">
        <v>76.957999999999998</v>
      </c>
      <c r="AZ17" s="9">
        <v>146.745</v>
      </c>
      <c r="BA17" s="9">
        <v>50.636000000000003</v>
      </c>
      <c r="BB17" s="9">
        <v>41.055</v>
      </c>
      <c r="BC17" s="9">
        <v>7.149</v>
      </c>
      <c r="BD17" s="9">
        <v>33.905999999999999</v>
      </c>
      <c r="BE17" s="9">
        <v>174.02099999999999</v>
      </c>
      <c r="BF17" s="9">
        <v>72.183999999999997</v>
      </c>
      <c r="BG17" s="9">
        <v>50.04</v>
      </c>
      <c r="BH17" s="9">
        <v>6.9889999999999999</v>
      </c>
      <c r="BI17" s="9">
        <v>43.052</v>
      </c>
      <c r="BJ17" s="9">
        <v>155.16900000000001</v>
      </c>
      <c r="BK17" s="9">
        <v>52.963000000000001</v>
      </c>
      <c r="BL17" s="9">
        <v>36.375999999999998</v>
      </c>
      <c r="BM17" s="9">
        <v>3.573</v>
      </c>
      <c r="BN17" s="9">
        <v>32.802</v>
      </c>
      <c r="BO17" s="9">
        <v>54.853999999999999</v>
      </c>
      <c r="BP17" s="9">
        <v>19.158999999999999</v>
      </c>
      <c r="BQ17" s="9">
        <v>15.565</v>
      </c>
      <c r="BR17" s="9">
        <v>1.655</v>
      </c>
      <c r="BS17" s="9">
        <v>13.91</v>
      </c>
      <c r="BT17" s="9">
        <v>100.315</v>
      </c>
      <c r="BU17" s="9">
        <v>33.804000000000002</v>
      </c>
      <c r="BV17" s="9">
        <v>20.811</v>
      </c>
      <c r="BW17" s="9">
        <v>1.919</v>
      </c>
      <c r="BX17" s="9">
        <v>18.891999999999999</v>
      </c>
      <c r="BY17" s="9">
        <v>241.70699999999999</v>
      </c>
      <c r="BZ17" s="9">
        <v>90.82</v>
      </c>
      <c r="CA17" s="9">
        <v>62.433999999999997</v>
      </c>
      <c r="CB17" s="9">
        <v>11.244</v>
      </c>
      <c r="CC17" s="9">
        <v>51.19</v>
      </c>
      <c r="CD17" s="9">
        <v>96.995999999999995</v>
      </c>
      <c r="CE17" s="9">
        <v>37.688000000000002</v>
      </c>
      <c r="CF17" s="9">
        <v>29.661000000000001</v>
      </c>
      <c r="CG17" s="9">
        <v>7.4669999999999996</v>
      </c>
      <c r="CH17" s="9">
        <v>22.193999999999999</v>
      </c>
      <c r="CI17" s="9">
        <v>144.71100000000001</v>
      </c>
      <c r="CJ17" s="9">
        <v>53.131</v>
      </c>
      <c r="CK17" s="9">
        <v>32.773000000000003</v>
      </c>
      <c r="CL17" s="9">
        <v>3.7770000000000001</v>
      </c>
      <c r="CM17" s="9">
        <v>28.995999999999999</v>
      </c>
      <c r="CN17" s="9">
        <v>676.34</v>
      </c>
      <c r="CO17" s="9">
        <v>226.38499999999999</v>
      </c>
      <c r="CP17" s="9">
        <v>165.45599999999999</v>
      </c>
      <c r="CQ17" s="9">
        <v>22.530999999999999</v>
      </c>
      <c r="CR17" s="9">
        <v>142.92400000000001</v>
      </c>
      <c r="CS17" s="9">
        <v>289.601</v>
      </c>
      <c r="CT17" s="9">
        <v>83.733000000000004</v>
      </c>
      <c r="CU17" s="9">
        <v>57.21</v>
      </c>
      <c r="CV17" s="9">
        <v>10.109</v>
      </c>
      <c r="CW17" s="9">
        <v>47.100999999999999</v>
      </c>
      <c r="CX17" s="9">
        <v>386.74</v>
      </c>
      <c r="CY17" s="9">
        <v>142.65199999999999</v>
      </c>
      <c r="CZ17" s="9">
        <v>108.245</v>
      </c>
      <c r="DA17" s="9">
        <v>12.422000000000001</v>
      </c>
      <c r="DB17" s="9">
        <v>95.822999999999993</v>
      </c>
      <c r="DC17" s="9">
        <v>519.75800000000004</v>
      </c>
      <c r="DD17" s="9">
        <v>112.09099999999999</v>
      </c>
      <c r="DE17" s="9">
        <v>86.114000000000004</v>
      </c>
      <c r="DF17" s="9">
        <v>8.3740000000000006</v>
      </c>
      <c r="DG17" s="9">
        <v>77.739999999999995</v>
      </c>
      <c r="DH17" s="9">
        <v>228.01599999999999</v>
      </c>
      <c r="DI17" s="9">
        <v>34.033000000000001</v>
      </c>
      <c r="DJ17" s="9">
        <v>28.062999999999999</v>
      </c>
      <c r="DK17" s="9">
        <v>4.7359999999999998</v>
      </c>
      <c r="DL17" s="9">
        <v>23.327000000000002</v>
      </c>
      <c r="DM17" s="9">
        <v>291.74200000000002</v>
      </c>
      <c r="DN17" s="9">
        <v>78.058000000000007</v>
      </c>
      <c r="DO17" s="9">
        <v>58.051000000000002</v>
      </c>
      <c r="DP17" s="9">
        <v>3.6379999999999999</v>
      </c>
      <c r="DQ17" s="9">
        <v>54.414000000000001</v>
      </c>
      <c r="DR17" s="9">
        <v>977.99199999999996</v>
      </c>
      <c r="DS17" s="9">
        <v>140.072</v>
      </c>
      <c r="DT17" s="9">
        <v>108.05</v>
      </c>
      <c r="DU17" s="9">
        <v>17.209</v>
      </c>
      <c r="DV17" s="9">
        <v>90.840999999999994</v>
      </c>
      <c r="DW17" s="9">
        <v>459.22699999999998</v>
      </c>
      <c r="DX17" s="9">
        <v>41.615000000000002</v>
      </c>
      <c r="DY17" s="9">
        <v>31.190999999999999</v>
      </c>
      <c r="DZ17" s="9">
        <v>6.2939999999999996</v>
      </c>
      <c r="EA17" s="9">
        <v>24.896999999999998</v>
      </c>
      <c r="EB17" s="9">
        <v>518.76499999999999</v>
      </c>
      <c r="EC17" s="9">
        <v>98.456000000000003</v>
      </c>
      <c r="ED17" s="9">
        <v>76.86</v>
      </c>
      <c r="EE17" s="9">
        <v>10.914999999999999</v>
      </c>
      <c r="EF17" s="9">
        <v>65.944000000000003</v>
      </c>
      <c r="EG17" s="9">
        <v>2928.788</v>
      </c>
      <c r="EH17" s="9">
        <v>123.81</v>
      </c>
      <c r="EI17" s="9">
        <v>95.569000000000003</v>
      </c>
      <c r="EJ17" s="9">
        <v>20.53</v>
      </c>
      <c r="EK17" s="9">
        <v>75.039000000000001</v>
      </c>
      <c r="EL17" s="9">
        <v>1148.2460000000001</v>
      </c>
      <c r="EM17" s="9">
        <v>35.161999999999999</v>
      </c>
      <c r="EN17" s="9">
        <v>29.091000000000001</v>
      </c>
      <c r="EO17" s="9">
        <v>7.1029999999999998</v>
      </c>
      <c r="EP17" s="9">
        <v>21.988</v>
      </c>
      <c r="EQ17" s="9">
        <v>1780.5409999999999</v>
      </c>
      <c r="ER17" s="9">
        <v>88.647000000000006</v>
      </c>
      <c r="ES17" s="9">
        <v>66.477999999999994</v>
      </c>
      <c r="ET17" s="9">
        <v>13.427</v>
      </c>
      <c r="EU17" s="9">
        <v>53.051000000000002</v>
      </c>
      <c r="EV17" s="9">
        <v>1067.758</v>
      </c>
      <c r="EW17" s="9">
        <v>286.702</v>
      </c>
      <c r="EX17" s="9">
        <v>217.137</v>
      </c>
      <c r="EY17" s="9">
        <v>15.406000000000001</v>
      </c>
      <c r="EZ17" s="9">
        <v>201.73099999999999</v>
      </c>
      <c r="FA17" s="9">
        <v>464.28</v>
      </c>
      <c r="FB17" s="9">
        <v>134.75</v>
      </c>
      <c r="FC17" s="9">
        <v>105.312</v>
      </c>
      <c r="FD17" s="9">
        <v>7.6230000000000002</v>
      </c>
      <c r="FE17" s="9">
        <v>97.688999999999993</v>
      </c>
      <c r="FF17" s="9">
        <v>603.47799999999995</v>
      </c>
      <c r="FG17" s="9">
        <v>151.952</v>
      </c>
      <c r="FH17" s="9">
        <v>111.825</v>
      </c>
      <c r="FI17" s="9">
        <v>7.7830000000000004</v>
      </c>
      <c r="FJ17" s="9">
        <v>104.041</v>
      </c>
      <c r="FK17" s="9">
        <v>3092.4140000000002</v>
      </c>
      <c r="FL17" s="9">
        <v>91.308000000000007</v>
      </c>
      <c r="FM17" s="9">
        <v>81.114999999999995</v>
      </c>
      <c r="FN17" s="9">
        <v>25.901</v>
      </c>
      <c r="FO17" s="9">
        <v>55.213000000000001</v>
      </c>
      <c r="FP17" s="9">
        <v>1477.6880000000001</v>
      </c>
      <c r="FQ17" s="9">
        <v>51.793999999999997</v>
      </c>
      <c r="FR17" s="9">
        <v>45.656999999999996</v>
      </c>
      <c r="FS17" s="9">
        <v>14.317</v>
      </c>
      <c r="FT17" s="9">
        <v>31.34</v>
      </c>
      <c r="FU17" s="9">
        <v>1614.7249999999999</v>
      </c>
      <c r="FV17" s="9">
        <v>39.514000000000003</v>
      </c>
      <c r="FW17" s="9">
        <v>35.457999999999998</v>
      </c>
      <c r="FX17" s="9">
        <v>11.585000000000001</v>
      </c>
      <c r="FY17" s="9">
        <v>23.873000000000001</v>
      </c>
      <c r="FZ17" s="9">
        <v>869.04300000000001</v>
      </c>
      <c r="GA17" s="9">
        <v>212.31800000000001</v>
      </c>
      <c r="GB17" s="9">
        <v>166.136</v>
      </c>
      <c r="GC17" s="9">
        <v>40.206000000000003</v>
      </c>
      <c r="GD17" s="9">
        <v>125.93</v>
      </c>
      <c r="GE17" s="9">
        <v>157.93700000000001</v>
      </c>
      <c r="GF17" s="9">
        <v>49.807000000000002</v>
      </c>
      <c r="GG17" s="9">
        <v>42.37</v>
      </c>
      <c r="GH17" s="9">
        <v>12.977</v>
      </c>
      <c r="GI17" s="9">
        <v>29.393000000000001</v>
      </c>
      <c r="GJ17" s="9">
        <v>711.10699999999997</v>
      </c>
      <c r="GK17" s="9">
        <v>162.511</v>
      </c>
      <c r="GL17" s="9">
        <v>123.76600000000001</v>
      </c>
      <c r="GM17" s="9">
        <v>27.228999999999999</v>
      </c>
      <c r="GN17" s="9">
        <v>96.537000000000006</v>
      </c>
      <c r="GO17" s="9">
        <v>487.23200000000003</v>
      </c>
      <c r="GP17" s="9">
        <v>234.642</v>
      </c>
      <c r="GQ17" s="9">
        <v>164.613</v>
      </c>
      <c r="GR17" s="9">
        <v>7.2670000000000003</v>
      </c>
      <c r="GS17" s="9">
        <v>157.346</v>
      </c>
      <c r="GT17" s="9">
        <v>36.155000000000001</v>
      </c>
      <c r="GU17" s="9">
        <v>23.178999999999998</v>
      </c>
      <c r="GV17" s="9">
        <v>15.06</v>
      </c>
      <c r="GW17" s="9">
        <v>0</v>
      </c>
      <c r="GX17" s="9">
        <v>15.06</v>
      </c>
      <c r="GY17" s="9">
        <v>451.077</v>
      </c>
      <c r="GZ17" s="9">
        <v>211.46299999999999</v>
      </c>
      <c r="HA17" s="9">
        <v>149.553</v>
      </c>
      <c r="HB17" s="9">
        <v>7.2670000000000003</v>
      </c>
      <c r="HC17" s="9">
        <v>142.286</v>
      </c>
      <c r="HD17" s="9">
        <v>881.31700000000001</v>
      </c>
      <c r="HE17" s="9">
        <v>339.65499999999997</v>
      </c>
      <c r="HF17" s="9">
        <v>264.947</v>
      </c>
      <c r="HG17" s="9">
        <v>17.625</v>
      </c>
      <c r="HH17" s="9">
        <v>247.322</v>
      </c>
      <c r="HI17" s="9">
        <v>455.33300000000003</v>
      </c>
      <c r="HJ17" s="9">
        <v>171.46799999999999</v>
      </c>
      <c r="HK17" s="9">
        <v>134.97800000000001</v>
      </c>
      <c r="HL17" s="9">
        <v>9.0150000000000006</v>
      </c>
      <c r="HM17" s="9">
        <v>125.964</v>
      </c>
      <c r="HN17" s="9">
        <v>425.98500000000001</v>
      </c>
      <c r="HO17" s="9">
        <v>168.18700000000001</v>
      </c>
      <c r="HP17" s="9">
        <v>129.96899999999999</v>
      </c>
      <c r="HQ17" s="9">
        <v>8.6110000000000007</v>
      </c>
      <c r="HR17" s="9">
        <v>121.358</v>
      </c>
      <c r="HS17" s="9">
        <v>786.91499999999996</v>
      </c>
      <c r="HT17" s="9">
        <v>81.674000000000007</v>
      </c>
      <c r="HU17" s="9">
        <v>47.536999999999999</v>
      </c>
      <c r="HV17" s="9">
        <v>3.4140000000000001</v>
      </c>
      <c r="HW17" s="9">
        <v>44.122999999999998</v>
      </c>
      <c r="HX17" s="9">
        <v>412.351</v>
      </c>
      <c r="HY17" s="9">
        <v>44.774999999999999</v>
      </c>
      <c r="HZ17" s="9">
        <v>27.513999999999999</v>
      </c>
      <c r="IA17" s="9">
        <v>1.9219999999999999</v>
      </c>
      <c r="IB17" s="9">
        <v>25.591999999999999</v>
      </c>
      <c r="IC17" s="9">
        <v>374.56400000000002</v>
      </c>
      <c r="ID17" s="9">
        <v>36.899000000000001</v>
      </c>
      <c r="IE17" s="9">
        <v>20.023</v>
      </c>
      <c r="IF17" s="9">
        <v>1.492</v>
      </c>
      <c r="IG17" s="9">
        <v>18.530999999999999</v>
      </c>
      <c r="IH17" s="9">
        <v>81.84</v>
      </c>
      <c r="II17" s="9">
        <v>29.724</v>
      </c>
      <c r="IJ17" s="9">
        <v>17.803000000000001</v>
      </c>
      <c r="IK17" s="9">
        <v>0.47599999999999998</v>
      </c>
      <c r="IL17" s="9">
        <v>17.326000000000001</v>
      </c>
      <c r="IM17" s="9">
        <v>38.835000000000001</v>
      </c>
      <c r="IN17" s="9">
        <v>12.269</v>
      </c>
      <c r="IO17" s="9">
        <v>8.6890000000000001</v>
      </c>
      <c r="IP17" s="9">
        <v>0.47599999999999998</v>
      </c>
      <c r="IQ17" s="9">
        <v>8.2129999999999992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66" s="2" customFormat="1" ht="99.95" customHeight="1">
      <c r="B1" s="3" t="s">
        <v>512</v>
      </c>
      <c r="C1" s="3" t="s">
        <v>513</v>
      </c>
      <c r="D1" s="3" t="s">
        <v>514</v>
      </c>
      <c r="E1" s="3" t="s">
        <v>515</v>
      </c>
      <c r="F1" s="3" t="s">
        <v>516</v>
      </c>
      <c r="G1" s="3" t="s">
        <v>517</v>
      </c>
      <c r="H1" s="3" t="s">
        <v>518</v>
      </c>
      <c r="I1" s="3" t="s">
        <v>519</v>
      </c>
      <c r="J1" s="3" t="s">
        <v>520</v>
      </c>
      <c r="K1" s="3" t="s">
        <v>521</v>
      </c>
      <c r="L1" s="3" t="s">
        <v>522</v>
      </c>
      <c r="M1" s="3" t="s">
        <v>523</v>
      </c>
      <c r="N1" s="3" t="s">
        <v>524</v>
      </c>
      <c r="O1" s="3" t="s">
        <v>525</v>
      </c>
      <c r="P1" s="3" t="s">
        <v>526</v>
      </c>
      <c r="Q1" s="3" t="s">
        <v>527</v>
      </c>
      <c r="R1" s="3" t="s">
        <v>528</v>
      </c>
      <c r="S1" s="3" t="s">
        <v>529</v>
      </c>
      <c r="T1" s="3" t="s">
        <v>530</v>
      </c>
      <c r="U1" s="3" t="s">
        <v>531</v>
      </c>
      <c r="V1" s="3" t="s">
        <v>532</v>
      </c>
      <c r="W1" s="3" t="s">
        <v>533</v>
      </c>
      <c r="X1" s="3" t="s">
        <v>534</v>
      </c>
      <c r="Y1" s="3" t="s">
        <v>535</v>
      </c>
      <c r="Z1" s="3" t="s">
        <v>536</v>
      </c>
      <c r="AA1" s="3" t="s">
        <v>537</v>
      </c>
      <c r="AB1" s="3" t="s">
        <v>538</v>
      </c>
      <c r="AC1" s="3" t="s">
        <v>539</v>
      </c>
      <c r="AD1" s="3" t="s">
        <v>540</v>
      </c>
      <c r="AE1" s="3" t="s">
        <v>541</v>
      </c>
      <c r="AF1" s="3" t="s">
        <v>542</v>
      </c>
      <c r="AG1" s="3" t="s">
        <v>543</v>
      </c>
      <c r="AH1" s="3" t="s">
        <v>544</v>
      </c>
      <c r="AI1" s="3" t="s">
        <v>545</v>
      </c>
      <c r="AJ1" s="3" t="s">
        <v>546</v>
      </c>
      <c r="AK1" s="3" t="s">
        <v>547</v>
      </c>
      <c r="AL1" s="3" t="s">
        <v>548</v>
      </c>
      <c r="AM1" s="3" t="s">
        <v>549</v>
      </c>
      <c r="AN1" s="3" t="s">
        <v>550</v>
      </c>
      <c r="AO1" s="3" t="s">
        <v>551</v>
      </c>
      <c r="AP1" s="3" t="s">
        <v>552</v>
      </c>
      <c r="AQ1" s="3" t="s">
        <v>553</v>
      </c>
      <c r="AR1" s="3" t="s">
        <v>554</v>
      </c>
      <c r="AS1" s="3" t="s">
        <v>555</v>
      </c>
      <c r="AT1" s="3" t="s">
        <v>556</v>
      </c>
      <c r="AU1" s="3" t="s">
        <v>557</v>
      </c>
      <c r="AV1" s="3" t="s">
        <v>558</v>
      </c>
      <c r="AW1" s="3" t="s">
        <v>559</v>
      </c>
      <c r="AX1" s="3" t="s">
        <v>560</v>
      </c>
      <c r="AY1" s="3" t="s">
        <v>561</v>
      </c>
      <c r="AZ1" s="3" t="s">
        <v>562</v>
      </c>
      <c r="BA1" s="3" t="s">
        <v>563</v>
      </c>
      <c r="BB1" s="3" t="s">
        <v>564</v>
      </c>
      <c r="BC1" s="3" t="s">
        <v>565</v>
      </c>
      <c r="BD1" s="3" t="s">
        <v>566</v>
      </c>
      <c r="BE1" s="3" t="s">
        <v>567</v>
      </c>
      <c r="BF1" s="3" t="s">
        <v>568</v>
      </c>
      <c r="BG1" s="3" t="s">
        <v>569</v>
      </c>
      <c r="BH1" s="3" t="s">
        <v>570</v>
      </c>
      <c r="BI1" s="3" t="s">
        <v>571</v>
      </c>
      <c r="BJ1" s="3" t="s">
        <v>572</v>
      </c>
      <c r="BK1" s="3" t="s">
        <v>573</v>
      </c>
      <c r="BL1" s="3" t="s">
        <v>574</v>
      </c>
      <c r="BM1" s="3" t="s">
        <v>575</v>
      </c>
      <c r="BN1" s="3" t="s">
        <v>576</v>
      </c>
    </row>
    <row r="2" spans="1:66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</row>
    <row r="3" spans="1:66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</row>
    <row r="4" spans="1:66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</row>
    <row r="5" spans="1:66">
      <c r="A5" s="4" t="s">
        <v>253</v>
      </c>
      <c r="B5" s="8" t="s">
        <v>651</v>
      </c>
      <c r="C5" s="8" t="s">
        <v>651</v>
      </c>
      <c r="D5" s="8" t="s">
        <v>651</v>
      </c>
      <c r="E5" s="8" t="s">
        <v>651</v>
      </c>
      <c r="F5" s="8" t="s">
        <v>651</v>
      </c>
      <c r="G5" s="8" t="s">
        <v>651</v>
      </c>
      <c r="H5" s="8" t="s">
        <v>651</v>
      </c>
      <c r="I5" s="8" t="s">
        <v>651</v>
      </c>
      <c r="J5" s="8" t="s">
        <v>651</v>
      </c>
      <c r="K5" s="8" t="s">
        <v>651</v>
      </c>
      <c r="L5" s="8" t="s">
        <v>651</v>
      </c>
      <c r="M5" s="8" t="s">
        <v>651</v>
      </c>
      <c r="N5" s="8" t="s">
        <v>651</v>
      </c>
      <c r="O5" s="8" t="s">
        <v>651</v>
      </c>
      <c r="P5" s="8" t="s">
        <v>651</v>
      </c>
      <c r="Q5" s="8" t="s">
        <v>651</v>
      </c>
      <c r="R5" s="8" t="s">
        <v>651</v>
      </c>
      <c r="S5" s="8" t="s">
        <v>651</v>
      </c>
      <c r="T5" s="8" t="s">
        <v>651</v>
      </c>
      <c r="U5" s="8" t="s">
        <v>651</v>
      </c>
      <c r="V5" s="8" t="s">
        <v>651</v>
      </c>
      <c r="W5" s="8" t="s">
        <v>651</v>
      </c>
      <c r="X5" s="8" t="s">
        <v>651</v>
      </c>
      <c r="Y5" s="8" t="s">
        <v>651</v>
      </c>
      <c r="Z5" s="8" t="s">
        <v>651</v>
      </c>
      <c r="AA5" s="8" t="s">
        <v>651</v>
      </c>
      <c r="AB5" s="8" t="s">
        <v>651</v>
      </c>
      <c r="AC5" s="8" t="s">
        <v>651</v>
      </c>
      <c r="AD5" s="8" t="s">
        <v>651</v>
      </c>
      <c r="AE5" s="8" t="s">
        <v>651</v>
      </c>
      <c r="AF5" s="8" t="s">
        <v>651</v>
      </c>
      <c r="AG5" s="8" t="s">
        <v>651</v>
      </c>
      <c r="AH5" s="8" t="s">
        <v>651</v>
      </c>
      <c r="AI5" s="8" t="s">
        <v>651</v>
      </c>
      <c r="AJ5" s="8" t="s">
        <v>651</v>
      </c>
      <c r="AK5" s="8" t="s">
        <v>651</v>
      </c>
      <c r="AL5" s="8" t="s">
        <v>651</v>
      </c>
      <c r="AM5" s="8" t="s">
        <v>651</v>
      </c>
      <c r="AN5" s="8" t="s">
        <v>651</v>
      </c>
      <c r="AO5" s="8" t="s">
        <v>651</v>
      </c>
      <c r="AP5" s="8" t="s">
        <v>651</v>
      </c>
      <c r="AQ5" s="8" t="s">
        <v>651</v>
      </c>
      <c r="AR5" s="8" t="s">
        <v>651</v>
      </c>
      <c r="AS5" s="8" t="s">
        <v>651</v>
      </c>
      <c r="AT5" s="8" t="s">
        <v>651</v>
      </c>
      <c r="AU5" s="8" t="s">
        <v>651</v>
      </c>
      <c r="AV5" s="8" t="s">
        <v>651</v>
      </c>
      <c r="AW5" s="8" t="s">
        <v>651</v>
      </c>
      <c r="AX5" s="8" t="s">
        <v>651</v>
      </c>
      <c r="AY5" s="8" t="s">
        <v>651</v>
      </c>
      <c r="AZ5" s="8" t="s">
        <v>651</v>
      </c>
      <c r="BA5" s="8" t="s">
        <v>651</v>
      </c>
      <c r="BB5" s="8" t="s">
        <v>651</v>
      </c>
      <c r="BC5" s="8" t="s">
        <v>651</v>
      </c>
      <c r="BD5" s="8" t="s">
        <v>651</v>
      </c>
      <c r="BE5" s="8" t="s">
        <v>651</v>
      </c>
      <c r="BF5" s="8" t="s">
        <v>651</v>
      </c>
      <c r="BG5" s="8" t="s">
        <v>651</v>
      </c>
      <c r="BH5" s="8" t="s">
        <v>651</v>
      </c>
      <c r="BI5" s="8" t="s">
        <v>651</v>
      </c>
      <c r="BJ5" s="8" t="s">
        <v>651</v>
      </c>
      <c r="BK5" s="8" t="s">
        <v>651</v>
      </c>
      <c r="BL5" s="8" t="s">
        <v>651</v>
      </c>
      <c r="BM5" s="8" t="s">
        <v>651</v>
      </c>
      <c r="BN5" s="8" t="s">
        <v>651</v>
      </c>
    </row>
    <row r="6" spans="1:66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</row>
    <row r="7" spans="1:66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</row>
    <row r="8" spans="1:66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</row>
    <row r="9" spans="1:66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</row>
    <row r="10" spans="1:66">
      <c r="A10" s="4" t="s">
        <v>258</v>
      </c>
      <c r="B10" s="8" t="s">
        <v>577</v>
      </c>
      <c r="C10" s="8" t="s">
        <v>578</v>
      </c>
      <c r="D10" s="8" t="s">
        <v>579</v>
      </c>
      <c r="E10" s="8" t="s">
        <v>580</v>
      </c>
      <c r="F10" s="8" t="s">
        <v>581</v>
      </c>
      <c r="G10" s="8" t="s">
        <v>582</v>
      </c>
      <c r="H10" s="8" t="s">
        <v>583</v>
      </c>
      <c r="I10" s="8" t="s">
        <v>584</v>
      </c>
      <c r="J10" s="8" t="s">
        <v>585</v>
      </c>
      <c r="K10" s="8" t="s">
        <v>586</v>
      </c>
      <c r="L10" s="8" t="s">
        <v>587</v>
      </c>
      <c r="M10" s="8" t="s">
        <v>588</v>
      </c>
      <c r="N10" s="8" t="s">
        <v>589</v>
      </c>
      <c r="O10" s="8" t="s">
        <v>590</v>
      </c>
      <c r="P10" s="8" t="s">
        <v>591</v>
      </c>
      <c r="Q10" s="8" t="s">
        <v>592</v>
      </c>
      <c r="R10" s="8" t="s">
        <v>593</v>
      </c>
      <c r="S10" s="8" t="s">
        <v>594</v>
      </c>
      <c r="T10" s="8" t="s">
        <v>595</v>
      </c>
      <c r="U10" s="8" t="s">
        <v>596</v>
      </c>
      <c r="V10" s="8" t="s">
        <v>597</v>
      </c>
      <c r="W10" s="8" t="s">
        <v>598</v>
      </c>
      <c r="X10" s="8" t="s">
        <v>599</v>
      </c>
      <c r="Y10" s="8" t="s">
        <v>600</v>
      </c>
      <c r="Z10" s="8" t="s">
        <v>601</v>
      </c>
      <c r="AA10" s="8" t="s">
        <v>602</v>
      </c>
      <c r="AB10" s="8" t="s">
        <v>603</v>
      </c>
      <c r="AC10" s="8" t="s">
        <v>604</v>
      </c>
      <c r="AD10" s="8" t="s">
        <v>605</v>
      </c>
      <c r="AE10" s="8" t="s">
        <v>606</v>
      </c>
      <c r="AF10" s="8" t="s">
        <v>607</v>
      </c>
      <c r="AG10" s="8" t="s">
        <v>608</v>
      </c>
      <c r="AH10" s="8" t="s">
        <v>609</v>
      </c>
      <c r="AI10" s="8" t="s">
        <v>610</v>
      </c>
      <c r="AJ10" s="8" t="s">
        <v>611</v>
      </c>
      <c r="AK10" s="8" t="s">
        <v>612</v>
      </c>
      <c r="AL10" s="8" t="s">
        <v>613</v>
      </c>
      <c r="AM10" s="8" t="s">
        <v>614</v>
      </c>
      <c r="AN10" s="8" t="s">
        <v>615</v>
      </c>
      <c r="AO10" s="8" t="s">
        <v>616</v>
      </c>
      <c r="AP10" s="8" t="s">
        <v>617</v>
      </c>
      <c r="AQ10" s="8" t="s">
        <v>618</v>
      </c>
      <c r="AR10" s="8" t="s">
        <v>619</v>
      </c>
      <c r="AS10" s="8" t="s">
        <v>620</v>
      </c>
      <c r="AT10" s="8" t="s">
        <v>621</v>
      </c>
      <c r="AU10" s="8" t="s">
        <v>622</v>
      </c>
      <c r="AV10" s="8" t="s">
        <v>623</v>
      </c>
      <c r="AW10" s="8" t="s">
        <v>624</v>
      </c>
      <c r="AX10" s="8" t="s">
        <v>625</v>
      </c>
      <c r="AY10" s="8" t="s">
        <v>626</v>
      </c>
      <c r="AZ10" s="8" t="s">
        <v>627</v>
      </c>
      <c r="BA10" s="8" t="s">
        <v>628</v>
      </c>
      <c r="BB10" s="8" t="s">
        <v>629</v>
      </c>
      <c r="BC10" s="8" t="s">
        <v>630</v>
      </c>
      <c r="BD10" s="8" t="s">
        <v>631</v>
      </c>
      <c r="BE10" s="8" t="s">
        <v>632</v>
      </c>
      <c r="BF10" s="8" t="s">
        <v>633</v>
      </c>
      <c r="BG10" s="8" t="s">
        <v>634</v>
      </c>
      <c r="BH10" s="8" t="s">
        <v>635</v>
      </c>
      <c r="BI10" s="8" t="s">
        <v>636</v>
      </c>
      <c r="BJ10" s="8" t="s">
        <v>637</v>
      </c>
      <c r="BK10" s="8" t="s">
        <v>638</v>
      </c>
      <c r="BL10" s="8" t="s">
        <v>639</v>
      </c>
      <c r="BM10" s="8" t="s">
        <v>640</v>
      </c>
      <c r="BN10" s="8" t="s">
        <v>641</v>
      </c>
    </row>
    <row r="11" spans="1:66">
      <c r="A11" s="10">
        <v>42036</v>
      </c>
      <c r="B11" s="9">
        <v>34.856000000000002</v>
      </c>
      <c r="C11" s="9">
        <v>12.901</v>
      </c>
      <c r="D11" s="9">
        <v>6.141</v>
      </c>
      <c r="E11" s="9">
        <v>0</v>
      </c>
      <c r="F11" s="9">
        <v>6.141</v>
      </c>
      <c r="G11" s="9">
        <v>257.916</v>
      </c>
      <c r="H11" s="9">
        <v>52.634999999999998</v>
      </c>
      <c r="I11" s="9">
        <v>31.965</v>
      </c>
      <c r="J11" s="9">
        <v>1.57</v>
      </c>
      <c r="K11" s="9">
        <v>30.393999999999998</v>
      </c>
      <c r="L11" s="9">
        <v>86.251000000000005</v>
      </c>
      <c r="M11" s="9">
        <v>16.204000000000001</v>
      </c>
      <c r="N11" s="9">
        <v>10.294</v>
      </c>
      <c r="O11" s="9">
        <v>0.42</v>
      </c>
      <c r="P11" s="9">
        <v>9.8740000000000006</v>
      </c>
      <c r="Q11" s="9">
        <v>171.66499999999999</v>
      </c>
      <c r="R11" s="9">
        <v>36.430999999999997</v>
      </c>
      <c r="S11" s="9">
        <v>21.670999999999999</v>
      </c>
      <c r="T11" s="9">
        <v>1.1499999999999999</v>
      </c>
      <c r="U11" s="9">
        <v>20.521000000000001</v>
      </c>
      <c r="V11" s="9">
        <v>186.55799999999999</v>
      </c>
      <c r="W11" s="9">
        <v>39.729999999999997</v>
      </c>
      <c r="X11" s="9">
        <v>32.725000000000001</v>
      </c>
      <c r="Y11" s="9">
        <v>3.4260000000000002</v>
      </c>
      <c r="Z11" s="9">
        <v>29.298999999999999</v>
      </c>
      <c r="AA11" s="9">
        <v>108.155</v>
      </c>
      <c r="AB11" s="9">
        <v>25.094999999999999</v>
      </c>
      <c r="AC11" s="9">
        <v>19.946999999999999</v>
      </c>
      <c r="AD11" s="9">
        <v>2.2570000000000001</v>
      </c>
      <c r="AE11" s="9">
        <v>17.689</v>
      </c>
      <c r="AF11" s="9">
        <v>78.402000000000001</v>
      </c>
      <c r="AG11" s="9">
        <v>14.635</v>
      </c>
      <c r="AH11" s="9">
        <v>12.778</v>
      </c>
      <c r="AI11" s="9">
        <v>1.169</v>
      </c>
      <c r="AJ11" s="9">
        <v>11.609</v>
      </c>
      <c r="AK11" s="9">
        <v>135.22</v>
      </c>
      <c r="AL11" s="9">
        <v>28.587</v>
      </c>
      <c r="AM11" s="9">
        <v>22.408999999999999</v>
      </c>
      <c r="AN11" s="9">
        <v>8.7289999999999992</v>
      </c>
      <c r="AO11" s="9">
        <v>13.68</v>
      </c>
      <c r="AP11" s="9">
        <v>55.115000000000002</v>
      </c>
      <c r="AQ11" s="9">
        <v>14.11</v>
      </c>
      <c r="AR11" s="9">
        <v>11.978999999999999</v>
      </c>
      <c r="AS11" s="9">
        <v>6.1319999999999997</v>
      </c>
      <c r="AT11" s="9">
        <v>5.8470000000000004</v>
      </c>
      <c r="AU11" s="9">
        <v>80.105000000000004</v>
      </c>
      <c r="AV11" s="9">
        <v>14.476000000000001</v>
      </c>
      <c r="AW11" s="9">
        <v>10.43</v>
      </c>
      <c r="AX11" s="9">
        <v>2.597</v>
      </c>
      <c r="AY11" s="9">
        <v>7.8330000000000002</v>
      </c>
      <c r="AZ11" s="9">
        <v>138.46700000000001</v>
      </c>
      <c r="BA11" s="9">
        <v>42.74</v>
      </c>
      <c r="BB11" s="9">
        <v>29.831</v>
      </c>
      <c r="BC11" s="9">
        <v>4.5250000000000004</v>
      </c>
      <c r="BD11" s="9">
        <v>25.306000000000001</v>
      </c>
      <c r="BE11" s="9">
        <v>81.963999999999999</v>
      </c>
      <c r="BF11" s="9">
        <v>28.74</v>
      </c>
      <c r="BG11" s="9">
        <v>19.21</v>
      </c>
      <c r="BH11" s="9">
        <v>3.0190000000000001</v>
      </c>
      <c r="BI11" s="9">
        <v>16.190000000000001</v>
      </c>
      <c r="BJ11" s="9">
        <v>56.503</v>
      </c>
      <c r="BK11" s="9">
        <v>14</v>
      </c>
      <c r="BL11" s="9">
        <v>10.622</v>
      </c>
      <c r="BM11" s="9">
        <v>1.506</v>
      </c>
      <c r="BN11" s="9">
        <v>9.1159999999999997</v>
      </c>
    </row>
    <row r="12" spans="1:66">
      <c r="A12" s="10">
        <v>42401</v>
      </c>
      <c r="B12" s="9">
        <v>28.471</v>
      </c>
      <c r="C12" s="9">
        <v>9.7080000000000002</v>
      </c>
      <c r="D12" s="9">
        <v>4.99</v>
      </c>
      <c r="E12" s="9">
        <v>0</v>
      </c>
      <c r="F12" s="9">
        <v>4.99</v>
      </c>
      <c r="G12" s="9">
        <v>251.465</v>
      </c>
      <c r="H12" s="9">
        <v>50.433</v>
      </c>
      <c r="I12" s="9">
        <v>30.896999999999998</v>
      </c>
      <c r="J12" s="9">
        <v>1.107</v>
      </c>
      <c r="K12" s="9">
        <v>29.79</v>
      </c>
      <c r="L12" s="9">
        <v>85.974999999999994</v>
      </c>
      <c r="M12" s="9">
        <v>16.122</v>
      </c>
      <c r="N12" s="9">
        <v>10.199999999999999</v>
      </c>
      <c r="O12" s="9">
        <v>0</v>
      </c>
      <c r="P12" s="9">
        <v>10.199999999999999</v>
      </c>
      <c r="Q12" s="9">
        <v>165.49</v>
      </c>
      <c r="R12" s="9">
        <v>34.311</v>
      </c>
      <c r="S12" s="9">
        <v>20.696999999999999</v>
      </c>
      <c r="T12" s="9">
        <v>1.107</v>
      </c>
      <c r="U12" s="9">
        <v>19.59</v>
      </c>
      <c r="V12" s="9">
        <v>202.32</v>
      </c>
      <c r="W12" s="9">
        <v>34.024000000000001</v>
      </c>
      <c r="X12" s="9">
        <v>29.352</v>
      </c>
      <c r="Y12" s="9">
        <v>1.9970000000000001</v>
      </c>
      <c r="Z12" s="9">
        <v>27.355</v>
      </c>
      <c r="AA12" s="9">
        <v>102.559</v>
      </c>
      <c r="AB12" s="9">
        <v>13.712999999999999</v>
      </c>
      <c r="AC12" s="9">
        <v>11.340999999999999</v>
      </c>
      <c r="AD12" s="9">
        <v>1.1279999999999999</v>
      </c>
      <c r="AE12" s="9">
        <v>10.212999999999999</v>
      </c>
      <c r="AF12" s="9">
        <v>99.760999999999996</v>
      </c>
      <c r="AG12" s="9">
        <v>20.311</v>
      </c>
      <c r="AH12" s="9">
        <v>18.010999999999999</v>
      </c>
      <c r="AI12" s="9">
        <v>0.86799999999999999</v>
      </c>
      <c r="AJ12" s="9">
        <v>17.141999999999999</v>
      </c>
      <c r="AK12" s="9">
        <v>124.91500000000001</v>
      </c>
      <c r="AL12" s="9">
        <v>23.696000000000002</v>
      </c>
      <c r="AM12" s="9">
        <v>19.167000000000002</v>
      </c>
      <c r="AN12" s="9">
        <v>4.5309999999999997</v>
      </c>
      <c r="AO12" s="9">
        <v>14.635999999999999</v>
      </c>
      <c r="AP12" s="9">
        <v>51.122</v>
      </c>
      <c r="AQ12" s="9">
        <v>14.161</v>
      </c>
      <c r="AR12" s="9">
        <v>11.734999999999999</v>
      </c>
      <c r="AS12" s="9">
        <v>3.42</v>
      </c>
      <c r="AT12" s="9">
        <v>8.3160000000000007</v>
      </c>
      <c r="AU12" s="9">
        <v>73.793999999999997</v>
      </c>
      <c r="AV12" s="9">
        <v>9.5350000000000001</v>
      </c>
      <c r="AW12" s="9">
        <v>7.4320000000000004</v>
      </c>
      <c r="AX12" s="9">
        <v>1.1120000000000001</v>
      </c>
      <c r="AY12" s="9">
        <v>6.32</v>
      </c>
      <c r="AZ12" s="9">
        <v>142.369</v>
      </c>
      <c r="BA12" s="9">
        <v>55.511000000000003</v>
      </c>
      <c r="BB12" s="9">
        <v>40.069000000000003</v>
      </c>
      <c r="BC12" s="9">
        <v>6.2770000000000001</v>
      </c>
      <c r="BD12" s="9">
        <v>33.792000000000002</v>
      </c>
      <c r="BE12" s="9">
        <v>85.869</v>
      </c>
      <c r="BF12" s="9">
        <v>33.917000000000002</v>
      </c>
      <c r="BG12" s="9">
        <v>24.773</v>
      </c>
      <c r="BH12" s="9">
        <v>3.246</v>
      </c>
      <c r="BI12" s="9">
        <v>21.527000000000001</v>
      </c>
      <c r="BJ12" s="9">
        <v>56.5</v>
      </c>
      <c r="BK12" s="9">
        <v>21.594000000000001</v>
      </c>
      <c r="BL12" s="9">
        <v>15.295999999999999</v>
      </c>
      <c r="BM12" s="9">
        <v>3.0310000000000001</v>
      </c>
      <c r="BN12" s="9">
        <v>12.263999999999999</v>
      </c>
    </row>
    <row r="13" spans="1:66">
      <c r="A13" s="10">
        <v>42767</v>
      </c>
      <c r="B13" s="9">
        <v>36.868000000000002</v>
      </c>
      <c r="C13" s="9">
        <v>12.026999999999999</v>
      </c>
      <c r="D13" s="9">
        <v>5.3029999999999999</v>
      </c>
      <c r="E13" s="9">
        <v>0</v>
      </c>
      <c r="F13" s="9">
        <v>5.3029999999999999</v>
      </c>
      <c r="G13" s="9">
        <v>251.852</v>
      </c>
      <c r="H13" s="9">
        <v>51.901000000000003</v>
      </c>
      <c r="I13" s="9">
        <v>30.045999999999999</v>
      </c>
      <c r="J13" s="9">
        <v>2.7530000000000001</v>
      </c>
      <c r="K13" s="9">
        <v>27.292999999999999</v>
      </c>
      <c r="L13" s="9">
        <v>85.093000000000004</v>
      </c>
      <c r="M13" s="9">
        <v>19.513000000000002</v>
      </c>
      <c r="N13" s="9">
        <v>11.125999999999999</v>
      </c>
      <c r="O13" s="9">
        <v>1.3009999999999999</v>
      </c>
      <c r="P13" s="9">
        <v>9.8249999999999993</v>
      </c>
      <c r="Q13" s="9">
        <v>166.76</v>
      </c>
      <c r="R13" s="9">
        <v>32.389000000000003</v>
      </c>
      <c r="S13" s="9">
        <v>18.920000000000002</v>
      </c>
      <c r="T13" s="9">
        <v>1.452</v>
      </c>
      <c r="U13" s="9">
        <v>17.466999999999999</v>
      </c>
      <c r="V13" s="9">
        <v>210.315</v>
      </c>
      <c r="W13" s="9">
        <v>43.338000000000001</v>
      </c>
      <c r="X13" s="9">
        <v>31.375</v>
      </c>
      <c r="Y13" s="9">
        <v>1.524</v>
      </c>
      <c r="Z13" s="9">
        <v>29.850999999999999</v>
      </c>
      <c r="AA13" s="9">
        <v>114.20699999999999</v>
      </c>
      <c r="AB13" s="9">
        <v>22.535</v>
      </c>
      <c r="AC13" s="9">
        <v>18.905000000000001</v>
      </c>
      <c r="AD13" s="9">
        <v>1.524</v>
      </c>
      <c r="AE13" s="9">
        <v>17.38</v>
      </c>
      <c r="AF13" s="9">
        <v>96.108000000000004</v>
      </c>
      <c r="AG13" s="9">
        <v>20.803000000000001</v>
      </c>
      <c r="AH13" s="9">
        <v>12.471</v>
      </c>
      <c r="AI13" s="9">
        <v>0</v>
      </c>
      <c r="AJ13" s="9">
        <v>12.471</v>
      </c>
      <c r="AK13" s="9">
        <v>109.343</v>
      </c>
      <c r="AL13" s="9">
        <v>20.611000000000001</v>
      </c>
      <c r="AM13" s="9">
        <v>18.937000000000001</v>
      </c>
      <c r="AN13" s="9">
        <v>5.3360000000000003</v>
      </c>
      <c r="AO13" s="9">
        <v>13.601000000000001</v>
      </c>
      <c r="AP13" s="9">
        <v>41.387999999999998</v>
      </c>
      <c r="AQ13" s="9">
        <v>9.5619999999999994</v>
      </c>
      <c r="AR13" s="9">
        <v>7.97</v>
      </c>
      <c r="AS13" s="9">
        <v>1.3029999999999999</v>
      </c>
      <c r="AT13" s="9">
        <v>6.6669999999999998</v>
      </c>
      <c r="AU13" s="9">
        <v>67.953999999999994</v>
      </c>
      <c r="AV13" s="9">
        <v>11.048999999999999</v>
      </c>
      <c r="AW13" s="9">
        <v>10.968</v>
      </c>
      <c r="AX13" s="9">
        <v>4.0330000000000004</v>
      </c>
      <c r="AY13" s="9">
        <v>6.9340000000000002</v>
      </c>
      <c r="AZ13" s="9">
        <v>162.679</v>
      </c>
      <c r="BA13" s="9">
        <v>56.468000000000004</v>
      </c>
      <c r="BB13" s="9">
        <v>43.295999999999999</v>
      </c>
      <c r="BC13" s="9">
        <v>4.0339999999999998</v>
      </c>
      <c r="BD13" s="9">
        <v>39.262</v>
      </c>
      <c r="BE13" s="9">
        <v>96.018000000000001</v>
      </c>
      <c r="BF13" s="9">
        <v>36.682000000000002</v>
      </c>
      <c r="BG13" s="9">
        <v>29.013000000000002</v>
      </c>
      <c r="BH13" s="9">
        <v>3.7040000000000002</v>
      </c>
      <c r="BI13" s="9">
        <v>25.309000000000001</v>
      </c>
      <c r="BJ13" s="9">
        <v>66.661000000000001</v>
      </c>
      <c r="BK13" s="9">
        <v>19.786000000000001</v>
      </c>
      <c r="BL13" s="9">
        <v>14.282999999999999</v>
      </c>
      <c r="BM13" s="9">
        <v>0.33</v>
      </c>
      <c r="BN13" s="9">
        <v>13.952</v>
      </c>
    </row>
    <row r="14" spans="1:66">
      <c r="A14" s="10">
        <v>43132</v>
      </c>
      <c r="B14" s="9">
        <v>33.957999999999998</v>
      </c>
      <c r="C14" s="9">
        <v>9.8480000000000008</v>
      </c>
      <c r="D14" s="9">
        <v>6.7450000000000001</v>
      </c>
      <c r="E14" s="9">
        <v>1.3540000000000001</v>
      </c>
      <c r="F14" s="9">
        <v>5.39</v>
      </c>
      <c r="G14" s="9">
        <v>292.38900000000001</v>
      </c>
      <c r="H14" s="9">
        <v>60.981999999999999</v>
      </c>
      <c r="I14" s="9">
        <v>40.209000000000003</v>
      </c>
      <c r="J14" s="9">
        <v>2.6480000000000001</v>
      </c>
      <c r="K14" s="9">
        <v>37.561</v>
      </c>
      <c r="L14" s="9">
        <v>98.873000000000005</v>
      </c>
      <c r="M14" s="9">
        <v>24.887</v>
      </c>
      <c r="N14" s="9">
        <v>13.866</v>
      </c>
      <c r="O14" s="9">
        <v>1.1679999999999999</v>
      </c>
      <c r="P14" s="9">
        <v>12.698</v>
      </c>
      <c r="Q14" s="9">
        <v>193.517</v>
      </c>
      <c r="R14" s="9">
        <v>36.094999999999999</v>
      </c>
      <c r="S14" s="9">
        <v>26.343</v>
      </c>
      <c r="T14" s="9">
        <v>1.48</v>
      </c>
      <c r="U14" s="9">
        <v>24.863</v>
      </c>
      <c r="V14" s="9">
        <v>229.89699999999999</v>
      </c>
      <c r="W14" s="9">
        <v>41.411000000000001</v>
      </c>
      <c r="X14" s="9">
        <v>34.646999999999998</v>
      </c>
      <c r="Y14" s="9">
        <v>4.3710000000000004</v>
      </c>
      <c r="Z14" s="9">
        <v>30.274999999999999</v>
      </c>
      <c r="AA14" s="9">
        <v>120.36199999999999</v>
      </c>
      <c r="AB14" s="9">
        <v>22.266999999999999</v>
      </c>
      <c r="AC14" s="9">
        <v>18.652999999999999</v>
      </c>
      <c r="AD14" s="9">
        <v>2.2050000000000001</v>
      </c>
      <c r="AE14" s="9">
        <v>16.448</v>
      </c>
      <c r="AF14" s="9">
        <v>109.535</v>
      </c>
      <c r="AG14" s="9">
        <v>19.143999999999998</v>
      </c>
      <c r="AH14" s="9">
        <v>15.993</v>
      </c>
      <c r="AI14" s="9">
        <v>2.1659999999999999</v>
      </c>
      <c r="AJ14" s="9">
        <v>13.827</v>
      </c>
      <c r="AK14" s="9">
        <v>124.75700000000001</v>
      </c>
      <c r="AL14" s="9">
        <v>26.67</v>
      </c>
      <c r="AM14" s="9">
        <v>20.864999999999998</v>
      </c>
      <c r="AN14" s="9">
        <v>6.61</v>
      </c>
      <c r="AO14" s="9">
        <v>14.255000000000001</v>
      </c>
      <c r="AP14" s="9">
        <v>51.546999999999997</v>
      </c>
      <c r="AQ14" s="9">
        <v>12.317</v>
      </c>
      <c r="AR14" s="9">
        <v>8.6850000000000005</v>
      </c>
      <c r="AS14" s="9">
        <v>3.14</v>
      </c>
      <c r="AT14" s="9">
        <v>5.5449999999999999</v>
      </c>
      <c r="AU14" s="9">
        <v>73.209000000000003</v>
      </c>
      <c r="AV14" s="9">
        <v>14.353</v>
      </c>
      <c r="AW14" s="9">
        <v>12.18</v>
      </c>
      <c r="AX14" s="9">
        <v>3.47</v>
      </c>
      <c r="AY14" s="9">
        <v>8.7100000000000009</v>
      </c>
      <c r="AZ14" s="9">
        <v>173.005</v>
      </c>
      <c r="BA14" s="9">
        <v>58.704000000000001</v>
      </c>
      <c r="BB14" s="9">
        <v>44.390999999999998</v>
      </c>
      <c r="BC14" s="9">
        <v>7.2229999999999999</v>
      </c>
      <c r="BD14" s="9">
        <v>37.167999999999999</v>
      </c>
      <c r="BE14" s="9">
        <v>104.477</v>
      </c>
      <c r="BF14" s="9">
        <v>35.976999999999997</v>
      </c>
      <c r="BG14" s="9">
        <v>28.006</v>
      </c>
      <c r="BH14" s="9">
        <v>5.0990000000000002</v>
      </c>
      <c r="BI14" s="9">
        <v>22.907</v>
      </c>
      <c r="BJ14" s="9">
        <v>68.528000000000006</v>
      </c>
      <c r="BK14" s="9">
        <v>22.728000000000002</v>
      </c>
      <c r="BL14" s="9">
        <v>16.385000000000002</v>
      </c>
      <c r="BM14" s="9">
        <v>2.1240000000000001</v>
      </c>
      <c r="BN14" s="9">
        <v>14.262</v>
      </c>
    </row>
    <row r="15" spans="1:66">
      <c r="A15" s="10">
        <v>43497</v>
      </c>
      <c r="B15" s="9">
        <v>37.131999999999998</v>
      </c>
      <c r="C15" s="9">
        <v>6.9509999999999996</v>
      </c>
      <c r="D15" s="9">
        <v>4.7569999999999997</v>
      </c>
      <c r="E15" s="9">
        <v>0.49299999999999999</v>
      </c>
      <c r="F15" s="9">
        <v>4.2640000000000002</v>
      </c>
      <c r="G15" s="9">
        <v>275.21199999999999</v>
      </c>
      <c r="H15" s="9">
        <v>51.93</v>
      </c>
      <c r="I15" s="9">
        <v>34.646000000000001</v>
      </c>
      <c r="J15" s="9">
        <v>3.1040000000000001</v>
      </c>
      <c r="K15" s="9">
        <v>31.542000000000002</v>
      </c>
      <c r="L15" s="9">
        <v>86.656000000000006</v>
      </c>
      <c r="M15" s="9">
        <v>16.297000000000001</v>
      </c>
      <c r="N15" s="9">
        <v>11.231999999999999</v>
      </c>
      <c r="O15" s="9">
        <v>1.677</v>
      </c>
      <c r="P15" s="9">
        <v>9.5559999999999992</v>
      </c>
      <c r="Q15" s="9">
        <v>188.55600000000001</v>
      </c>
      <c r="R15" s="9">
        <v>35.631999999999998</v>
      </c>
      <c r="S15" s="9">
        <v>23.414000000000001</v>
      </c>
      <c r="T15" s="9">
        <v>1.427</v>
      </c>
      <c r="U15" s="9">
        <v>21.986000000000001</v>
      </c>
      <c r="V15" s="9">
        <v>191.54</v>
      </c>
      <c r="W15" s="9">
        <v>51.651000000000003</v>
      </c>
      <c r="X15" s="9">
        <v>37.512999999999998</v>
      </c>
      <c r="Y15" s="9">
        <v>3.6909999999999998</v>
      </c>
      <c r="Z15" s="9">
        <v>33.823</v>
      </c>
      <c r="AA15" s="9">
        <v>99.239000000000004</v>
      </c>
      <c r="AB15" s="9">
        <v>28.111000000000001</v>
      </c>
      <c r="AC15" s="9">
        <v>19.599</v>
      </c>
      <c r="AD15" s="9">
        <v>2.5630000000000002</v>
      </c>
      <c r="AE15" s="9">
        <v>17.036000000000001</v>
      </c>
      <c r="AF15" s="9">
        <v>92.301000000000002</v>
      </c>
      <c r="AG15" s="9">
        <v>23.541</v>
      </c>
      <c r="AH15" s="9">
        <v>17.914999999999999</v>
      </c>
      <c r="AI15" s="9">
        <v>1.1279999999999999</v>
      </c>
      <c r="AJ15" s="9">
        <v>16.786999999999999</v>
      </c>
      <c r="AK15" s="9">
        <v>102.214</v>
      </c>
      <c r="AL15" s="9">
        <v>24.038</v>
      </c>
      <c r="AM15" s="9">
        <v>19.448</v>
      </c>
      <c r="AN15" s="9">
        <v>2.6709999999999998</v>
      </c>
      <c r="AO15" s="9">
        <v>16.777999999999999</v>
      </c>
      <c r="AP15" s="9">
        <v>43.268999999999998</v>
      </c>
      <c r="AQ15" s="9">
        <v>12.101000000000001</v>
      </c>
      <c r="AR15" s="9">
        <v>9.7759999999999998</v>
      </c>
      <c r="AS15" s="9">
        <v>0.60499999999999998</v>
      </c>
      <c r="AT15" s="9">
        <v>9.1709999999999994</v>
      </c>
      <c r="AU15" s="9">
        <v>58.945</v>
      </c>
      <c r="AV15" s="9">
        <v>11.936999999999999</v>
      </c>
      <c r="AW15" s="9">
        <v>9.673</v>
      </c>
      <c r="AX15" s="9">
        <v>2.0659999999999998</v>
      </c>
      <c r="AY15" s="9">
        <v>7.6070000000000002</v>
      </c>
      <c r="AZ15" s="9">
        <v>168.422</v>
      </c>
      <c r="BA15" s="9">
        <v>54.908999999999999</v>
      </c>
      <c r="BB15" s="9">
        <v>38.835000000000001</v>
      </c>
      <c r="BC15" s="9">
        <v>3.88</v>
      </c>
      <c r="BD15" s="9">
        <v>34.954999999999998</v>
      </c>
      <c r="BE15" s="9">
        <v>102.86199999999999</v>
      </c>
      <c r="BF15" s="9">
        <v>37.28</v>
      </c>
      <c r="BG15" s="9">
        <v>25.305</v>
      </c>
      <c r="BH15" s="9">
        <v>3.88</v>
      </c>
      <c r="BI15" s="9">
        <v>21.425000000000001</v>
      </c>
      <c r="BJ15" s="9">
        <v>65.561000000000007</v>
      </c>
      <c r="BK15" s="9">
        <v>17.63</v>
      </c>
      <c r="BL15" s="9">
        <v>13.53</v>
      </c>
      <c r="BM15" s="9">
        <v>0</v>
      </c>
      <c r="BN15" s="9">
        <v>13.53</v>
      </c>
    </row>
    <row r="16" spans="1:66">
      <c r="A16" s="10">
        <v>43862</v>
      </c>
      <c r="B16" s="9">
        <v>30.242000000000001</v>
      </c>
      <c r="C16" s="9">
        <v>15.308999999999999</v>
      </c>
      <c r="D16" s="9">
        <v>7.4429999999999996</v>
      </c>
      <c r="E16" s="9">
        <v>0.60699999999999998</v>
      </c>
      <c r="F16" s="9">
        <v>6.8360000000000003</v>
      </c>
      <c r="G16" s="9">
        <v>277.65199999999999</v>
      </c>
      <c r="H16" s="9">
        <v>56.728999999999999</v>
      </c>
      <c r="I16" s="9">
        <v>38.161000000000001</v>
      </c>
      <c r="J16" s="9">
        <v>3.4340000000000002</v>
      </c>
      <c r="K16" s="9">
        <v>34.726999999999997</v>
      </c>
      <c r="L16" s="9">
        <v>93.129000000000005</v>
      </c>
      <c r="M16" s="9">
        <v>10.824</v>
      </c>
      <c r="N16" s="9">
        <v>9.0489999999999995</v>
      </c>
      <c r="O16" s="9">
        <v>1.1850000000000001</v>
      </c>
      <c r="P16" s="9">
        <v>7.8639999999999999</v>
      </c>
      <c r="Q16" s="9">
        <v>184.523</v>
      </c>
      <c r="R16" s="9">
        <v>45.904000000000003</v>
      </c>
      <c r="S16" s="9">
        <v>29.113</v>
      </c>
      <c r="T16" s="9">
        <v>2.2490000000000001</v>
      </c>
      <c r="U16" s="9">
        <v>26.864000000000001</v>
      </c>
      <c r="V16" s="9">
        <v>195.887</v>
      </c>
      <c r="W16" s="9">
        <v>40.691000000000003</v>
      </c>
      <c r="X16" s="9">
        <v>32.802</v>
      </c>
      <c r="Y16" s="9">
        <v>2.359</v>
      </c>
      <c r="Z16" s="9">
        <v>30.443999999999999</v>
      </c>
      <c r="AA16" s="9">
        <v>96.453999999999994</v>
      </c>
      <c r="AB16" s="9">
        <v>19.850000000000001</v>
      </c>
      <c r="AC16" s="9">
        <v>15.65</v>
      </c>
      <c r="AD16" s="9">
        <v>0.89700000000000002</v>
      </c>
      <c r="AE16" s="9">
        <v>14.752000000000001</v>
      </c>
      <c r="AF16" s="9">
        <v>99.433000000000007</v>
      </c>
      <c r="AG16" s="9">
        <v>20.841999999999999</v>
      </c>
      <c r="AH16" s="9">
        <v>17.152999999999999</v>
      </c>
      <c r="AI16" s="9">
        <v>1.4610000000000001</v>
      </c>
      <c r="AJ16" s="9">
        <v>15.692</v>
      </c>
      <c r="AK16" s="9">
        <v>118.747</v>
      </c>
      <c r="AL16" s="9">
        <v>25.547000000000001</v>
      </c>
      <c r="AM16" s="9">
        <v>23.925999999999998</v>
      </c>
      <c r="AN16" s="9">
        <v>6.4640000000000004</v>
      </c>
      <c r="AO16" s="9">
        <v>17.463000000000001</v>
      </c>
      <c r="AP16" s="9">
        <v>44.889000000000003</v>
      </c>
      <c r="AQ16" s="9">
        <v>11.273999999999999</v>
      </c>
      <c r="AR16" s="9">
        <v>10.55</v>
      </c>
      <c r="AS16" s="9">
        <v>3.46</v>
      </c>
      <c r="AT16" s="9">
        <v>7.0910000000000002</v>
      </c>
      <c r="AU16" s="9">
        <v>73.858000000000004</v>
      </c>
      <c r="AV16" s="9">
        <v>14.273</v>
      </c>
      <c r="AW16" s="9">
        <v>13.375999999999999</v>
      </c>
      <c r="AX16" s="9">
        <v>3.004</v>
      </c>
      <c r="AY16" s="9">
        <v>10.372</v>
      </c>
      <c r="AZ16" s="9">
        <v>205.48500000000001</v>
      </c>
      <c r="BA16" s="9">
        <v>59.118000000000002</v>
      </c>
      <c r="BB16" s="9">
        <v>49.472999999999999</v>
      </c>
      <c r="BC16" s="9">
        <v>6.0789999999999997</v>
      </c>
      <c r="BD16" s="9">
        <v>43.393999999999998</v>
      </c>
      <c r="BE16" s="9">
        <v>109.366</v>
      </c>
      <c r="BF16" s="9">
        <v>35.826999999999998</v>
      </c>
      <c r="BG16" s="9">
        <v>29.254000000000001</v>
      </c>
      <c r="BH16" s="9">
        <v>2.6520000000000001</v>
      </c>
      <c r="BI16" s="9">
        <v>26.603000000000002</v>
      </c>
      <c r="BJ16" s="9">
        <v>96.119</v>
      </c>
      <c r="BK16" s="9">
        <v>23.291</v>
      </c>
      <c r="BL16" s="9">
        <v>20.219000000000001</v>
      </c>
      <c r="BM16" s="9">
        <v>3.427</v>
      </c>
      <c r="BN16" s="9">
        <v>16.792000000000002</v>
      </c>
    </row>
    <row r="17" spans="1:66">
      <c r="A17" s="10">
        <v>44228</v>
      </c>
      <c r="B17" s="9">
        <v>43.005000000000003</v>
      </c>
      <c r="C17" s="9">
        <v>17.454000000000001</v>
      </c>
      <c r="D17" s="9">
        <v>9.1129999999999995</v>
      </c>
      <c r="E17" s="9">
        <v>0</v>
      </c>
      <c r="F17" s="9">
        <v>9.1129999999999995</v>
      </c>
      <c r="G17" s="9">
        <v>264.875</v>
      </c>
      <c r="H17" s="9">
        <v>52.732999999999997</v>
      </c>
      <c r="I17" s="9">
        <v>32.127000000000002</v>
      </c>
      <c r="J17" s="9">
        <v>0.66600000000000004</v>
      </c>
      <c r="K17" s="9">
        <v>31.460999999999999</v>
      </c>
      <c r="L17" s="9">
        <v>84.768000000000001</v>
      </c>
      <c r="M17" s="9">
        <v>17.798999999999999</v>
      </c>
      <c r="N17" s="9">
        <v>10.574999999999999</v>
      </c>
      <c r="O17" s="9">
        <v>0.56499999999999995</v>
      </c>
      <c r="P17" s="9">
        <v>10.01</v>
      </c>
      <c r="Q17" s="9">
        <v>180.107</v>
      </c>
      <c r="R17" s="9">
        <v>34.935000000000002</v>
      </c>
      <c r="S17" s="9">
        <v>21.553000000000001</v>
      </c>
      <c r="T17" s="9">
        <v>0.10199999999999999</v>
      </c>
      <c r="U17" s="9">
        <v>21.451000000000001</v>
      </c>
      <c r="V17" s="9">
        <v>115.185</v>
      </c>
      <c r="W17" s="9">
        <v>22.094000000000001</v>
      </c>
      <c r="X17" s="9">
        <v>17.739000000000001</v>
      </c>
      <c r="Y17" s="9">
        <v>2.242</v>
      </c>
      <c r="Z17" s="9">
        <v>15.497</v>
      </c>
      <c r="AA17" s="9">
        <v>58.396000000000001</v>
      </c>
      <c r="AB17" s="9">
        <v>12.175000000000001</v>
      </c>
      <c r="AC17" s="9">
        <v>10.301</v>
      </c>
      <c r="AD17" s="9">
        <v>1.8069999999999999</v>
      </c>
      <c r="AE17" s="9">
        <v>8.4949999999999992</v>
      </c>
      <c r="AF17" s="9">
        <v>56.789000000000001</v>
      </c>
      <c r="AG17" s="9">
        <v>9.9190000000000005</v>
      </c>
      <c r="AH17" s="9">
        <v>7.4379999999999997</v>
      </c>
      <c r="AI17" s="9">
        <v>0.435</v>
      </c>
      <c r="AJ17" s="9">
        <v>7.0019999999999998</v>
      </c>
      <c r="AK17" s="9">
        <v>88.942999999999998</v>
      </c>
      <c r="AL17" s="9">
        <v>21.186</v>
      </c>
      <c r="AM17" s="9">
        <v>18.306000000000001</v>
      </c>
      <c r="AN17" s="9">
        <v>3.4889999999999999</v>
      </c>
      <c r="AO17" s="9">
        <v>14.817</v>
      </c>
      <c r="AP17" s="9">
        <v>34.51</v>
      </c>
      <c r="AQ17" s="9">
        <v>8.02</v>
      </c>
      <c r="AR17" s="9">
        <v>7.1079999999999997</v>
      </c>
      <c r="AS17" s="9">
        <v>2.4630000000000001</v>
      </c>
      <c r="AT17" s="9">
        <v>4.6449999999999996</v>
      </c>
      <c r="AU17" s="9">
        <v>54.432000000000002</v>
      </c>
      <c r="AV17" s="9">
        <v>13.167</v>
      </c>
      <c r="AW17" s="9">
        <v>11.196999999999999</v>
      </c>
      <c r="AX17" s="9">
        <v>1.026</v>
      </c>
      <c r="AY17" s="9">
        <v>10.172000000000001</v>
      </c>
      <c r="AZ17" s="9">
        <v>220.51300000000001</v>
      </c>
      <c r="BA17" s="9">
        <v>70.326999999999998</v>
      </c>
      <c r="BB17" s="9">
        <v>51.908999999999999</v>
      </c>
      <c r="BC17" s="9">
        <v>11.718999999999999</v>
      </c>
      <c r="BD17" s="9">
        <v>40.19</v>
      </c>
      <c r="BE17" s="9">
        <v>131.99100000000001</v>
      </c>
      <c r="BF17" s="9">
        <v>45.491</v>
      </c>
      <c r="BG17" s="9">
        <v>34.895000000000003</v>
      </c>
      <c r="BH17" s="9">
        <v>8.5950000000000006</v>
      </c>
      <c r="BI17" s="9">
        <v>26.3</v>
      </c>
      <c r="BJ17" s="9">
        <v>88.522000000000006</v>
      </c>
      <c r="BK17" s="9">
        <v>24.835999999999999</v>
      </c>
      <c r="BL17" s="9">
        <v>17.013000000000002</v>
      </c>
      <c r="BM17" s="9">
        <v>3.1230000000000002</v>
      </c>
      <c r="BN17" s="9">
        <v>13.89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947</vt:i4>
      </vt:variant>
    </vt:vector>
  </HeadingPairs>
  <TitlesOfParts>
    <vt:vector size="953" baseType="lpstr">
      <vt:lpstr>Contents</vt:lpstr>
      <vt:lpstr>Table 9.1</vt:lpstr>
      <vt:lpstr>Table 9.2</vt:lpstr>
      <vt:lpstr>Index</vt:lpstr>
      <vt:lpstr>Data1</vt:lpstr>
      <vt:lpstr>Data2</vt:lpstr>
      <vt:lpstr>A124799206C</vt:lpstr>
      <vt:lpstr>A124799206C_Data</vt:lpstr>
      <vt:lpstr>A124799206C_Latest</vt:lpstr>
      <vt:lpstr>A124799210V</vt:lpstr>
      <vt:lpstr>A124799210V_Data</vt:lpstr>
      <vt:lpstr>A124799210V_Latest</vt:lpstr>
      <vt:lpstr>A124799214C</vt:lpstr>
      <vt:lpstr>A124799214C_Data</vt:lpstr>
      <vt:lpstr>A124799214C_Latest</vt:lpstr>
      <vt:lpstr>A124799218L</vt:lpstr>
      <vt:lpstr>A124799218L_Data</vt:lpstr>
      <vt:lpstr>A124799218L_Latest</vt:lpstr>
      <vt:lpstr>A124799222C</vt:lpstr>
      <vt:lpstr>A124799222C_Data</vt:lpstr>
      <vt:lpstr>A124799222C_Latest</vt:lpstr>
      <vt:lpstr>A124799226L</vt:lpstr>
      <vt:lpstr>A124799226L_Data</vt:lpstr>
      <vt:lpstr>A124799226L_Latest</vt:lpstr>
      <vt:lpstr>A124799230C</vt:lpstr>
      <vt:lpstr>A124799230C_Data</vt:lpstr>
      <vt:lpstr>A124799230C_Latest</vt:lpstr>
      <vt:lpstr>A124799234L</vt:lpstr>
      <vt:lpstr>A124799234L_Data</vt:lpstr>
      <vt:lpstr>A124799234L_Latest</vt:lpstr>
      <vt:lpstr>A124799238W</vt:lpstr>
      <vt:lpstr>A124799238W_Data</vt:lpstr>
      <vt:lpstr>A124799238W_Latest</vt:lpstr>
      <vt:lpstr>A124799242L</vt:lpstr>
      <vt:lpstr>A124799242L_Data</vt:lpstr>
      <vt:lpstr>A124799242L_Latest</vt:lpstr>
      <vt:lpstr>A124799246W</vt:lpstr>
      <vt:lpstr>A124799246W_Data</vt:lpstr>
      <vt:lpstr>A124799246W_Latest</vt:lpstr>
      <vt:lpstr>A124799250L</vt:lpstr>
      <vt:lpstr>A124799250L_Data</vt:lpstr>
      <vt:lpstr>A124799250L_Latest</vt:lpstr>
      <vt:lpstr>A124799254W</vt:lpstr>
      <vt:lpstr>A124799254W_Data</vt:lpstr>
      <vt:lpstr>A124799254W_Latest</vt:lpstr>
      <vt:lpstr>A124799258F</vt:lpstr>
      <vt:lpstr>A124799258F_Data</vt:lpstr>
      <vt:lpstr>A124799258F_Latest</vt:lpstr>
      <vt:lpstr>A124799262W</vt:lpstr>
      <vt:lpstr>A124799262W_Data</vt:lpstr>
      <vt:lpstr>A124799262W_Latest</vt:lpstr>
      <vt:lpstr>A124799266F</vt:lpstr>
      <vt:lpstr>A124799266F_Data</vt:lpstr>
      <vt:lpstr>A124799266F_Latest</vt:lpstr>
      <vt:lpstr>A124799270W</vt:lpstr>
      <vt:lpstr>A124799270W_Data</vt:lpstr>
      <vt:lpstr>A124799270W_Latest</vt:lpstr>
      <vt:lpstr>A124799274F</vt:lpstr>
      <vt:lpstr>A124799274F_Data</vt:lpstr>
      <vt:lpstr>A124799274F_Latest</vt:lpstr>
      <vt:lpstr>A124799278R</vt:lpstr>
      <vt:lpstr>A124799278R_Data</vt:lpstr>
      <vt:lpstr>A124799278R_Latest</vt:lpstr>
      <vt:lpstr>A124799282F</vt:lpstr>
      <vt:lpstr>A124799282F_Data</vt:lpstr>
      <vt:lpstr>A124799282F_Latest</vt:lpstr>
      <vt:lpstr>A124799286R</vt:lpstr>
      <vt:lpstr>A124799286R_Data</vt:lpstr>
      <vt:lpstr>A124799286R_Latest</vt:lpstr>
      <vt:lpstr>A124799290F</vt:lpstr>
      <vt:lpstr>A124799290F_Data</vt:lpstr>
      <vt:lpstr>A124799290F_Latest</vt:lpstr>
      <vt:lpstr>A124799294R</vt:lpstr>
      <vt:lpstr>A124799294R_Data</vt:lpstr>
      <vt:lpstr>A124799294R_Latest</vt:lpstr>
      <vt:lpstr>A124799298X</vt:lpstr>
      <vt:lpstr>A124799298X_Data</vt:lpstr>
      <vt:lpstr>A124799298X_Latest</vt:lpstr>
      <vt:lpstr>A124799302C</vt:lpstr>
      <vt:lpstr>A124799302C_Data</vt:lpstr>
      <vt:lpstr>A124799302C_Latest</vt:lpstr>
      <vt:lpstr>A124799306L</vt:lpstr>
      <vt:lpstr>A124799306L_Data</vt:lpstr>
      <vt:lpstr>A124799306L_Latest</vt:lpstr>
      <vt:lpstr>A124799310C</vt:lpstr>
      <vt:lpstr>A124799310C_Data</vt:lpstr>
      <vt:lpstr>A124799310C_Latest</vt:lpstr>
      <vt:lpstr>A124799314L</vt:lpstr>
      <vt:lpstr>A124799314L_Data</vt:lpstr>
      <vt:lpstr>A124799314L_Latest</vt:lpstr>
      <vt:lpstr>A124799318W</vt:lpstr>
      <vt:lpstr>A124799318W_Data</vt:lpstr>
      <vt:lpstr>A124799318W_Latest</vt:lpstr>
      <vt:lpstr>A124799322L</vt:lpstr>
      <vt:lpstr>A124799322L_Data</vt:lpstr>
      <vt:lpstr>A124799322L_Latest</vt:lpstr>
      <vt:lpstr>A124799326W</vt:lpstr>
      <vt:lpstr>A124799326W_Data</vt:lpstr>
      <vt:lpstr>A124799326W_Latest</vt:lpstr>
      <vt:lpstr>A124799330L</vt:lpstr>
      <vt:lpstr>A124799330L_Data</vt:lpstr>
      <vt:lpstr>A124799330L_Latest</vt:lpstr>
      <vt:lpstr>A124799334W</vt:lpstr>
      <vt:lpstr>A124799334W_Data</vt:lpstr>
      <vt:lpstr>A124799334W_Latest</vt:lpstr>
      <vt:lpstr>A124799338F</vt:lpstr>
      <vt:lpstr>A124799338F_Data</vt:lpstr>
      <vt:lpstr>A124799338F_Latest</vt:lpstr>
      <vt:lpstr>A124799342W</vt:lpstr>
      <vt:lpstr>A124799342W_Data</vt:lpstr>
      <vt:lpstr>A124799342W_Latest</vt:lpstr>
      <vt:lpstr>A124799346F</vt:lpstr>
      <vt:lpstr>A124799346F_Data</vt:lpstr>
      <vt:lpstr>A124799346F_Latest</vt:lpstr>
      <vt:lpstr>A124799350W</vt:lpstr>
      <vt:lpstr>A124799350W_Data</vt:lpstr>
      <vt:lpstr>A124799350W_Latest</vt:lpstr>
      <vt:lpstr>A124799354F</vt:lpstr>
      <vt:lpstr>A124799354F_Data</vt:lpstr>
      <vt:lpstr>A124799354F_Latest</vt:lpstr>
      <vt:lpstr>A124799358R</vt:lpstr>
      <vt:lpstr>A124799358R_Data</vt:lpstr>
      <vt:lpstr>A124799358R_Latest</vt:lpstr>
      <vt:lpstr>A124799362F</vt:lpstr>
      <vt:lpstr>A124799362F_Data</vt:lpstr>
      <vt:lpstr>A124799362F_Latest</vt:lpstr>
      <vt:lpstr>A124799366R</vt:lpstr>
      <vt:lpstr>A124799366R_Data</vt:lpstr>
      <vt:lpstr>A124799366R_Latest</vt:lpstr>
      <vt:lpstr>A124799370F</vt:lpstr>
      <vt:lpstr>A124799370F_Data</vt:lpstr>
      <vt:lpstr>A124799370F_Latest</vt:lpstr>
      <vt:lpstr>A124799374R</vt:lpstr>
      <vt:lpstr>A124799374R_Data</vt:lpstr>
      <vt:lpstr>A124799374R_Latest</vt:lpstr>
      <vt:lpstr>A124799378X</vt:lpstr>
      <vt:lpstr>A124799378X_Data</vt:lpstr>
      <vt:lpstr>A124799378X_Latest</vt:lpstr>
      <vt:lpstr>A124799382R</vt:lpstr>
      <vt:lpstr>A124799382R_Data</vt:lpstr>
      <vt:lpstr>A124799382R_Latest</vt:lpstr>
      <vt:lpstr>A124799386X</vt:lpstr>
      <vt:lpstr>A124799386X_Data</vt:lpstr>
      <vt:lpstr>A124799386X_Latest</vt:lpstr>
      <vt:lpstr>A124799390R</vt:lpstr>
      <vt:lpstr>A124799390R_Data</vt:lpstr>
      <vt:lpstr>A124799390R_Latest</vt:lpstr>
      <vt:lpstr>A124799394X</vt:lpstr>
      <vt:lpstr>A124799394X_Data</vt:lpstr>
      <vt:lpstr>A124799394X_Latest</vt:lpstr>
      <vt:lpstr>A124799398J</vt:lpstr>
      <vt:lpstr>A124799398J_Data</vt:lpstr>
      <vt:lpstr>A124799398J_Latest</vt:lpstr>
      <vt:lpstr>A124799402L</vt:lpstr>
      <vt:lpstr>A124799402L_Data</vt:lpstr>
      <vt:lpstr>A124799402L_Latest</vt:lpstr>
      <vt:lpstr>A124799406W</vt:lpstr>
      <vt:lpstr>A124799406W_Data</vt:lpstr>
      <vt:lpstr>A124799406W_Latest</vt:lpstr>
      <vt:lpstr>A124799410L</vt:lpstr>
      <vt:lpstr>A124799410L_Data</vt:lpstr>
      <vt:lpstr>A124799410L_Latest</vt:lpstr>
      <vt:lpstr>A124799414W</vt:lpstr>
      <vt:lpstr>A124799414W_Data</vt:lpstr>
      <vt:lpstr>A124799414W_Latest</vt:lpstr>
      <vt:lpstr>A124799418F</vt:lpstr>
      <vt:lpstr>A124799418F_Data</vt:lpstr>
      <vt:lpstr>A124799418F_Latest</vt:lpstr>
      <vt:lpstr>A124799422W</vt:lpstr>
      <vt:lpstr>A124799422W_Data</vt:lpstr>
      <vt:lpstr>A124799422W_Latest</vt:lpstr>
      <vt:lpstr>A124799426F</vt:lpstr>
      <vt:lpstr>A124799426F_Data</vt:lpstr>
      <vt:lpstr>A124799426F_Latest</vt:lpstr>
      <vt:lpstr>A124799430W</vt:lpstr>
      <vt:lpstr>A124799430W_Data</vt:lpstr>
      <vt:lpstr>A124799430W_Latest</vt:lpstr>
      <vt:lpstr>A124799434F</vt:lpstr>
      <vt:lpstr>A124799434F_Data</vt:lpstr>
      <vt:lpstr>A124799434F_Latest</vt:lpstr>
      <vt:lpstr>A124799438R</vt:lpstr>
      <vt:lpstr>A124799438R_Data</vt:lpstr>
      <vt:lpstr>A124799438R_Latest</vt:lpstr>
      <vt:lpstr>A124799442F</vt:lpstr>
      <vt:lpstr>A124799442F_Data</vt:lpstr>
      <vt:lpstr>A124799442F_Latest</vt:lpstr>
      <vt:lpstr>A124799446R</vt:lpstr>
      <vt:lpstr>A124799446R_Data</vt:lpstr>
      <vt:lpstr>A124799446R_Latest</vt:lpstr>
      <vt:lpstr>A124799450F</vt:lpstr>
      <vt:lpstr>A124799450F_Data</vt:lpstr>
      <vt:lpstr>A124799450F_Latest</vt:lpstr>
      <vt:lpstr>A124799454R</vt:lpstr>
      <vt:lpstr>A124799454R_Data</vt:lpstr>
      <vt:lpstr>A124799454R_Latest</vt:lpstr>
      <vt:lpstr>A124799458X</vt:lpstr>
      <vt:lpstr>A124799458X_Data</vt:lpstr>
      <vt:lpstr>A124799458X_Latest</vt:lpstr>
      <vt:lpstr>A124799462R</vt:lpstr>
      <vt:lpstr>A124799462R_Data</vt:lpstr>
      <vt:lpstr>A124799462R_Latest</vt:lpstr>
      <vt:lpstr>A124799466X</vt:lpstr>
      <vt:lpstr>A124799466X_Data</vt:lpstr>
      <vt:lpstr>A124799466X_Latest</vt:lpstr>
      <vt:lpstr>A124799470R</vt:lpstr>
      <vt:lpstr>A124799470R_Data</vt:lpstr>
      <vt:lpstr>A124799470R_Latest</vt:lpstr>
      <vt:lpstr>A124799474X</vt:lpstr>
      <vt:lpstr>A124799474X_Data</vt:lpstr>
      <vt:lpstr>A124799474X_Latest</vt:lpstr>
      <vt:lpstr>A124799478J</vt:lpstr>
      <vt:lpstr>A124799478J_Data</vt:lpstr>
      <vt:lpstr>A124799478J_Latest</vt:lpstr>
      <vt:lpstr>A124799482X</vt:lpstr>
      <vt:lpstr>A124799482X_Data</vt:lpstr>
      <vt:lpstr>A124799482X_Latest</vt:lpstr>
      <vt:lpstr>A124799486J</vt:lpstr>
      <vt:lpstr>A124799486J_Data</vt:lpstr>
      <vt:lpstr>A124799486J_Latest</vt:lpstr>
      <vt:lpstr>A124799490X</vt:lpstr>
      <vt:lpstr>A124799490X_Data</vt:lpstr>
      <vt:lpstr>A124799490X_Latest</vt:lpstr>
      <vt:lpstr>A124799494J</vt:lpstr>
      <vt:lpstr>A124799494J_Data</vt:lpstr>
      <vt:lpstr>A124799494J_Latest</vt:lpstr>
      <vt:lpstr>A124799498T</vt:lpstr>
      <vt:lpstr>A124799498T_Data</vt:lpstr>
      <vt:lpstr>A124799498T_Latest</vt:lpstr>
      <vt:lpstr>A124799502W</vt:lpstr>
      <vt:lpstr>A124799502W_Data</vt:lpstr>
      <vt:lpstr>A124799502W_Latest</vt:lpstr>
      <vt:lpstr>A124799506F</vt:lpstr>
      <vt:lpstr>A124799506F_Data</vt:lpstr>
      <vt:lpstr>A124799506F_Latest</vt:lpstr>
      <vt:lpstr>A124799510W</vt:lpstr>
      <vt:lpstr>A124799510W_Data</vt:lpstr>
      <vt:lpstr>A124799510W_Latest</vt:lpstr>
      <vt:lpstr>A124799514F</vt:lpstr>
      <vt:lpstr>A124799514F_Data</vt:lpstr>
      <vt:lpstr>A124799514F_Latest</vt:lpstr>
      <vt:lpstr>A124799518R</vt:lpstr>
      <vt:lpstr>A124799518R_Data</vt:lpstr>
      <vt:lpstr>A124799518R_Latest</vt:lpstr>
      <vt:lpstr>A124799522F</vt:lpstr>
      <vt:lpstr>A124799522F_Data</vt:lpstr>
      <vt:lpstr>A124799522F_Latest</vt:lpstr>
      <vt:lpstr>A124799526R</vt:lpstr>
      <vt:lpstr>A124799526R_Data</vt:lpstr>
      <vt:lpstr>A124799526R_Latest</vt:lpstr>
      <vt:lpstr>A124799530F</vt:lpstr>
      <vt:lpstr>A124799530F_Data</vt:lpstr>
      <vt:lpstr>A124799530F_Latest</vt:lpstr>
      <vt:lpstr>A124799534R</vt:lpstr>
      <vt:lpstr>A124799534R_Data</vt:lpstr>
      <vt:lpstr>A124799534R_Latest</vt:lpstr>
      <vt:lpstr>A124799538X</vt:lpstr>
      <vt:lpstr>A124799538X_Data</vt:lpstr>
      <vt:lpstr>A124799538X_Latest</vt:lpstr>
      <vt:lpstr>A124799542R</vt:lpstr>
      <vt:lpstr>A124799542R_Data</vt:lpstr>
      <vt:lpstr>A124799542R_Latest</vt:lpstr>
      <vt:lpstr>A124799546X</vt:lpstr>
      <vt:lpstr>A124799546X_Data</vt:lpstr>
      <vt:lpstr>A124799546X_Latest</vt:lpstr>
      <vt:lpstr>A124799550R</vt:lpstr>
      <vt:lpstr>A124799550R_Data</vt:lpstr>
      <vt:lpstr>A124799550R_Latest</vt:lpstr>
      <vt:lpstr>A124799554X</vt:lpstr>
      <vt:lpstr>A124799554X_Data</vt:lpstr>
      <vt:lpstr>A124799554X_Latest</vt:lpstr>
      <vt:lpstr>A124799558J</vt:lpstr>
      <vt:lpstr>A124799558J_Data</vt:lpstr>
      <vt:lpstr>A124799558J_Latest</vt:lpstr>
      <vt:lpstr>A124799562X</vt:lpstr>
      <vt:lpstr>A124799562X_Data</vt:lpstr>
      <vt:lpstr>A124799562X_Latest</vt:lpstr>
      <vt:lpstr>A124799566J</vt:lpstr>
      <vt:lpstr>A124799566J_Data</vt:lpstr>
      <vt:lpstr>A124799566J_Latest</vt:lpstr>
      <vt:lpstr>A124799570X</vt:lpstr>
      <vt:lpstr>A124799570X_Data</vt:lpstr>
      <vt:lpstr>A124799570X_Latest</vt:lpstr>
      <vt:lpstr>A124799574J</vt:lpstr>
      <vt:lpstr>A124799574J_Data</vt:lpstr>
      <vt:lpstr>A124799574J_Latest</vt:lpstr>
      <vt:lpstr>A124799578T</vt:lpstr>
      <vt:lpstr>A124799578T_Data</vt:lpstr>
      <vt:lpstr>A124799578T_Latest</vt:lpstr>
      <vt:lpstr>A124799582J</vt:lpstr>
      <vt:lpstr>A124799582J_Data</vt:lpstr>
      <vt:lpstr>A124799582J_Latest</vt:lpstr>
      <vt:lpstr>A124799586T</vt:lpstr>
      <vt:lpstr>A124799586T_Data</vt:lpstr>
      <vt:lpstr>A124799586T_Latest</vt:lpstr>
      <vt:lpstr>A124799590J</vt:lpstr>
      <vt:lpstr>A124799590J_Data</vt:lpstr>
      <vt:lpstr>A124799590J_Latest</vt:lpstr>
      <vt:lpstr>A124799594T</vt:lpstr>
      <vt:lpstr>A124799594T_Data</vt:lpstr>
      <vt:lpstr>A124799594T_Latest</vt:lpstr>
      <vt:lpstr>A124799598A</vt:lpstr>
      <vt:lpstr>A124799598A_Data</vt:lpstr>
      <vt:lpstr>A124799598A_Latest</vt:lpstr>
      <vt:lpstr>A124799602F</vt:lpstr>
      <vt:lpstr>A124799602F_Data</vt:lpstr>
      <vt:lpstr>A124799602F_Latest</vt:lpstr>
      <vt:lpstr>A124799606R</vt:lpstr>
      <vt:lpstr>A124799606R_Data</vt:lpstr>
      <vt:lpstr>A124799606R_Latest</vt:lpstr>
      <vt:lpstr>A124799610F</vt:lpstr>
      <vt:lpstr>A124799610F_Data</vt:lpstr>
      <vt:lpstr>A124799610F_Latest</vt:lpstr>
      <vt:lpstr>A124799614R</vt:lpstr>
      <vt:lpstr>A124799614R_Data</vt:lpstr>
      <vt:lpstr>A124799614R_Latest</vt:lpstr>
      <vt:lpstr>A124799618X</vt:lpstr>
      <vt:lpstr>A124799618X_Data</vt:lpstr>
      <vt:lpstr>A124799618X_Latest</vt:lpstr>
      <vt:lpstr>A124799622R</vt:lpstr>
      <vt:lpstr>A124799622R_Data</vt:lpstr>
      <vt:lpstr>A124799622R_Latest</vt:lpstr>
      <vt:lpstr>A124799626X</vt:lpstr>
      <vt:lpstr>A124799626X_Data</vt:lpstr>
      <vt:lpstr>A124799626X_Latest</vt:lpstr>
      <vt:lpstr>A124799630R</vt:lpstr>
      <vt:lpstr>A124799630R_Data</vt:lpstr>
      <vt:lpstr>A124799630R_Latest</vt:lpstr>
      <vt:lpstr>A124799634X</vt:lpstr>
      <vt:lpstr>A124799634X_Data</vt:lpstr>
      <vt:lpstr>A124799634X_Latest</vt:lpstr>
      <vt:lpstr>A124799638J</vt:lpstr>
      <vt:lpstr>A124799638J_Data</vt:lpstr>
      <vt:lpstr>A124799638J_Latest</vt:lpstr>
      <vt:lpstr>A124799642X</vt:lpstr>
      <vt:lpstr>A124799642X_Data</vt:lpstr>
      <vt:lpstr>A124799642X_Latest</vt:lpstr>
      <vt:lpstr>A124799646J</vt:lpstr>
      <vt:lpstr>A124799646J_Data</vt:lpstr>
      <vt:lpstr>A124799646J_Latest</vt:lpstr>
      <vt:lpstr>A124799650X</vt:lpstr>
      <vt:lpstr>A124799650X_Data</vt:lpstr>
      <vt:lpstr>A124799650X_Latest</vt:lpstr>
      <vt:lpstr>A124799654J</vt:lpstr>
      <vt:lpstr>A124799654J_Data</vt:lpstr>
      <vt:lpstr>A124799654J_Latest</vt:lpstr>
      <vt:lpstr>A124799658T</vt:lpstr>
      <vt:lpstr>A124799658T_Data</vt:lpstr>
      <vt:lpstr>A124799658T_Latest</vt:lpstr>
      <vt:lpstr>A124799662J</vt:lpstr>
      <vt:lpstr>A124799662J_Data</vt:lpstr>
      <vt:lpstr>A124799662J_Latest</vt:lpstr>
      <vt:lpstr>A124799666T</vt:lpstr>
      <vt:lpstr>A124799666T_Data</vt:lpstr>
      <vt:lpstr>A124799666T_Latest</vt:lpstr>
      <vt:lpstr>A124799670J</vt:lpstr>
      <vt:lpstr>A124799670J_Data</vt:lpstr>
      <vt:lpstr>A124799670J_Latest</vt:lpstr>
      <vt:lpstr>A124799674T</vt:lpstr>
      <vt:lpstr>A124799674T_Data</vt:lpstr>
      <vt:lpstr>A124799674T_Latest</vt:lpstr>
      <vt:lpstr>A124799678A</vt:lpstr>
      <vt:lpstr>A124799678A_Data</vt:lpstr>
      <vt:lpstr>A124799678A_Latest</vt:lpstr>
      <vt:lpstr>A124799682T</vt:lpstr>
      <vt:lpstr>A124799682T_Data</vt:lpstr>
      <vt:lpstr>A124799682T_Latest</vt:lpstr>
      <vt:lpstr>A124799686A</vt:lpstr>
      <vt:lpstr>A124799686A_Data</vt:lpstr>
      <vt:lpstr>A124799686A_Latest</vt:lpstr>
      <vt:lpstr>A124799690T</vt:lpstr>
      <vt:lpstr>A124799690T_Data</vt:lpstr>
      <vt:lpstr>A124799690T_Latest</vt:lpstr>
      <vt:lpstr>A124799694A</vt:lpstr>
      <vt:lpstr>A124799694A_Data</vt:lpstr>
      <vt:lpstr>A124799694A_Latest</vt:lpstr>
      <vt:lpstr>A124799698K</vt:lpstr>
      <vt:lpstr>A124799698K_Data</vt:lpstr>
      <vt:lpstr>A124799698K_Latest</vt:lpstr>
      <vt:lpstr>A124799702R</vt:lpstr>
      <vt:lpstr>A124799702R_Data</vt:lpstr>
      <vt:lpstr>A124799702R_Latest</vt:lpstr>
      <vt:lpstr>A124799706X</vt:lpstr>
      <vt:lpstr>A124799706X_Data</vt:lpstr>
      <vt:lpstr>A124799706X_Latest</vt:lpstr>
      <vt:lpstr>A124799710R</vt:lpstr>
      <vt:lpstr>A124799710R_Data</vt:lpstr>
      <vt:lpstr>A124799710R_Latest</vt:lpstr>
      <vt:lpstr>A124799714X</vt:lpstr>
      <vt:lpstr>A124799714X_Data</vt:lpstr>
      <vt:lpstr>A124799714X_Latest</vt:lpstr>
      <vt:lpstr>A124799718J</vt:lpstr>
      <vt:lpstr>A124799718J_Data</vt:lpstr>
      <vt:lpstr>A124799718J_Latest</vt:lpstr>
      <vt:lpstr>A124799722X</vt:lpstr>
      <vt:lpstr>A124799722X_Data</vt:lpstr>
      <vt:lpstr>A124799722X_Latest</vt:lpstr>
      <vt:lpstr>A124799726J</vt:lpstr>
      <vt:lpstr>A124799726J_Data</vt:lpstr>
      <vt:lpstr>A124799726J_Latest</vt:lpstr>
      <vt:lpstr>A124799730X</vt:lpstr>
      <vt:lpstr>A124799730X_Data</vt:lpstr>
      <vt:lpstr>A124799730X_Latest</vt:lpstr>
      <vt:lpstr>A124799734J</vt:lpstr>
      <vt:lpstr>A124799734J_Data</vt:lpstr>
      <vt:lpstr>A124799734J_Latest</vt:lpstr>
      <vt:lpstr>A124799738T</vt:lpstr>
      <vt:lpstr>A124799738T_Data</vt:lpstr>
      <vt:lpstr>A124799738T_Latest</vt:lpstr>
      <vt:lpstr>A124799742J</vt:lpstr>
      <vt:lpstr>A124799742J_Data</vt:lpstr>
      <vt:lpstr>A124799742J_Latest</vt:lpstr>
      <vt:lpstr>A124799746T</vt:lpstr>
      <vt:lpstr>A124799746T_Data</vt:lpstr>
      <vt:lpstr>A124799746T_Latest</vt:lpstr>
      <vt:lpstr>A124799750J</vt:lpstr>
      <vt:lpstr>A124799750J_Data</vt:lpstr>
      <vt:lpstr>A124799750J_Latest</vt:lpstr>
      <vt:lpstr>A124799754T</vt:lpstr>
      <vt:lpstr>A124799754T_Data</vt:lpstr>
      <vt:lpstr>A124799754T_Latest</vt:lpstr>
      <vt:lpstr>A124799758A</vt:lpstr>
      <vt:lpstr>A124799758A_Data</vt:lpstr>
      <vt:lpstr>A124799758A_Latest</vt:lpstr>
      <vt:lpstr>A124799762T</vt:lpstr>
      <vt:lpstr>A124799762T_Data</vt:lpstr>
      <vt:lpstr>A124799762T_Latest</vt:lpstr>
      <vt:lpstr>A124799766A</vt:lpstr>
      <vt:lpstr>A124799766A_Data</vt:lpstr>
      <vt:lpstr>A124799766A_Latest</vt:lpstr>
      <vt:lpstr>A124799770T</vt:lpstr>
      <vt:lpstr>A124799770T_Data</vt:lpstr>
      <vt:lpstr>A124799770T_Latest</vt:lpstr>
      <vt:lpstr>A124799774A</vt:lpstr>
      <vt:lpstr>A124799774A_Data</vt:lpstr>
      <vt:lpstr>A124799774A_Latest</vt:lpstr>
      <vt:lpstr>A124799778K</vt:lpstr>
      <vt:lpstr>A124799778K_Data</vt:lpstr>
      <vt:lpstr>A124799778K_Latest</vt:lpstr>
      <vt:lpstr>A124799782A</vt:lpstr>
      <vt:lpstr>A124799782A_Data</vt:lpstr>
      <vt:lpstr>A124799782A_Latest</vt:lpstr>
      <vt:lpstr>A124799786K</vt:lpstr>
      <vt:lpstr>A124799786K_Data</vt:lpstr>
      <vt:lpstr>A124799786K_Latest</vt:lpstr>
      <vt:lpstr>A124799790A</vt:lpstr>
      <vt:lpstr>A124799790A_Data</vt:lpstr>
      <vt:lpstr>A124799790A_Latest</vt:lpstr>
      <vt:lpstr>A124799794K</vt:lpstr>
      <vt:lpstr>A124799794K_Data</vt:lpstr>
      <vt:lpstr>A124799794K_Latest</vt:lpstr>
      <vt:lpstr>A124799798V</vt:lpstr>
      <vt:lpstr>A124799798V_Data</vt:lpstr>
      <vt:lpstr>A124799798V_Latest</vt:lpstr>
      <vt:lpstr>A124799802X</vt:lpstr>
      <vt:lpstr>A124799802X_Data</vt:lpstr>
      <vt:lpstr>A124799802X_Latest</vt:lpstr>
      <vt:lpstr>A124799806J</vt:lpstr>
      <vt:lpstr>A124799806J_Data</vt:lpstr>
      <vt:lpstr>A124799806J_Latest</vt:lpstr>
      <vt:lpstr>A124799810X</vt:lpstr>
      <vt:lpstr>A124799810X_Data</vt:lpstr>
      <vt:lpstr>A124799810X_Latest</vt:lpstr>
      <vt:lpstr>A124799814J</vt:lpstr>
      <vt:lpstr>A124799814J_Data</vt:lpstr>
      <vt:lpstr>A124799814J_Latest</vt:lpstr>
      <vt:lpstr>A124799818T</vt:lpstr>
      <vt:lpstr>A124799818T_Data</vt:lpstr>
      <vt:lpstr>A124799818T_Latest</vt:lpstr>
      <vt:lpstr>A124799822J</vt:lpstr>
      <vt:lpstr>A124799822J_Data</vt:lpstr>
      <vt:lpstr>A124799822J_Latest</vt:lpstr>
      <vt:lpstr>A124799826T</vt:lpstr>
      <vt:lpstr>A124799826T_Data</vt:lpstr>
      <vt:lpstr>A124799826T_Latest</vt:lpstr>
      <vt:lpstr>A124799830J</vt:lpstr>
      <vt:lpstr>A124799830J_Data</vt:lpstr>
      <vt:lpstr>A124799830J_Latest</vt:lpstr>
      <vt:lpstr>A124799834T</vt:lpstr>
      <vt:lpstr>A124799834T_Data</vt:lpstr>
      <vt:lpstr>A124799834T_Latest</vt:lpstr>
      <vt:lpstr>A124799838A</vt:lpstr>
      <vt:lpstr>A124799838A_Data</vt:lpstr>
      <vt:lpstr>A124799838A_Latest</vt:lpstr>
      <vt:lpstr>A124799842T</vt:lpstr>
      <vt:lpstr>A124799842T_Data</vt:lpstr>
      <vt:lpstr>A124799842T_Latest</vt:lpstr>
      <vt:lpstr>A124799846A</vt:lpstr>
      <vt:lpstr>A124799846A_Data</vt:lpstr>
      <vt:lpstr>A124799846A_Latest</vt:lpstr>
      <vt:lpstr>A124799850T</vt:lpstr>
      <vt:lpstr>A124799850T_Data</vt:lpstr>
      <vt:lpstr>A124799850T_Latest</vt:lpstr>
      <vt:lpstr>A124799854A</vt:lpstr>
      <vt:lpstr>A124799854A_Data</vt:lpstr>
      <vt:lpstr>A124799854A_Latest</vt:lpstr>
      <vt:lpstr>A124799858K</vt:lpstr>
      <vt:lpstr>A124799858K_Data</vt:lpstr>
      <vt:lpstr>A124799858K_Latest</vt:lpstr>
      <vt:lpstr>A124799862A</vt:lpstr>
      <vt:lpstr>A124799862A_Data</vt:lpstr>
      <vt:lpstr>A124799862A_Latest</vt:lpstr>
      <vt:lpstr>A124799866K</vt:lpstr>
      <vt:lpstr>A124799866K_Data</vt:lpstr>
      <vt:lpstr>A124799866K_Latest</vt:lpstr>
      <vt:lpstr>A124799870A</vt:lpstr>
      <vt:lpstr>A124799870A_Data</vt:lpstr>
      <vt:lpstr>A124799870A_Latest</vt:lpstr>
      <vt:lpstr>A124799874K</vt:lpstr>
      <vt:lpstr>A124799874K_Data</vt:lpstr>
      <vt:lpstr>A124799874K_Latest</vt:lpstr>
      <vt:lpstr>A124799878V</vt:lpstr>
      <vt:lpstr>A124799878V_Data</vt:lpstr>
      <vt:lpstr>A124799878V_Latest</vt:lpstr>
      <vt:lpstr>A124799882K</vt:lpstr>
      <vt:lpstr>A124799882K_Data</vt:lpstr>
      <vt:lpstr>A124799882K_Latest</vt:lpstr>
      <vt:lpstr>A124799886V</vt:lpstr>
      <vt:lpstr>A124799886V_Data</vt:lpstr>
      <vt:lpstr>A124799886V_Latest</vt:lpstr>
      <vt:lpstr>A124799890K</vt:lpstr>
      <vt:lpstr>A124799890K_Data</vt:lpstr>
      <vt:lpstr>A124799890K_Latest</vt:lpstr>
      <vt:lpstr>A124799894V</vt:lpstr>
      <vt:lpstr>A124799894V_Data</vt:lpstr>
      <vt:lpstr>A124799894V_Latest</vt:lpstr>
      <vt:lpstr>A124799898C</vt:lpstr>
      <vt:lpstr>A124799898C_Data</vt:lpstr>
      <vt:lpstr>A124799898C_Latest</vt:lpstr>
      <vt:lpstr>A124799902J</vt:lpstr>
      <vt:lpstr>A124799902J_Data</vt:lpstr>
      <vt:lpstr>A124799902J_Latest</vt:lpstr>
      <vt:lpstr>A124799906T</vt:lpstr>
      <vt:lpstr>A124799906T_Data</vt:lpstr>
      <vt:lpstr>A124799906T_Latest</vt:lpstr>
      <vt:lpstr>A124799910J</vt:lpstr>
      <vt:lpstr>A124799910J_Data</vt:lpstr>
      <vt:lpstr>A124799910J_Latest</vt:lpstr>
      <vt:lpstr>A124799914T</vt:lpstr>
      <vt:lpstr>A124799914T_Data</vt:lpstr>
      <vt:lpstr>A124799914T_Latest</vt:lpstr>
      <vt:lpstr>A124799918A</vt:lpstr>
      <vt:lpstr>A124799918A_Data</vt:lpstr>
      <vt:lpstr>A124799918A_Latest</vt:lpstr>
      <vt:lpstr>A124799922T</vt:lpstr>
      <vt:lpstr>A124799922T_Data</vt:lpstr>
      <vt:lpstr>A124799922T_Latest</vt:lpstr>
      <vt:lpstr>A124799926A</vt:lpstr>
      <vt:lpstr>A124799926A_Data</vt:lpstr>
      <vt:lpstr>A124799926A_Latest</vt:lpstr>
      <vt:lpstr>A124799930T</vt:lpstr>
      <vt:lpstr>A124799930T_Data</vt:lpstr>
      <vt:lpstr>A124799930T_Latest</vt:lpstr>
      <vt:lpstr>A124799934A</vt:lpstr>
      <vt:lpstr>A124799934A_Data</vt:lpstr>
      <vt:lpstr>A124799934A_Latest</vt:lpstr>
      <vt:lpstr>A124799938K</vt:lpstr>
      <vt:lpstr>A124799938K_Data</vt:lpstr>
      <vt:lpstr>A124799938K_Latest</vt:lpstr>
      <vt:lpstr>A124799942A</vt:lpstr>
      <vt:lpstr>A124799942A_Data</vt:lpstr>
      <vt:lpstr>A124799942A_Latest</vt:lpstr>
      <vt:lpstr>A124799946K</vt:lpstr>
      <vt:lpstr>A124799946K_Data</vt:lpstr>
      <vt:lpstr>A124799946K_Latest</vt:lpstr>
      <vt:lpstr>A124799950A</vt:lpstr>
      <vt:lpstr>A124799950A_Data</vt:lpstr>
      <vt:lpstr>A124799950A_Latest</vt:lpstr>
      <vt:lpstr>A124799954K</vt:lpstr>
      <vt:lpstr>A124799954K_Data</vt:lpstr>
      <vt:lpstr>A124799954K_Latest</vt:lpstr>
      <vt:lpstr>A124799958V</vt:lpstr>
      <vt:lpstr>A124799958V_Data</vt:lpstr>
      <vt:lpstr>A124799958V_Latest</vt:lpstr>
      <vt:lpstr>A124799962K</vt:lpstr>
      <vt:lpstr>A124799962K_Data</vt:lpstr>
      <vt:lpstr>A124799962K_Latest</vt:lpstr>
      <vt:lpstr>A124799966V</vt:lpstr>
      <vt:lpstr>A124799966V_Data</vt:lpstr>
      <vt:lpstr>A124799966V_Latest</vt:lpstr>
      <vt:lpstr>A124799970K</vt:lpstr>
      <vt:lpstr>A124799970K_Data</vt:lpstr>
      <vt:lpstr>A124799970K_Latest</vt:lpstr>
      <vt:lpstr>A124799974V</vt:lpstr>
      <vt:lpstr>A124799974V_Data</vt:lpstr>
      <vt:lpstr>A124799974V_Latest</vt:lpstr>
      <vt:lpstr>A124799978C</vt:lpstr>
      <vt:lpstr>A124799978C_Data</vt:lpstr>
      <vt:lpstr>A124799978C_Latest</vt:lpstr>
      <vt:lpstr>A124799982V</vt:lpstr>
      <vt:lpstr>A124799982V_Data</vt:lpstr>
      <vt:lpstr>A124799982V_Latest</vt:lpstr>
      <vt:lpstr>A124799986C</vt:lpstr>
      <vt:lpstr>A124799986C_Data</vt:lpstr>
      <vt:lpstr>A124799986C_Latest</vt:lpstr>
      <vt:lpstr>A124799990V</vt:lpstr>
      <vt:lpstr>A124799990V_Data</vt:lpstr>
      <vt:lpstr>A124799990V_Latest</vt:lpstr>
      <vt:lpstr>A124799994C</vt:lpstr>
      <vt:lpstr>A124799994C_Data</vt:lpstr>
      <vt:lpstr>A124799994C_Latest</vt:lpstr>
      <vt:lpstr>A124799998L</vt:lpstr>
      <vt:lpstr>A124799998L_Data</vt:lpstr>
      <vt:lpstr>A124799998L_Latest</vt:lpstr>
      <vt:lpstr>A124800002J</vt:lpstr>
      <vt:lpstr>A124800002J_Data</vt:lpstr>
      <vt:lpstr>A124800002J_Latest</vt:lpstr>
      <vt:lpstr>A124800006T</vt:lpstr>
      <vt:lpstr>A124800006T_Data</vt:lpstr>
      <vt:lpstr>A124800006T_Latest</vt:lpstr>
      <vt:lpstr>A124800010J</vt:lpstr>
      <vt:lpstr>A124800010J_Data</vt:lpstr>
      <vt:lpstr>A124800010J_Latest</vt:lpstr>
      <vt:lpstr>A124800014T</vt:lpstr>
      <vt:lpstr>A124800014T_Data</vt:lpstr>
      <vt:lpstr>A124800014T_Latest</vt:lpstr>
      <vt:lpstr>A124800018A</vt:lpstr>
      <vt:lpstr>A124800018A_Data</vt:lpstr>
      <vt:lpstr>A124800018A_Latest</vt:lpstr>
      <vt:lpstr>A124800022T</vt:lpstr>
      <vt:lpstr>A124800022T_Data</vt:lpstr>
      <vt:lpstr>A124800022T_Latest</vt:lpstr>
      <vt:lpstr>A124800026A</vt:lpstr>
      <vt:lpstr>A124800026A_Data</vt:lpstr>
      <vt:lpstr>A124800026A_Latest</vt:lpstr>
      <vt:lpstr>A124800030T</vt:lpstr>
      <vt:lpstr>A124800030T_Data</vt:lpstr>
      <vt:lpstr>A124800030T_Latest</vt:lpstr>
      <vt:lpstr>A124800034A</vt:lpstr>
      <vt:lpstr>A124800034A_Data</vt:lpstr>
      <vt:lpstr>A124800034A_Latest</vt:lpstr>
      <vt:lpstr>A124800038K</vt:lpstr>
      <vt:lpstr>A124800038K_Data</vt:lpstr>
      <vt:lpstr>A124800038K_Latest</vt:lpstr>
      <vt:lpstr>A124800042A</vt:lpstr>
      <vt:lpstr>A124800042A_Data</vt:lpstr>
      <vt:lpstr>A124800042A_Latest</vt:lpstr>
      <vt:lpstr>A124800046K</vt:lpstr>
      <vt:lpstr>A124800046K_Data</vt:lpstr>
      <vt:lpstr>A124800046K_Latest</vt:lpstr>
      <vt:lpstr>A124800050A</vt:lpstr>
      <vt:lpstr>A124800050A_Data</vt:lpstr>
      <vt:lpstr>A124800050A_Latest</vt:lpstr>
      <vt:lpstr>A124800054K</vt:lpstr>
      <vt:lpstr>A124800054K_Data</vt:lpstr>
      <vt:lpstr>A124800054K_Latest</vt:lpstr>
      <vt:lpstr>A124800058V</vt:lpstr>
      <vt:lpstr>A124800058V_Data</vt:lpstr>
      <vt:lpstr>A124800058V_Latest</vt:lpstr>
      <vt:lpstr>A124800062K</vt:lpstr>
      <vt:lpstr>A124800062K_Data</vt:lpstr>
      <vt:lpstr>A124800062K_Latest</vt:lpstr>
      <vt:lpstr>A124800066V</vt:lpstr>
      <vt:lpstr>A124800066V_Data</vt:lpstr>
      <vt:lpstr>A124800066V_Latest</vt:lpstr>
      <vt:lpstr>A124800070K</vt:lpstr>
      <vt:lpstr>A124800070K_Data</vt:lpstr>
      <vt:lpstr>A124800070K_Latest</vt:lpstr>
      <vt:lpstr>A124800074V</vt:lpstr>
      <vt:lpstr>A124800074V_Data</vt:lpstr>
      <vt:lpstr>A124800074V_Latest</vt:lpstr>
      <vt:lpstr>A124800078C</vt:lpstr>
      <vt:lpstr>A124800078C_Data</vt:lpstr>
      <vt:lpstr>A124800078C_Latest</vt:lpstr>
      <vt:lpstr>A124800082V</vt:lpstr>
      <vt:lpstr>A124800082V_Data</vt:lpstr>
      <vt:lpstr>A124800082V_Latest</vt:lpstr>
      <vt:lpstr>A124800086C</vt:lpstr>
      <vt:lpstr>A124800086C_Data</vt:lpstr>
      <vt:lpstr>A124800086C_Latest</vt:lpstr>
      <vt:lpstr>A124800090V</vt:lpstr>
      <vt:lpstr>A124800090V_Data</vt:lpstr>
      <vt:lpstr>A124800090V_Latest</vt:lpstr>
      <vt:lpstr>A124800094C</vt:lpstr>
      <vt:lpstr>A124800094C_Data</vt:lpstr>
      <vt:lpstr>A124800094C_Latest</vt:lpstr>
      <vt:lpstr>A124800098L</vt:lpstr>
      <vt:lpstr>A124800098L_Data</vt:lpstr>
      <vt:lpstr>A124800098L_Latest</vt:lpstr>
      <vt:lpstr>A124800102T</vt:lpstr>
      <vt:lpstr>A124800102T_Data</vt:lpstr>
      <vt:lpstr>A124800102T_Latest</vt:lpstr>
      <vt:lpstr>A124800106A</vt:lpstr>
      <vt:lpstr>A124800106A_Data</vt:lpstr>
      <vt:lpstr>A124800106A_Latest</vt:lpstr>
      <vt:lpstr>A124800110T</vt:lpstr>
      <vt:lpstr>A124800110T_Data</vt:lpstr>
      <vt:lpstr>A124800110T_Latest</vt:lpstr>
      <vt:lpstr>A124800114A</vt:lpstr>
      <vt:lpstr>A124800114A_Data</vt:lpstr>
      <vt:lpstr>A124800114A_Latest</vt:lpstr>
      <vt:lpstr>A124800118K</vt:lpstr>
      <vt:lpstr>A124800118K_Data</vt:lpstr>
      <vt:lpstr>A124800118K_Latest</vt:lpstr>
      <vt:lpstr>A124800122A</vt:lpstr>
      <vt:lpstr>A124800122A_Data</vt:lpstr>
      <vt:lpstr>A124800122A_Latest</vt:lpstr>
      <vt:lpstr>A124800126K</vt:lpstr>
      <vt:lpstr>A124800126K_Data</vt:lpstr>
      <vt:lpstr>A124800126K_Latest</vt:lpstr>
      <vt:lpstr>A124800130A</vt:lpstr>
      <vt:lpstr>A124800130A_Data</vt:lpstr>
      <vt:lpstr>A124800130A_Latest</vt:lpstr>
      <vt:lpstr>A124800134K</vt:lpstr>
      <vt:lpstr>A124800134K_Data</vt:lpstr>
      <vt:lpstr>A124800134K_Latest</vt:lpstr>
      <vt:lpstr>A124800138V</vt:lpstr>
      <vt:lpstr>A124800138V_Data</vt:lpstr>
      <vt:lpstr>A124800138V_Latest</vt:lpstr>
      <vt:lpstr>A124800142K</vt:lpstr>
      <vt:lpstr>A124800142K_Data</vt:lpstr>
      <vt:lpstr>A124800142K_Latest</vt:lpstr>
      <vt:lpstr>A124800146V</vt:lpstr>
      <vt:lpstr>A124800146V_Data</vt:lpstr>
      <vt:lpstr>A124800146V_Latest</vt:lpstr>
      <vt:lpstr>A124800150K</vt:lpstr>
      <vt:lpstr>A124800150K_Data</vt:lpstr>
      <vt:lpstr>A124800150K_Latest</vt:lpstr>
      <vt:lpstr>A124800154V</vt:lpstr>
      <vt:lpstr>A124800154V_Data</vt:lpstr>
      <vt:lpstr>A124800154V_Latest</vt:lpstr>
      <vt:lpstr>A124800158C</vt:lpstr>
      <vt:lpstr>A124800158C_Data</vt:lpstr>
      <vt:lpstr>A124800158C_Latest</vt:lpstr>
      <vt:lpstr>A124800162V</vt:lpstr>
      <vt:lpstr>A124800162V_Data</vt:lpstr>
      <vt:lpstr>A124800162V_Latest</vt:lpstr>
      <vt:lpstr>A124800166C</vt:lpstr>
      <vt:lpstr>A124800166C_Data</vt:lpstr>
      <vt:lpstr>A124800166C_Latest</vt:lpstr>
      <vt:lpstr>A124800170V</vt:lpstr>
      <vt:lpstr>A124800170V_Data</vt:lpstr>
      <vt:lpstr>A124800170V_Latest</vt:lpstr>
      <vt:lpstr>A124800174C</vt:lpstr>
      <vt:lpstr>A124800174C_Data</vt:lpstr>
      <vt:lpstr>A124800174C_Latest</vt:lpstr>
      <vt:lpstr>A124800178L</vt:lpstr>
      <vt:lpstr>A124800178L_Data</vt:lpstr>
      <vt:lpstr>A124800178L_Latest</vt:lpstr>
      <vt:lpstr>A124800182C</vt:lpstr>
      <vt:lpstr>A124800182C_Data</vt:lpstr>
      <vt:lpstr>A124800182C_Latest</vt:lpstr>
      <vt:lpstr>A124800186L</vt:lpstr>
      <vt:lpstr>A124800186L_Data</vt:lpstr>
      <vt:lpstr>A124800186L_Latest</vt:lpstr>
      <vt:lpstr>A124800190C</vt:lpstr>
      <vt:lpstr>A124800190C_Data</vt:lpstr>
      <vt:lpstr>A124800190C_Latest</vt:lpstr>
      <vt:lpstr>A124800194L</vt:lpstr>
      <vt:lpstr>A124800194L_Data</vt:lpstr>
      <vt:lpstr>A124800194L_Latest</vt:lpstr>
      <vt:lpstr>A124800198W</vt:lpstr>
      <vt:lpstr>A124800198W_Data</vt:lpstr>
      <vt:lpstr>A124800198W_Latest</vt:lpstr>
      <vt:lpstr>A124800202A</vt:lpstr>
      <vt:lpstr>A124800202A_Data</vt:lpstr>
      <vt:lpstr>A124800202A_Latest</vt:lpstr>
      <vt:lpstr>A124800206K</vt:lpstr>
      <vt:lpstr>A124800206K_Data</vt:lpstr>
      <vt:lpstr>A124800206K_Latest</vt:lpstr>
      <vt:lpstr>A124800210A</vt:lpstr>
      <vt:lpstr>A124800210A_Data</vt:lpstr>
      <vt:lpstr>A124800210A_Latest</vt:lpstr>
      <vt:lpstr>A124800214K</vt:lpstr>
      <vt:lpstr>A124800214K_Data</vt:lpstr>
      <vt:lpstr>A124800214K_Latest</vt:lpstr>
      <vt:lpstr>A124800218V</vt:lpstr>
      <vt:lpstr>A124800218V_Data</vt:lpstr>
      <vt:lpstr>A124800218V_Latest</vt:lpstr>
      <vt:lpstr>A124800222K</vt:lpstr>
      <vt:lpstr>A124800222K_Data</vt:lpstr>
      <vt:lpstr>A124800222K_Latest</vt:lpstr>
      <vt:lpstr>A124800226V</vt:lpstr>
      <vt:lpstr>A124800226V_Data</vt:lpstr>
      <vt:lpstr>A124800226V_Latest</vt:lpstr>
      <vt:lpstr>A124800230K</vt:lpstr>
      <vt:lpstr>A124800230K_Data</vt:lpstr>
      <vt:lpstr>A124800230K_Latest</vt:lpstr>
      <vt:lpstr>A124800234V</vt:lpstr>
      <vt:lpstr>A124800234V_Data</vt:lpstr>
      <vt:lpstr>A124800234V_Latest</vt:lpstr>
      <vt:lpstr>A124800238C</vt:lpstr>
      <vt:lpstr>A124800238C_Data</vt:lpstr>
      <vt:lpstr>A124800238C_Latest</vt:lpstr>
      <vt:lpstr>A124800242V</vt:lpstr>
      <vt:lpstr>A124800242V_Data</vt:lpstr>
      <vt:lpstr>A124800242V_Latest</vt:lpstr>
      <vt:lpstr>A124800246C</vt:lpstr>
      <vt:lpstr>A124800246C_Data</vt:lpstr>
      <vt:lpstr>A124800246C_Latest</vt:lpstr>
      <vt:lpstr>A124800250V</vt:lpstr>
      <vt:lpstr>A124800250V_Data</vt:lpstr>
      <vt:lpstr>A124800250V_Latest</vt:lpstr>
      <vt:lpstr>A124800254C</vt:lpstr>
      <vt:lpstr>A124800254C_Data</vt:lpstr>
      <vt:lpstr>A124800254C_Latest</vt:lpstr>
      <vt:lpstr>A124800258L</vt:lpstr>
      <vt:lpstr>A124800258L_Data</vt:lpstr>
      <vt:lpstr>A124800258L_Latest</vt:lpstr>
      <vt:lpstr>A124800262C</vt:lpstr>
      <vt:lpstr>A124800262C_Data</vt:lpstr>
      <vt:lpstr>A124800262C_Latest</vt:lpstr>
      <vt:lpstr>A124800266L</vt:lpstr>
      <vt:lpstr>A124800266L_Data</vt:lpstr>
      <vt:lpstr>A124800266L_Latest</vt:lpstr>
      <vt:lpstr>A124800270C</vt:lpstr>
      <vt:lpstr>A124800270C_Data</vt:lpstr>
      <vt:lpstr>A124800270C_Latest</vt:lpstr>
      <vt:lpstr>A124800274L</vt:lpstr>
      <vt:lpstr>A124800274L_Data</vt:lpstr>
      <vt:lpstr>A124800274L_Latest</vt:lpstr>
      <vt:lpstr>A124800278W</vt:lpstr>
      <vt:lpstr>A124800278W_Data</vt:lpstr>
      <vt:lpstr>A124800278W_Latest</vt:lpstr>
      <vt:lpstr>A124800282L</vt:lpstr>
      <vt:lpstr>A124800282L_Data</vt:lpstr>
      <vt:lpstr>A124800282L_Latest</vt:lpstr>
      <vt:lpstr>A124800286W</vt:lpstr>
      <vt:lpstr>A124800286W_Data</vt:lpstr>
      <vt:lpstr>A124800286W_Latest</vt:lpstr>
      <vt:lpstr>A124800290L</vt:lpstr>
      <vt:lpstr>A124800290L_Data</vt:lpstr>
      <vt:lpstr>A124800290L_Latest</vt:lpstr>
      <vt:lpstr>A124800294W</vt:lpstr>
      <vt:lpstr>A124800294W_Data</vt:lpstr>
      <vt:lpstr>A124800294W_Latest</vt:lpstr>
      <vt:lpstr>A124800298F</vt:lpstr>
      <vt:lpstr>A124800298F_Data</vt:lpstr>
      <vt:lpstr>A124800298F_Latest</vt:lpstr>
      <vt:lpstr>A124800302K</vt:lpstr>
      <vt:lpstr>A124800302K_Data</vt:lpstr>
      <vt:lpstr>A124800302K_Latest</vt:lpstr>
      <vt:lpstr>A124800306V</vt:lpstr>
      <vt:lpstr>A124800306V_Data</vt:lpstr>
      <vt:lpstr>A124800306V_Latest</vt:lpstr>
      <vt:lpstr>A124800310K</vt:lpstr>
      <vt:lpstr>A124800310K_Data</vt:lpstr>
      <vt:lpstr>A124800310K_Latest</vt:lpstr>
      <vt:lpstr>A124800314V</vt:lpstr>
      <vt:lpstr>A124800314V_Data</vt:lpstr>
      <vt:lpstr>A124800314V_Latest</vt:lpstr>
      <vt:lpstr>A124800318C</vt:lpstr>
      <vt:lpstr>A124800318C_Data</vt:lpstr>
      <vt:lpstr>A124800318C_Latest</vt:lpstr>
      <vt:lpstr>A124800322V</vt:lpstr>
      <vt:lpstr>A124800322V_Data</vt:lpstr>
      <vt:lpstr>A124800322V_Latest</vt:lpstr>
      <vt:lpstr>A124800326C</vt:lpstr>
      <vt:lpstr>A124800326C_Data</vt:lpstr>
      <vt:lpstr>A124800326C_Latest</vt:lpstr>
      <vt:lpstr>A124800330V</vt:lpstr>
      <vt:lpstr>A124800330V_Data</vt:lpstr>
      <vt:lpstr>A124800330V_Latest</vt:lpstr>
      <vt:lpstr>A124800334C</vt:lpstr>
      <vt:lpstr>A124800334C_Data</vt:lpstr>
      <vt:lpstr>A124800334C_Latest</vt:lpstr>
      <vt:lpstr>A124800338L</vt:lpstr>
      <vt:lpstr>A124800338L_Data</vt:lpstr>
      <vt:lpstr>A124800338L_Latest</vt:lpstr>
      <vt:lpstr>A124800342C</vt:lpstr>
      <vt:lpstr>A124800342C_Data</vt:lpstr>
      <vt:lpstr>A124800342C_Latest</vt:lpstr>
      <vt:lpstr>A124800346L</vt:lpstr>
      <vt:lpstr>A124800346L_Data</vt:lpstr>
      <vt:lpstr>A124800346L_Latest</vt:lpstr>
      <vt:lpstr>A124800350C</vt:lpstr>
      <vt:lpstr>A124800350C_Data</vt:lpstr>
      <vt:lpstr>A124800350C_Latest</vt:lpstr>
      <vt:lpstr>A124800354L</vt:lpstr>
      <vt:lpstr>A124800354L_Data</vt:lpstr>
      <vt:lpstr>A124800354L_Latest</vt:lpstr>
      <vt:lpstr>A124800358W</vt:lpstr>
      <vt:lpstr>A124800358W_Data</vt:lpstr>
      <vt:lpstr>A124800358W_Latest</vt:lpstr>
      <vt:lpstr>A124800362L</vt:lpstr>
      <vt:lpstr>A124800362L_Data</vt:lpstr>
      <vt:lpstr>A124800362L_Latest</vt:lpstr>
      <vt:lpstr>A124800366W</vt:lpstr>
      <vt:lpstr>A124800366W_Data</vt:lpstr>
      <vt:lpstr>A124800366W_Latest</vt:lpstr>
      <vt:lpstr>A124800370L</vt:lpstr>
      <vt:lpstr>A124800370L_Data</vt:lpstr>
      <vt:lpstr>A124800370L_Latest</vt:lpstr>
      <vt:lpstr>A124800374W</vt:lpstr>
      <vt:lpstr>A124800374W_Data</vt:lpstr>
      <vt:lpstr>A124800374W_Latest</vt:lpstr>
      <vt:lpstr>A124800378F</vt:lpstr>
      <vt:lpstr>A124800378F_Data</vt:lpstr>
      <vt:lpstr>A124800378F_Latest</vt:lpstr>
      <vt:lpstr>A124800382W</vt:lpstr>
      <vt:lpstr>A124800382W_Data</vt:lpstr>
      <vt:lpstr>A124800382W_Latest</vt:lpstr>
      <vt:lpstr>A124800386F</vt:lpstr>
      <vt:lpstr>A124800386F_Data</vt:lpstr>
      <vt:lpstr>A124800386F_Latest</vt:lpstr>
      <vt:lpstr>A124800390W</vt:lpstr>
      <vt:lpstr>A124800390W_Data</vt:lpstr>
      <vt:lpstr>A124800390W_Latest</vt:lpstr>
      <vt:lpstr>A124800394F</vt:lpstr>
      <vt:lpstr>A124800394F_Data</vt:lpstr>
      <vt:lpstr>A124800394F_Latest</vt:lpstr>
      <vt:lpstr>A124800398R</vt:lpstr>
      <vt:lpstr>A124800398R_Data</vt:lpstr>
      <vt:lpstr>A124800398R_Latest</vt:lpstr>
      <vt:lpstr>A124800402V</vt:lpstr>
      <vt:lpstr>A124800402V_Data</vt:lpstr>
      <vt:lpstr>A124800402V_Latest</vt:lpstr>
      <vt:lpstr>A124800406C</vt:lpstr>
      <vt:lpstr>A124800406C_Data</vt:lpstr>
      <vt:lpstr>A124800406C_Latest</vt:lpstr>
      <vt:lpstr>A124800410V</vt:lpstr>
      <vt:lpstr>A124800410V_Data</vt:lpstr>
      <vt:lpstr>A124800410V_Latest</vt:lpstr>
      <vt:lpstr>A124800414C</vt:lpstr>
      <vt:lpstr>A124800414C_Data</vt:lpstr>
      <vt:lpstr>A124800414C_Latest</vt:lpstr>
      <vt:lpstr>A124800418L</vt:lpstr>
      <vt:lpstr>A124800418L_Data</vt:lpstr>
      <vt:lpstr>A124800418L_Latest</vt:lpstr>
      <vt:lpstr>A124800422C</vt:lpstr>
      <vt:lpstr>A124800422C_Data</vt:lpstr>
      <vt:lpstr>A124800422C_Latest</vt:lpstr>
      <vt:lpstr>A124800426L</vt:lpstr>
      <vt:lpstr>A124800426L_Data</vt:lpstr>
      <vt:lpstr>A124800426L_Latest</vt:lpstr>
      <vt:lpstr>A124800430C</vt:lpstr>
      <vt:lpstr>A124800430C_Data</vt:lpstr>
      <vt:lpstr>A124800430C_Latest</vt:lpstr>
      <vt:lpstr>A124800434L</vt:lpstr>
      <vt:lpstr>A124800434L_Data</vt:lpstr>
      <vt:lpstr>A124800434L_Latest</vt:lpstr>
      <vt:lpstr>A124800438W</vt:lpstr>
      <vt:lpstr>A124800438W_Data</vt:lpstr>
      <vt:lpstr>A124800438W_Latest</vt:lpstr>
      <vt:lpstr>A124800442L</vt:lpstr>
      <vt:lpstr>A124800442L_Data</vt:lpstr>
      <vt:lpstr>A124800442L_Latest</vt:lpstr>
      <vt:lpstr>A124800446W</vt:lpstr>
      <vt:lpstr>A124800446W_Data</vt:lpstr>
      <vt:lpstr>A124800446W_Latest</vt:lpstr>
      <vt:lpstr>A124800450L</vt:lpstr>
      <vt:lpstr>A124800450L_Data</vt:lpstr>
      <vt:lpstr>A124800450L_Latest</vt:lpstr>
      <vt:lpstr>A124800454W</vt:lpstr>
      <vt:lpstr>A124800454W_Data</vt:lpstr>
      <vt:lpstr>A124800454W_Latest</vt:lpstr>
      <vt:lpstr>A124800458F</vt:lpstr>
      <vt:lpstr>A124800458F_Data</vt:lpstr>
      <vt:lpstr>A124800458F_Latest</vt:lpstr>
      <vt:lpstr>A124800462W</vt:lpstr>
      <vt:lpstr>A124800462W_Data</vt:lpstr>
      <vt:lpstr>A124800462W_Latest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2021-06-10T13:14:47Z</dcterms:created>
  <dcterms:modified xsi:type="dcterms:W3CDTF">2021-07-01T10:21:58Z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2021-07-01T10:21:56Z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09b25ac6-fa07-4b26-bd3d-de51bbc89b9f</vt:lpwstr>
  </property>
  <property fmtid="{D5CDD505-2E9C-101B-9397-08002B2CF9AE}" pid="8" name="MSIP_Label_c8e5a7ee-c283-40b0-98eb-fa437df4c031_ContentBits">
    <vt:lpwstr>0</vt:lpwstr>
  </property>
</Properties>
</file>