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opic\21 Participation Jobsearch and Mobility\Output_Tables\2021\Data Cubes\Publication\2021\"/>
    </mc:Choice>
  </mc:AlternateContent>
  <xr:revisionPtr revIDLastSave="0" documentId="13_ncr:1_{404283E4-74F9-4DC0-9F9E-FEA54AC6269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ents" sheetId="6" r:id="rId1"/>
    <sheet name="Table 8.1" sheetId="7" r:id="rId2"/>
    <sheet name="Table 8.2" sheetId="8" r:id="rId3"/>
    <sheet name="Index" sheetId="5" r:id="rId4"/>
    <sheet name="Data1" sheetId="1" r:id="rId5"/>
    <sheet name="Data2" sheetId="2" r:id="rId6"/>
    <sheet name="Data3" sheetId="3" r:id="rId7"/>
  </sheets>
  <definedNames>
    <definedName name="A124820022R">Data1!$GS$1:$GS$10,Data1!$GS$11:$GS$17</definedName>
    <definedName name="A124820022R_Data">Data1!$GS$11:$GS$17</definedName>
    <definedName name="A124820022R_Latest">Data1!$GS$17</definedName>
    <definedName name="A124820026X">Data2!$BD$1:$BD$10,Data2!$BD$11:$BD$17</definedName>
    <definedName name="A124820026X_Data">Data2!$BD$11:$BD$17</definedName>
    <definedName name="A124820026X_Latest">Data2!$BD$17</definedName>
    <definedName name="A124820030R">Data2!$CW$1:$CW$10,Data2!$CW$11:$CW$17</definedName>
    <definedName name="A124820030R_Data">Data2!$CW$11:$CW$17</definedName>
    <definedName name="A124820030R_Latest">Data2!$CW$17</definedName>
    <definedName name="A124820034X">Data2!$FE$1:$FE$10,Data2!$FE$11:$FE$17</definedName>
    <definedName name="A124820034X_Data">Data2!$FE$11:$FE$17</definedName>
    <definedName name="A124820034X_Latest">Data2!$FE$17</definedName>
    <definedName name="A124820038J">Data2!$HM$1:$HM$10,Data2!$HM$11:$HM$17</definedName>
    <definedName name="A124820038J_Data">Data2!$HM$11:$HM$17</definedName>
    <definedName name="A124820038J_Latest">Data2!$HM$17</definedName>
    <definedName name="A124820042X">Data3!$EF$1:$EF$10,Data3!$EF$11:$EF$17</definedName>
    <definedName name="A124820042X_Data">Data3!$EF$11:$EF$17</definedName>
    <definedName name="A124820042X_Latest">Data3!$EF$17</definedName>
    <definedName name="A124820046J">Data1!$CH$1:$CH$10,Data1!$CH$11:$CH$17</definedName>
    <definedName name="A124820046J_Data">Data1!$CH$11:$CH$17</definedName>
    <definedName name="A124820046J_Latest">Data1!$CH$17</definedName>
    <definedName name="A124820050X">Data1!$FE$1:$FE$10,Data1!$FE$11:$FE$17</definedName>
    <definedName name="A124820050X_Data">Data1!$FE$11:$FE$17</definedName>
    <definedName name="A124820050X_Latest">Data1!$FE$17</definedName>
    <definedName name="A124820054J">Data1!$IB$1:$IB$10,Data1!$IB$11:$IB$17</definedName>
    <definedName name="A124820054J_Data">Data1!$IB$11:$IB$17</definedName>
    <definedName name="A124820054J_Latest">Data1!$IB$17</definedName>
    <definedName name="A124820058T">Data2!$FJ$1:$FJ$10,Data2!$FJ$11:$FJ$17</definedName>
    <definedName name="A124820058T_Data">Data2!$FJ$11:$FJ$17</definedName>
    <definedName name="A124820058T_Latest">Data2!$FJ$17</definedName>
    <definedName name="A124820062J">Data2!$HC$1:$HC$10,Data2!$HC$11:$HC$17</definedName>
    <definedName name="A124820062J_Data">Data2!$HC$11:$HC$17</definedName>
    <definedName name="A124820062J_Latest">Data2!$HC$17</definedName>
    <definedName name="A124820066T">Data2!$IG$1:$IG$10,Data2!$IG$11:$IG$17</definedName>
    <definedName name="A124820066T_Data">Data2!$IG$11:$IG$17</definedName>
    <definedName name="A124820066T_Latest">Data2!$IG$17</definedName>
    <definedName name="A124820070J">Data3!$BN$1:$BN$10,Data3!$BN$11:$BN$17</definedName>
    <definedName name="A124820070J_Data">Data3!$BN$11:$BN$17</definedName>
    <definedName name="A124820070J_Latest">Data3!$BN$17</definedName>
    <definedName name="A124820074T">Data3!$CC$1:$CC$10,Data3!$CC$11:$CC$17</definedName>
    <definedName name="A124820074T_Data">Data3!$CC$11:$CC$17</definedName>
    <definedName name="A124820074T_Latest">Data3!$CC$17</definedName>
    <definedName name="A124820078A">Data1!$K$1:$K$10,Data1!$K$11:$K$17</definedName>
    <definedName name="A124820078A_Data">Data1!$K$11:$K$17</definedName>
    <definedName name="A124820078A_Latest">Data1!$K$17</definedName>
    <definedName name="A124820082T">Data2!$GD$1:$GD$10,Data2!$GD$11:$GD$17</definedName>
    <definedName name="A124820082T_Data">Data2!$GD$11:$GD$17</definedName>
    <definedName name="A124820082T_Latest">Data2!$GD$17</definedName>
    <definedName name="A124820086A">Data3!$AO$1:$AO$10,Data3!$AO$11:$AO$17</definedName>
    <definedName name="A124820086A_Data">Data3!$AO$11:$AO$17</definedName>
    <definedName name="A124820086A_Latest">Data3!$AO$17</definedName>
    <definedName name="A124820090T">Data3!$BS$1:$BS$10,Data3!$BS$11:$BS$17</definedName>
    <definedName name="A124820090T_Data">Data3!$BS$11:$BS$17</definedName>
    <definedName name="A124820090T_Latest">Data3!$BS$17</definedName>
    <definedName name="A124820094A">Data1!$HH$1:$HH$10,Data1!$HH$11:$HH$17</definedName>
    <definedName name="A124820094A_Data">Data1!$HH$11:$HH$17</definedName>
    <definedName name="A124820094A_Latest">Data1!$HH$17</definedName>
    <definedName name="A124820098K">Data1!$IL$1:$IL$10,Data1!$IL$11:$IL$17</definedName>
    <definedName name="A124820098K_Data">Data1!$IL$11:$IL$17</definedName>
    <definedName name="A124820098K_Latest">Data1!$IL$17</definedName>
    <definedName name="A124820102R">Data2!$IQ$1:$IQ$10,Data2!$IQ$11:$IQ$17</definedName>
    <definedName name="A124820102R_Data">Data2!$IQ$11:$IQ$17</definedName>
    <definedName name="A124820102R_Latest">Data2!$IQ$17</definedName>
    <definedName name="A124820106X">Data1!$Z$1:$Z$10,Data1!$Z$11:$Z$17</definedName>
    <definedName name="A124820106X_Data">Data1!$Z$11:$Z$17</definedName>
    <definedName name="A124820106X_Latest">Data1!$Z$17</definedName>
    <definedName name="A124820110R">Data2!$AE$1:$AE$10,Data2!$AE$11:$AE$17</definedName>
    <definedName name="A124820110R_Data">Data2!$AE$11:$AE$17</definedName>
    <definedName name="A124820110R_Latest">Data2!$AE$17</definedName>
    <definedName name="A124820114X">Data2!$BX$1:$BX$10,Data2!$BX$11:$BX$17</definedName>
    <definedName name="A124820114X_Data">Data2!$BX$11:$BX$17</definedName>
    <definedName name="A124820114X_Latest">Data2!$BX$17</definedName>
    <definedName name="A124820118J">Data2!$FY$1:$FY$10,Data2!$FY$11:$FY$17</definedName>
    <definedName name="A124820118J_Data">Data2!$FY$11:$FY$17</definedName>
    <definedName name="A124820118J_Latest">Data2!$FY$17</definedName>
    <definedName name="A124820122X">Data2!$HR$1:$HR$10,Data2!$HR$11:$HR$17</definedName>
    <definedName name="A124820122X_Data">Data2!$HR$11:$HR$17</definedName>
    <definedName name="A124820122X_Latest">Data2!$HR$17</definedName>
    <definedName name="A124820126J">Data1!$CM$1:$CM$10,Data1!$CM$11:$CM$17</definedName>
    <definedName name="A124820126J_Data">Data1!$CM$11:$CM$17</definedName>
    <definedName name="A124820126J_Latest">Data1!$CM$17</definedName>
    <definedName name="A124820130X">Data1!$EF$1:$EF$10,Data1!$EF$11:$EF$17</definedName>
    <definedName name="A124820130X_Data">Data1!$EF$11:$EF$17</definedName>
    <definedName name="A124820130X_Latest">Data1!$EF$17</definedName>
    <definedName name="A124820134J">Data1!$HR$1:$HR$10,Data1!$HR$11:$HR$17</definedName>
    <definedName name="A124820134J_Data">Data1!$HR$11:$HR$17</definedName>
    <definedName name="A124820134J_Latest">Data1!$HR$17</definedName>
    <definedName name="A124820138T">Data2!$U$1:$U$10,Data2!$U$11:$U$17</definedName>
    <definedName name="A124820138T_Data">Data2!$U$11:$U$17</definedName>
    <definedName name="A124820138T_Latest">Data2!$U$17</definedName>
    <definedName name="A124820142J">Data2!$DV$1:$DV$10,Data2!$DV$11:$DV$17</definedName>
    <definedName name="A124820142J_Data">Data2!$DV$11:$DV$17</definedName>
    <definedName name="A124820142J_Latest">Data2!$DV$17</definedName>
    <definedName name="A124820150J">Data3!$EA$1:$EA$10,Data3!$EA$11:$EA$17</definedName>
    <definedName name="A124820150J_Data">Data3!$EA$11:$EA$17</definedName>
    <definedName name="A124820150J_Latest">Data3!$EA$17</definedName>
    <definedName name="A124820154T">Data2!$GX$1:$GX$10,Data2!$GX$11:$GX$17</definedName>
    <definedName name="A124820154T_Data">Data2!$GX$11:$GX$17</definedName>
    <definedName name="A124820154T_Latest">Data2!$GX$17</definedName>
    <definedName name="A124820158A">Data3!$AE$1:$AE$10,Data3!$AE$11:$AE$17</definedName>
    <definedName name="A124820158A_Data">Data3!$AE$11:$AE$17</definedName>
    <definedName name="A124820158A_Latest">Data3!$AE$17</definedName>
    <definedName name="A124820166A">Data1!$BS$1:$BS$10,Data1!$BS$11:$BS$17</definedName>
    <definedName name="A124820166A_Data">Data1!$BS$11:$BS$17</definedName>
    <definedName name="A124820166A_Latest">Data1!$BS$17</definedName>
    <definedName name="A124820170T">Data1!$FT$1:$FT$10,Data1!$FT$11:$FT$17</definedName>
    <definedName name="A124820170T_Data">Data1!$FT$11:$FT$17</definedName>
    <definedName name="A124820170T_Latest">Data1!$FT$17</definedName>
    <definedName name="A124820174A">Data1!$GX$1:$GX$10,Data1!$GX$11:$GX$17</definedName>
    <definedName name="A124820174A_Data">Data1!$GX$11:$GX$17</definedName>
    <definedName name="A124820174A_Latest">Data1!$GX$17</definedName>
    <definedName name="A124820178K">Data2!$GN$1:$GN$10,Data2!$GN$11:$GN$17</definedName>
    <definedName name="A124820178K_Data">Data2!$GN$11:$GN$17</definedName>
    <definedName name="A124820178K_Latest">Data2!$GN$17</definedName>
    <definedName name="A124820186K">Data3!$CR$1:$CR$10,Data3!$CR$11:$CR$17</definedName>
    <definedName name="A124820186K_Data">Data3!$CR$11:$CR$17</definedName>
    <definedName name="A124820186K_Latest">Data3!$CR$17</definedName>
    <definedName name="A124820190A">Data1!$AT$1:$AT$10,Data1!$AT$11:$AT$17</definedName>
    <definedName name="A124820190A_Data">Data1!$AT$11:$AT$17</definedName>
    <definedName name="A124820190A_Latest">Data1!$AT$17</definedName>
    <definedName name="A124820194K">Data1!$DQ$1:$DQ$10,Data1!$DQ$11:$DQ$17</definedName>
    <definedName name="A124820194K_Data">Data1!$DQ$11:$DQ$17</definedName>
    <definedName name="A124820194K_Latest">Data1!$DQ$17</definedName>
    <definedName name="A124820198V">Data1!$EU$1:$EU$10,Data1!$EU$11:$EU$17</definedName>
    <definedName name="A124820198V_Data">Data1!$EU$11:$EU$17</definedName>
    <definedName name="A124820198V_Latest">Data1!$EU$17</definedName>
    <definedName name="A124820202X">Data1!$FY$1:$FY$10,Data1!$FY$11:$FY$17</definedName>
    <definedName name="A124820202X_Data">Data1!$FY$11:$FY$17</definedName>
    <definedName name="A124820202X_Latest">Data1!$FY$17</definedName>
    <definedName name="A124820206J">Data1!$IG$1:$IG$10,Data1!$IG$11:$IG$17</definedName>
    <definedName name="A124820206J_Data">Data1!$IG$11:$IG$17</definedName>
    <definedName name="A124820206J_Latest">Data1!$IG$17</definedName>
    <definedName name="A124820210X">Data2!$GS$1:$GS$10,Data2!$GS$11:$GS$17</definedName>
    <definedName name="A124820210X_Data">Data2!$GS$11:$GS$17</definedName>
    <definedName name="A124820210X_Latest">Data2!$GS$17</definedName>
    <definedName name="A124820214J">Data2!$HH$1:$HH$10,Data2!$HH$11:$HH$17</definedName>
    <definedName name="A124820214J_Data">Data2!$HH$11:$HH$17</definedName>
    <definedName name="A124820214J_Latest">Data2!$HH$17</definedName>
    <definedName name="A124820218T">Data3!$CW$1:$CW$10,Data3!$CW$11:$CW$17</definedName>
    <definedName name="A124820218T_Data">Data3!$CW$11:$CW$17</definedName>
    <definedName name="A124820218T_Latest">Data3!$CW$17</definedName>
    <definedName name="A124820222J">Data1!$DV$1:$DV$10,Data1!$DV$11:$DV$17</definedName>
    <definedName name="A124820222J_Data">Data1!$DV$11:$DV$17</definedName>
    <definedName name="A124820222J_Latest">Data1!$DV$17</definedName>
    <definedName name="A124820226T">Data1!$GD$1:$GD$10,Data1!$GD$11:$GD$17</definedName>
    <definedName name="A124820226T_Data">Data1!$GD$11:$GD$17</definedName>
    <definedName name="A124820226T_Latest">Data1!$GD$17</definedName>
    <definedName name="A124820230J">Data2!$DL$1:$DL$10,Data2!$DL$11:$DL$17</definedName>
    <definedName name="A124820230J_Data">Data2!$DL$11:$DL$17</definedName>
    <definedName name="A124820230J_Latest">Data2!$DL$17</definedName>
    <definedName name="A124820234T">Data2!$IB$1:$IB$10,Data2!$IB$11:$IB$17</definedName>
    <definedName name="A124820234T_Data">Data2!$IB$11:$IB$17</definedName>
    <definedName name="A124820234T_Latest">Data2!$IB$17</definedName>
    <definedName name="A124820238A">Data3!$P$1:$P$10,Data3!$P$11:$P$17</definedName>
    <definedName name="A124820238A_Data">Data3!$P$11:$P$17</definedName>
    <definedName name="A124820238A_Latest">Data3!$P$17</definedName>
    <definedName name="A124820242T">Data3!$AT$1:$AT$10,Data3!$AT$11:$AT$17</definedName>
    <definedName name="A124820242T_Data">Data3!$AT$11:$AT$17</definedName>
    <definedName name="A124820242T_Latest">Data3!$AT$17</definedName>
    <definedName name="A124820250T">Data1!$F$1:$F$10,Data1!$F$11:$F$17</definedName>
    <definedName name="A124820250T_Data">Data1!$F$11:$F$17</definedName>
    <definedName name="A124820250T_Latest">Data1!$F$17</definedName>
    <definedName name="A124820254A">Data1!$DL$1:$DL$10,Data1!$DL$11:$DL$17</definedName>
    <definedName name="A124820254A_Data">Data1!$DL$11:$DL$17</definedName>
    <definedName name="A124820254A_Latest">Data1!$DL$17</definedName>
    <definedName name="A124820258K">Data2!$P$1:$P$10,Data2!$P$11:$P$17</definedName>
    <definedName name="A124820258K_Data">Data2!$P$11:$P$17</definedName>
    <definedName name="A124820258K_Latest">Data2!$P$17</definedName>
    <definedName name="A124820262A">Data2!$CM$1:$CM$10,Data2!$CM$11:$CM$17</definedName>
    <definedName name="A124820262A_Data">Data2!$CM$11:$CM$17</definedName>
    <definedName name="A124820262A_Latest">Data2!$CM$17</definedName>
    <definedName name="A124820266K">Data1!$AE$1:$AE$10,Data1!$AE$11:$AE$17</definedName>
    <definedName name="A124820266K_Data">Data1!$AE$11:$AE$17</definedName>
    <definedName name="A124820266K_Latest">Data1!$AE$17</definedName>
    <definedName name="A124820270A">Data1!$BI$1:$BI$10,Data1!$BI$11:$BI$17</definedName>
    <definedName name="A124820270A_Data">Data1!$BI$11:$BI$17</definedName>
    <definedName name="A124820270A_Latest">Data1!$BI$17</definedName>
    <definedName name="A124820274K">Data1!$BX$1:$BX$10,Data1!$BX$11:$BX$17</definedName>
    <definedName name="A124820274K_Data">Data1!$BX$11:$BX$17</definedName>
    <definedName name="A124820274K_Latest">Data1!$BX$17</definedName>
    <definedName name="A124820278V">Data2!$F$1:$F$10,Data2!$F$11:$F$17</definedName>
    <definedName name="A124820278V_Data">Data2!$F$11:$F$17</definedName>
    <definedName name="A124820278V_Latest">Data2!$F$17</definedName>
    <definedName name="A124820282K">Data2!$EZ$1:$EZ$10,Data2!$EZ$11:$EZ$17</definedName>
    <definedName name="A124820282K_Data">Data2!$EZ$11:$EZ$17</definedName>
    <definedName name="A124820282K_Latest">Data2!$EZ$17</definedName>
    <definedName name="A124820286V">Data1!$AJ$1:$AJ$10,Data1!$AJ$11:$AJ$17</definedName>
    <definedName name="A124820286V_Data">Data1!$AJ$11:$AJ$17</definedName>
    <definedName name="A124820286V_Latest">Data1!$AJ$17</definedName>
    <definedName name="A124820290K">Data1!$CC$1:$CC$10,Data1!$CC$11:$CC$17</definedName>
    <definedName name="A124820290K_Data">Data1!$CC$11:$CC$17</definedName>
    <definedName name="A124820290K_Latest">Data1!$CC$17</definedName>
    <definedName name="A124820294V">Data1!$CR$1:$CR$10,Data1!$CR$11:$CR$17</definedName>
    <definedName name="A124820294V_Data">Data1!$CR$11:$CR$17</definedName>
    <definedName name="A124820294V_Latest">Data1!$CR$17</definedName>
    <definedName name="A124820298C">Data1!$HW$1:$HW$10,Data1!$HW$11:$HW$17</definedName>
    <definedName name="A124820298C_Data">Data1!$HW$11:$HW$17</definedName>
    <definedName name="A124820298C_Latest">Data1!$HW$17</definedName>
    <definedName name="A124820302J">Data2!$K$1:$K$10,Data2!$K$11:$K$17</definedName>
    <definedName name="A124820302J_Data">Data2!$K$11:$K$17</definedName>
    <definedName name="A124820302J_Latest">Data2!$K$17</definedName>
    <definedName name="A124820306T">Data2!$Z$1:$Z$10,Data2!$Z$11:$Z$17</definedName>
    <definedName name="A124820306T_Data">Data2!$Z$11:$Z$17</definedName>
    <definedName name="A124820306T_Latest">Data2!$Z$17</definedName>
    <definedName name="A124820310J">Data2!$EA$1:$EA$10,Data2!$EA$11:$EA$17</definedName>
    <definedName name="A124820310J_Data">Data2!$EA$11:$EA$17</definedName>
    <definedName name="A124820310J_Latest">Data2!$EA$17</definedName>
    <definedName name="A124820314T">Data3!$BI$1:$BI$10,Data3!$BI$11:$BI$17</definedName>
    <definedName name="A124820314T_Data">Data3!$BI$11:$BI$17</definedName>
    <definedName name="A124820314T_Latest">Data3!$BI$17</definedName>
    <definedName name="A124820318A">Data3!$CM$1:$CM$10,Data3!$CM$11:$CM$17</definedName>
    <definedName name="A124820318A_Data">Data3!$CM$11:$CM$17</definedName>
    <definedName name="A124820318A_Latest">Data3!$CM$17</definedName>
    <definedName name="A124820322T">Data3!$DB$1:$DB$10,Data3!$DB$11:$DB$17</definedName>
    <definedName name="A124820322T_Data">Data3!$DB$11:$DB$17</definedName>
    <definedName name="A124820322T_Latest">Data3!$DB$17</definedName>
    <definedName name="A124820326A">Data1!$AO$1:$AO$10,Data1!$AO$11:$AO$17</definedName>
    <definedName name="A124820326A_Data">Data1!$AO$11:$AO$17</definedName>
    <definedName name="A124820326A_Latest">Data1!$AO$17</definedName>
    <definedName name="A124820330T">Data1!$BD$1:$BD$10,Data1!$BD$11:$BD$17</definedName>
    <definedName name="A124820330T_Data">Data1!$BD$11:$BD$17</definedName>
    <definedName name="A124820330T_Latest">Data1!$BD$17</definedName>
    <definedName name="A124820334A">Data1!$GI$1:$GI$10,Data1!$GI$11:$GI$17</definedName>
    <definedName name="A124820334A_Data">Data1!$GI$11:$GI$17</definedName>
    <definedName name="A124820334A_Latest">Data1!$GI$17</definedName>
    <definedName name="A124820338K">Data3!$AJ$1:$AJ$10,Data3!$AJ$11:$AJ$17</definedName>
    <definedName name="A124820338K_Data">Data3!$AJ$11:$AJ$17</definedName>
    <definedName name="A124820338K_Latest">Data3!$AJ$17</definedName>
    <definedName name="A124820346K">Data3!$DG$1:$DG$10,Data3!$DG$11:$DG$17</definedName>
    <definedName name="A124820346K_Data">Data3!$DG$11:$DG$17</definedName>
    <definedName name="A124820346K_Latest">Data3!$DG$17</definedName>
    <definedName name="A124820350A">Data2!$AJ$1:$AJ$10,Data2!$AJ$11:$AJ$17</definedName>
    <definedName name="A124820350A_Data">Data2!$AJ$11:$AJ$17</definedName>
    <definedName name="A124820350A_Latest">Data2!$AJ$17</definedName>
    <definedName name="A124820354K">Data2!$CR$1:$CR$10,Data2!$CR$11:$CR$17</definedName>
    <definedName name="A124820354K_Data">Data2!$CR$11:$CR$17</definedName>
    <definedName name="A124820354K_Latest">Data2!$CR$17</definedName>
    <definedName name="A124820358V">Data2!$FO$1:$FO$10,Data2!$FO$11:$FO$17</definedName>
    <definedName name="A124820358V_Data">Data2!$FO$11:$FO$17</definedName>
    <definedName name="A124820358V_Latest">Data2!$FO$17</definedName>
    <definedName name="A124820362K">Data3!$Z$1:$Z$10,Data3!$Z$11:$Z$17</definedName>
    <definedName name="A124820362K_Data">Data3!$Z$11:$Z$17</definedName>
    <definedName name="A124820362K_Latest">Data3!$Z$17</definedName>
    <definedName name="A124820366V">Data1!$DG$1:$DG$10,Data1!$DG$11:$DG$17</definedName>
    <definedName name="A124820366V_Data">Data1!$DG$11:$DG$17</definedName>
    <definedName name="A124820366V_Latest">Data1!$DG$17</definedName>
    <definedName name="A124820370K">Data1!$EZ$1:$EZ$10,Data1!$EZ$11:$EZ$17</definedName>
    <definedName name="A124820370K_Data">Data1!$EZ$11:$EZ$17</definedName>
    <definedName name="A124820370K_Latest">Data1!$EZ$17</definedName>
    <definedName name="A124820374V">Data2!$FT$1:$FT$10,Data2!$FT$11:$FT$17</definedName>
    <definedName name="A124820374V_Data">Data2!$FT$11:$FT$17</definedName>
    <definedName name="A124820374V_Latest">Data2!$FT$17</definedName>
    <definedName name="A124820378C">Data2!$GI$1:$GI$10,Data2!$GI$11:$GI$17</definedName>
    <definedName name="A124820378C_Data">Data2!$GI$11:$GI$17</definedName>
    <definedName name="A124820378C_Latest">Data2!$GI$17</definedName>
    <definedName name="A124820382V">Data3!$BX$1:$BX$10,Data3!$BX$11:$BX$17</definedName>
    <definedName name="A124820382V_Data">Data3!$BX$11:$BX$17</definedName>
    <definedName name="A124820382V_Latest">Data3!$BX$17</definedName>
    <definedName name="A124820386C">Data1!$EA$1:$EA$10,Data1!$EA$11:$EA$17</definedName>
    <definedName name="A124820386C_Data">Data1!$EA$11:$EA$17</definedName>
    <definedName name="A124820386C_Latest">Data1!$EA$17</definedName>
    <definedName name="A124820390V">Data2!$AT$1:$AT$10,Data2!$AT$11:$AT$17</definedName>
    <definedName name="A124820390V_Data">Data2!$AT$11:$AT$17</definedName>
    <definedName name="A124820390V_Latest">Data2!$AT$17</definedName>
    <definedName name="A124820394C">Data3!$AY$1:$AY$10,Data3!$AY$11:$AY$17</definedName>
    <definedName name="A124820394C_Data">Data3!$AY$11:$AY$17</definedName>
    <definedName name="A124820394C_Latest">Data3!$AY$17</definedName>
    <definedName name="A124820398L">Data3!$DV$1:$DV$10,Data3!$DV$11:$DV$17</definedName>
    <definedName name="A124820398L_Data">Data3!$DV$11:$DV$17</definedName>
    <definedName name="A124820398L_Latest">Data3!$DV$17</definedName>
    <definedName name="A124820402T">Data3!$EK$1:$EK$10,Data3!$EK$11:$EK$17</definedName>
    <definedName name="A124820402T_Data">Data3!$EK$11:$EK$17</definedName>
    <definedName name="A124820402T_Latest">Data3!$EK$17</definedName>
    <definedName name="A124820406A">Data2!$CC$1:$CC$10,Data2!$CC$11:$CC$17</definedName>
    <definedName name="A124820406A_Data">Data2!$CC$11:$CC$17</definedName>
    <definedName name="A124820406A_Latest">Data2!$CC$17</definedName>
    <definedName name="A124820410T">Data2!$HW$1:$HW$10,Data2!$HW$11:$HW$17</definedName>
    <definedName name="A124820410T_Data">Data2!$HW$11:$HW$17</definedName>
    <definedName name="A124820410T_Latest">Data2!$HW$17</definedName>
    <definedName name="A124820414A">Data3!$K$1:$K$10,Data3!$K$11:$K$17</definedName>
    <definedName name="A124820414A_Data">Data3!$K$11:$K$17</definedName>
    <definedName name="A124820414A_Latest">Data3!$K$17</definedName>
    <definedName name="A124820418K">Data3!$CH$1:$CH$10,Data3!$CH$11:$CH$17</definedName>
    <definedName name="A124820418K_Data">Data3!$CH$11:$CH$17</definedName>
    <definedName name="A124820418K_Latest">Data3!$CH$17</definedName>
    <definedName name="A124820422A">Data1!$U$1:$U$10,Data1!$U$11:$U$17</definedName>
    <definedName name="A124820422A_Data">Data1!$U$11:$U$17</definedName>
    <definedName name="A124820422A_Latest">Data1!$U$17</definedName>
    <definedName name="A124820426K">Data1!$AY$1:$AY$10,Data1!$AY$11:$AY$17</definedName>
    <definedName name="A124820426K_Data">Data1!$AY$11:$AY$17</definedName>
    <definedName name="A124820426K_Latest">Data1!$AY$17</definedName>
    <definedName name="A124820430A">Data1!$BN$1:$BN$10,Data1!$BN$11:$BN$17</definedName>
    <definedName name="A124820430A_Data">Data1!$BN$11:$BN$17</definedName>
    <definedName name="A124820430A_Latest">Data1!$BN$17</definedName>
    <definedName name="A124820434K">Data1!$EK$1:$EK$10,Data1!$EK$11:$EK$17</definedName>
    <definedName name="A124820434K_Data">Data1!$EK$11:$EK$17</definedName>
    <definedName name="A124820434K_Latest">Data1!$EK$17</definedName>
    <definedName name="A124820438V">Data2!$BS$1:$BS$10,Data2!$BS$11:$BS$17</definedName>
    <definedName name="A124820438V_Data">Data2!$BS$11:$BS$17</definedName>
    <definedName name="A124820438V_Latest">Data2!$BS$17</definedName>
    <definedName name="A124820442K">Data2!$CH$1:$CH$10,Data2!$CH$11:$CH$17</definedName>
    <definedName name="A124820442K_Data">Data2!$CH$11:$CH$17</definedName>
    <definedName name="A124820442K_Latest">Data2!$CH$17</definedName>
    <definedName name="A124820446V">Data1!$HM$1:$HM$10,Data1!$HM$11:$HM$17</definedName>
    <definedName name="A124820446V_Data">Data1!$HM$11:$HM$17</definedName>
    <definedName name="A124820446V_Latest">Data1!$HM$17</definedName>
    <definedName name="A124820450K">Data1!$IQ$1:$IQ$10,Data1!$IQ$11:$IQ$17</definedName>
    <definedName name="A124820450K_Data">Data1!$IQ$11:$IQ$17</definedName>
    <definedName name="A124820450K_Latest">Data1!$IQ$17</definedName>
    <definedName name="A124820454V">Data2!$DB$1:$DB$10,Data2!$DB$11:$DB$17</definedName>
    <definedName name="A124820454V_Data">Data2!$DB$11:$DB$17</definedName>
    <definedName name="A124820454V_Latest">Data2!$DB$17</definedName>
    <definedName name="A124820458C">Data2!$DQ$1:$DQ$10,Data2!$DQ$11:$DQ$17</definedName>
    <definedName name="A124820458C_Data">Data2!$DQ$11:$DQ$17</definedName>
    <definedName name="A124820458C_Latest">Data2!$DQ$17</definedName>
    <definedName name="A124820462V">Data1!$DB$1:$DB$10,Data1!$DB$11:$DB$17</definedName>
    <definedName name="A124820462V_Data">Data1!$DB$11:$DB$17</definedName>
    <definedName name="A124820462V_Latest">Data1!$DB$17</definedName>
    <definedName name="A124820466C">Data1!$FJ$1:$FJ$10,Data1!$FJ$11:$FJ$17</definedName>
    <definedName name="A124820466C_Data">Data1!$FJ$11:$FJ$17</definedName>
    <definedName name="A124820466C_Latest">Data1!$FJ$17</definedName>
    <definedName name="A124820470V">Data1!$HC$1:$HC$10,Data1!$HC$11:$HC$17</definedName>
    <definedName name="A124820470V_Data">Data1!$HC$11:$HC$17</definedName>
    <definedName name="A124820470V_Latest">Data1!$HC$17</definedName>
    <definedName name="A124820474C">Data3!$DL$1:$DL$10,Data3!$DL$11:$DL$17</definedName>
    <definedName name="A124820474C_Data">Data3!$DL$11:$DL$17</definedName>
    <definedName name="A124820474C_Latest">Data3!$DL$17</definedName>
    <definedName name="A124820478L">Data1!$FO$1:$FO$10,Data1!$FO$11:$FO$17</definedName>
    <definedName name="A124820478L_Data">Data1!$FO$11:$FO$17</definedName>
    <definedName name="A124820478L_Latest">Data1!$FO$17</definedName>
    <definedName name="A124820482C">Data2!$AO$1:$AO$10,Data2!$AO$11:$AO$17</definedName>
    <definedName name="A124820482C_Data">Data2!$AO$11:$AO$17</definedName>
    <definedName name="A124820482C_Latest">Data2!$AO$17</definedName>
    <definedName name="A124820486L">Data2!$EP$1:$EP$10,Data2!$EP$11:$EP$17</definedName>
    <definedName name="A124820486L_Data">Data2!$EP$11:$EP$17</definedName>
    <definedName name="A124820486L_Latest">Data2!$EP$17</definedName>
    <definedName name="A124820490C">Data3!$DQ$1:$DQ$10,Data3!$DQ$11:$DQ$17</definedName>
    <definedName name="A124820490C_Data">Data3!$DQ$11:$DQ$17</definedName>
    <definedName name="A124820490C_Latest">Data3!$DQ$17</definedName>
    <definedName name="A124820494L">Data1!$CW$1:$CW$10,Data1!$CW$11:$CW$17</definedName>
    <definedName name="A124820494L_Data">Data1!$CW$11:$CW$17</definedName>
    <definedName name="A124820494L_Latest">Data1!$CW$17</definedName>
    <definedName name="A124820498W">Data1!$EP$1:$EP$10,Data1!$EP$11:$EP$17</definedName>
    <definedName name="A124820498W_Data">Data1!$EP$11:$EP$17</definedName>
    <definedName name="A124820498W_Latest">Data1!$EP$17</definedName>
    <definedName name="A124820502A">Data2!$BI$1:$BI$10,Data2!$BI$11:$BI$17</definedName>
    <definedName name="A124820502A_Data">Data2!$BI$11:$BI$17</definedName>
    <definedName name="A124820502A_Latest">Data2!$BI$17</definedName>
    <definedName name="A124820506K">Data2!$EF$1:$EF$10,Data2!$EF$11:$EF$17</definedName>
    <definedName name="A124820506K_Data">Data2!$EF$11:$EF$17</definedName>
    <definedName name="A124820506K_Latest">Data2!$EF$17</definedName>
    <definedName name="A124820510A">Data2!$EU$1:$EU$10,Data2!$EU$11:$EU$17</definedName>
    <definedName name="A124820510A_Data">Data2!$EU$11:$EU$17</definedName>
    <definedName name="A124820510A_Latest">Data2!$EU$17</definedName>
    <definedName name="A124820514K">Data3!$F$1:$F$10,Data3!$F$11:$F$17</definedName>
    <definedName name="A124820514K_Data">Data3!$F$11:$F$17</definedName>
    <definedName name="A124820514K_Latest">Data3!$F$17</definedName>
    <definedName name="A124820518V">Data3!$U$1:$U$10,Data3!$U$11:$U$17</definedName>
    <definedName name="A124820518V_Data">Data3!$U$11:$U$17</definedName>
    <definedName name="A124820518V_Latest">Data3!$U$17</definedName>
    <definedName name="A124820522K">Data1!$GN$1:$GN$10,Data1!$GN$11:$GN$17</definedName>
    <definedName name="A124820522K_Data">Data1!$GN$11:$GN$17</definedName>
    <definedName name="A124820522K_Latest">Data1!$GN$17</definedName>
    <definedName name="A124820526V">Data2!$AY$1:$AY$10,Data2!$AY$11:$AY$17</definedName>
    <definedName name="A124820526V_Data">Data2!$AY$11:$AY$17</definedName>
    <definedName name="A124820526V_Latest">Data2!$AY$17</definedName>
    <definedName name="A124820530K">Data2!$BN$1:$BN$10,Data2!$BN$11:$BN$17</definedName>
    <definedName name="A124820530K_Data">Data2!$BN$11:$BN$17</definedName>
    <definedName name="A124820530K_Latest">Data2!$BN$17</definedName>
    <definedName name="A124820534V">Data2!$DG$1:$DG$10,Data2!$DG$11:$DG$17</definedName>
    <definedName name="A124820534V_Data">Data2!$DG$11:$DG$17</definedName>
    <definedName name="A124820534V_Latest">Data2!$DG$17</definedName>
    <definedName name="A124820538C">Data2!$EK$1:$EK$10,Data2!$EK$11:$EK$17</definedName>
    <definedName name="A124820538C_Data">Data2!$EK$11:$EK$17</definedName>
    <definedName name="A124820538C_Latest">Data2!$EK$17</definedName>
    <definedName name="A124820542V">Data2!$IL$1:$IL$10,Data2!$IL$11:$IL$17</definedName>
    <definedName name="A124820542V_Data">Data2!$IL$11:$IL$17</definedName>
    <definedName name="A124820542V_Latest">Data2!$IL$17</definedName>
    <definedName name="A124820546C">Data3!$BD$1:$BD$10,Data3!$BD$11:$BD$17</definedName>
    <definedName name="A124820546C_Data">Data3!$BD$11:$BD$17</definedName>
    <definedName name="A124820546C_Latest">Data3!$BD$17</definedName>
    <definedName name="A124820554C">Data3!$EP$1:$EP$10,Data3!$EP$11:$EP$17</definedName>
    <definedName name="A124820554C_Data">Data3!$EP$11:$EP$17</definedName>
    <definedName name="A124820554C_Latest">Data3!$EP$17</definedName>
    <definedName name="A124820558L">Data1!$P$1:$P$10,Data1!$P$11:$P$17</definedName>
    <definedName name="A124820558L_Data">Data1!$P$11:$P$17</definedName>
    <definedName name="A124820558L_Latest">Data1!$P$17</definedName>
    <definedName name="A124820562C">Data1!$GO$1:$GO$10,Data1!$GO$11:$GO$17</definedName>
    <definedName name="A124820562C_Data">Data1!$GO$11:$GO$17</definedName>
    <definedName name="A124820562C_Latest">Data1!$GO$17</definedName>
    <definedName name="A124820566L">Data2!$AZ$1:$AZ$10,Data2!$AZ$11:$AZ$17</definedName>
    <definedName name="A124820566L_Data">Data2!$AZ$11:$AZ$17</definedName>
    <definedName name="A124820566L_Latest">Data2!$AZ$17</definedName>
    <definedName name="A124820570C">Data2!$CS$1:$CS$10,Data2!$CS$11:$CS$17</definedName>
    <definedName name="A124820570C_Data">Data2!$CS$11:$CS$17</definedName>
    <definedName name="A124820570C_Latest">Data2!$CS$17</definedName>
    <definedName name="A124820574L">Data2!$FA$1:$FA$10,Data2!$FA$11:$FA$17</definedName>
    <definedName name="A124820574L_Data">Data2!$FA$11:$FA$17</definedName>
    <definedName name="A124820574L_Latest">Data2!$FA$17</definedName>
    <definedName name="A124820578W">Data2!$HI$1:$HI$10,Data2!$HI$11:$HI$17</definedName>
    <definedName name="A124820578W_Data">Data2!$HI$11:$HI$17</definedName>
    <definedName name="A124820578W_Latest">Data2!$HI$17</definedName>
    <definedName name="A124820582L">Data3!$EB$1:$EB$10,Data3!$EB$11:$EB$17</definedName>
    <definedName name="A124820582L_Data">Data3!$EB$11:$EB$17</definedName>
    <definedName name="A124820582L_Latest">Data3!$EB$17</definedName>
    <definedName name="A124820586W">Data1!$CD$1:$CD$10,Data1!$CD$11:$CD$17</definedName>
    <definedName name="A124820586W_Data">Data1!$CD$11:$CD$17</definedName>
    <definedName name="A124820586W_Latest">Data1!$CD$17</definedName>
    <definedName name="A124820590L">Data1!$FA$1:$FA$10,Data1!$FA$11:$FA$17</definedName>
    <definedName name="A124820590L_Data">Data1!$FA$11:$FA$17</definedName>
    <definedName name="A124820590L_Latest">Data1!$FA$17</definedName>
    <definedName name="A124820594W">Data1!$HX$1:$HX$10,Data1!$HX$11:$HX$17</definedName>
    <definedName name="A124820594W_Data">Data1!$HX$11:$HX$17</definedName>
    <definedName name="A124820594W_Latest">Data1!$HX$17</definedName>
    <definedName name="A124820598F">Data2!$FF$1:$FF$10,Data2!$FF$11:$FF$17</definedName>
    <definedName name="A124820598F_Data">Data2!$FF$11:$FF$17</definedName>
    <definedName name="A124820598F_Latest">Data2!$FF$17</definedName>
    <definedName name="A124820602K">Data2!$GY$1:$GY$10,Data2!$GY$11:$GY$17</definedName>
    <definedName name="A124820602K_Data">Data2!$GY$11:$GY$17</definedName>
    <definedName name="A124820602K_Latest">Data2!$GY$17</definedName>
    <definedName name="A124820606V">Data2!$IC$1:$IC$10,Data2!$IC$11:$IC$17</definedName>
    <definedName name="A124820606V_Data">Data2!$IC$11:$IC$17</definedName>
    <definedName name="A124820606V_Latest">Data2!$IC$17</definedName>
    <definedName name="A124820610K">Data3!$BJ$1:$BJ$10,Data3!$BJ$11:$BJ$17</definedName>
    <definedName name="A124820610K_Data">Data3!$BJ$11:$BJ$17</definedName>
    <definedName name="A124820610K_Latest">Data3!$BJ$17</definedName>
    <definedName name="A124820614V">Data3!$BY$1:$BY$10,Data3!$BY$11:$BY$17</definedName>
    <definedName name="A124820614V_Data">Data3!$BY$11:$BY$17</definedName>
    <definedName name="A124820614V_Latest">Data3!$BY$17</definedName>
    <definedName name="A124820618C">Data1!$G$1:$G$10,Data1!$G$11:$G$17</definedName>
    <definedName name="A124820618C_Data">Data1!$G$11:$G$17</definedName>
    <definedName name="A124820618C_Latest">Data1!$G$17</definedName>
    <definedName name="A124820622V">Data2!$FZ$1:$FZ$10,Data2!$FZ$11:$FZ$17</definedName>
    <definedName name="A124820622V_Data">Data2!$FZ$11:$FZ$17</definedName>
    <definedName name="A124820622V_Latest">Data2!$FZ$17</definedName>
    <definedName name="A124820626C">Data3!$AK$1:$AK$10,Data3!$AK$11:$AK$17</definedName>
    <definedName name="A124820626C_Data">Data3!$AK$11:$AK$17</definedName>
    <definedName name="A124820626C_Latest">Data3!$AK$17</definedName>
    <definedName name="A124820630V">Data3!$BO$1:$BO$10,Data3!$BO$11:$BO$17</definedName>
    <definedName name="A124820630V_Data">Data3!$BO$11:$BO$17</definedName>
    <definedName name="A124820630V_Latest">Data3!$BO$17</definedName>
    <definedName name="A124820634C">Data1!$HD$1:$HD$10,Data1!$HD$11:$HD$17</definedName>
    <definedName name="A124820634C_Data">Data1!$HD$11:$HD$17</definedName>
    <definedName name="A124820634C_Latest">Data1!$HD$17</definedName>
    <definedName name="A124820638L">Data1!$IH$1:$IH$10,Data1!$IH$11:$IH$17</definedName>
    <definedName name="A124820638L_Data">Data1!$IH$11:$IH$17</definedName>
    <definedName name="A124820638L_Latest">Data1!$IH$17</definedName>
    <definedName name="A124820642C">Data2!$IM$1:$IM$10,Data2!$IM$11:$IM$17</definedName>
    <definedName name="A124820642C_Data">Data2!$IM$11:$IM$17</definedName>
    <definedName name="A124820642C_Latest">Data2!$IM$17</definedName>
    <definedName name="A124820646L">Data1!$V$1:$V$10,Data1!$V$11:$V$17</definedName>
    <definedName name="A124820646L_Data">Data1!$V$11:$V$17</definedName>
    <definedName name="A124820646L_Latest">Data1!$V$17</definedName>
    <definedName name="A124820650C">Data2!$AA$1:$AA$10,Data2!$AA$11:$AA$17</definedName>
    <definedName name="A124820650C_Data">Data2!$AA$11:$AA$17</definedName>
    <definedName name="A124820650C_Latest">Data2!$AA$17</definedName>
    <definedName name="A124820654L">Data2!$BT$1:$BT$10,Data2!$BT$11:$BT$17</definedName>
    <definedName name="A124820654L_Data">Data2!$BT$11:$BT$17</definedName>
    <definedName name="A124820654L_Latest">Data2!$BT$17</definedName>
    <definedName name="A124820658W">Data2!$FU$1:$FU$10,Data2!$FU$11:$FU$17</definedName>
    <definedName name="A124820658W_Data">Data2!$FU$11:$FU$17</definedName>
    <definedName name="A124820658W_Latest">Data2!$FU$17</definedName>
    <definedName name="A124820662L">Data2!$HN$1:$HN$10,Data2!$HN$11:$HN$17</definedName>
    <definedName name="A124820662L_Data">Data2!$HN$11:$HN$17</definedName>
    <definedName name="A124820662L_Latest">Data2!$HN$17</definedName>
    <definedName name="A124820666W">Data1!$CI$1:$CI$10,Data1!$CI$11:$CI$17</definedName>
    <definedName name="A124820666W_Data">Data1!$CI$11:$CI$17</definedName>
    <definedName name="A124820666W_Latest">Data1!$CI$17</definedName>
    <definedName name="A124820670L">Data1!$EB$1:$EB$10,Data1!$EB$11:$EB$17</definedName>
    <definedName name="A124820670L_Data">Data1!$EB$11:$EB$17</definedName>
    <definedName name="A124820670L_Latest">Data1!$EB$17</definedName>
    <definedName name="A124820674W">Data1!$HN$1:$HN$10,Data1!$HN$11:$HN$17</definedName>
    <definedName name="A124820674W_Data">Data1!$HN$11:$HN$17</definedName>
    <definedName name="A124820674W_Latest">Data1!$HN$17</definedName>
    <definedName name="A124820678F">Data2!$Q$1:$Q$10,Data2!$Q$11:$Q$17</definedName>
    <definedName name="A124820678F_Data">Data2!$Q$11:$Q$17</definedName>
    <definedName name="A124820678F_Latest">Data2!$Q$17</definedName>
    <definedName name="A124820682W">Data2!$DR$1:$DR$10,Data2!$DR$11:$DR$17</definedName>
    <definedName name="A124820682W_Data">Data2!$DR$11:$DR$17</definedName>
    <definedName name="A124820682W_Latest">Data2!$DR$17</definedName>
    <definedName name="A124820690W">Data3!$DW$1:$DW$10,Data3!$DW$11:$DW$17</definedName>
    <definedName name="A124820690W_Data">Data3!$DW$11:$DW$17</definedName>
    <definedName name="A124820690W_Latest">Data3!$DW$17</definedName>
    <definedName name="A124820694F">Data2!$GT$1:$GT$10,Data2!$GT$11:$GT$17</definedName>
    <definedName name="A124820694F_Data">Data2!$GT$11:$GT$17</definedName>
    <definedName name="A124820694F_Latest">Data2!$GT$17</definedName>
    <definedName name="A124820698R">Data3!$AA$1:$AA$10,Data3!$AA$11:$AA$17</definedName>
    <definedName name="A124820698R_Data">Data3!$AA$11:$AA$17</definedName>
    <definedName name="A124820698R_Latest">Data3!$AA$17</definedName>
    <definedName name="A124820706C">Data1!$BO$1:$BO$10,Data1!$BO$11:$BO$17</definedName>
    <definedName name="A124820706C_Data">Data1!$BO$11:$BO$17</definedName>
    <definedName name="A124820706C_Latest">Data1!$BO$17</definedName>
    <definedName name="A124820710V">Data1!$FP$1:$FP$10,Data1!$FP$11:$FP$17</definedName>
    <definedName name="A124820710V_Data">Data1!$FP$11:$FP$17</definedName>
    <definedName name="A124820710V_Latest">Data1!$FP$17</definedName>
    <definedName name="A124820714C">Data1!$GT$1:$GT$10,Data1!$GT$11:$GT$17</definedName>
    <definedName name="A124820714C_Data">Data1!$GT$11:$GT$17</definedName>
    <definedName name="A124820714C_Latest">Data1!$GT$17</definedName>
    <definedName name="A124820718L">Data2!$GJ$1:$GJ$10,Data2!$GJ$11:$GJ$17</definedName>
    <definedName name="A124820718L_Data">Data2!$GJ$11:$GJ$17</definedName>
    <definedName name="A124820718L_Latest">Data2!$GJ$17</definedName>
    <definedName name="A124820726L">Data3!$CN$1:$CN$10,Data3!$CN$11:$CN$17</definedName>
    <definedName name="A124820726L_Data">Data3!$CN$11:$CN$17</definedName>
    <definedName name="A124820726L_Latest">Data3!$CN$17</definedName>
    <definedName name="A124820730C">Data1!$AP$1:$AP$10,Data1!$AP$11:$AP$17</definedName>
    <definedName name="A124820730C_Data">Data1!$AP$11:$AP$17</definedName>
    <definedName name="A124820730C_Latest">Data1!$AP$17</definedName>
    <definedName name="A124820734L">Data1!$DM$1:$DM$10,Data1!$DM$11:$DM$17</definedName>
    <definedName name="A124820734L_Data">Data1!$DM$11:$DM$17</definedName>
    <definedName name="A124820734L_Latest">Data1!$DM$17</definedName>
    <definedName name="A124820738W">Data1!$EQ$1:$EQ$10,Data1!$EQ$11:$EQ$17</definedName>
    <definedName name="A124820738W_Data">Data1!$EQ$11:$EQ$17</definedName>
    <definedName name="A124820738W_Latest">Data1!$EQ$17</definedName>
    <definedName name="A124820742L">Data1!$FU$1:$FU$10,Data1!$FU$11:$FU$17</definedName>
    <definedName name="A124820742L_Data">Data1!$FU$11:$FU$17</definedName>
    <definedName name="A124820742L_Latest">Data1!$FU$17</definedName>
    <definedName name="A124820746W">Data1!$IC$1:$IC$10,Data1!$IC$11:$IC$17</definedName>
    <definedName name="A124820746W_Data">Data1!$IC$11:$IC$17</definedName>
    <definedName name="A124820746W_Latest">Data1!$IC$17</definedName>
    <definedName name="A124820750L">Data2!$GO$1:$GO$10,Data2!$GO$11:$GO$17</definedName>
    <definedName name="A124820750L_Data">Data2!$GO$11:$GO$17</definedName>
    <definedName name="A124820750L_Latest">Data2!$GO$17</definedName>
    <definedName name="A124820754W">Data2!$HD$1:$HD$10,Data2!$HD$11:$HD$17</definedName>
    <definedName name="A124820754W_Data">Data2!$HD$11:$HD$17</definedName>
    <definedName name="A124820754W_Latest">Data2!$HD$17</definedName>
    <definedName name="A124820758F">Data3!$CS$1:$CS$10,Data3!$CS$11:$CS$17</definedName>
    <definedName name="A124820758F_Data">Data3!$CS$11:$CS$17</definedName>
    <definedName name="A124820758F_Latest">Data3!$CS$17</definedName>
    <definedName name="A124820762W">Data1!$DR$1:$DR$10,Data1!$DR$11:$DR$17</definedName>
    <definedName name="A124820762W_Data">Data1!$DR$11:$DR$17</definedName>
    <definedName name="A124820762W_Latest">Data1!$DR$17</definedName>
    <definedName name="A124820766F">Data1!$FZ$1:$FZ$10,Data1!$FZ$11:$FZ$17</definedName>
    <definedName name="A124820766F_Data">Data1!$FZ$11:$FZ$17</definedName>
    <definedName name="A124820766F_Latest">Data1!$FZ$17</definedName>
    <definedName name="A124820770W">Data2!$DH$1:$DH$10,Data2!$DH$11:$DH$17</definedName>
    <definedName name="A124820770W_Data">Data2!$DH$11:$DH$17</definedName>
    <definedName name="A124820770W_Latest">Data2!$DH$17</definedName>
    <definedName name="A124820774F">Data2!$HX$1:$HX$10,Data2!$HX$11:$HX$17</definedName>
    <definedName name="A124820774F_Data">Data2!$HX$11:$HX$17</definedName>
    <definedName name="A124820774F_Latest">Data2!$HX$17</definedName>
    <definedName name="A124820778R">Data3!$L$1:$L$10,Data3!$L$11:$L$17</definedName>
    <definedName name="A124820778R_Data">Data3!$L$11:$L$17</definedName>
    <definedName name="A124820778R_Latest">Data3!$L$17</definedName>
    <definedName name="A124820782F">Data3!$AP$1:$AP$10,Data3!$AP$11:$AP$17</definedName>
    <definedName name="A124820782F_Data">Data3!$AP$11:$AP$17</definedName>
    <definedName name="A124820782F_Latest">Data3!$AP$17</definedName>
    <definedName name="A124820790F">Data1!$B$1:$B$10,Data1!$B$11:$B$17</definedName>
    <definedName name="A124820790F_Data">Data1!$B$11:$B$17</definedName>
    <definedName name="A124820790F_Latest">Data1!$B$17</definedName>
    <definedName name="A124820794R">Data1!$DH$1:$DH$10,Data1!$DH$11:$DH$17</definedName>
    <definedName name="A124820794R_Data">Data1!$DH$11:$DH$17</definedName>
    <definedName name="A124820794R_Latest">Data1!$DH$17</definedName>
    <definedName name="A124820798X">Data2!$L$1:$L$10,Data2!$L$11:$L$17</definedName>
    <definedName name="A124820798X_Data">Data2!$L$11:$L$17</definedName>
    <definedName name="A124820798X_Latest">Data2!$L$17</definedName>
    <definedName name="A124820802C">Data2!$CI$1:$CI$10,Data2!$CI$11:$CI$17</definedName>
    <definedName name="A124820802C_Data">Data2!$CI$11:$CI$17</definedName>
    <definedName name="A124820802C_Latest">Data2!$CI$17</definedName>
    <definedName name="A124820806L">Data1!$AA$1:$AA$10,Data1!$AA$11:$AA$17</definedName>
    <definedName name="A124820806L_Data">Data1!$AA$11:$AA$17</definedName>
    <definedName name="A124820806L_Latest">Data1!$AA$17</definedName>
    <definedName name="A124820810C">Data1!$BE$1:$BE$10,Data1!$BE$11:$BE$17</definedName>
    <definedName name="A124820810C_Data">Data1!$BE$11:$BE$17</definedName>
    <definedName name="A124820810C_Latest">Data1!$BE$17</definedName>
    <definedName name="A124820814L">Data1!$BT$1:$BT$10,Data1!$BT$11:$BT$17</definedName>
    <definedName name="A124820814L_Data">Data1!$BT$11:$BT$17</definedName>
    <definedName name="A124820814L_Latest">Data1!$BT$17</definedName>
    <definedName name="A124820818W">Data2!$B$1:$B$10,Data2!$B$11:$B$17</definedName>
    <definedName name="A124820818W_Data">Data2!$B$11:$B$17</definedName>
    <definedName name="A124820818W_Latest">Data2!$B$17</definedName>
    <definedName name="A124820822L">Data2!$EV$1:$EV$10,Data2!$EV$11:$EV$17</definedName>
    <definedName name="A124820822L_Data">Data2!$EV$11:$EV$17</definedName>
    <definedName name="A124820822L_Latest">Data2!$EV$17</definedName>
    <definedName name="A124820826W">Data1!$AF$1:$AF$10,Data1!$AF$11:$AF$17</definedName>
    <definedName name="A124820826W_Data">Data1!$AF$11:$AF$17</definedName>
    <definedName name="A124820826W_Latest">Data1!$AF$17</definedName>
    <definedName name="A124820830L">Data1!$BY$1:$BY$10,Data1!$BY$11:$BY$17</definedName>
    <definedName name="A124820830L_Data">Data1!$BY$11:$BY$17</definedName>
    <definedName name="A124820830L_Latest">Data1!$BY$17</definedName>
    <definedName name="A124820834W">Data1!$CN$1:$CN$10,Data1!$CN$11:$CN$17</definedName>
    <definedName name="A124820834W_Data">Data1!$CN$11:$CN$17</definedName>
    <definedName name="A124820834W_Latest">Data1!$CN$17</definedName>
    <definedName name="A124820838F">Data1!$HS$1:$HS$10,Data1!$HS$11:$HS$17</definedName>
    <definedName name="A124820838F_Data">Data1!$HS$11:$HS$17</definedName>
    <definedName name="A124820838F_Latest">Data1!$HS$17</definedName>
    <definedName name="A124820842W">Data2!$G$1:$G$10,Data2!$G$11:$G$17</definedName>
    <definedName name="A124820842W_Data">Data2!$G$11:$G$17</definedName>
    <definedName name="A124820842W_Latest">Data2!$G$17</definedName>
    <definedName name="A124820846F">Data2!$V$1:$V$10,Data2!$V$11:$V$17</definedName>
    <definedName name="A124820846F_Data">Data2!$V$11:$V$17</definedName>
    <definedName name="A124820846F_Latest">Data2!$V$17</definedName>
    <definedName name="A124820850W">Data2!$DW$1:$DW$10,Data2!$DW$11:$DW$17</definedName>
    <definedName name="A124820850W_Data">Data2!$DW$11:$DW$17</definedName>
    <definedName name="A124820850W_Latest">Data2!$DW$17</definedName>
    <definedName name="A124820854F">Data3!$BE$1:$BE$10,Data3!$BE$11:$BE$17</definedName>
    <definedName name="A124820854F_Data">Data3!$BE$11:$BE$17</definedName>
    <definedName name="A124820854F_Latest">Data3!$BE$17</definedName>
    <definedName name="A124820858R">Data3!$CI$1:$CI$10,Data3!$CI$11:$CI$17</definedName>
    <definedName name="A124820858R_Data">Data3!$CI$11:$CI$17</definedName>
    <definedName name="A124820858R_Latest">Data3!$CI$17</definedName>
    <definedName name="A124820862F">Data3!$CX$1:$CX$10,Data3!$CX$11:$CX$17</definedName>
    <definedName name="A124820862F_Data">Data3!$CX$11:$CX$17</definedName>
    <definedName name="A124820862F_Latest">Data3!$CX$17</definedName>
    <definedName name="A124820866R">Data1!$AK$1:$AK$10,Data1!$AK$11:$AK$17</definedName>
    <definedName name="A124820866R_Data">Data1!$AK$11:$AK$17</definedName>
    <definedName name="A124820866R_Latest">Data1!$AK$17</definedName>
    <definedName name="A124820870F">Data1!$AZ$1:$AZ$10,Data1!$AZ$11:$AZ$17</definedName>
    <definedName name="A124820870F_Data">Data1!$AZ$11:$AZ$17</definedName>
    <definedName name="A124820870F_Latest">Data1!$AZ$17</definedName>
    <definedName name="A124820874R">Data1!$GE$1:$GE$10,Data1!$GE$11:$GE$17</definedName>
    <definedName name="A124820874R_Data">Data1!$GE$11:$GE$17</definedName>
    <definedName name="A124820874R_Latest">Data1!$GE$17</definedName>
    <definedName name="A124820878X">Data3!$AF$1:$AF$10,Data3!$AF$11:$AF$17</definedName>
    <definedName name="A124820878X_Data">Data3!$AF$11:$AF$17</definedName>
    <definedName name="A124820878X_Latest">Data3!$AF$17</definedName>
    <definedName name="A124820886X">Data3!$DC$1:$DC$10,Data3!$DC$11:$DC$17</definedName>
    <definedName name="A124820886X_Data">Data3!$DC$11:$DC$17</definedName>
    <definedName name="A124820886X_Latest">Data3!$DC$17</definedName>
    <definedName name="A124820890R">Data2!$AF$1:$AF$10,Data2!$AF$11:$AF$17</definedName>
    <definedName name="A124820890R_Data">Data2!$AF$11:$AF$17</definedName>
    <definedName name="A124820890R_Latest">Data2!$AF$17</definedName>
    <definedName name="A124820894X">Data2!$CN$1:$CN$10,Data2!$CN$11:$CN$17</definedName>
    <definedName name="A124820894X_Data">Data2!$CN$11:$CN$17</definedName>
    <definedName name="A124820894X_Latest">Data2!$CN$17</definedName>
    <definedName name="A124820898J">Data2!$FK$1:$FK$10,Data2!$FK$11:$FK$17</definedName>
    <definedName name="A124820898J_Data">Data2!$FK$11:$FK$17</definedName>
    <definedName name="A124820898J_Latest">Data2!$FK$17</definedName>
    <definedName name="A124820902L">Data3!$V$1:$V$10,Data3!$V$11:$V$17</definedName>
    <definedName name="A124820902L_Data">Data3!$V$11:$V$17</definedName>
    <definedName name="A124820902L_Latest">Data3!$V$17</definedName>
    <definedName name="A124820906W">Data1!$DC$1:$DC$10,Data1!$DC$11:$DC$17</definedName>
    <definedName name="A124820906W_Data">Data1!$DC$11:$DC$17</definedName>
    <definedName name="A124820906W_Latest">Data1!$DC$17</definedName>
    <definedName name="A124820910L">Data1!$EV$1:$EV$10,Data1!$EV$11:$EV$17</definedName>
    <definedName name="A124820910L_Data">Data1!$EV$11:$EV$17</definedName>
    <definedName name="A124820910L_Latest">Data1!$EV$17</definedName>
    <definedName name="A124820914W">Data2!$FP$1:$FP$10,Data2!$FP$11:$FP$17</definedName>
    <definedName name="A124820914W_Data">Data2!$FP$11:$FP$17</definedName>
    <definedName name="A124820914W_Latest">Data2!$FP$17</definedName>
    <definedName name="A124820918F">Data2!$GE$1:$GE$10,Data2!$GE$11:$GE$17</definedName>
    <definedName name="A124820918F_Data">Data2!$GE$11:$GE$17</definedName>
    <definedName name="A124820918F_Latest">Data2!$GE$17</definedName>
    <definedName name="A124820922W">Data3!$BT$1:$BT$10,Data3!$BT$11:$BT$17</definedName>
    <definedName name="A124820922W_Data">Data3!$BT$11:$BT$17</definedName>
    <definedName name="A124820922W_Latest">Data3!$BT$17</definedName>
    <definedName name="A124820926F">Data1!$DW$1:$DW$10,Data1!$DW$11:$DW$17</definedName>
    <definedName name="A124820926F_Data">Data1!$DW$11:$DW$17</definedName>
    <definedName name="A124820926F_Latest">Data1!$DW$17</definedName>
    <definedName name="A124820930W">Data2!$AP$1:$AP$10,Data2!$AP$11:$AP$17</definedName>
    <definedName name="A124820930W_Data">Data2!$AP$11:$AP$17</definedName>
    <definedName name="A124820930W_Latest">Data2!$AP$17</definedName>
    <definedName name="A124820934F">Data3!$AU$1:$AU$10,Data3!$AU$11:$AU$17</definedName>
    <definedName name="A124820934F_Data">Data3!$AU$11:$AU$17</definedName>
    <definedName name="A124820934F_Latest">Data3!$AU$17</definedName>
    <definedName name="A124820938R">Data3!$DR$1:$DR$10,Data3!$DR$11:$DR$17</definedName>
    <definedName name="A124820938R_Data">Data3!$DR$11:$DR$17</definedName>
    <definedName name="A124820938R_Latest">Data3!$DR$17</definedName>
    <definedName name="A124820942F">Data3!$EG$1:$EG$10,Data3!$EG$11:$EG$17</definedName>
    <definedName name="A124820942F_Data">Data3!$EG$11:$EG$17</definedName>
    <definedName name="A124820942F_Latest">Data3!$EG$17</definedName>
    <definedName name="A124820946R">Data2!$BY$1:$BY$10,Data2!$BY$11:$BY$17</definedName>
    <definedName name="A124820946R_Data">Data2!$BY$11:$BY$17</definedName>
    <definedName name="A124820946R_Latest">Data2!$BY$17</definedName>
    <definedName name="A124820950F">Data2!$HS$1:$HS$10,Data2!$HS$11:$HS$17</definedName>
    <definedName name="A124820950F_Data">Data2!$HS$11:$HS$17</definedName>
    <definedName name="A124820950F_Latest">Data2!$HS$17</definedName>
    <definedName name="A124820954R">Data3!$G$1:$G$10,Data3!$G$11:$G$17</definedName>
    <definedName name="A124820954R_Data">Data3!$G$11:$G$17</definedName>
    <definedName name="A124820954R_Latest">Data3!$G$17</definedName>
    <definedName name="A124820958X">Data3!$CD$1:$CD$10,Data3!$CD$11:$CD$17</definedName>
    <definedName name="A124820958X_Data">Data3!$CD$11:$CD$17</definedName>
    <definedName name="A124820958X_Latest">Data3!$CD$17</definedName>
    <definedName name="A124820962R">Data1!$Q$1:$Q$10,Data1!$Q$11:$Q$17</definedName>
    <definedName name="A124820962R_Data">Data1!$Q$11:$Q$17</definedName>
    <definedName name="A124820962R_Latest">Data1!$Q$17</definedName>
    <definedName name="A124820966X">Data1!$AU$1:$AU$10,Data1!$AU$11:$AU$17</definedName>
    <definedName name="A124820966X_Data">Data1!$AU$11:$AU$17</definedName>
    <definedName name="A124820966X_Latest">Data1!$AU$17</definedName>
    <definedName name="A124820970R">Data1!$BJ$1:$BJ$10,Data1!$BJ$11:$BJ$17</definedName>
    <definedName name="A124820970R_Data">Data1!$BJ$11:$BJ$17</definedName>
    <definedName name="A124820970R_Latest">Data1!$BJ$17</definedName>
    <definedName name="A124820974X">Data1!$EG$1:$EG$10,Data1!$EG$11:$EG$17</definedName>
    <definedName name="A124820974X_Data">Data1!$EG$11:$EG$17</definedName>
    <definedName name="A124820974X_Latest">Data1!$EG$17</definedName>
    <definedName name="A124820978J">Data2!$BO$1:$BO$10,Data2!$BO$11:$BO$17</definedName>
    <definedName name="A124820978J_Data">Data2!$BO$11:$BO$17</definedName>
    <definedName name="A124820978J_Latest">Data2!$BO$17</definedName>
    <definedName name="A124820982X">Data2!$CD$1:$CD$10,Data2!$CD$11:$CD$17</definedName>
    <definedName name="A124820982X_Data">Data2!$CD$11:$CD$17</definedName>
    <definedName name="A124820982X_Latest">Data2!$CD$17</definedName>
    <definedName name="A124820986J">Data1!$HI$1:$HI$10,Data1!$HI$11:$HI$17</definedName>
    <definedName name="A124820986J_Data">Data1!$HI$11:$HI$17</definedName>
    <definedName name="A124820986J_Latest">Data1!$HI$17</definedName>
    <definedName name="A124820990X">Data1!$IM$1:$IM$10,Data1!$IM$11:$IM$17</definedName>
    <definedName name="A124820990X_Data">Data1!$IM$11:$IM$17</definedName>
    <definedName name="A124820990X_Latest">Data1!$IM$17</definedName>
    <definedName name="A124820994J">Data2!$CX$1:$CX$10,Data2!$CX$11:$CX$17</definedName>
    <definedName name="A124820994J_Data">Data2!$CX$11:$CX$17</definedName>
    <definedName name="A124820994J_Latest">Data2!$CX$17</definedName>
    <definedName name="A124820998T">Data2!$DM$1:$DM$10,Data2!$DM$11:$DM$17</definedName>
    <definedName name="A124820998T_Data">Data2!$DM$11:$DM$17</definedName>
    <definedName name="A124820998T_Latest">Data2!$DM$17</definedName>
    <definedName name="A124821002X">Data1!$CX$1:$CX$10,Data1!$CX$11:$CX$17</definedName>
    <definedName name="A124821002X_Data">Data1!$CX$11:$CX$17</definedName>
    <definedName name="A124821002X_Latest">Data1!$CX$17</definedName>
    <definedName name="A124821006J">Data1!$FF$1:$FF$10,Data1!$FF$11:$FF$17</definedName>
    <definedName name="A124821006J_Data">Data1!$FF$11:$FF$17</definedName>
    <definedName name="A124821006J_Latest">Data1!$FF$17</definedName>
    <definedName name="A124821010X">Data1!$GY$1:$GY$10,Data1!$GY$11:$GY$17</definedName>
    <definedName name="A124821010X_Data">Data1!$GY$11:$GY$17</definedName>
    <definedName name="A124821010X_Latest">Data1!$GY$17</definedName>
    <definedName name="A124821014J">Data3!$DH$1:$DH$10,Data3!$DH$11:$DH$17</definedName>
    <definedName name="A124821014J_Data">Data3!$DH$11:$DH$17</definedName>
    <definedName name="A124821014J_Latest">Data3!$DH$17</definedName>
    <definedName name="A124821018T">Data1!$FK$1:$FK$10,Data1!$FK$11:$FK$17</definedName>
    <definedName name="A124821018T_Data">Data1!$FK$11:$FK$17</definedName>
    <definedName name="A124821018T_Latest">Data1!$FK$17</definedName>
    <definedName name="A124821022J">Data2!$AK$1:$AK$10,Data2!$AK$11:$AK$17</definedName>
    <definedName name="A124821022J_Data">Data2!$AK$11:$AK$17</definedName>
    <definedName name="A124821022J_Latest">Data2!$AK$17</definedName>
    <definedName name="A124821026T">Data2!$EL$1:$EL$10,Data2!$EL$11:$EL$17</definedName>
    <definedName name="A124821026T_Data">Data2!$EL$11:$EL$17</definedName>
    <definedName name="A124821026T_Latest">Data2!$EL$17</definedName>
    <definedName name="A124821030J">Data3!$DM$1:$DM$10,Data3!$DM$11:$DM$17</definedName>
    <definedName name="A124821030J_Data">Data3!$DM$11:$DM$17</definedName>
    <definedName name="A124821030J_Latest">Data3!$DM$17</definedName>
    <definedName name="A124821034T">Data1!$CS$1:$CS$10,Data1!$CS$11:$CS$17</definedName>
    <definedName name="A124821034T_Data">Data1!$CS$11:$CS$17</definedName>
    <definedName name="A124821034T_Latest">Data1!$CS$17</definedName>
    <definedName name="A124821038A">Data1!$EL$1:$EL$10,Data1!$EL$11:$EL$17</definedName>
    <definedName name="A124821038A_Data">Data1!$EL$11:$EL$17</definedName>
    <definedName name="A124821038A_Latest">Data1!$EL$17</definedName>
    <definedName name="A124821042T">Data2!$BE$1:$BE$10,Data2!$BE$11:$BE$17</definedName>
    <definedName name="A124821042T_Data">Data2!$BE$11:$BE$17</definedName>
    <definedName name="A124821042T_Latest">Data2!$BE$17</definedName>
    <definedName name="A124821046A">Data2!$EB$1:$EB$10,Data2!$EB$11:$EB$17</definedName>
    <definedName name="A124821046A_Data">Data2!$EB$11:$EB$17</definedName>
    <definedName name="A124821046A_Latest">Data2!$EB$17</definedName>
    <definedName name="A124821050T">Data2!$EQ$1:$EQ$10,Data2!$EQ$11:$EQ$17</definedName>
    <definedName name="A124821050T_Data">Data2!$EQ$11:$EQ$17</definedName>
    <definedName name="A124821050T_Latest">Data2!$EQ$17</definedName>
    <definedName name="A124821054A">Data3!$B$1:$B$10,Data3!$B$11:$B$17</definedName>
    <definedName name="A124821054A_Data">Data3!$B$11:$B$17</definedName>
    <definedName name="A124821054A_Latest">Data3!$B$17</definedName>
    <definedName name="A124821058K">Data3!$Q$1:$Q$10,Data3!$Q$11:$Q$17</definedName>
    <definedName name="A124821058K_Data">Data3!$Q$11:$Q$17</definedName>
    <definedName name="A124821058K_Latest">Data3!$Q$17</definedName>
    <definedName name="A124821062A">Data1!$GJ$1:$GJ$10,Data1!$GJ$11:$GJ$17</definedName>
    <definedName name="A124821062A_Data">Data1!$GJ$11:$GJ$17</definedName>
    <definedName name="A124821062A_Latest">Data1!$GJ$17</definedName>
    <definedName name="A124821066K">Data2!$AU$1:$AU$10,Data2!$AU$11:$AU$17</definedName>
    <definedName name="A124821066K_Data">Data2!$AU$11:$AU$17</definedName>
    <definedName name="A124821066K_Latest">Data2!$AU$17</definedName>
    <definedName name="A124821070A">Data2!$BJ$1:$BJ$10,Data2!$BJ$11:$BJ$17</definedName>
    <definedName name="A124821070A_Data">Data2!$BJ$11:$BJ$17</definedName>
    <definedName name="A124821070A_Latest">Data2!$BJ$17</definedName>
    <definedName name="A124821074K">Data2!$DC$1:$DC$10,Data2!$DC$11:$DC$17</definedName>
    <definedName name="A124821074K_Data">Data2!$DC$11:$DC$17</definedName>
    <definedName name="A124821074K_Latest">Data2!$DC$17</definedName>
    <definedName name="A124821078V">Data2!$EG$1:$EG$10,Data2!$EG$11:$EG$17</definedName>
    <definedName name="A124821078V_Data">Data2!$EG$11:$EG$17</definedName>
    <definedName name="A124821078V_Latest">Data2!$EG$17</definedName>
    <definedName name="A124821082K">Data2!$IH$1:$IH$10,Data2!$IH$11:$IH$17</definedName>
    <definedName name="A124821082K_Data">Data2!$IH$11:$IH$17</definedName>
    <definedName name="A124821082K_Latest">Data2!$IH$17</definedName>
    <definedName name="A124821086V">Data3!$AZ$1:$AZ$10,Data3!$AZ$11:$AZ$17</definedName>
    <definedName name="A124821086V_Data">Data3!$AZ$11:$AZ$17</definedName>
    <definedName name="A124821086V_Latest">Data3!$AZ$17</definedName>
    <definedName name="A124821094V">Data3!$EL$1:$EL$10,Data3!$EL$11:$EL$17</definedName>
    <definedName name="A124821094V_Data">Data3!$EL$11:$EL$17</definedName>
    <definedName name="A124821094V_Latest">Data3!$EL$17</definedName>
    <definedName name="A124821098C">Data1!$L$1:$L$10,Data1!$L$11:$L$17</definedName>
    <definedName name="A124821098C_Data">Data1!$L$11:$L$17</definedName>
    <definedName name="A124821098C_Latest">Data1!$L$17</definedName>
    <definedName name="A124821102J">Data1!$GR$1:$GR$10,Data1!$GR$11:$GR$17</definedName>
    <definedName name="A124821102J_Data">Data1!$GR$11:$GR$17</definedName>
    <definedName name="A124821102J_Latest">Data1!$GR$17</definedName>
    <definedName name="A124821106T">Data2!$BC$1:$BC$10,Data2!$BC$11:$BC$17</definedName>
    <definedName name="A124821106T_Data">Data2!$BC$11:$BC$17</definedName>
    <definedName name="A124821106T_Latest">Data2!$BC$17</definedName>
    <definedName name="A124821110J">Data2!$CV$1:$CV$10,Data2!$CV$11:$CV$17</definedName>
    <definedName name="A124821110J_Data">Data2!$CV$11:$CV$17</definedName>
    <definedName name="A124821110J_Latest">Data2!$CV$17</definedName>
    <definedName name="A124821114T">Data2!$FD$1:$FD$10,Data2!$FD$11:$FD$17</definedName>
    <definedName name="A124821114T_Data">Data2!$FD$11:$FD$17</definedName>
    <definedName name="A124821114T_Latest">Data2!$FD$17</definedName>
    <definedName name="A124821118A">Data2!$HL$1:$HL$10,Data2!$HL$11:$HL$17</definedName>
    <definedName name="A124821118A_Data">Data2!$HL$11:$HL$17</definedName>
    <definedName name="A124821118A_Latest">Data2!$HL$17</definedName>
    <definedName name="A124821122T">Data3!$EE$1:$EE$10,Data3!$EE$11:$EE$17</definedName>
    <definedName name="A124821122T_Data">Data3!$EE$11:$EE$17</definedName>
    <definedName name="A124821122T_Latest">Data3!$EE$17</definedName>
    <definedName name="A124821126A">Data1!$CG$1:$CG$10,Data1!$CG$11:$CG$17</definedName>
    <definedName name="A124821126A_Data">Data1!$CG$11:$CG$17</definedName>
    <definedName name="A124821126A_Latest">Data1!$CG$17</definedName>
    <definedName name="A124821130T">Data1!$FD$1:$FD$10,Data1!$FD$11:$FD$17</definedName>
    <definedName name="A124821130T_Data">Data1!$FD$11:$FD$17</definedName>
    <definedName name="A124821130T_Latest">Data1!$FD$17</definedName>
    <definedName name="A124821134A">Data1!$IA$1:$IA$10,Data1!$IA$11:$IA$17</definedName>
    <definedName name="A124821134A_Data">Data1!$IA$11:$IA$17</definedName>
    <definedName name="A124821134A_Latest">Data1!$IA$17</definedName>
    <definedName name="A124821138K">Data2!$FI$1:$FI$10,Data2!$FI$11:$FI$17</definedName>
    <definedName name="A124821138K_Data">Data2!$FI$11:$FI$17</definedName>
    <definedName name="A124821138K_Latest">Data2!$FI$17</definedName>
    <definedName name="A124821142A">Data2!$HB$1:$HB$10,Data2!$HB$11:$HB$17</definedName>
    <definedName name="A124821142A_Data">Data2!$HB$11:$HB$17</definedName>
    <definedName name="A124821142A_Latest">Data2!$HB$17</definedName>
    <definedName name="A124821146K">Data2!$IF$1:$IF$10,Data2!$IF$11:$IF$17</definedName>
    <definedName name="A124821146K_Data">Data2!$IF$11:$IF$17</definedName>
    <definedName name="A124821146K_Latest">Data2!$IF$17</definedName>
    <definedName name="A124821150A">Data3!$BM$1:$BM$10,Data3!$BM$11:$BM$17</definedName>
    <definedName name="A124821150A_Data">Data3!$BM$11:$BM$17</definedName>
    <definedName name="A124821150A_Latest">Data3!$BM$17</definedName>
    <definedName name="A124821154K">Data3!$CB$1:$CB$10,Data3!$CB$11:$CB$17</definedName>
    <definedName name="A124821154K_Data">Data3!$CB$11:$CB$17</definedName>
    <definedName name="A124821154K_Latest">Data3!$CB$17</definedName>
    <definedName name="A124821158V">Data1!$J$1:$J$10,Data1!$J$11:$J$17</definedName>
    <definedName name="A124821158V_Data">Data1!$J$11:$J$17</definedName>
    <definedName name="A124821158V_Latest">Data1!$J$17</definedName>
    <definedName name="A124821162K">Data2!$GC$1:$GC$10,Data2!$GC$11:$GC$17</definedName>
    <definedName name="A124821162K_Data">Data2!$GC$11:$GC$17</definedName>
    <definedName name="A124821162K_Latest">Data2!$GC$17</definedName>
    <definedName name="A124821166V">Data3!$AN$1:$AN$10,Data3!$AN$11:$AN$17</definedName>
    <definedName name="A124821166V_Data">Data3!$AN$11:$AN$17</definedName>
    <definedName name="A124821166V_Latest">Data3!$AN$17</definedName>
    <definedName name="A124821170K">Data3!$BR$1:$BR$10,Data3!$BR$11:$BR$17</definedName>
    <definedName name="A124821170K_Data">Data3!$BR$11:$BR$17</definedName>
    <definedName name="A124821170K_Latest">Data3!$BR$17</definedName>
    <definedName name="A124821174V">Data1!$HG$1:$HG$10,Data1!$HG$11:$HG$17</definedName>
    <definedName name="A124821174V_Data">Data1!$HG$11:$HG$17</definedName>
    <definedName name="A124821174V_Latest">Data1!$HG$17</definedName>
    <definedName name="A124821178C">Data1!$IK$1:$IK$10,Data1!$IK$11:$IK$17</definedName>
    <definedName name="A124821178C_Data">Data1!$IK$11:$IK$17</definedName>
    <definedName name="A124821178C_Latest">Data1!$IK$17</definedName>
    <definedName name="A124821182V">Data2!$IP$1:$IP$10,Data2!$IP$11:$IP$17</definedName>
    <definedName name="A124821182V_Data">Data2!$IP$11:$IP$17</definedName>
    <definedName name="A124821182V_Latest">Data2!$IP$17</definedName>
    <definedName name="A124821186C">Data1!$Y$1:$Y$10,Data1!$Y$11:$Y$17</definedName>
    <definedName name="A124821186C_Data">Data1!$Y$11:$Y$17</definedName>
    <definedName name="A124821186C_Latest">Data1!$Y$17</definedName>
    <definedName name="A124821190V">Data2!$AD$1:$AD$10,Data2!$AD$11:$AD$17</definedName>
    <definedName name="A124821190V_Data">Data2!$AD$11:$AD$17</definedName>
    <definedName name="A124821190V_Latest">Data2!$AD$17</definedName>
    <definedName name="A124821194C">Data2!$BW$1:$BW$10,Data2!$BW$11:$BW$17</definedName>
    <definedName name="A124821194C_Data">Data2!$BW$11:$BW$17</definedName>
    <definedName name="A124821194C_Latest">Data2!$BW$17</definedName>
    <definedName name="A124821198L">Data2!$FX$1:$FX$10,Data2!$FX$11:$FX$17</definedName>
    <definedName name="A124821198L_Data">Data2!$FX$11:$FX$17</definedName>
    <definedName name="A124821198L_Latest">Data2!$FX$17</definedName>
    <definedName name="A124821202T">Data2!$HQ$1:$HQ$10,Data2!$HQ$11:$HQ$17</definedName>
    <definedName name="A124821202T_Data">Data2!$HQ$11:$HQ$17</definedName>
    <definedName name="A124821202T_Latest">Data2!$HQ$17</definedName>
    <definedName name="A124821206A">Data1!$CL$1:$CL$10,Data1!$CL$11:$CL$17</definedName>
    <definedName name="A124821206A_Data">Data1!$CL$11:$CL$17</definedName>
    <definedName name="A124821206A_Latest">Data1!$CL$17</definedName>
    <definedName name="A124821210T">Data1!$EE$1:$EE$10,Data1!$EE$11:$EE$17</definedName>
    <definedName name="A124821210T_Data">Data1!$EE$11:$EE$17</definedName>
    <definedName name="A124821210T_Latest">Data1!$EE$17</definedName>
    <definedName name="A124821214A">Data1!$HQ$1:$HQ$10,Data1!$HQ$11:$HQ$17</definedName>
    <definedName name="A124821214A_Data">Data1!$HQ$11:$HQ$17</definedName>
    <definedName name="A124821214A_Latest">Data1!$HQ$17</definedName>
    <definedName name="A124821218K">Data2!$T$1:$T$10,Data2!$T$11:$T$17</definedName>
    <definedName name="A124821218K_Data">Data2!$T$11:$T$17</definedName>
    <definedName name="A124821218K_Latest">Data2!$T$17</definedName>
    <definedName name="A124821222A">Data2!$DU$1:$DU$10,Data2!$DU$11:$DU$17</definedName>
    <definedName name="A124821222A_Data">Data2!$DU$11:$DU$17</definedName>
    <definedName name="A124821222A_Latest">Data2!$DU$17</definedName>
    <definedName name="A124821230A">Data3!$DZ$1:$DZ$10,Data3!$DZ$11:$DZ$17</definedName>
    <definedName name="A124821230A_Data">Data3!$DZ$11:$DZ$17</definedName>
    <definedName name="A124821230A_Latest">Data3!$DZ$17</definedName>
    <definedName name="A124821234K">Data2!$GW$1:$GW$10,Data2!$GW$11:$GW$17</definedName>
    <definedName name="A124821234K_Data">Data2!$GW$11:$GW$17</definedName>
    <definedName name="A124821234K_Latest">Data2!$GW$17</definedName>
    <definedName name="A124821238V">Data3!$AD$1:$AD$10,Data3!$AD$11:$AD$17</definedName>
    <definedName name="A124821238V_Data">Data3!$AD$11:$AD$17</definedName>
    <definedName name="A124821238V_Latest">Data3!$AD$17</definedName>
    <definedName name="A124821246V">Data1!$BR$1:$BR$10,Data1!$BR$11:$BR$17</definedName>
    <definedName name="A124821246V_Data">Data1!$BR$11:$BR$17</definedName>
    <definedName name="A124821246V_Latest">Data1!$BR$17</definedName>
    <definedName name="A124821250K">Data1!$FS$1:$FS$10,Data1!$FS$11:$FS$17</definedName>
    <definedName name="A124821250K_Data">Data1!$FS$11:$FS$17</definedName>
    <definedName name="A124821250K_Latest">Data1!$FS$17</definedName>
    <definedName name="A124821254V">Data1!$GW$1:$GW$10,Data1!$GW$11:$GW$17</definedName>
    <definedName name="A124821254V_Data">Data1!$GW$11:$GW$17</definedName>
    <definedName name="A124821254V_Latest">Data1!$GW$17</definedName>
    <definedName name="A124821258C">Data2!$GM$1:$GM$10,Data2!$GM$11:$GM$17</definedName>
    <definedName name="A124821258C_Data">Data2!$GM$11:$GM$17</definedName>
    <definedName name="A124821258C_Latest">Data2!$GM$17</definedName>
    <definedName name="A124821266C">Data3!$CQ$1:$CQ$10,Data3!$CQ$11:$CQ$17</definedName>
    <definedName name="A124821266C_Data">Data3!$CQ$11:$CQ$17</definedName>
    <definedName name="A124821266C_Latest">Data3!$CQ$17</definedName>
    <definedName name="A124821270V">Data1!$AS$1:$AS$10,Data1!$AS$11:$AS$17</definedName>
    <definedName name="A124821270V_Data">Data1!$AS$11:$AS$17</definedName>
    <definedName name="A124821270V_Latest">Data1!$AS$17</definedName>
    <definedName name="A124821274C">Data1!$DP$1:$DP$10,Data1!$DP$11:$DP$17</definedName>
    <definedName name="A124821274C_Data">Data1!$DP$11:$DP$17</definedName>
    <definedName name="A124821274C_Latest">Data1!$DP$17</definedName>
    <definedName name="A124821278L">Data1!$ET$1:$ET$10,Data1!$ET$11:$ET$17</definedName>
    <definedName name="A124821278L_Data">Data1!$ET$11:$ET$17</definedName>
    <definedName name="A124821278L_Latest">Data1!$ET$17</definedName>
    <definedName name="A124821282C">Data1!$FX$1:$FX$10,Data1!$FX$11:$FX$17</definedName>
    <definedName name="A124821282C_Data">Data1!$FX$11:$FX$17</definedName>
    <definedName name="A124821282C_Latest">Data1!$FX$17</definedName>
    <definedName name="A124821286L">Data1!$IF$1:$IF$10,Data1!$IF$11:$IF$17</definedName>
    <definedName name="A124821286L_Data">Data1!$IF$11:$IF$17</definedName>
    <definedName name="A124821286L_Latest">Data1!$IF$17</definedName>
    <definedName name="A124821290C">Data2!$GR$1:$GR$10,Data2!$GR$11:$GR$17</definedName>
    <definedName name="A124821290C_Data">Data2!$GR$11:$GR$17</definedName>
    <definedName name="A124821290C_Latest">Data2!$GR$17</definedName>
    <definedName name="A124821294L">Data2!$HG$1:$HG$10,Data2!$HG$11:$HG$17</definedName>
    <definedName name="A124821294L_Data">Data2!$HG$11:$HG$17</definedName>
    <definedName name="A124821294L_Latest">Data2!$HG$17</definedName>
    <definedName name="A124821298W">Data3!$CV$1:$CV$10,Data3!$CV$11:$CV$17</definedName>
    <definedName name="A124821298W_Data">Data3!$CV$11:$CV$17</definedName>
    <definedName name="A124821298W_Latest">Data3!$CV$17</definedName>
    <definedName name="A124821302A">Data1!$DU$1:$DU$10,Data1!$DU$11:$DU$17</definedName>
    <definedName name="A124821302A_Data">Data1!$DU$11:$DU$17</definedName>
    <definedName name="A124821302A_Latest">Data1!$DU$17</definedName>
    <definedName name="A124821306K">Data1!$GC$1:$GC$10,Data1!$GC$11:$GC$17</definedName>
    <definedName name="A124821306K_Data">Data1!$GC$11:$GC$17</definedName>
    <definedName name="A124821306K_Latest">Data1!$GC$17</definedName>
    <definedName name="A124821310A">Data2!$DK$1:$DK$10,Data2!$DK$11:$DK$17</definedName>
    <definedName name="A124821310A_Data">Data2!$DK$11:$DK$17</definedName>
    <definedName name="A124821310A_Latest">Data2!$DK$17</definedName>
    <definedName name="A124821314K">Data2!$IA$1:$IA$10,Data2!$IA$11:$IA$17</definedName>
    <definedName name="A124821314K_Data">Data2!$IA$11:$IA$17</definedName>
    <definedName name="A124821314K_Latest">Data2!$IA$17</definedName>
    <definedName name="A124821318V">Data3!$O$1:$O$10,Data3!$O$11:$O$17</definedName>
    <definedName name="A124821318V_Data">Data3!$O$11:$O$17</definedName>
    <definedName name="A124821318V_Latest">Data3!$O$17</definedName>
    <definedName name="A124821322K">Data3!$AS$1:$AS$10,Data3!$AS$11:$AS$17</definedName>
    <definedName name="A124821322K_Data">Data3!$AS$11:$AS$17</definedName>
    <definedName name="A124821322K_Latest">Data3!$AS$17</definedName>
    <definedName name="A124821330K">Data1!$E$1:$E$10,Data1!$E$11:$E$17</definedName>
    <definedName name="A124821330K_Data">Data1!$E$11:$E$17</definedName>
    <definedName name="A124821330K_Latest">Data1!$E$17</definedName>
    <definedName name="A124821334V">Data1!$DK$1:$DK$10,Data1!$DK$11:$DK$17</definedName>
    <definedName name="A124821334V_Data">Data1!$DK$11:$DK$17</definedName>
    <definedName name="A124821334V_Latest">Data1!$DK$17</definedName>
    <definedName name="A124821338C">Data2!$O$1:$O$10,Data2!$O$11:$O$17</definedName>
    <definedName name="A124821338C_Data">Data2!$O$11:$O$17</definedName>
    <definedName name="A124821338C_Latest">Data2!$O$17</definedName>
    <definedName name="A124821342V">Data2!$CL$1:$CL$10,Data2!$CL$11:$CL$17</definedName>
    <definedName name="A124821342V_Data">Data2!$CL$11:$CL$17</definedName>
    <definedName name="A124821342V_Latest">Data2!$CL$17</definedName>
    <definedName name="A124821346C">Data1!$AD$1:$AD$10,Data1!$AD$11:$AD$17</definedName>
    <definedName name="A124821346C_Data">Data1!$AD$11:$AD$17</definedName>
    <definedName name="A124821346C_Latest">Data1!$AD$17</definedName>
    <definedName name="A124821350V">Data1!$BH$1:$BH$10,Data1!$BH$11:$BH$17</definedName>
    <definedName name="A124821350V_Data">Data1!$BH$11:$BH$17</definedName>
    <definedName name="A124821350V_Latest">Data1!$BH$17</definedName>
    <definedName name="A124821354C">Data1!$BW$1:$BW$10,Data1!$BW$11:$BW$17</definedName>
    <definedName name="A124821354C_Data">Data1!$BW$11:$BW$17</definedName>
    <definedName name="A124821354C_Latest">Data1!$BW$17</definedName>
    <definedName name="A124821358L">Data2!$E$1:$E$10,Data2!$E$11:$E$17</definedName>
    <definedName name="A124821358L_Data">Data2!$E$11:$E$17</definedName>
    <definedName name="A124821358L_Latest">Data2!$E$17</definedName>
    <definedName name="A124821362C">Data2!$EY$1:$EY$10,Data2!$EY$11:$EY$17</definedName>
    <definedName name="A124821362C_Data">Data2!$EY$11:$EY$17</definedName>
    <definedName name="A124821362C_Latest">Data2!$EY$17</definedName>
    <definedName name="A124821366L">Data1!$AI$1:$AI$10,Data1!$AI$11:$AI$17</definedName>
    <definedName name="A124821366L_Data">Data1!$AI$11:$AI$17</definedName>
    <definedName name="A124821366L_Latest">Data1!$AI$17</definedName>
    <definedName name="A124821370C">Data1!$CB$1:$CB$10,Data1!$CB$11:$CB$17</definedName>
    <definedName name="A124821370C_Data">Data1!$CB$11:$CB$17</definedName>
    <definedName name="A124821370C_Latest">Data1!$CB$17</definedName>
    <definedName name="A124821374L">Data1!$CQ$1:$CQ$10,Data1!$CQ$11:$CQ$17</definedName>
    <definedName name="A124821374L_Data">Data1!$CQ$11:$CQ$17</definedName>
    <definedName name="A124821374L_Latest">Data1!$CQ$17</definedName>
    <definedName name="A124821378W">Data1!$HV$1:$HV$10,Data1!$HV$11:$HV$17</definedName>
    <definedName name="A124821378W_Data">Data1!$HV$11:$HV$17</definedName>
    <definedName name="A124821378W_Latest">Data1!$HV$17</definedName>
    <definedName name="A124821382L">Data2!$J$1:$J$10,Data2!$J$11:$J$17</definedName>
    <definedName name="A124821382L_Data">Data2!$J$11:$J$17</definedName>
    <definedName name="A124821382L_Latest">Data2!$J$17</definedName>
    <definedName name="A124821386W">Data2!$Y$1:$Y$10,Data2!$Y$11:$Y$17</definedName>
    <definedName name="A124821386W_Data">Data2!$Y$11:$Y$17</definedName>
    <definedName name="A124821386W_Latest">Data2!$Y$17</definedName>
    <definedName name="A124821390L">Data2!$DZ$1:$DZ$10,Data2!$DZ$11:$DZ$17</definedName>
    <definedName name="A124821390L_Data">Data2!$DZ$11:$DZ$17</definedName>
    <definedName name="A124821390L_Latest">Data2!$DZ$17</definedName>
    <definedName name="A124821394W">Data3!$BH$1:$BH$10,Data3!$BH$11:$BH$17</definedName>
    <definedName name="A124821394W_Data">Data3!$BH$11:$BH$17</definedName>
    <definedName name="A124821394W_Latest">Data3!$BH$17</definedName>
    <definedName name="A124821398F">Data3!$CL$1:$CL$10,Data3!$CL$11:$CL$17</definedName>
    <definedName name="A124821398F_Data">Data3!$CL$11:$CL$17</definedName>
    <definedName name="A124821398F_Latest">Data3!$CL$17</definedName>
    <definedName name="A124821402K">Data3!$DA$1:$DA$10,Data3!$DA$11:$DA$17</definedName>
    <definedName name="A124821402K_Data">Data3!$DA$11:$DA$17</definedName>
    <definedName name="A124821402K_Latest">Data3!$DA$17</definedName>
    <definedName name="A124821406V">Data1!$AN$1:$AN$10,Data1!$AN$11:$AN$17</definedName>
    <definedName name="A124821406V_Data">Data1!$AN$11:$AN$17</definedName>
    <definedName name="A124821406V_Latest">Data1!$AN$17</definedName>
    <definedName name="A124821410K">Data1!$BC$1:$BC$10,Data1!$BC$11:$BC$17</definedName>
    <definedName name="A124821410K_Data">Data1!$BC$11:$BC$17</definedName>
    <definedName name="A124821410K_Latest">Data1!$BC$17</definedName>
    <definedName name="A124821414V">Data1!$GH$1:$GH$10,Data1!$GH$11:$GH$17</definedName>
    <definedName name="A124821414V_Data">Data1!$GH$11:$GH$17</definedName>
    <definedName name="A124821414V_Latest">Data1!$GH$17</definedName>
    <definedName name="A124821418C">Data3!$AI$1:$AI$10,Data3!$AI$11:$AI$17</definedName>
    <definedName name="A124821418C_Data">Data3!$AI$11:$AI$17</definedName>
    <definedName name="A124821418C_Latest">Data3!$AI$17</definedName>
    <definedName name="A124821426C">Data3!$DF$1:$DF$10,Data3!$DF$11:$DF$17</definedName>
    <definedName name="A124821426C_Data">Data3!$DF$11:$DF$17</definedName>
    <definedName name="A124821426C_Latest">Data3!$DF$17</definedName>
    <definedName name="A124821430V">Data2!$AI$1:$AI$10,Data2!$AI$11:$AI$17</definedName>
    <definedName name="A124821430V_Data">Data2!$AI$11:$AI$17</definedName>
    <definedName name="A124821430V_Latest">Data2!$AI$17</definedName>
    <definedName name="A124821434C">Data2!$CQ$1:$CQ$10,Data2!$CQ$11:$CQ$17</definedName>
    <definedName name="A124821434C_Data">Data2!$CQ$11:$CQ$17</definedName>
    <definedName name="A124821434C_Latest">Data2!$CQ$17</definedName>
    <definedName name="A124821438L">Data2!$FN$1:$FN$10,Data2!$FN$11:$FN$17</definedName>
    <definedName name="A124821438L_Data">Data2!$FN$11:$FN$17</definedName>
    <definedName name="A124821438L_Latest">Data2!$FN$17</definedName>
    <definedName name="A124821442C">Data3!$Y$1:$Y$10,Data3!$Y$11:$Y$17</definedName>
    <definedName name="A124821442C_Data">Data3!$Y$11:$Y$17</definedName>
    <definedName name="A124821442C_Latest">Data3!$Y$17</definedName>
    <definedName name="A124821446L">Data1!$DF$1:$DF$10,Data1!$DF$11:$DF$17</definedName>
    <definedName name="A124821446L_Data">Data1!$DF$11:$DF$17</definedName>
    <definedName name="A124821446L_Latest">Data1!$DF$17</definedName>
    <definedName name="A124821450C">Data1!$EY$1:$EY$10,Data1!$EY$11:$EY$17</definedName>
    <definedName name="A124821450C_Data">Data1!$EY$11:$EY$17</definedName>
    <definedName name="A124821450C_Latest">Data1!$EY$17</definedName>
    <definedName name="A124821454L">Data2!$FS$1:$FS$10,Data2!$FS$11:$FS$17</definedName>
    <definedName name="A124821454L_Data">Data2!$FS$11:$FS$17</definedName>
    <definedName name="A124821454L_Latest">Data2!$FS$17</definedName>
    <definedName name="A124821458W">Data2!$GH$1:$GH$10,Data2!$GH$11:$GH$17</definedName>
    <definedName name="A124821458W_Data">Data2!$GH$11:$GH$17</definedName>
    <definedName name="A124821458W_Latest">Data2!$GH$17</definedName>
    <definedName name="A124821462L">Data3!$BW$1:$BW$10,Data3!$BW$11:$BW$17</definedName>
    <definedName name="A124821462L_Data">Data3!$BW$11:$BW$17</definedName>
    <definedName name="A124821462L_Latest">Data3!$BW$17</definedName>
    <definedName name="A124821466W">Data1!$DZ$1:$DZ$10,Data1!$DZ$11:$DZ$17</definedName>
    <definedName name="A124821466W_Data">Data1!$DZ$11:$DZ$17</definedName>
    <definedName name="A124821466W_Latest">Data1!$DZ$17</definedName>
    <definedName name="A124821470L">Data2!$AS$1:$AS$10,Data2!$AS$11:$AS$17</definedName>
    <definedName name="A124821470L_Data">Data2!$AS$11:$AS$17</definedName>
    <definedName name="A124821470L_Latest">Data2!$AS$17</definedName>
    <definedName name="A124821474W">Data3!$AX$1:$AX$10,Data3!$AX$11:$AX$17</definedName>
    <definedName name="A124821474W_Data">Data3!$AX$11:$AX$17</definedName>
    <definedName name="A124821474W_Latest">Data3!$AX$17</definedName>
    <definedName name="A124821478F">Data3!$DU$1:$DU$10,Data3!$DU$11:$DU$17</definedName>
    <definedName name="A124821478F_Data">Data3!$DU$11:$DU$17</definedName>
    <definedName name="A124821478F_Latest">Data3!$DU$17</definedName>
    <definedName name="A124821482W">Data3!$EJ$1:$EJ$10,Data3!$EJ$11:$EJ$17</definedName>
    <definedName name="A124821482W_Data">Data3!$EJ$11:$EJ$17</definedName>
    <definedName name="A124821482W_Latest">Data3!$EJ$17</definedName>
    <definedName name="A124821486F">Data2!$CB$1:$CB$10,Data2!$CB$11:$CB$17</definedName>
    <definedName name="A124821486F_Data">Data2!$CB$11:$CB$17</definedName>
    <definedName name="A124821486F_Latest">Data2!$CB$17</definedName>
    <definedName name="A124821490W">Data2!$HV$1:$HV$10,Data2!$HV$11:$HV$17</definedName>
    <definedName name="A124821490W_Data">Data2!$HV$11:$HV$17</definedName>
    <definedName name="A124821490W_Latest">Data2!$HV$17</definedName>
    <definedName name="A124821494F">Data3!$J$1:$J$10,Data3!$J$11:$J$17</definedName>
    <definedName name="A124821494F_Data">Data3!$J$11:$J$17</definedName>
    <definedName name="A124821494F_Latest">Data3!$J$17</definedName>
    <definedName name="A124821498R">Data3!$CG$1:$CG$10,Data3!$CG$11:$CG$17</definedName>
    <definedName name="A124821498R_Data">Data3!$CG$11:$CG$17</definedName>
    <definedName name="A124821498R_Latest">Data3!$CG$17</definedName>
    <definedName name="A124821502V">Data1!$T$1:$T$10,Data1!$T$11:$T$17</definedName>
    <definedName name="A124821502V_Data">Data1!$T$11:$T$17</definedName>
    <definedName name="A124821502V_Latest">Data1!$T$17</definedName>
    <definedName name="A124821506C">Data1!$AX$1:$AX$10,Data1!$AX$11:$AX$17</definedName>
    <definedName name="A124821506C_Data">Data1!$AX$11:$AX$17</definedName>
    <definedName name="A124821506C_Latest">Data1!$AX$17</definedName>
    <definedName name="A124821510V">Data1!$BM$1:$BM$10,Data1!$BM$11:$BM$17</definedName>
    <definedName name="A124821510V_Data">Data1!$BM$11:$BM$17</definedName>
    <definedName name="A124821510V_Latest">Data1!$BM$17</definedName>
    <definedName name="A124821514C">Data1!$EJ$1:$EJ$10,Data1!$EJ$11:$EJ$17</definedName>
    <definedName name="A124821514C_Data">Data1!$EJ$11:$EJ$17</definedName>
    <definedName name="A124821514C_Latest">Data1!$EJ$17</definedName>
    <definedName name="A124821518L">Data2!$BR$1:$BR$10,Data2!$BR$11:$BR$17</definedName>
    <definedName name="A124821518L_Data">Data2!$BR$11:$BR$17</definedName>
    <definedName name="A124821518L_Latest">Data2!$BR$17</definedName>
    <definedName name="A124821522C">Data2!$CG$1:$CG$10,Data2!$CG$11:$CG$17</definedName>
    <definedName name="A124821522C_Data">Data2!$CG$11:$CG$17</definedName>
    <definedName name="A124821522C_Latest">Data2!$CG$17</definedName>
    <definedName name="A124821526L">Data1!$HL$1:$HL$10,Data1!$HL$11:$HL$17</definedName>
    <definedName name="A124821526L_Data">Data1!$HL$11:$HL$17</definedName>
    <definedName name="A124821526L_Latest">Data1!$HL$17</definedName>
    <definedName name="A124821530C">Data1!$IP$1:$IP$10,Data1!$IP$11:$IP$17</definedName>
    <definedName name="A124821530C_Data">Data1!$IP$11:$IP$17</definedName>
    <definedName name="A124821530C_Latest">Data1!$IP$17</definedName>
    <definedName name="A124821534L">Data2!$DA$1:$DA$10,Data2!$DA$11:$DA$17</definedName>
    <definedName name="A124821534L_Data">Data2!$DA$11:$DA$17</definedName>
    <definedName name="A124821534L_Latest">Data2!$DA$17</definedName>
    <definedName name="A124821538W">Data2!$DP$1:$DP$10,Data2!$DP$11:$DP$17</definedName>
    <definedName name="A124821538W_Data">Data2!$DP$11:$DP$17</definedName>
    <definedName name="A124821538W_Latest">Data2!$DP$17</definedName>
    <definedName name="A124821542L">Data1!$DA$1:$DA$10,Data1!$DA$11:$DA$17</definedName>
    <definedName name="A124821542L_Data">Data1!$DA$11:$DA$17</definedName>
    <definedName name="A124821542L_Latest">Data1!$DA$17</definedName>
    <definedName name="A124821546W">Data1!$FI$1:$FI$10,Data1!$FI$11:$FI$17</definedName>
    <definedName name="A124821546W_Data">Data1!$FI$11:$FI$17</definedName>
    <definedName name="A124821546W_Latest">Data1!$FI$17</definedName>
    <definedName name="A124821550L">Data1!$HB$1:$HB$10,Data1!$HB$11:$HB$17</definedName>
    <definedName name="A124821550L_Data">Data1!$HB$11:$HB$17</definedName>
    <definedName name="A124821550L_Latest">Data1!$HB$17</definedName>
    <definedName name="A124821554W">Data3!$DK$1:$DK$10,Data3!$DK$11:$DK$17</definedName>
    <definedName name="A124821554W_Data">Data3!$DK$11:$DK$17</definedName>
    <definedName name="A124821554W_Latest">Data3!$DK$17</definedName>
    <definedName name="A124821558F">Data1!$FN$1:$FN$10,Data1!$FN$11:$FN$17</definedName>
    <definedName name="A124821558F_Data">Data1!$FN$11:$FN$17</definedName>
    <definedName name="A124821558F_Latest">Data1!$FN$17</definedName>
    <definedName name="A124821562W">Data2!$AN$1:$AN$10,Data2!$AN$11:$AN$17</definedName>
    <definedName name="A124821562W_Data">Data2!$AN$11:$AN$17</definedName>
    <definedName name="A124821562W_Latest">Data2!$AN$17</definedName>
    <definedName name="A124821566F">Data2!$EO$1:$EO$10,Data2!$EO$11:$EO$17</definedName>
    <definedName name="A124821566F_Data">Data2!$EO$11:$EO$17</definedName>
    <definedName name="A124821566F_Latest">Data2!$EO$17</definedName>
    <definedName name="A124821570W">Data3!$DP$1:$DP$10,Data3!$DP$11:$DP$17</definedName>
    <definedName name="A124821570W_Data">Data3!$DP$11:$DP$17</definedName>
    <definedName name="A124821570W_Latest">Data3!$DP$17</definedName>
    <definedName name="A124821574F">Data1!$CV$1:$CV$10,Data1!$CV$11:$CV$17</definedName>
    <definedName name="A124821574F_Data">Data1!$CV$11:$CV$17</definedName>
    <definedName name="A124821574F_Latest">Data1!$CV$17</definedName>
    <definedName name="A124821578R">Data1!$EO$1:$EO$10,Data1!$EO$11:$EO$17</definedName>
    <definedName name="A124821578R_Data">Data1!$EO$11:$EO$17</definedName>
    <definedName name="A124821578R_Latest">Data1!$EO$17</definedName>
    <definedName name="A124821582F">Data2!$BH$1:$BH$10,Data2!$BH$11:$BH$17</definedName>
    <definedName name="A124821582F_Data">Data2!$BH$11:$BH$17</definedName>
    <definedName name="A124821582F_Latest">Data2!$BH$17</definedName>
    <definedName name="A124821586R">Data2!$EE$1:$EE$10,Data2!$EE$11:$EE$17</definedName>
    <definedName name="A124821586R_Data">Data2!$EE$11:$EE$17</definedName>
    <definedName name="A124821586R_Latest">Data2!$EE$17</definedName>
    <definedName name="A124821590F">Data2!$ET$1:$ET$10,Data2!$ET$11:$ET$17</definedName>
    <definedName name="A124821590F_Data">Data2!$ET$11:$ET$17</definedName>
    <definedName name="A124821590F_Latest">Data2!$ET$17</definedName>
    <definedName name="A124821594R">Data3!$E$1:$E$10,Data3!$E$11:$E$17</definedName>
    <definedName name="A124821594R_Data">Data3!$E$11:$E$17</definedName>
    <definedName name="A124821594R_Latest">Data3!$E$17</definedName>
    <definedName name="A124821598X">Data3!$T$1:$T$10,Data3!$T$11:$T$17</definedName>
    <definedName name="A124821598X_Data">Data3!$T$11:$T$17</definedName>
    <definedName name="A124821598X_Latest">Data3!$T$17</definedName>
    <definedName name="A124821602C">Data1!$GM$1:$GM$10,Data1!$GM$11:$GM$17</definedName>
    <definedName name="A124821602C_Data">Data1!$GM$11:$GM$17</definedName>
    <definedName name="A124821602C_Latest">Data1!$GM$17</definedName>
    <definedName name="A124821606L">Data2!$AX$1:$AX$10,Data2!$AX$11:$AX$17</definedName>
    <definedName name="A124821606L_Data">Data2!$AX$11:$AX$17</definedName>
    <definedName name="A124821606L_Latest">Data2!$AX$17</definedName>
    <definedName name="A124821610C">Data2!$BM$1:$BM$10,Data2!$BM$11:$BM$17</definedName>
    <definedName name="A124821610C_Data">Data2!$BM$11:$BM$17</definedName>
    <definedName name="A124821610C_Latest">Data2!$BM$17</definedName>
    <definedName name="A124821614L">Data2!$DF$1:$DF$10,Data2!$DF$11:$DF$17</definedName>
    <definedName name="A124821614L_Data">Data2!$DF$11:$DF$17</definedName>
    <definedName name="A124821614L_Latest">Data2!$DF$17</definedName>
    <definedName name="A124821618W">Data2!$EJ$1:$EJ$10,Data2!$EJ$11:$EJ$17</definedName>
    <definedName name="A124821618W_Data">Data2!$EJ$11:$EJ$17</definedName>
    <definedName name="A124821618W_Latest">Data2!$EJ$17</definedName>
    <definedName name="A124821622L">Data2!$IK$1:$IK$10,Data2!$IK$11:$IK$17</definedName>
    <definedName name="A124821622L_Data">Data2!$IK$11:$IK$17</definedName>
    <definedName name="A124821622L_Latest">Data2!$IK$17</definedName>
    <definedName name="A124821626W">Data3!$BC$1:$BC$10,Data3!$BC$11:$BC$17</definedName>
    <definedName name="A124821626W_Data">Data3!$BC$11:$BC$17</definedName>
    <definedName name="A124821626W_Latest">Data3!$BC$17</definedName>
    <definedName name="A124821634W">Data3!$EO$1:$EO$10,Data3!$EO$11:$EO$17</definedName>
    <definedName name="A124821634W_Data">Data3!$EO$11:$EO$17</definedName>
    <definedName name="A124821634W_Latest">Data3!$EO$17</definedName>
    <definedName name="A124821638F">Data1!$O$1:$O$10,Data1!$O$11:$O$17</definedName>
    <definedName name="A124821638F_Data">Data1!$O$11:$O$17</definedName>
    <definedName name="A124821638F_Latest">Data1!$O$17</definedName>
    <definedName name="A124821642W">Data1!$GQ$1:$GQ$10,Data1!$GQ$11:$GQ$17</definedName>
    <definedName name="A124821642W_Data">Data1!$GQ$11:$GQ$17</definedName>
    <definedName name="A124821642W_Latest">Data1!$GQ$17</definedName>
    <definedName name="A124821646F">Data2!$BB$1:$BB$10,Data2!$BB$11:$BB$17</definedName>
    <definedName name="A124821646F_Data">Data2!$BB$11:$BB$17</definedName>
    <definedName name="A124821646F_Latest">Data2!$BB$17</definedName>
    <definedName name="A124821650W">Data2!$CU$1:$CU$10,Data2!$CU$11:$CU$17</definedName>
    <definedName name="A124821650W_Data">Data2!$CU$11:$CU$17</definedName>
    <definedName name="A124821650W_Latest">Data2!$CU$17</definedName>
    <definedName name="A124821654F">Data2!$FC$1:$FC$10,Data2!$FC$11:$FC$17</definedName>
    <definedName name="A124821654F_Data">Data2!$FC$11:$FC$17</definedName>
    <definedName name="A124821654F_Latest">Data2!$FC$17</definedName>
    <definedName name="A124821658R">Data2!$HK$1:$HK$10,Data2!$HK$11:$HK$17</definedName>
    <definedName name="A124821658R_Data">Data2!$HK$11:$HK$17</definedName>
    <definedName name="A124821658R_Latest">Data2!$HK$17</definedName>
    <definedName name="A124821662F">Data3!$ED$1:$ED$10,Data3!$ED$11:$ED$17</definedName>
    <definedName name="A124821662F_Data">Data3!$ED$11:$ED$17</definedName>
    <definedName name="A124821662F_Latest">Data3!$ED$17</definedName>
    <definedName name="A124821666R">Data1!$CF$1:$CF$10,Data1!$CF$11:$CF$17</definedName>
    <definedName name="A124821666R_Data">Data1!$CF$11:$CF$17</definedName>
    <definedName name="A124821666R_Latest">Data1!$CF$17</definedName>
    <definedName name="A124821670F">Data1!$FC$1:$FC$10,Data1!$FC$11:$FC$17</definedName>
    <definedName name="A124821670F_Data">Data1!$FC$11:$FC$17</definedName>
    <definedName name="A124821670F_Latest">Data1!$FC$17</definedName>
    <definedName name="A124821674R">Data1!$HZ$1:$HZ$10,Data1!$HZ$11:$HZ$17</definedName>
    <definedName name="A124821674R_Data">Data1!$HZ$11:$HZ$17</definedName>
    <definedName name="A124821674R_Latest">Data1!$HZ$17</definedName>
    <definedName name="A124821678X">Data2!$FH$1:$FH$10,Data2!$FH$11:$FH$17</definedName>
    <definedName name="A124821678X_Data">Data2!$FH$11:$FH$17</definedName>
    <definedName name="A124821678X_Latest">Data2!$FH$17</definedName>
    <definedName name="A124821682R">Data2!$HA$1:$HA$10,Data2!$HA$11:$HA$17</definedName>
    <definedName name="A124821682R_Data">Data2!$HA$11:$HA$17</definedName>
    <definedName name="A124821682R_Latest">Data2!$HA$17</definedName>
    <definedName name="A124821686X">Data2!$IE$1:$IE$10,Data2!$IE$11:$IE$17</definedName>
    <definedName name="A124821686X_Data">Data2!$IE$11:$IE$17</definedName>
    <definedName name="A124821686X_Latest">Data2!$IE$17</definedName>
    <definedName name="A124821690R">Data3!$BL$1:$BL$10,Data3!$BL$11:$BL$17</definedName>
    <definedName name="A124821690R_Data">Data3!$BL$11:$BL$17</definedName>
    <definedName name="A124821690R_Latest">Data3!$BL$17</definedName>
    <definedName name="A124821694X">Data3!$CA$1:$CA$10,Data3!$CA$11:$CA$17</definedName>
    <definedName name="A124821694X_Data">Data3!$CA$11:$CA$17</definedName>
    <definedName name="A124821694X_Latest">Data3!$CA$17</definedName>
    <definedName name="A124821698J">Data1!$I$1:$I$10,Data1!$I$11:$I$17</definedName>
    <definedName name="A124821698J_Data">Data1!$I$11:$I$17</definedName>
    <definedName name="A124821698J_Latest">Data1!$I$17</definedName>
    <definedName name="A124821702L">Data2!$GB$1:$GB$10,Data2!$GB$11:$GB$17</definedName>
    <definedName name="A124821702L_Data">Data2!$GB$11:$GB$17</definedName>
    <definedName name="A124821702L_Latest">Data2!$GB$17</definedName>
    <definedName name="A124821706W">Data3!$AM$1:$AM$10,Data3!$AM$11:$AM$17</definedName>
    <definedName name="A124821706W_Data">Data3!$AM$11:$AM$17</definedName>
    <definedName name="A124821706W_Latest">Data3!$AM$17</definedName>
    <definedName name="A124821710L">Data3!$BQ$1:$BQ$10,Data3!$BQ$11:$BQ$17</definedName>
    <definedName name="A124821710L_Data">Data3!$BQ$11:$BQ$17</definedName>
    <definedName name="A124821710L_Latest">Data3!$BQ$17</definedName>
    <definedName name="A124821714W">Data1!$HF$1:$HF$10,Data1!$HF$11:$HF$17</definedName>
    <definedName name="A124821714W_Data">Data1!$HF$11:$HF$17</definedName>
    <definedName name="A124821714W_Latest">Data1!$HF$17</definedName>
    <definedName name="A124821718F">Data1!$IJ$1:$IJ$10,Data1!$IJ$11:$IJ$17</definedName>
    <definedName name="A124821718F_Data">Data1!$IJ$11:$IJ$17</definedName>
    <definedName name="A124821718F_Latest">Data1!$IJ$17</definedName>
    <definedName name="A124821722W">Data2!$IO$1:$IO$10,Data2!$IO$11:$IO$17</definedName>
    <definedName name="A124821722W_Data">Data2!$IO$11:$IO$17</definedName>
    <definedName name="A124821722W_Latest">Data2!$IO$17</definedName>
    <definedName name="A124821726F">Data1!$X$1:$X$10,Data1!$X$11:$X$17</definedName>
    <definedName name="A124821726F_Data">Data1!$X$11:$X$17</definedName>
    <definedName name="A124821726F_Latest">Data1!$X$17</definedName>
    <definedName name="A124821730W">Data2!$AC$1:$AC$10,Data2!$AC$11:$AC$17</definedName>
    <definedName name="A124821730W_Data">Data2!$AC$11:$AC$17</definedName>
    <definedName name="A124821730W_Latest">Data2!$AC$17</definedName>
    <definedName name="A124821734F">Data2!$BV$1:$BV$10,Data2!$BV$11:$BV$17</definedName>
    <definedName name="A124821734F_Data">Data2!$BV$11:$BV$17</definedName>
    <definedName name="A124821734F_Latest">Data2!$BV$17</definedName>
    <definedName name="A124821738R">Data2!$FW$1:$FW$10,Data2!$FW$11:$FW$17</definedName>
    <definedName name="A124821738R_Data">Data2!$FW$11:$FW$17</definedName>
    <definedName name="A124821738R_Latest">Data2!$FW$17</definedName>
    <definedName name="A124821742F">Data2!$HP$1:$HP$10,Data2!$HP$11:$HP$17</definedName>
    <definedName name="A124821742F_Data">Data2!$HP$11:$HP$17</definedName>
    <definedName name="A124821742F_Latest">Data2!$HP$17</definedName>
    <definedName name="A124821746R">Data1!$CK$1:$CK$10,Data1!$CK$11:$CK$17</definedName>
    <definedName name="A124821746R_Data">Data1!$CK$11:$CK$17</definedName>
    <definedName name="A124821746R_Latest">Data1!$CK$17</definedName>
    <definedName name="A124821750F">Data1!$ED$1:$ED$10,Data1!$ED$11:$ED$17</definedName>
    <definedName name="A124821750F_Data">Data1!$ED$11:$ED$17</definedName>
    <definedName name="A124821750F_Latest">Data1!$ED$17</definedName>
    <definedName name="A124821754R">Data1!$HP$1:$HP$10,Data1!$HP$11:$HP$17</definedName>
    <definedName name="A124821754R_Data">Data1!$HP$11:$HP$17</definedName>
    <definedName name="A124821754R_Latest">Data1!$HP$17</definedName>
    <definedName name="A124821758X">Data2!$S$1:$S$10,Data2!$S$11:$S$17</definedName>
    <definedName name="A124821758X_Data">Data2!$S$11:$S$17</definedName>
    <definedName name="A124821758X_Latest">Data2!$S$17</definedName>
    <definedName name="A124821762R">Data2!$DT$1:$DT$10,Data2!$DT$11:$DT$17</definedName>
    <definedName name="A124821762R_Data">Data2!$DT$11:$DT$17</definedName>
    <definedName name="A124821762R_Latest">Data2!$DT$17</definedName>
    <definedName name="A124821770R">Data3!$DY$1:$DY$10,Data3!$DY$11:$DY$17</definedName>
    <definedName name="A124821770R_Data">Data3!$DY$11:$DY$17</definedName>
    <definedName name="A124821770R_Latest">Data3!$DY$17</definedName>
    <definedName name="A124821774X">Data2!$GV$1:$GV$10,Data2!$GV$11:$GV$17</definedName>
    <definedName name="A124821774X_Data">Data2!$GV$11:$GV$17</definedName>
    <definedName name="A124821774X_Latest">Data2!$GV$17</definedName>
    <definedName name="A124821778J">Data3!$AC$1:$AC$10,Data3!$AC$11:$AC$17</definedName>
    <definedName name="A124821778J_Data">Data3!$AC$11:$AC$17</definedName>
    <definedName name="A124821778J_Latest">Data3!$AC$17</definedName>
    <definedName name="A124821786J">Data1!$BQ$1:$BQ$10,Data1!$BQ$11:$BQ$17</definedName>
    <definedName name="A124821786J_Data">Data1!$BQ$11:$BQ$17</definedName>
    <definedName name="A124821786J_Latest">Data1!$BQ$17</definedName>
    <definedName name="A124821790X">Data1!$FR$1:$FR$10,Data1!$FR$11:$FR$17</definedName>
    <definedName name="A124821790X_Data">Data1!$FR$11:$FR$17</definedName>
    <definedName name="A124821790X_Latest">Data1!$FR$17</definedName>
    <definedName name="A124821794J">Data1!$GV$1:$GV$10,Data1!$GV$11:$GV$17</definedName>
    <definedName name="A124821794J_Data">Data1!$GV$11:$GV$17</definedName>
    <definedName name="A124821794J_Latest">Data1!$GV$17</definedName>
    <definedName name="A124821798T">Data2!$GL$1:$GL$10,Data2!$GL$11:$GL$17</definedName>
    <definedName name="A124821798T_Data">Data2!$GL$11:$GL$17</definedName>
    <definedName name="A124821798T_Latest">Data2!$GL$17</definedName>
    <definedName name="A124821806F">Data3!$CP$1:$CP$10,Data3!$CP$11:$CP$17</definedName>
    <definedName name="A124821806F_Data">Data3!$CP$11:$CP$17</definedName>
    <definedName name="A124821806F_Latest">Data3!$CP$17</definedName>
    <definedName name="A124821810W">Data1!$AR$1:$AR$10,Data1!$AR$11:$AR$17</definedName>
    <definedName name="A124821810W_Data">Data1!$AR$11:$AR$17</definedName>
    <definedName name="A124821810W_Latest">Data1!$AR$17</definedName>
    <definedName name="A124821814F">Data1!$DO$1:$DO$10,Data1!$DO$11:$DO$17</definedName>
    <definedName name="A124821814F_Data">Data1!$DO$11:$DO$17</definedName>
    <definedName name="A124821814F_Latest">Data1!$DO$17</definedName>
    <definedName name="A124821818R">Data1!$ES$1:$ES$10,Data1!$ES$11:$ES$17</definedName>
    <definedName name="A124821818R_Data">Data1!$ES$11:$ES$17</definedName>
    <definedName name="A124821818R_Latest">Data1!$ES$17</definedName>
    <definedName name="A124821822F">Data1!$FW$1:$FW$10,Data1!$FW$11:$FW$17</definedName>
    <definedName name="A124821822F_Data">Data1!$FW$11:$FW$17</definedName>
    <definedName name="A124821822F_Latest">Data1!$FW$17</definedName>
    <definedName name="A124821826R">Data1!$IE$1:$IE$10,Data1!$IE$11:$IE$17</definedName>
    <definedName name="A124821826R_Data">Data1!$IE$11:$IE$17</definedName>
    <definedName name="A124821826R_Latest">Data1!$IE$17</definedName>
    <definedName name="A124821830F">Data2!$GQ$1:$GQ$10,Data2!$GQ$11:$GQ$17</definedName>
    <definedName name="A124821830F_Data">Data2!$GQ$11:$GQ$17</definedName>
    <definedName name="A124821830F_Latest">Data2!$GQ$17</definedName>
    <definedName name="A124821834R">Data2!$HF$1:$HF$10,Data2!$HF$11:$HF$17</definedName>
    <definedName name="A124821834R_Data">Data2!$HF$11:$HF$17</definedName>
    <definedName name="A124821834R_Latest">Data2!$HF$17</definedName>
    <definedName name="A124821838X">Data3!$CU$1:$CU$10,Data3!$CU$11:$CU$17</definedName>
    <definedName name="A124821838X_Data">Data3!$CU$11:$CU$17</definedName>
    <definedName name="A124821838X_Latest">Data3!$CU$17</definedName>
    <definedName name="A124821842R">Data1!$DT$1:$DT$10,Data1!$DT$11:$DT$17</definedName>
    <definedName name="A124821842R_Data">Data1!$DT$11:$DT$17</definedName>
    <definedName name="A124821842R_Latest">Data1!$DT$17</definedName>
    <definedName name="A124821846X">Data1!$GB$1:$GB$10,Data1!$GB$11:$GB$17</definedName>
    <definedName name="A124821846X_Data">Data1!$GB$11:$GB$17</definedName>
    <definedName name="A124821846X_Latest">Data1!$GB$17</definedName>
    <definedName name="A124821850R">Data2!$DJ$1:$DJ$10,Data2!$DJ$11:$DJ$17</definedName>
    <definedName name="A124821850R_Data">Data2!$DJ$11:$DJ$17</definedName>
    <definedName name="A124821850R_Latest">Data2!$DJ$17</definedName>
    <definedName name="A124821854X">Data2!$HZ$1:$HZ$10,Data2!$HZ$11:$HZ$17</definedName>
    <definedName name="A124821854X_Data">Data2!$HZ$11:$HZ$17</definedName>
    <definedName name="A124821854X_Latest">Data2!$HZ$17</definedName>
    <definedName name="A124821858J">Data3!$N$1:$N$10,Data3!$N$11:$N$17</definedName>
    <definedName name="A124821858J_Data">Data3!$N$11:$N$17</definedName>
    <definedName name="A124821858J_Latest">Data3!$N$17</definedName>
    <definedName name="A124821862X">Data3!$AR$1:$AR$10,Data3!$AR$11:$AR$17</definedName>
    <definedName name="A124821862X_Data">Data3!$AR$11:$AR$17</definedName>
    <definedName name="A124821862X_Latest">Data3!$AR$17</definedName>
    <definedName name="A124821870X">Data1!$D$1:$D$10,Data1!$D$11:$D$17</definedName>
    <definedName name="A124821870X_Data">Data1!$D$11:$D$17</definedName>
    <definedName name="A124821870X_Latest">Data1!$D$17</definedName>
    <definedName name="A124821874J">Data1!$DJ$1:$DJ$10,Data1!$DJ$11:$DJ$17</definedName>
    <definedName name="A124821874J_Data">Data1!$DJ$11:$DJ$17</definedName>
    <definedName name="A124821874J_Latest">Data1!$DJ$17</definedName>
    <definedName name="A124821878T">Data2!$N$1:$N$10,Data2!$N$11:$N$17</definedName>
    <definedName name="A124821878T_Data">Data2!$N$11:$N$17</definedName>
    <definedName name="A124821878T_Latest">Data2!$N$17</definedName>
    <definedName name="A124821882J">Data2!$CK$1:$CK$10,Data2!$CK$11:$CK$17</definedName>
    <definedName name="A124821882J_Data">Data2!$CK$11:$CK$17</definedName>
    <definedName name="A124821882J_Latest">Data2!$CK$17</definedName>
    <definedName name="A124821886T">Data1!$AC$1:$AC$10,Data1!$AC$11:$AC$17</definedName>
    <definedName name="A124821886T_Data">Data1!$AC$11:$AC$17</definedName>
    <definedName name="A124821886T_Latest">Data1!$AC$17</definedName>
    <definedName name="A124821890J">Data1!$BG$1:$BG$10,Data1!$BG$11:$BG$17</definedName>
    <definedName name="A124821890J_Data">Data1!$BG$11:$BG$17</definedName>
    <definedName name="A124821890J_Latest">Data1!$BG$17</definedName>
    <definedName name="A124821894T">Data1!$BV$1:$BV$10,Data1!$BV$11:$BV$17</definedName>
    <definedName name="A124821894T_Data">Data1!$BV$11:$BV$17</definedName>
    <definedName name="A124821894T_Latest">Data1!$BV$17</definedName>
    <definedName name="A124821898A">Data2!$D$1:$D$10,Data2!$D$11:$D$17</definedName>
    <definedName name="A124821898A_Data">Data2!$D$11:$D$17</definedName>
    <definedName name="A124821898A_Latest">Data2!$D$17</definedName>
    <definedName name="A124821902F">Data2!$EX$1:$EX$10,Data2!$EX$11:$EX$17</definedName>
    <definedName name="A124821902F_Data">Data2!$EX$11:$EX$17</definedName>
    <definedName name="A124821902F_Latest">Data2!$EX$17</definedName>
    <definedName name="A124821906R">Data1!$AH$1:$AH$10,Data1!$AH$11:$AH$17</definedName>
    <definedName name="A124821906R_Data">Data1!$AH$11:$AH$17</definedName>
    <definedName name="A124821906R_Latest">Data1!$AH$17</definedName>
    <definedName name="A124821910F">Data1!$CA$1:$CA$10,Data1!$CA$11:$CA$17</definedName>
    <definedName name="A124821910F_Data">Data1!$CA$11:$CA$17</definedName>
    <definedName name="A124821910F_Latest">Data1!$CA$17</definedName>
    <definedName name="A124821914R">Data1!$CP$1:$CP$10,Data1!$CP$11:$CP$17</definedName>
    <definedName name="A124821914R_Data">Data1!$CP$11:$CP$17</definedName>
    <definedName name="A124821914R_Latest">Data1!$CP$17</definedName>
    <definedName name="A124821918X">Data1!$HU$1:$HU$10,Data1!$HU$11:$HU$17</definedName>
    <definedName name="A124821918X_Data">Data1!$HU$11:$HU$17</definedName>
    <definedName name="A124821918X_Latest">Data1!$HU$17</definedName>
    <definedName name="A124821922R">Data2!$I$1:$I$10,Data2!$I$11:$I$17</definedName>
    <definedName name="A124821922R_Data">Data2!$I$11:$I$17</definedName>
    <definedName name="A124821922R_Latest">Data2!$I$17</definedName>
    <definedName name="A124821926X">Data2!$X$1:$X$10,Data2!$X$11:$X$17</definedName>
    <definedName name="A124821926X_Data">Data2!$X$11:$X$17</definedName>
    <definedName name="A124821926X_Latest">Data2!$X$17</definedName>
    <definedName name="A124821930R">Data2!$DY$1:$DY$10,Data2!$DY$11:$DY$17</definedName>
    <definedName name="A124821930R_Data">Data2!$DY$11:$DY$17</definedName>
    <definedName name="A124821930R_Latest">Data2!$DY$17</definedName>
    <definedName name="A124821934X">Data3!$BG$1:$BG$10,Data3!$BG$11:$BG$17</definedName>
    <definedName name="A124821934X_Data">Data3!$BG$11:$BG$17</definedName>
    <definedName name="A124821934X_Latest">Data3!$BG$17</definedName>
    <definedName name="A124821938J">Data3!$CK$1:$CK$10,Data3!$CK$11:$CK$17</definedName>
    <definedName name="A124821938J_Data">Data3!$CK$11:$CK$17</definedName>
    <definedName name="A124821938J_Latest">Data3!$CK$17</definedName>
    <definedName name="A124821942X">Data3!$CZ$1:$CZ$10,Data3!$CZ$11:$CZ$17</definedName>
    <definedName name="A124821942X_Data">Data3!$CZ$11:$CZ$17</definedName>
    <definedName name="A124821942X_Latest">Data3!$CZ$17</definedName>
    <definedName name="A124821946J">Data1!$AM$1:$AM$10,Data1!$AM$11:$AM$17</definedName>
    <definedName name="A124821946J_Data">Data1!$AM$11:$AM$17</definedName>
    <definedName name="A124821946J_Latest">Data1!$AM$17</definedName>
    <definedName name="A124821950X">Data1!$BB$1:$BB$10,Data1!$BB$11:$BB$17</definedName>
    <definedName name="A124821950X_Data">Data1!$BB$11:$BB$17</definedName>
    <definedName name="A124821950X_Latest">Data1!$BB$17</definedName>
    <definedName name="A124821954J">Data1!$GG$1:$GG$10,Data1!$GG$11:$GG$17</definedName>
    <definedName name="A124821954J_Data">Data1!$GG$11:$GG$17</definedName>
    <definedName name="A124821954J_Latest">Data1!$GG$17</definedName>
    <definedName name="A124821958T">Data3!$AH$1:$AH$10,Data3!$AH$11:$AH$17</definedName>
    <definedName name="A124821958T_Data">Data3!$AH$11:$AH$17</definedName>
    <definedName name="A124821958T_Latest">Data3!$AH$17</definedName>
    <definedName name="A124821966T">Data3!$DE$1:$DE$10,Data3!$DE$11:$DE$17</definedName>
    <definedName name="A124821966T_Data">Data3!$DE$11:$DE$17</definedName>
    <definedName name="A124821966T_Latest">Data3!$DE$17</definedName>
    <definedName name="A124821970J">Data2!$AH$1:$AH$10,Data2!$AH$11:$AH$17</definedName>
    <definedName name="A124821970J_Data">Data2!$AH$11:$AH$17</definedName>
    <definedName name="A124821970J_Latest">Data2!$AH$17</definedName>
    <definedName name="A124821974T">Data2!$CP$1:$CP$10,Data2!$CP$11:$CP$17</definedName>
    <definedName name="A124821974T_Data">Data2!$CP$11:$CP$17</definedName>
    <definedName name="A124821974T_Latest">Data2!$CP$17</definedName>
    <definedName name="A124821978A">Data2!$FM$1:$FM$10,Data2!$FM$11:$FM$17</definedName>
    <definedName name="A124821978A_Data">Data2!$FM$11:$FM$17</definedName>
    <definedName name="A124821978A_Latest">Data2!$FM$17</definedName>
    <definedName name="A124821982T">Data3!$X$1:$X$10,Data3!$X$11:$X$17</definedName>
    <definedName name="A124821982T_Data">Data3!$X$11:$X$17</definedName>
    <definedName name="A124821982T_Latest">Data3!$X$17</definedName>
    <definedName name="A124821986A">Data1!$DE$1:$DE$10,Data1!$DE$11:$DE$17</definedName>
    <definedName name="A124821986A_Data">Data1!$DE$11:$DE$17</definedName>
    <definedName name="A124821986A_Latest">Data1!$DE$17</definedName>
    <definedName name="A124821990T">Data1!$EX$1:$EX$10,Data1!$EX$11:$EX$17</definedName>
    <definedName name="A124821990T_Data">Data1!$EX$11:$EX$17</definedName>
    <definedName name="A124821990T_Latest">Data1!$EX$17</definedName>
    <definedName name="A124821994A">Data2!$FR$1:$FR$10,Data2!$FR$11:$FR$17</definedName>
    <definedName name="A124821994A_Data">Data2!$FR$11:$FR$17</definedName>
    <definedName name="A124821994A_Latest">Data2!$FR$17</definedName>
    <definedName name="A124821998K">Data2!$GG$1:$GG$10,Data2!$GG$11:$GG$17</definedName>
    <definedName name="A124821998K_Data">Data2!$GG$11:$GG$17</definedName>
    <definedName name="A124821998K_Latest">Data2!$GG$17</definedName>
    <definedName name="A124822002T">Data3!$BV$1:$BV$10,Data3!$BV$11:$BV$17</definedName>
    <definedName name="A124822002T_Data">Data3!$BV$11:$BV$17</definedName>
    <definedName name="A124822002T_Latest">Data3!$BV$17</definedName>
    <definedName name="A124822006A">Data1!$DY$1:$DY$10,Data1!$DY$11:$DY$17</definedName>
    <definedName name="A124822006A_Data">Data1!$DY$11:$DY$17</definedName>
    <definedName name="A124822006A_Latest">Data1!$DY$17</definedName>
    <definedName name="A124822010T">Data2!$AR$1:$AR$10,Data2!$AR$11:$AR$17</definedName>
    <definedName name="A124822010T_Data">Data2!$AR$11:$AR$17</definedName>
    <definedName name="A124822010T_Latest">Data2!$AR$17</definedName>
    <definedName name="A124822014A">Data3!$AW$1:$AW$10,Data3!$AW$11:$AW$17</definedName>
    <definedName name="A124822014A_Data">Data3!$AW$11:$AW$17</definedName>
    <definedName name="A124822014A_Latest">Data3!$AW$17</definedName>
    <definedName name="A124822018K">Data3!$DT$1:$DT$10,Data3!$DT$11:$DT$17</definedName>
    <definedName name="A124822018K_Data">Data3!$DT$11:$DT$17</definedName>
    <definedName name="A124822018K_Latest">Data3!$DT$17</definedName>
    <definedName name="A124822022A">Data3!$EI$1:$EI$10,Data3!$EI$11:$EI$17</definedName>
    <definedName name="A124822022A_Data">Data3!$EI$11:$EI$17</definedName>
    <definedName name="A124822022A_Latest">Data3!$EI$17</definedName>
    <definedName name="A124822026K">Data2!$CA$1:$CA$10,Data2!$CA$11:$CA$17</definedName>
    <definedName name="A124822026K_Data">Data2!$CA$11:$CA$17</definedName>
    <definedName name="A124822026K_Latest">Data2!$CA$17</definedName>
    <definedName name="A124822030A">Data2!$HU$1:$HU$10,Data2!$HU$11:$HU$17</definedName>
    <definedName name="A124822030A_Data">Data2!$HU$11:$HU$17</definedName>
    <definedName name="A124822030A_Latest">Data2!$HU$17</definedName>
    <definedName name="A124822034K">Data3!$I$1:$I$10,Data3!$I$11:$I$17</definedName>
    <definedName name="A124822034K_Data">Data3!$I$11:$I$17</definedName>
    <definedName name="A124822034K_Latest">Data3!$I$17</definedName>
    <definedName name="A124822038V">Data3!$CF$1:$CF$10,Data3!$CF$11:$CF$17</definedName>
    <definedName name="A124822038V_Data">Data3!$CF$11:$CF$17</definedName>
    <definedName name="A124822038V_Latest">Data3!$CF$17</definedName>
    <definedName name="A124822042K">Data1!$S$1:$S$10,Data1!$S$11:$S$17</definedName>
    <definedName name="A124822042K_Data">Data1!$S$11:$S$17</definedName>
    <definedName name="A124822042K_Latest">Data1!$S$17</definedName>
    <definedName name="A124822046V">Data1!$AW$1:$AW$10,Data1!$AW$11:$AW$17</definedName>
    <definedName name="A124822046V_Data">Data1!$AW$11:$AW$17</definedName>
    <definedName name="A124822046V_Latest">Data1!$AW$17</definedName>
    <definedName name="A124822050K">Data1!$BL$1:$BL$10,Data1!$BL$11:$BL$17</definedName>
    <definedName name="A124822050K_Data">Data1!$BL$11:$BL$17</definedName>
    <definedName name="A124822050K_Latest">Data1!$BL$17</definedName>
    <definedName name="A124822054V">Data1!$EI$1:$EI$10,Data1!$EI$11:$EI$17</definedName>
    <definedName name="A124822054V_Data">Data1!$EI$11:$EI$17</definedName>
    <definedName name="A124822054V_Latest">Data1!$EI$17</definedName>
    <definedName name="A124822058C">Data2!$BQ$1:$BQ$10,Data2!$BQ$11:$BQ$17</definedName>
    <definedName name="A124822058C_Data">Data2!$BQ$11:$BQ$17</definedName>
    <definedName name="A124822058C_Latest">Data2!$BQ$17</definedName>
    <definedName name="A124822062V">Data2!$CF$1:$CF$10,Data2!$CF$11:$CF$17</definedName>
    <definedName name="A124822062V_Data">Data2!$CF$11:$CF$17</definedName>
    <definedName name="A124822062V_Latest">Data2!$CF$17</definedName>
    <definedName name="A124822066C">Data1!$HK$1:$HK$10,Data1!$HK$11:$HK$17</definedName>
    <definedName name="A124822066C_Data">Data1!$HK$11:$HK$17</definedName>
    <definedName name="A124822066C_Latest">Data1!$HK$17</definedName>
    <definedName name="A124822070V">Data1!$IO$1:$IO$10,Data1!$IO$11:$IO$17</definedName>
    <definedName name="A124822070V_Data">Data1!$IO$11:$IO$17</definedName>
    <definedName name="A124822070V_Latest">Data1!$IO$17</definedName>
    <definedName name="A124822074C">Data2!$CZ$1:$CZ$10,Data2!$CZ$11:$CZ$17</definedName>
    <definedName name="A124822074C_Data">Data2!$CZ$11:$CZ$17</definedName>
    <definedName name="A124822074C_Latest">Data2!$CZ$17</definedName>
    <definedName name="A124822078L">Data2!$DO$1:$DO$10,Data2!$DO$11:$DO$17</definedName>
    <definedName name="A124822078L_Data">Data2!$DO$11:$DO$17</definedName>
    <definedName name="A124822078L_Latest">Data2!$DO$17</definedName>
    <definedName name="A124822082C">Data1!$CZ$1:$CZ$10,Data1!$CZ$11:$CZ$17</definedName>
    <definedName name="A124822082C_Data">Data1!$CZ$11:$CZ$17</definedName>
    <definedName name="A124822082C_Latest">Data1!$CZ$17</definedName>
    <definedName name="A124822086L">Data1!$FH$1:$FH$10,Data1!$FH$11:$FH$17</definedName>
    <definedName name="A124822086L_Data">Data1!$FH$11:$FH$17</definedName>
    <definedName name="A124822086L_Latest">Data1!$FH$17</definedName>
    <definedName name="A124822090C">Data1!$HA$1:$HA$10,Data1!$HA$11:$HA$17</definedName>
    <definedName name="A124822090C_Data">Data1!$HA$11:$HA$17</definedName>
    <definedName name="A124822090C_Latest">Data1!$HA$17</definedName>
    <definedName name="A124822094L">Data3!$DJ$1:$DJ$10,Data3!$DJ$11:$DJ$17</definedName>
    <definedName name="A124822094L_Data">Data3!$DJ$11:$DJ$17</definedName>
    <definedName name="A124822094L_Latest">Data3!$DJ$17</definedName>
    <definedName name="A124822098W">Data1!$FM$1:$FM$10,Data1!$FM$11:$FM$17</definedName>
    <definedName name="A124822098W_Data">Data1!$FM$11:$FM$17</definedName>
    <definedName name="A124822098W_Latest">Data1!$FM$17</definedName>
    <definedName name="A124822102A">Data2!$AM$1:$AM$10,Data2!$AM$11:$AM$17</definedName>
    <definedName name="A124822102A_Data">Data2!$AM$11:$AM$17</definedName>
    <definedName name="A124822102A_Latest">Data2!$AM$17</definedName>
    <definedName name="A124822106K">Data2!$EN$1:$EN$10,Data2!$EN$11:$EN$17</definedName>
    <definedName name="A124822106K_Data">Data2!$EN$11:$EN$17</definedName>
    <definedName name="A124822106K_Latest">Data2!$EN$17</definedName>
    <definedName name="A124822110A">Data3!$DO$1:$DO$10,Data3!$DO$11:$DO$17</definedName>
    <definedName name="A124822110A_Data">Data3!$DO$11:$DO$17</definedName>
    <definedName name="A124822110A_Latest">Data3!$DO$17</definedName>
    <definedName name="A124822114K">Data1!$CU$1:$CU$10,Data1!$CU$11:$CU$17</definedName>
    <definedName name="A124822114K_Data">Data1!$CU$11:$CU$17</definedName>
    <definedName name="A124822114K_Latest">Data1!$CU$17</definedName>
    <definedName name="A124822118V">Data1!$EN$1:$EN$10,Data1!$EN$11:$EN$17</definedName>
    <definedName name="A124822118V_Data">Data1!$EN$11:$EN$17</definedName>
    <definedName name="A124822118V_Latest">Data1!$EN$17</definedName>
    <definedName name="A124822122K">Data2!$BG$1:$BG$10,Data2!$BG$11:$BG$17</definedName>
    <definedName name="A124822122K_Data">Data2!$BG$11:$BG$17</definedName>
    <definedName name="A124822122K_Latest">Data2!$BG$17</definedName>
    <definedName name="A124822126V">Data2!$ED$1:$ED$10,Data2!$ED$11:$ED$17</definedName>
    <definedName name="A124822126V_Data">Data2!$ED$11:$ED$17</definedName>
    <definedName name="A124822126V_Latest">Data2!$ED$17</definedName>
    <definedName name="A124822130K">Data2!$ES$1:$ES$10,Data2!$ES$11:$ES$17</definedName>
    <definedName name="A124822130K_Data">Data2!$ES$11:$ES$17</definedName>
    <definedName name="A124822130K_Latest">Data2!$ES$17</definedName>
    <definedName name="A124822134V">Data3!$D$1:$D$10,Data3!$D$11:$D$17</definedName>
    <definedName name="A124822134V_Data">Data3!$D$11:$D$17</definedName>
    <definedName name="A124822134V_Latest">Data3!$D$17</definedName>
    <definedName name="A124822138C">Data3!$S$1:$S$10,Data3!$S$11:$S$17</definedName>
    <definedName name="A124822138C_Data">Data3!$S$11:$S$17</definedName>
    <definedName name="A124822138C_Latest">Data3!$S$17</definedName>
    <definedName name="A124822142V">Data1!$GL$1:$GL$10,Data1!$GL$11:$GL$17</definedName>
    <definedName name="A124822142V_Data">Data1!$GL$11:$GL$17</definedName>
    <definedName name="A124822142V_Latest">Data1!$GL$17</definedName>
    <definedName name="A124822146C">Data2!$AW$1:$AW$10,Data2!$AW$11:$AW$17</definedName>
    <definedName name="A124822146C_Data">Data2!$AW$11:$AW$17</definedName>
    <definedName name="A124822146C_Latest">Data2!$AW$17</definedName>
    <definedName name="A124822150V">Data2!$BL$1:$BL$10,Data2!$BL$11:$BL$17</definedName>
    <definedName name="A124822150V_Data">Data2!$BL$11:$BL$17</definedName>
    <definedName name="A124822150V_Latest">Data2!$BL$17</definedName>
    <definedName name="A124822154C">Data2!$DE$1:$DE$10,Data2!$DE$11:$DE$17</definedName>
    <definedName name="A124822154C_Data">Data2!$DE$11:$DE$17</definedName>
    <definedName name="A124822154C_Latest">Data2!$DE$17</definedName>
    <definedName name="A124822158L">Data2!$EI$1:$EI$10,Data2!$EI$11:$EI$17</definedName>
    <definedName name="A124822158L_Data">Data2!$EI$11:$EI$17</definedName>
    <definedName name="A124822158L_Latest">Data2!$EI$17</definedName>
    <definedName name="A124822162C">Data2!$IJ$1:$IJ$10,Data2!$IJ$11:$IJ$17</definedName>
    <definedName name="A124822162C_Data">Data2!$IJ$11:$IJ$17</definedName>
    <definedName name="A124822162C_Latest">Data2!$IJ$17</definedName>
    <definedName name="A124822166L">Data3!$BB$1:$BB$10,Data3!$BB$11:$BB$17</definedName>
    <definedName name="A124822166L_Data">Data3!$BB$11:$BB$17</definedName>
    <definedName name="A124822166L_Latest">Data3!$BB$17</definedName>
    <definedName name="A124822174L">Data3!$EN$1:$EN$10,Data3!$EN$11:$EN$17</definedName>
    <definedName name="A124822174L_Data">Data3!$EN$11:$EN$17</definedName>
    <definedName name="A124822174L_Latest">Data3!$EN$17</definedName>
    <definedName name="A124822178W">Data1!$N$1:$N$10,Data1!$N$11:$N$17</definedName>
    <definedName name="A124822178W_Data">Data1!$N$11:$N$17</definedName>
    <definedName name="A124822178W_Latest">Data1!$N$17</definedName>
    <definedName name="A124822182L">Data1!$GP$1:$GP$10,Data1!$GP$11:$GP$17</definedName>
    <definedName name="A124822182L_Data">Data1!$GP$11:$GP$17</definedName>
    <definedName name="A124822182L_Latest">Data1!$GP$17</definedName>
    <definedName name="A124822186W">Data2!$BA$1:$BA$10,Data2!$BA$11:$BA$17</definedName>
    <definedName name="A124822186W_Data">Data2!$BA$11:$BA$17</definedName>
    <definedName name="A124822186W_Latest">Data2!$BA$17</definedName>
    <definedName name="A124822190L">Data2!$CT$1:$CT$10,Data2!$CT$11:$CT$17</definedName>
    <definedName name="A124822190L_Data">Data2!$CT$11:$CT$17</definedName>
    <definedName name="A124822190L_Latest">Data2!$CT$17</definedName>
    <definedName name="A124822194W">Data2!$FB$1:$FB$10,Data2!$FB$11:$FB$17</definedName>
    <definedName name="A124822194W_Data">Data2!$FB$11:$FB$17</definedName>
    <definedName name="A124822194W_Latest">Data2!$FB$17</definedName>
    <definedName name="A124822198F">Data2!$HJ$1:$HJ$10,Data2!$HJ$11:$HJ$17</definedName>
    <definedName name="A124822198F_Data">Data2!$HJ$11:$HJ$17</definedName>
    <definedName name="A124822198F_Latest">Data2!$HJ$17</definedName>
    <definedName name="A124822202K">Data3!$EC$1:$EC$10,Data3!$EC$11:$EC$17</definedName>
    <definedName name="A124822202K_Data">Data3!$EC$11:$EC$17</definedName>
    <definedName name="A124822202K_Latest">Data3!$EC$17</definedName>
    <definedName name="A124822206V">Data1!$CE$1:$CE$10,Data1!$CE$11:$CE$17</definedName>
    <definedName name="A124822206V_Data">Data1!$CE$11:$CE$17</definedName>
    <definedName name="A124822206V_Latest">Data1!$CE$17</definedName>
    <definedName name="A124822210K">Data1!$FB$1:$FB$10,Data1!$FB$11:$FB$17</definedName>
    <definedName name="A124822210K_Data">Data1!$FB$11:$FB$17</definedName>
    <definedName name="A124822210K_Latest">Data1!$FB$17</definedName>
    <definedName name="A124822214V">Data1!$HY$1:$HY$10,Data1!$HY$11:$HY$17</definedName>
    <definedName name="A124822214V_Data">Data1!$HY$11:$HY$17</definedName>
    <definedName name="A124822214V_Latest">Data1!$HY$17</definedName>
    <definedName name="A124822218C">Data2!$FG$1:$FG$10,Data2!$FG$11:$FG$17</definedName>
    <definedName name="A124822218C_Data">Data2!$FG$11:$FG$17</definedName>
    <definedName name="A124822218C_Latest">Data2!$FG$17</definedName>
    <definedName name="A124822222V">Data2!$GZ$1:$GZ$10,Data2!$GZ$11:$GZ$17</definedName>
    <definedName name="A124822222V_Data">Data2!$GZ$11:$GZ$17</definedName>
    <definedName name="A124822222V_Latest">Data2!$GZ$17</definedName>
    <definedName name="A124822226C">Data2!$ID$1:$ID$10,Data2!$ID$11:$ID$17</definedName>
    <definedName name="A124822226C_Data">Data2!$ID$11:$ID$17</definedName>
    <definedName name="A124822226C_Latest">Data2!$ID$17</definedName>
    <definedName name="A124822230V">Data3!$BK$1:$BK$10,Data3!$BK$11:$BK$17</definedName>
    <definedName name="A124822230V_Data">Data3!$BK$11:$BK$17</definedName>
    <definedName name="A124822230V_Latest">Data3!$BK$17</definedName>
    <definedName name="A124822234C">Data3!$BZ$1:$BZ$10,Data3!$BZ$11:$BZ$17</definedName>
    <definedName name="A124822234C_Data">Data3!$BZ$11:$BZ$17</definedName>
    <definedName name="A124822234C_Latest">Data3!$BZ$17</definedName>
    <definedName name="A124822238L">Data1!$H$1:$H$10,Data1!$H$11:$H$17</definedName>
    <definedName name="A124822238L_Data">Data1!$H$11:$H$17</definedName>
    <definedName name="A124822238L_Latest">Data1!$H$17</definedName>
    <definedName name="A124822242C">Data2!$GA$1:$GA$10,Data2!$GA$11:$GA$17</definedName>
    <definedName name="A124822242C_Data">Data2!$GA$11:$GA$17</definedName>
    <definedName name="A124822242C_Latest">Data2!$GA$17</definedName>
    <definedName name="A124822246L">Data3!$AL$1:$AL$10,Data3!$AL$11:$AL$17</definedName>
    <definedName name="A124822246L_Data">Data3!$AL$11:$AL$17</definedName>
    <definedName name="A124822246L_Latest">Data3!$AL$17</definedName>
    <definedName name="A124822250C">Data3!$BP$1:$BP$10,Data3!$BP$11:$BP$17</definedName>
    <definedName name="A124822250C_Data">Data3!$BP$11:$BP$17</definedName>
    <definedName name="A124822250C_Latest">Data3!$BP$17</definedName>
    <definedName name="A124822254L">Data1!$HE$1:$HE$10,Data1!$HE$11:$HE$17</definedName>
    <definedName name="A124822254L_Data">Data1!$HE$11:$HE$17</definedName>
    <definedName name="A124822254L_Latest">Data1!$HE$17</definedName>
    <definedName name="A124822258W">Data1!$II$1:$II$10,Data1!$II$11:$II$17</definedName>
    <definedName name="A124822258W_Data">Data1!$II$11:$II$17</definedName>
    <definedName name="A124822258W_Latest">Data1!$II$17</definedName>
    <definedName name="A124822262L">Data2!$IN$1:$IN$10,Data2!$IN$11:$IN$17</definedName>
    <definedName name="A124822262L_Data">Data2!$IN$11:$IN$17</definedName>
    <definedName name="A124822262L_Latest">Data2!$IN$17</definedName>
    <definedName name="A124822266W">Data1!$W$1:$W$10,Data1!$W$11:$W$17</definedName>
    <definedName name="A124822266W_Data">Data1!$W$11:$W$17</definedName>
    <definedName name="A124822266W_Latest">Data1!$W$17</definedName>
    <definedName name="A124822270L">Data2!$AB$1:$AB$10,Data2!$AB$11:$AB$17</definedName>
    <definedName name="A124822270L_Data">Data2!$AB$11:$AB$17</definedName>
    <definedName name="A124822270L_Latest">Data2!$AB$17</definedName>
    <definedName name="A124822274W">Data2!$BU$1:$BU$10,Data2!$BU$11:$BU$17</definedName>
    <definedName name="A124822274W_Data">Data2!$BU$11:$BU$17</definedName>
    <definedName name="A124822274W_Latest">Data2!$BU$17</definedName>
    <definedName name="A124822278F">Data2!$FV$1:$FV$10,Data2!$FV$11:$FV$17</definedName>
    <definedName name="A124822278F_Data">Data2!$FV$11:$FV$17</definedName>
    <definedName name="A124822278F_Latest">Data2!$FV$17</definedName>
    <definedName name="A124822282W">Data2!$HO$1:$HO$10,Data2!$HO$11:$HO$17</definedName>
    <definedName name="A124822282W_Data">Data2!$HO$11:$HO$17</definedName>
    <definedName name="A124822282W_Latest">Data2!$HO$17</definedName>
    <definedName name="A124822286F">Data1!$CJ$1:$CJ$10,Data1!$CJ$11:$CJ$17</definedName>
    <definedName name="A124822286F_Data">Data1!$CJ$11:$CJ$17</definedName>
    <definedName name="A124822286F_Latest">Data1!$CJ$17</definedName>
    <definedName name="A124822290W">Data1!$EC$1:$EC$10,Data1!$EC$11:$EC$17</definedName>
    <definedName name="A124822290W_Data">Data1!$EC$11:$EC$17</definedName>
    <definedName name="A124822290W_Latest">Data1!$EC$17</definedName>
    <definedName name="A124822294F">Data1!$HO$1:$HO$10,Data1!$HO$11:$HO$17</definedName>
    <definedName name="A124822294F_Data">Data1!$HO$11:$HO$17</definedName>
    <definedName name="A124822294F_Latest">Data1!$HO$17</definedName>
    <definedName name="A124822298R">Data2!$R$1:$R$10,Data2!$R$11:$R$17</definedName>
    <definedName name="A124822298R_Data">Data2!$R$11:$R$17</definedName>
    <definedName name="A124822298R_Latest">Data2!$R$17</definedName>
    <definedName name="A124822302V">Data2!$DS$1:$DS$10,Data2!$DS$11:$DS$17</definedName>
    <definedName name="A124822302V_Data">Data2!$DS$11:$DS$17</definedName>
    <definedName name="A124822302V_Latest">Data2!$DS$17</definedName>
    <definedName name="A124822310V">Data3!$DX$1:$DX$10,Data3!$DX$11:$DX$17</definedName>
    <definedName name="A124822310V_Data">Data3!$DX$11:$DX$17</definedName>
    <definedName name="A124822310V_Latest">Data3!$DX$17</definedName>
    <definedName name="A124822314C">Data2!$GU$1:$GU$10,Data2!$GU$11:$GU$17</definedName>
    <definedName name="A124822314C_Data">Data2!$GU$11:$GU$17</definedName>
    <definedName name="A124822314C_Latest">Data2!$GU$17</definedName>
    <definedName name="A124822318L">Data3!$AB$1:$AB$10,Data3!$AB$11:$AB$17</definedName>
    <definedName name="A124822318L_Data">Data3!$AB$11:$AB$17</definedName>
    <definedName name="A124822318L_Latest">Data3!$AB$17</definedName>
    <definedName name="A124822326L">Data1!$BP$1:$BP$10,Data1!$BP$11:$BP$17</definedName>
    <definedName name="A124822326L_Data">Data1!$BP$11:$BP$17</definedName>
    <definedName name="A124822326L_Latest">Data1!$BP$17</definedName>
    <definedName name="A124822330C">Data1!$FQ$1:$FQ$10,Data1!$FQ$11:$FQ$17</definedName>
    <definedName name="A124822330C_Data">Data1!$FQ$11:$FQ$17</definedName>
    <definedName name="A124822330C_Latest">Data1!$FQ$17</definedName>
    <definedName name="A124822334L">Data1!$GU$1:$GU$10,Data1!$GU$11:$GU$17</definedName>
    <definedName name="A124822334L_Data">Data1!$GU$11:$GU$17</definedName>
    <definedName name="A124822334L_Latest">Data1!$GU$17</definedName>
    <definedName name="A124822338W">Data2!$GK$1:$GK$10,Data2!$GK$11:$GK$17</definedName>
    <definedName name="A124822338W_Data">Data2!$GK$11:$GK$17</definedName>
    <definedName name="A124822338W_Latest">Data2!$GK$17</definedName>
    <definedName name="A124822346W">Data3!$CO$1:$CO$10,Data3!$CO$11:$CO$17</definedName>
    <definedName name="A124822346W_Data">Data3!$CO$11:$CO$17</definedName>
    <definedName name="A124822346W_Latest">Data3!$CO$17</definedName>
    <definedName name="A124822350L">Data1!$AQ$1:$AQ$10,Data1!$AQ$11:$AQ$17</definedName>
    <definedName name="A124822350L_Data">Data1!$AQ$11:$AQ$17</definedName>
    <definedName name="A124822350L_Latest">Data1!$AQ$17</definedName>
    <definedName name="A124822354W">Data1!$DN$1:$DN$10,Data1!$DN$11:$DN$17</definedName>
    <definedName name="A124822354W_Data">Data1!$DN$11:$DN$17</definedName>
    <definedName name="A124822354W_Latest">Data1!$DN$17</definedName>
    <definedName name="A124822358F">Data1!$ER$1:$ER$10,Data1!$ER$11:$ER$17</definedName>
    <definedName name="A124822358F_Data">Data1!$ER$11:$ER$17</definedName>
    <definedName name="A124822358F_Latest">Data1!$ER$17</definedName>
    <definedName name="A124822362W">Data1!$FV$1:$FV$10,Data1!$FV$11:$FV$17</definedName>
    <definedName name="A124822362W_Data">Data1!$FV$11:$FV$17</definedName>
    <definedName name="A124822362W_Latest">Data1!$FV$17</definedName>
    <definedName name="A124822366F">Data1!$ID$1:$ID$10,Data1!$ID$11:$ID$17</definedName>
    <definedName name="A124822366F_Data">Data1!$ID$11:$ID$17</definedName>
    <definedName name="A124822366F_Latest">Data1!$ID$17</definedName>
    <definedName name="A124822370W">Data2!$GP$1:$GP$10,Data2!$GP$11:$GP$17</definedName>
    <definedName name="A124822370W_Data">Data2!$GP$11:$GP$17</definedName>
    <definedName name="A124822370W_Latest">Data2!$GP$17</definedName>
    <definedName name="A124822374F">Data2!$HE$1:$HE$10,Data2!$HE$11:$HE$17</definedName>
    <definedName name="A124822374F_Data">Data2!$HE$11:$HE$17</definedName>
    <definedName name="A124822374F_Latest">Data2!$HE$17</definedName>
    <definedName name="A124822378R">Data3!$CT$1:$CT$10,Data3!$CT$11:$CT$17</definedName>
    <definedName name="A124822378R_Data">Data3!$CT$11:$CT$17</definedName>
    <definedName name="A124822378R_Latest">Data3!$CT$17</definedName>
    <definedName name="A124822382F">Data1!$DS$1:$DS$10,Data1!$DS$11:$DS$17</definedName>
    <definedName name="A124822382F_Data">Data1!$DS$11:$DS$17</definedName>
    <definedName name="A124822382F_Latest">Data1!$DS$17</definedName>
    <definedName name="A124822386R">Data1!$GA$1:$GA$10,Data1!$GA$11:$GA$17</definedName>
    <definedName name="A124822386R_Data">Data1!$GA$11:$GA$17</definedName>
    <definedName name="A124822386R_Latest">Data1!$GA$17</definedName>
    <definedName name="A124822390F">Data2!$DI$1:$DI$10,Data2!$DI$11:$DI$17</definedName>
    <definedName name="A124822390F_Data">Data2!$DI$11:$DI$17</definedName>
    <definedName name="A124822390F_Latest">Data2!$DI$17</definedName>
    <definedName name="A124822394R">Data2!$HY$1:$HY$10,Data2!$HY$11:$HY$17</definedName>
    <definedName name="A124822394R_Data">Data2!$HY$11:$HY$17</definedName>
    <definedName name="A124822394R_Latest">Data2!$HY$17</definedName>
    <definedName name="A124822398X">Data3!$M$1:$M$10,Data3!$M$11:$M$17</definedName>
    <definedName name="A124822398X_Data">Data3!$M$11:$M$17</definedName>
    <definedName name="A124822398X_Latest">Data3!$M$17</definedName>
    <definedName name="A124822402C">Data3!$AQ$1:$AQ$10,Data3!$AQ$11:$AQ$17</definedName>
    <definedName name="A124822402C_Data">Data3!$AQ$11:$AQ$17</definedName>
    <definedName name="A124822402C_Latest">Data3!$AQ$17</definedName>
    <definedName name="A124822410C">Data1!$C$1:$C$10,Data1!$C$11:$C$17</definedName>
    <definedName name="A124822410C_Data">Data1!$C$11:$C$17</definedName>
    <definedName name="A124822410C_Latest">Data1!$C$17</definedName>
    <definedName name="A124822414L">Data1!$DI$1:$DI$10,Data1!$DI$11:$DI$17</definedName>
    <definedName name="A124822414L_Data">Data1!$DI$11:$DI$17</definedName>
    <definedName name="A124822414L_Latest">Data1!$DI$17</definedName>
    <definedName name="A124822418W">Data2!$M$1:$M$10,Data2!$M$11:$M$17</definedName>
    <definedName name="A124822418W_Data">Data2!$M$11:$M$17</definedName>
    <definedName name="A124822418W_Latest">Data2!$M$17</definedName>
    <definedName name="A124822422L">Data2!$CJ$1:$CJ$10,Data2!$CJ$11:$CJ$17</definedName>
    <definedName name="A124822422L_Data">Data2!$CJ$11:$CJ$17</definedName>
    <definedName name="A124822422L_Latest">Data2!$CJ$17</definedName>
    <definedName name="A124822426W">Data1!$AB$1:$AB$10,Data1!$AB$11:$AB$17</definedName>
    <definedName name="A124822426W_Data">Data1!$AB$11:$AB$17</definedName>
    <definedName name="A124822426W_Latest">Data1!$AB$17</definedName>
    <definedName name="A124822430L">Data1!$BF$1:$BF$10,Data1!$BF$11:$BF$17</definedName>
    <definedName name="A124822430L_Data">Data1!$BF$11:$BF$17</definedName>
    <definedName name="A124822430L_Latest">Data1!$BF$17</definedName>
    <definedName name="A124822434W">Data1!$BU$1:$BU$10,Data1!$BU$11:$BU$17</definedName>
    <definedName name="A124822434W_Data">Data1!$BU$11:$BU$17</definedName>
    <definedName name="A124822434W_Latest">Data1!$BU$17</definedName>
    <definedName name="A124822438F">Data2!$C$1:$C$10,Data2!$C$11:$C$17</definedName>
    <definedName name="A124822438F_Data">Data2!$C$11:$C$17</definedName>
    <definedName name="A124822438F_Latest">Data2!$C$17</definedName>
    <definedName name="A124822442W">Data2!$EW$1:$EW$10,Data2!$EW$11:$EW$17</definedName>
    <definedName name="A124822442W_Data">Data2!$EW$11:$EW$17</definedName>
    <definedName name="A124822442W_Latest">Data2!$EW$17</definedName>
    <definedName name="A124822446F">Data1!$AG$1:$AG$10,Data1!$AG$11:$AG$17</definedName>
    <definedName name="A124822446F_Data">Data1!$AG$11:$AG$17</definedName>
    <definedName name="A124822446F_Latest">Data1!$AG$17</definedName>
    <definedName name="A124822450W">Data1!$BZ$1:$BZ$10,Data1!$BZ$11:$BZ$17</definedName>
    <definedName name="A124822450W_Data">Data1!$BZ$11:$BZ$17</definedName>
    <definedName name="A124822450W_Latest">Data1!$BZ$17</definedName>
    <definedName name="A124822454F">Data1!$CO$1:$CO$10,Data1!$CO$11:$CO$17</definedName>
    <definedName name="A124822454F_Data">Data1!$CO$11:$CO$17</definedName>
    <definedName name="A124822454F_Latest">Data1!$CO$17</definedName>
    <definedName name="A124822458R">Data1!$HT$1:$HT$10,Data1!$HT$11:$HT$17</definedName>
    <definedName name="A124822458R_Data">Data1!$HT$11:$HT$17</definedName>
    <definedName name="A124822458R_Latest">Data1!$HT$17</definedName>
    <definedName name="A124822462F">Data2!$H$1:$H$10,Data2!$H$11:$H$17</definedName>
    <definedName name="A124822462F_Data">Data2!$H$11:$H$17</definedName>
    <definedName name="A124822462F_Latest">Data2!$H$17</definedName>
    <definedName name="A124822466R">Data2!$W$1:$W$10,Data2!$W$11:$W$17</definedName>
    <definedName name="A124822466R_Data">Data2!$W$11:$W$17</definedName>
    <definedName name="A124822466R_Latest">Data2!$W$17</definedName>
    <definedName name="A124822470F">Data2!$DX$1:$DX$10,Data2!$DX$11:$DX$17</definedName>
    <definedName name="A124822470F_Data">Data2!$DX$11:$DX$17</definedName>
    <definedName name="A124822470F_Latest">Data2!$DX$17</definedName>
    <definedName name="A124822474R">Data3!$BF$1:$BF$10,Data3!$BF$11:$BF$17</definedName>
    <definedName name="A124822474R_Data">Data3!$BF$11:$BF$17</definedName>
    <definedName name="A124822474R_Latest">Data3!$BF$17</definedName>
    <definedName name="A124822478X">Data3!$CJ$1:$CJ$10,Data3!$CJ$11:$CJ$17</definedName>
    <definedName name="A124822478X_Data">Data3!$CJ$11:$CJ$17</definedName>
    <definedName name="A124822478X_Latest">Data3!$CJ$17</definedName>
    <definedName name="A124822482R">Data3!$CY$1:$CY$10,Data3!$CY$11:$CY$17</definedName>
    <definedName name="A124822482R_Data">Data3!$CY$11:$CY$17</definedName>
    <definedName name="A124822482R_Latest">Data3!$CY$17</definedName>
    <definedName name="A124822486X">Data1!$AL$1:$AL$10,Data1!$AL$11:$AL$17</definedName>
    <definedName name="A124822486X_Data">Data1!$AL$11:$AL$17</definedName>
    <definedName name="A124822486X_Latest">Data1!$AL$17</definedName>
    <definedName name="A124822490R">Data1!$BA$1:$BA$10,Data1!$BA$11:$BA$17</definedName>
    <definedName name="A124822490R_Data">Data1!$BA$11:$BA$17</definedName>
    <definedName name="A124822490R_Latest">Data1!$BA$17</definedName>
    <definedName name="A124822494X">Data1!$GF$1:$GF$10,Data1!$GF$11:$GF$17</definedName>
    <definedName name="A124822494X_Data">Data1!$GF$11:$GF$17</definedName>
    <definedName name="A124822494X_Latest">Data1!$GF$17</definedName>
    <definedName name="A124822498J">Data3!$AG$1:$AG$10,Data3!$AG$11:$AG$17</definedName>
    <definedName name="A124822498J_Data">Data3!$AG$11:$AG$17</definedName>
    <definedName name="A124822498J_Latest">Data3!$AG$17</definedName>
    <definedName name="A124822506W">Data3!$DD$1:$DD$10,Data3!$DD$11:$DD$17</definedName>
    <definedName name="A124822506W_Data">Data3!$DD$11:$DD$17</definedName>
    <definedName name="A124822506W_Latest">Data3!$DD$17</definedName>
    <definedName name="A124822510L">Data2!$AG$1:$AG$10,Data2!$AG$11:$AG$17</definedName>
    <definedName name="A124822510L_Data">Data2!$AG$11:$AG$17</definedName>
    <definedName name="A124822510L_Latest">Data2!$AG$17</definedName>
    <definedName name="A124822514W">Data2!$CO$1:$CO$10,Data2!$CO$11:$CO$17</definedName>
    <definedName name="A124822514W_Data">Data2!$CO$11:$CO$17</definedName>
    <definedName name="A124822514W_Latest">Data2!$CO$17</definedName>
    <definedName name="A124822518F">Data2!$FL$1:$FL$10,Data2!$FL$11:$FL$17</definedName>
    <definedName name="A124822518F_Data">Data2!$FL$11:$FL$17</definedName>
    <definedName name="A124822518F_Latest">Data2!$FL$17</definedName>
    <definedName name="A124822522W">Data3!$W$1:$W$10,Data3!$W$11:$W$17</definedName>
    <definedName name="A124822522W_Data">Data3!$W$11:$W$17</definedName>
    <definedName name="A124822522W_Latest">Data3!$W$17</definedName>
    <definedName name="A124822526F">Data1!$DD$1:$DD$10,Data1!$DD$11:$DD$17</definedName>
    <definedName name="A124822526F_Data">Data1!$DD$11:$DD$17</definedName>
    <definedName name="A124822526F_Latest">Data1!$DD$17</definedName>
    <definedName name="A124822530W">Data1!$EW$1:$EW$10,Data1!$EW$11:$EW$17</definedName>
    <definedName name="A124822530W_Data">Data1!$EW$11:$EW$17</definedName>
    <definedName name="A124822530W_Latest">Data1!$EW$17</definedName>
    <definedName name="A124822534F">Data2!$FQ$1:$FQ$10,Data2!$FQ$11:$FQ$17</definedName>
    <definedName name="A124822534F_Data">Data2!$FQ$11:$FQ$17</definedName>
    <definedName name="A124822534F_Latest">Data2!$FQ$17</definedName>
    <definedName name="A124822538R">Data2!$GF$1:$GF$10,Data2!$GF$11:$GF$17</definedName>
    <definedName name="A124822538R_Data">Data2!$GF$11:$GF$17</definedName>
    <definedName name="A124822538R_Latest">Data2!$GF$17</definedName>
    <definedName name="A124822542F">Data3!$BU$1:$BU$10,Data3!$BU$11:$BU$17</definedName>
    <definedName name="A124822542F_Data">Data3!$BU$11:$BU$17</definedName>
    <definedName name="A124822542F_Latest">Data3!$BU$17</definedName>
    <definedName name="A124822546R">Data1!$DX$1:$DX$10,Data1!$DX$11:$DX$17</definedName>
    <definedName name="A124822546R_Data">Data1!$DX$11:$DX$17</definedName>
    <definedName name="A124822546R_Latest">Data1!$DX$17</definedName>
    <definedName name="A124822550F">Data2!$AQ$1:$AQ$10,Data2!$AQ$11:$AQ$17</definedName>
    <definedName name="A124822550F_Data">Data2!$AQ$11:$AQ$17</definedName>
    <definedName name="A124822550F_Latest">Data2!$AQ$17</definedName>
    <definedName name="A124822554R">Data3!$AV$1:$AV$10,Data3!$AV$11:$AV$17</definedName>
    <definedName name="A124822554R_Data">Data3!$AV$11:$AV$17</definedName>
    <definedName name="A124822554R_Latest">Data3!$AV$17</definedName>
    <definedName name="A124822558X">Data3!$DS$1:$DS$10,Data3!$DS$11:$DS$17</definedName>
    <definedName name="A124822558X_Data">Data3!$DS$11:$DS$17</definedName>
    <definedName name="A124822558X_Latest">Data3!$DS$17</definedName>
    <definedName name="A124822562R">Data3!$EH$1:$EH$10,Data3!$EH$11:$EH$17</definedName>
    <definedName name="A124822562R_Data">Data3!$EH$11:$EH$17</definedName>
    <definedName name="A124822562R_Latest">Data3!$EH$17</definedName>
    <definedName name="A124822566X">Data2!$BZ$1:$BZ$10,Data2!$BZ$11:$BZ$17</definedName>
    <definedName name="A124822566X_Data">Data2!$BZ$11:$BZ$17</definedName>
    <definedName name="A124822566X_Latest">Data2!$BZ$17</definedName>
    <definedName name="A124822570R">Data2!$HT$1:$HT$10,Data2!$HT$11:$HT$17</definedName>
    <definedName name="A124822570R_Data">Data2!$HT$11:$HT$17</definedName>
    <definedName name="A124822570R_Latest">Data2!$HT$17</definedName>
    <definedName name="A124822574X">Data3!$H$1:$H$10,Data3!$H$11:$H$17</definedName>
    <definedName name="A124822574X_Data">Data3!$H$11:$H$17</definedName>
    <definedName name="A124822574X_Latest">Data3!$H$17</definedName>
    <definedName name="A124822578J">Data3!$CE$1:$CE$10,Data3!$CE$11:$CE$17</definedName>
    <definedName name="A124822578J_Data">Data3!$CE$11:$CE$17</definedName>
    <definedName name="A124822578J_Latest">Data3!$CE$17</definedName>
    <definedName name="A124822582X">Data1!$R$1:$R$10,Data1!$R$11:$R$17</definedName>
    <definedName name="A124822582X_Data">Data1!$R$11:$R$17</definedName>
    <definedName name="A124822582X_Latest">Data1!$R$17</definedName>
    <definedName name="A124822586J">Data1!$AV$1:$AV$10,Data1!$AV$11:$AV$17</definedName>
    <definedName name="A124822586J_Data">Data1!$AV$11:$AV$17</definedName>
    <definedName name="A124822586J_Latest">Data1!$AV$17</definedName>
    <definedName name="A124822590X">Data1!$BK$1:$BK$10,Data1!$BK$11:$BK$17</definedName>
    <definedName name="A124822590X_Data">Data1!$BK$11:$BK$17</definedName>
    <definedName name="A124822590X_Latest">Data1!$BK$17</definedName>
    <definedName name="A124822594J">Data1!$EH$1:$EH$10,Data1!$EH$11:$EH$17</definedName>
    <definedName name="A124822594J_Data">Data1!$EH$11:$EH$17</definedName>
    <definedName name="A124822594J_Latest">Data1!$EH$17</definedName>
    <definedName name="A124822598T">Data2!$BP$1:$BP$10,Data2!$BP$11:$BP$17</definedName>
    <definedName name="A124822598T_Data">Data2!$BP$11:$BP$17</definedName>
    <definedName name="A124822598T_Latest">Data2!$BP$17</definedName>
    <definedName name="A124822602W">Data2!$CE$1:$CE$10,Data2!$CE$11:$CE$17</definedName>
    <definedName name="A124822602W_Data">Data2!$CE$11:$CE$17</definedName>
    <definedName name="A124822602W_Latest">Data2!$CE$17</definedName>
    <definedName name="A124822606F">Data1!$HJ$1:$HJ$10,Data1!$HJ$11:$HJ$17</definedName>
    <definedName name="A124822606F_Data">Data1!$HJ$11:$HJ$17</definedName>
    <definedName name="A124822606F_Latest">Data1!$HJ$17</definedName>
    <definedName name="A124822610W">Data1!$IN$1:$IN$10,Data1!$IN$11:$IN$17</definedName>
    <definedName name="A124822610W_Data">Data1!$IN$11:$IN$17</definedName>
    <definedName name="A124822610W_Latest">Data1!$IN$17</definedName>
    <definedName name="A124822614F">Data2!$CY$1:$CY$10,Data2!$CY$11:$CY$17</definedName>
    <definedName name="A124822614F_Data">Data2!$CY$11:$CY$17</definedName>
    <definedName name="A124822614F_Latest">Data2!$CY$17</definedName>
    <definedName name="A124822618R">Data2!$DN$1:$DN$10,Data2!$DN$11:$DN$17</definedName>
    <definedName name="A124822618R_Data">Data2!$DN$11:$DN$17</definedName>
    <definedName name="A124822618R_Latest">Data2!$DN$17</definedName>
    <definedName name="A124822622F">Data1!$CY$1:$CY$10,Data1!$CY$11:$CY$17</definedName>
    <definedName name="A124822622F_Data">Data1!$CY$11:$CY$17</definedName>
    <definedName name="A124822622F_Latest">Data1!$CY$17</definedName>
    <definedName name="A124822626R">Data1!$FG$1:$FG$10,Data1!$FG$11:$FG$17</definedName>
    <definedName name="A124822626R_Data">Data1!$FG$11:$FG$17</definedName>
    <definedName name="A124822626R_Latest">Data1!$FG$17</definedName>
    <definedName name="A124822630F">Data1!$GZ$1:$GZ$10,Data1!$GZ$11:$GZ$17</definedName>
    <definedName name="A124822630F_Data">Data1!$GZ$11:$GZ$17</definedName>
    <definedName name="A124822630F_Latest">Data1!$GZ$17</definedName>
    <definedName name="A124822634R">Data3!$DI$1:$DI$10,Data3!$DI$11:$DI$17</definedName>
    <definedName name="A124822634R_Data">Data3!$DI$11:$DI$17</definedName>
    <definedName name="A124822634R_Latest">Data3!$DI$17</definedName>
    <definedName name="A124822638X">Data1!$FL$1:$FL$10,Data1!$FL$11:$FL$17</definedName>
    <definedName name="A124822638X_Data">Data1!$FL$11:$FL$17</definedName>
    <definedName name="A124822638X_Latest">Data1!$FL$17</definedName>
    <definedName name="A124822642R">Data2!$AL$1:$AL$10,Data2!$AL$11:$AL$17</definedName>
    <definedName name="A124822642R_Data">Data2!$AL$11:$AL$17</definedName>
    <definedName name="A124822642R_Latest">Data2!$AL$17</definedName>
    <definedName name="A124822646X">Data2!$EM$1:$EM$10,Data2!$EM$11:$EM$17</definedName>
    <definedName name="A124822646X_Data">Data2!$EM$11:$EM$17</definedName>
    <definedName name="A124822646X_Latest">Data2!$EM$17</definedName>
    <definedName name="A124822650R">Data3!$DN$1:$DN$10,Data3!$DN$11:$DN$17</definedName>
    <definedName name="A124822650R_Data">Data3!$DN$11:$DN$17</definedName>
    <definedName name="A124822650R_Latest">Data3!$DN$17</definedName>
    <definedName name="A124822654X">Data1!$CT$1:$CT$10,Data1!$CT$11:$CT$17</definedName>
    <definedName name="A124822654X_Data">Data1!$CT$11:$CT$17</definedName>
    <definedName name="A124822654X_Latest">Data1!$CT$17</definedName>
    <definedName name="A124822658J">Data1!$EM$1:$EM$10,Data1!$EM$11:$EM$17</definedName>
    <definedName name="A124822658J_Data">Data1!$EM$11:$EM$17</definedName>
    <definedName name="A124822658J_Latest">Data1!$EM$17</definedName>
    <definedName name="A124822662X">Data2!$BF$1:$BF$10,Data2!$BF$11:$BF$17</definedName>
    <definedName name="A124822662X_Data">Data2!$BF$11:$BF$17</definedName>
    <definedName name="A124822662X_Latest">Data2!$BF$17</definedName>
    <definedName name="A124822666J">Data2!$EC$1:$EC$10,Data2!$EC$11:$EC$17</definedName>
    <definedName name="A124822666J_Data">Data2!$EC$11:$EC$17</definedName>
    <definedName name="A124822666J_Latest">Data2!$EC$17</definedName>
    <definedName name="A124822670X">Data2!$ER$1:$ER$10,Data2!$ER$11:$ER$17</definedName>
    <definedName name="A124822670X_Data">Data2!$ER$11:$ER$17</definedName>
    <definedName name="A124822670X_Latest">Data2!$ER$17</definedName>
    <definedName name="A124822674J">Data3!$C$1:$C$10,Data3!$C$11:$C$17</definedName>
    <definedName name="A124822674J_Data">Data3!$C$11:$C$17</definedName>
    <definedName name="A124822674J_Latest">Data3!$C$17</definedName>
    <definedName name="A124822678T">Data3!$R$1:$R$10,Data3!$R$11:$R$17</definedName>
    <definedName name="A124822678T_Data">Data3!$R$11:$R$17</definedName>
    <definedName name="A124822678T_Latest">Data3!$R$17</definedName>
    <definedName name="A124822682J">Data1!$GK$1:$GK$10,Data1!$GK$11:$GK$17</definedName>
    <definedName name="A124822682J_Data">Data1!$GK$11:$GK$17</definedName>
    <definedName name="A124822682J_Latest">Data1!$GK$17</definedName>
    <definedName name="A124822686T">Data2!$AV$1:$AV$10,Data2!$AV$11:$AV$17</definedName>
    <definedName name="A124822686T_Data">Data2!$AV$11:$AV$17</definedName>
    <definedName name="A124822686T_Latest">Data2!$AV$17</definedName>
    <definedName name="A124822690J">Data2!$BK$1:$BK$10,Data2!$BK$11:$BK$17</definedName>
    <definedName name="A124822690J_Data">Data2!$BK$11:$BK$17</definedName>
    <definedName name="A124822690J_Latest">Data2!$BK$17</definedName>
    <definedName name="A124822694T">Data2!$DD$1:$DD$10,Data2!$DD$11:$DD$17</definedName>
    <definedName name="A124822694T_Data">Data2!$DD$11:$DD$17</definedName>
    <definedName name="A124822694T_Latest">Data2!$DD$17</definedName>
    <definedName name="A124822698A">Data2!$EH$1:$EH$10,Data2!$EH$11:$EH$17</definedName>
    <definedName name="A124822698A_Data">Data2!$EH$11:$EH$17</definedName>
    <definedName name="A124822698A_Latest">Data2!$EH$17</definedName>
    <definedName name="A124822702F">Data2!$II$1:$II$10,Data2!$II$11:$II$17</definedName>
    <definedName name="A124822702F_Data">Data2!$II$11:$II$17</definedName>
    <definedName name="A124822702F_Latest">Data2!$II$17</definedName>
    <definedName name="A124822706R">Data3!$BA$1:$BA$10,Data3!$BA$11:$BA$17</definedName>
    <definedName name="A124822706R_Data">Data3!$BA$11:$BA$17</definedName>
    <definedName name="A124822706R_Latest">Data3!$BA$17</definedName>
    <definedName name="A124822714R">Data3!$EM$1:$EM$10,Data3!$EM$11:$EM$17</definedName>
    <definedName name="A124822714R_Data">Data3!$EM$11:$EM$17</definedName>
    <definedName name="A124822714R_Latest">Data3!$EM$17</definedName>
    <definedName name="A124822718X">Data1!$M$1:$M$10,Data1!$M$11:$M$17</definedName>
    <definedName name="A124822718X_Data">Data1!$M$11:$M$17</definedName>
    <definedName name="A124822718X_Latest">Data1!$M$17</definedName>
    <definedName name="Date_Range">Data1!$A$2:$A$10,Data1!$A$11:$A$17</definedName>
    <definedName name="Date_Range_Data">Data1!$A$11:$A$17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8" l="1"/>
  <c r="B7" i="8"/>
  <c r="B6" i="8"/>
  <c r="G158" i="7"/>
  <c r="F158" i="7"/>
  <c r="E158" i="7"/>
  <c r="D158" i="7"/>
  <c r="C158" i="7"/>
  <c r="G157" i="7"/>
  <c r="F157" i="7"/>
  <c r="E157" i="7"/>
  <c r="D157" i="7"/>
  <c r="C157" i="7"/>
  <c r="G156" i="7"/>
  <c r="F156" i="7"/>
  <c r="E156" i="7"/>
  <c r="D156" i="7"/>
  <c r="C156" i="7"/>
  <c r="G155" i="7"/>
  <c r="F155" i="7"/>
  <c r="E155" i="7"/>
  <c r="D155" i="7"/>
  <c r="C155" i="7"/>
  <c r="G154" i="7"/>
  <c r="F154" i="7"/>
  <c r="E154" i="7"/>
  <c r="D154" i="7"/>
  <c r="C154" i="7"/>
  <c r="G153" i="7"/>
  <c r="F153" i="7"/>
  <c r="E153" i="7"/>
  <c r="D153" i="7"/>
  <c r="C153" i="7"/>
  <c r="G151" i="7"/>
  <c r="F151" i="7"/>
  <c r="E151" i="7"/>
  <c r="D151" i="7"/>
  <c r="C151" i="7"/>
  <c r="G150" i="7"/>
  <c r="F150" i="7"/>
  <c r="E150" i="7"/>
  <c r="D150" i="7"/>
  <c r="C150" i="7"/>
  <c r="G149" i="7"/>
  <c r="F149" i="7"/>
  <c r="E149" i="7"/>
  <c r="D149" i="7"/>
  <c r="C149" i="7"/>
  <c r="G148" i="7"/>
  <c r="F148" i="7"/>
  <c r="E148" i="7"/>
  <c r="D148" i="7"/>
  <c r="C148" i="7"/>
  <c r="G147" i="7"/>
  <c r="F147" i="7"/>
  <c r="E147" i="7"/>
  <c r="D147" i="7"/>
  <c r="C147" i="7"/>
  <c r="G146" i="7"/>
  <c r="F146" i="7"/>
  <c r="E146" i="7"/>
  <c r="D146" i="7"/>
  <c r="C146" i="7"/>
  <c r="G145" i="7"/>
  <c r="F145" i="7"/>
  <c r="E145" i="7"/>
  <c r="D145" i="7"/>
  <c r="C145" i="7"/>
  <c r="G144" i="7"/>
  <c r="F144" i="7"/>
  <c r="E144" i="7"/>
  <c r="D144" i="7"/>
  <c r="C144" i="7"/>
  <c r="G143" i="7"/>
  <c r="F143" i="7"/>
  <c r="E143" i="7"/>
  <c r="D143" i="7"/>
  <c r="C143" i="7"/>
  <c r="G142" i="7"/>
  <c r="F142" i="7"/>
  <c r="E142" i="7"/>
  <c r="D142" i="7"/>
  <c r="C142" i="7"/>
  <c r="G141" i="7"/>
  <c r="F141" i="7"/>
  <c r="E141" i="7"/>
  <c r="D141" i="7"/>
  <c r="C141" i="7"/>
  <c r="G139" i="7"/>
  <c r="F139" i="7"/>
  <c r="E139" i="7"/>
  <c r="D139" i="7"/>
  <c r="C139" i="7"/>
  <c r="G138" i="7"/>
  <c r="F138" i="7"/>
  <c r="E138" i="7"/>
  <c r="D138" i="7"/>
  <c r="C138" i="7"/>
  <c r="G137" i="7"/>
  <c r="F137" i="7"/>
  <c r="E137" i="7"/>
  <c r="D137" i="7"/>
  <c r="C137" i="7"/>
  <c r="G136" i="7"/>
  <c r="F136" i="7"/>
  <c r="E136" i="7"/>
  <c r="D136" i="7"/>
  <c r="C136" i="7"/>
  <c r="G135" i="7"/>
  <c r="F135" i="7"/>
  <c r="E135" i="7"/>
  <c r="D135" i="7"/>
  <c r="C135" i="7"/>
  <c r="G134" i="7"/>
  <c r="F134" i="7"/>
  <c r="E134" i="7"/>
  <c r="D134" i="7"/>
  <c r="C134" i="7"/>
  <c r="G133" i="7"/>
  <c r="F133" i="7"/>
  <c r="E133" i="7"/>
  <c r="D133" i="7"/>
  <c r="C133" i="7"/>
  <c r="G132" i="7"/>
  <c r="F132" i="7"/>
  <c r="E132" i="7"/>
  <c r="D132" i="7"/>
  <c r="C132" i="7"/>
  <c r="G131" i="7"/>
  <c r="F131" i="7"/>
  <c r="E131" i="7"/>
  <c r="D131" i="7"/>
  <c r="C131" i="7"/>
  <c r="G130" i="7"/>
  <c r="F130" i="7"/>
  <c r="E130" i="7"/>
  <c r="D130" i="7"/>
  <c r="C130" i="7"/>
  <c r="G129" i="7"/>
  <c r="F129" i="7"/>
  <c r="E129" i="7"/>
  <c r="D129" i="7"/>
  <c r="C129" i="7"/>
  <c r="G128" i="7"/>
  <c r="F128" i="7"/>
  <c r="E128" i="7"/>
  <c r="D128" i="7"/>
  <c r="C128" i="7"/>
  <c r="G126" i="7"/>
  <c r="F126" i="7"/>
  <c r="E126" i="7"/>
  <c r="D126" i="7"/>
  <c r="C126" i="7"/>
  <c r="G125" i="7"/>
  <c r="F125" i="7"/>
  <c r="E125" i="7"/>
  <c r="D125" i="7"/>
  <c r="C125" i="7"/>
  <c r="G124" i="7"/>
  <c r="F124" i="7"/>
  <c r="E124" i="7"/>
  <c r="D124" i="7"/>
  <c r="C124" i="7"/>
  <c r="G123" i="7"/>
  <c r="F123" i="7"/>
  <c r="E123" i="7"/>
  <c r="D123" i="7"/>
  <c r="C123" i="7"/>
  <c r="G122" i="7"/>
  <c r="F122" i="7"/>
  <c r="E122" i="7"/>
  <c r="D122" i="7"/>
  <c r="C122" i="7"/>
  <c r="G121" i="7"/>
  <c r="F121" i="7"/>
  <c r="E121" i="7"/>
  <c r="D121" i="7"/>
  <c r="C121" i="7"/>
  <c r="G119" i="7"/>
  <c r="F119" i="7"/>
  <c r="E119" i="7"/>
  <c r="D119" i="7"/>
  <c r="C119" i="7"/>
  <c r="G118" i="7"/>
  <c r="F118" i="7"/>
  <c r="E118" i="7"/>
  <c r="D118" i="7"/>
  <c r="C118" i="7"/>
  <c r="G117" i="7"/>
  <c r="F117" i="7"/>
  <c r="E117" i="7"/>
  <c r="D117" i="7"/>
  <c r="C117" i="7"/>
  <c r="G116" i="7"/>
  <c r="F116" i="7"/>
  <c r="E116" i="7"/>
  <c r="D116" i="7"/>
  <c r="C116" i="7"/>
  <c r="G115" i="7"/>
  <c r="F115" i="7"/>
  <c r="E115" i="7"/>
  <c r="D115" i="7"/>
  <c r="C115" i="7"/>
  <c r="G114" i="7"/>
  <c r="F114" i="7"/>
  <c r="E114" i="7"/>
  <c r="D114" i="7"/>
  <c r="C114" i="7"/>
  <c r="G113" i="7"/>
  <c r="F113" i="7"/>
  <c r="E113" i="7"/>
  <c r="D113" i="7"/>
  <c r="C113" i="7"/>
  <c r="G112" i="7"/>
  <c r="F112" i="7"/>
  <c r="E112" i="7"/>
  <c r="D112" i="7"/>
  <c r="C112" i="7"/>
  <c r="G109" i="7"/>
  <c r="F109" i="7"/>
  <c r="E109" i="7"/>
  <c r="D109" i="7"/>
  <c r="C109" i="7"/>
  <c r="G108" i="7"/>
  <c r="F108" i="7"/>
  <c r="E108" i="7"/>
  <c r="D108" i="7"/>
  <c r="C108" i="7"/>
  <c r="G107" i="7"/>
  <c r="F107" i="7"/>
  <c r="E107" i="7"/>
  <c r="D107" i="7"/>
  <c r="C107" i="7"/>
  <c r="G106" i="7"/>
  <c r="F106" i="7"/>
  <c r="E106" i="7"/>
  <c r="D106" i="7"/>
  <c r="C106" i="7"/>
  <c r="G105" i="7"/>
  <c r="F105" i="7"/>
  <c r="E105" i="7"/>
  <c r="D105" i="7"/>
  <c r="C105" i="7"/>
  <c r="G104" i="7"/>
  <c r="F104" i="7"/>
  <c r="E104" i="7"/>
  <c r="D104" i="7"/>
  <c r="C104" i="7"/>
  <c r="G102" i="7"/>
  <c r="F102" i="7"/>
  <c r="E102" i="7"/>
  <c r="D102" i="7"/>
  <c r="C102" i="7"/>
  <c r="G101" i="7"/>
  <c r="F101" i="7"/>
  <c r="E101" i="7"/>
  <c r="D101" i="7"/>
  <c r="C101" i="7"/>
  <c r="G100" i="7"/>
  <c r="F100" i="7"/>
  <c r="E100" i="7"/>
  <c r="D100" i="7"/>
  <c r="C100" i="7"/>
  <c r="G99" i="7"/>
  <c r="F99" i="7"/>
  <c r="E99" i="7"/>
  <c r="D99" i="7"/>
  <c r="C99" i="7"/>
  <c r="G98" i="7"/>
  <c r="F98" i="7"/>
  <c r="E98" i="7"/>
  <c r="D98" i="7"/>
  <c r="C98" i="7"/>
  <c r="G97" i="7"/>
  <c r="F97" i="7"/>
  <c r="E97" i="7"/>
  <c r="D97" i="7"/>
  <c r="C97" i="7"/>
  <c r="G96" i="7"/>
  <c r="F96" i="7"/>
  <c r="E96" i="7"/>
  <c r="D96" i="7"/>
  <c r="C96" i="7"/>
  <c r="G95" i="7"/>
  <c r="F95" i="7"/>
  <c r="E95" i="7"/>
  <c r="D95" i="7"/>
  <c r="C95" i="7"/>
  <c r="G94" i="7"/>
  <c r="F94" i="7"/>
  <c r="E94" i="7"/>
  <c r="D94" i="7"/>
  <c r="C94" i="7"/>
  <c r="G93" i="7"/>
  <c r="F93" i="7"/>
  <c r="E93" i="7"/>
  <c r="D93" i="7"/>
  <c r="C93" i="7"/>
  <c r="G92" i="7"/>
  <c r="F92" i="7"/>
  <c r="E92" i="7"/>
  <c r="D92" i="7"/>
  <c r="C92" i="7"/>
  <c r="G90" i="7"/>
  <c r="F90" i="7"/>
  <c r="E90" i="7"/>
  <c r="D90" i="7"/>
  <c r="C90" i="7"/>
  <c r="G89" i="7"/>
  <c r="F89" i="7"/>
  <c r="E89" i="7"/>
  <c r="D89" i="7"/>
  <c r="C89" i="7"/>
  <c r="G88" i="7"/>
  <c r="F88" i="7"/>
  <c r="E88" i="7"/>
  <c r="D88" i="7"/>
  <c r="C88" i="7"/>
  <c r="G87" i="7"/>
  <c r="F87" i="7"/>
  <c r="E87" i="7"/>
  <c r="D87" i="7"/>
  <c r="C87" i="7"/>
  <c r="G86" i="7"/>
  <c r="F86" i="7"/>
  <c r="E86" i="7"/>
  <c r="D86" i="7"/>
  <c r="C86" i="7"/>
  <c r="G85" i="7"/>
  <c r="F85" i="7"/>
  <c r="E85" i="7"/>
  <c r="D85" i="7"/>
  <c r="C85" i="7"/>
  <c r="G84" i="7"/>
  <c r="F84" i="7"/>
  <c r="E84" i="7"/>
  <c r="D84" i="7"/>
  <c r="C84" i="7"/>
  <c r="G83" i="7"/>
  <c r="F83" i="7"/>
  <c r="E83" i="7"/>
  <c r="D83" i="7"/>
  <c r="C83" i="7"/>
  <c r="G82" i="7"/>
  <c r="F82" i="7"/>
  <c r="E82" i="7"/>
  <c r="D82" i="7"/>
  <c r="C82" i="7"/>
  <c r="G81" i="7"/>
  <c r="F81" i="7"/>
  <c r="E81" i="7"/>
  <c r="D81" i="7"/>
  <c r="C81" i="7"/>
  <c r="G80" i="7"/>
  <c r="F80" i="7"/>
  <c r="E80" i="7"/>
  <c r="D80" i="7"/>
  <c r="C80" i="7"/>
  <c r="G79" i="7"/>
  <c r="F79" i="7"/>
  <c r="E79" i="7"/>
  <c r="D79" i="7"/>
  <c r="C79" i="7"/>
  <c r="G77" i="7"/>
  <c r="F77" i="7"/>
  <c r="E77" i="7"/>
  <c r="D77" i="7"/>
  <c r="C77" i="7"/>
  <c r="G76" i="7"/>
  <c r="F76" i="7"/>
  <c r="E76" i="7"/>
  <c r="D76" i="7"/>
  <c r="C76" i="7"/>
  <c r="G75" i="7"/>
  <c r="F75" i="7"/>
  <c r="E75" i="7"/>
  <c r="D75" i="7"/>
  <c r="C75" i="7"/>
  <c r="G74" i="7"/>
  <c r="F74" i="7"/>
  <c r="E74" i="7"/>
  <c r="D74" i="7"/>
  <c r="C74" i="7"/>
  <c r="G73" i="7"/>
  <c r="F73" i="7"/>
  <c r="E73" i="7"/>
  <c r="D73" i="7"/>
  <c r="C73" i="7"/>
  <c r="G72" i="7"/>
  <c r="F72" i="7"/>
  <c r="E72" i="7"/>
  <c r="D72" i="7"/>
  <c r="C72" i="7"/>
  <c r="G70" i="7"/>
  <c r="F70" i="7"/>
  <c r="E70" i="7"/>
  <c r="D70" i="7"/>
  <c r="C70" i="7"/>
  <c r="G69" i="7"/>
  <c r="F69" i="7"/>
  <c r="E69" i="7"/>
  <c r="D69" i="7"/>
  <c r="C69" i="7"/>
  <c r="G68" i="7"/>
  <c r="F68" i="7"/>
  <c r="E68" i="7"/>
  <c r="D68" i="7"/>
  <c r="C68" i="7"/>
  <c r="G67" i="7"/>
  <c r="F67" i="7"/>
  <c r="E67" i="7"/>
  <c r="D67" i="7"/>
  <c r="C67" i="7"/>
  <c r="G66" i="7"/>
  <c r="F66" i="7"/>
  <c r="E66" i="7"/>
  <c r="D66" i="7"/>
  <c r="C66" i="7"/>
  <c r="G65" i="7"/>
  <c r="F65" i="7"/>
  <c r="E65" i="7"/>
  <c r="D65" i="7"/>
  <c r="C65" i="7"/>
  <c r="G64" i="7"/>
  <c r="F64" i="7"/>
  <c r="E64" i="7"/>
  <c r="D64" i="7"/>
  <c r="C64" i="7"/>
  <c r="G63" i="7"/>
  <c r="F63" i="7"/>
  <c r="E63" i="7"/>
  <c r="D63" i="7"/>
  <c r="C63" i="7"/>
  <c r="G60" i="7"/>
  <c r="F60" i="7"/>
  <c r="E60" i="7"/>
  <c r="D60" i="7"/>
  <c r="C60" i="7"/>
  <c r="G59" i="7"/>
  <c r="F59" i="7"/>
  <c r="E59" i="7"/>
  <c r="D59" i="7"/>
  <c r="C59" i="7"/>
  <c r="G58" i="7"/>
  <c r="F58" i="7"/>
  <c r="E58" i="7"/>
  <c r="D58" i="7"/>
  <c r="C58" i="7"/>
  <c r="G57" i="7"/>
  <c r="F57" i="7"/>
  <c r="E57" i="7"/>
  <c r="D57" i="7"/>
  <c r="C57" i="7"/>
  <c r="G56" i="7"/>
  <c r="F56" i="7"/>
  <c r="E56" i="7"/>
  <c r="D56" i="7"/>
  <c r="C56" i="7"/>
  <c r="G55" i="7"/>
  <c r="F55" i="7"/>
  <c r="E55" i="7"/>
  <c r="D55" i="7"/>
  <c r="C55" i="7"/>
  <c r="G53" i="7"/>
  <c r="F53" i="7"/>
  <c r="E53" i="7"/>
  <c r="D53" i="7"/>
  <c r="C53" i="7"/>
  <c r="G52" i="7"/>
  <c r="F52" i="7"/>
  <c r="E52" i="7"/>
  <c r="D52" i="7"/>
  <c r="C52" i="7"/>
  <c r="G51" i="7"/>
  <c r="F51" i="7"/>
  <c r="E51" i="7"/>
  <c r="D51" i="7"/>
  <c r="C51" i="7"/>
  <c r="G50" i="7"/>
  <c r="F50" i="7"/>
  <c r="E50" i="7"/>
  <c r="D50" i="7"/>
  <c r="C50" i="7"/>
  <c r="G49" i="7"/>
  <c r="F49" i="7"/>
  <c r="E49" i="7"/>
  <c r="D49" i="7"/>
  <c r="C49" i="7"/>
  <c r="G48" i="7"/>
  <c r="F48" i="7"/>
  <c r="E48" i="7"/>
  <c r="D48" i="7"/>
  <c r="C48" i="7"/>
  <c r="G47" i="7"/>
  <c r="F47" i="7"/>
  <c r="E47" i="7"/>
  <c r="D47" i="7"/>
  <c r="C47" i="7"/>
  <c r="G46" i="7"/>
  <c r="F46" i="7"/>
  <c r="E46" i="7"/>
  <c r="D46" i="7"/>
  <c r="C46" i="7"/>
  <c r="G45" i="7"/>
  <c r="F45" i="7"/>
  <c r="E45" i="7"/>
  <c r="D45" i="7"/>
  <c r="C45" i="7"/>
  <c r="G44" i="7"/>
  <c r="F44" i="7"/>
  <c r="E44" i="7"/>
  <c r="D44" i="7"/>
  <c r="C44" i="7"/>
  <c r="G43" i="7"/>
  <c r="F43" i="7"/>
  <c r="E43" i="7"/>
  <c r="D43" i="7"/>
  <c r="C43" i="7"/>
  <c r="G41" i="7"/>
  <c r="F41" i="7"/>
  <c r="E41" i="7"/>
  <c r="D41" i="7"/>
  <c r="C41" i="7"/>
  <c r="G40" i="7"/>
  <c r="F40" i="7"/>
  <c r="E40" i="7"/>
  <c r="D40" i="7"/>
  <c r="C40" i="7"/>
  <c r="G39" i="7"/>
  <c r="F39" i="7"/>
  <c r="E39" i="7"/>
  <c r="D39" i="7"/>
  <c r="C39" i="7"/>
  <c r="G38" i="7"/>
  <c r="F38" i="7"/>
  <c r="E38" i="7"/>
  <c r="D38" i="7"/>
  <c r="C38" i="7"/>
  <c r="G37" i="7"/>
  <c r="F37" i="7"/>
  <c r="E37" i="7"/>
  <c r="D37" i="7"/>
  <c r="C37" i="7"/>
  <c r="G36" i="7"/>
  <c r="F36" i="7"/>
  <c r="E36" i="7"/>
  <c r="D36" i="7"/>
  <c r="C36" i="7"/>
  <c r="G35" i="7"/>
  <c r="F35" i="7"/>
  <c r="E35" i="7"/>
  <c r="D35" i="7"/>
  <c r="C35" i="7"/>
  <c r="G34" i="7"/>
  <c r="F34" i="7"/>
  <c r="E34" i="7"/>
  <c r="D34" i="7"/>
  <c r="C34" i="7"/>
  <c r="G33" i="7"/>
  <c r="F33" i="7"/>
  <c r="E33" i="7"/>
  <c r="D33" i="7"/>
  <c r="C33" i="7"/>
  <c r="G32" i="7"/>
  <c r="F32" i="7"/>
  <c r="E32" i="7"/>
  <c r="D32" i="7"/>
  <c r="C32" i="7"/>
  <c r="G31" i="7"/>
  <c r="F31" i="7"/>
  <c r="E31" i="7"/>
  <c r="D31" i="7"/>
  <c r="C31" i="7"/>
  <c r="G30" i="7"/>
  <c r="F30" i="7"/>
  <c r="E30" i="7"/>
  <c r="D30" i="7"/>
  <c r="C30" i="7"/>
  <c r="G28" i="7"/>
  <c r="F28" i="7"/>
  <c r="E28" i="7"/>
  <c r="D28" i="7"/>
  <c r="C28" i="7"/>
  <c r="G27" i="7"/>
  <c r="F27" i="7"/>
  <c r="E27" i="7"/>
  <c r="D27" i="7"/>
  <c r="C27" i="7"/>
  <c r="G26" i="7"/>
  <c r="F26" i="7"/>
  <c r="E26" i="7"/>
  <c r="D26" i="7"/>
  <c r="C26" i="7"/>
  <c r="G25" i="7"/>
  <c r="F25" i="7"/>
  <c r="E25" i="7"/>
  <c r="D25" i="7"/>
  <c r="C25" i="7"/>
  <c r="G24" i="7"/>
  <c r="F24" i="7"/>
  <c r="E24" i="7"/>
  <c r="D24" i="7"/>
  <c r="C24" i="7"/>
  <c r="G23" i="7"/>
  <c r="F23" i="7"/>
  <c r="E23" i="7"/>
  <c r="D23" i="7"/>
  <c r="C23" i="7"/>
  <c r="G21" i="7"/>
  <c r="F21" i="7"/>
  <c r="E21" i="7"/>
  <c r="D21" i="7"/>
  <c r="C21" i="7"/>
  <c r="G20" i="7"/>
  <c r="F20" i="7"/>
  <c r="E20" i="7"/>
  <c r="D20" i="7"/>
  <c r="C20" i="7"/>
  <c r="G19" i="7"/>
  <c r="F19" i="7"/>
  <c r="E19" i="7"/>
  <c r="D19" i="7"/>
  <c r="C19" i="7"/>
  <c r="G18" i="7"/>
  <c r="F18" i="7"/>
  <c r="E18" i="7"/>
  <c r="D18" i="7"/>
  <c r="C18" i="7"/>
  <c r="G17" i="7"/>
  <c r="F17" i="7"/>
  <c r="E17" i="7"/>
  <c r="D17" i="7"/>
  <c r="C17" i="7"/>
  <c r="G16" i="7"/>
  <c r="F16" i="7"/>
  <c r="E16" i="7"/>
  <c r="D16" i="7"/>
  <c r="C16" i="7"/>
  <c r="G15" i="7"/>
  <c r="F15" i="7"/>
  <c r="E15" i="7"/>
  <c r="D15" i="7"/>
  <c r="C15" i="7"/>
  <c r="G14" i="7"/>
  <c r="F14" i="7"/>
  <c r="E14" i="7"/>
  <c r="D14" i="7"/>
  <c r="C14" i="7"/>
  <c r="A8" i="7"/>
  <c r="B7" i="7"/>
  <c r="B6" i="7"/>
  <c r="B2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Scott Marley</author>
    <author>Yanosh Khan</author>
  </authors>
  <commentList>
    <comment ref="F9" authorId="0" shapeId="0" xr:uid="{D7CEE772-9863-4979-AA2F-3DD4A8AB99CD}">
      <text>
        <r>
          <rPr>
            <sz val="8"/>
            <color indexed="81"/>
            <rFont val="Arial"/>
            <family val="2"/>
          </rPr>
          <t>Excludes unemployed and people who had a job to go to. 
Includes people who wanted to work and were unavailable within four weeks and not actively looking</t>
        </r>
      </text>
    </comment>
    <comment ref="B60" authorId="1" shapeId="0" xr:uid="{D1CCA446-C2AA-4886-BBBA-3388EE286697}">
      <text>
        <r>
          <rPr>
            <sz val="8"/>
            <color indexed="81"/>
            <rFont val="Arial"/>
            <family val="2"/>
          </rPr>
          <t xml:space="preserve">Total includes inadequately described
</t>
        </r>
      </text>
    </comment>
    <comment ref="B109" authorId="1" shapeId="0" xr:uid="{3DE0BE5A-4FF8-4574-89AF-C17BC0503DA1}">
      <text>
        <r>
          <rPr>
            <sz val="8"/>
            <color indexed="81"/>
            <rFont val="Arial"/>
            <family val="2"/>
          </rPr>
          <t xml:space="preserve">Total includes inadequately described
</t>
        </r>
      </text>
    </comment>
    <comment ref="B158" authorId="1" shapeId="0" xr:uid="{AC897C75-36B1-4A1D-A343-8A8014E33734}">
      <text>
        <r>
          <rPr>
            <sz val="8"/>
            <color indexed="81"/>
            <rFont val="Arial"/>
            <family val="2"/>
          </rPr>
          <t xml:space="preserve">Total includes inadequately described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Scott Marley</author>
    <author>Yanosh Khan</author>
  </authors>
  <commentList>
    <comment ref="F9" authorId="0" shapeId="0" xr:uid="{022A4D48-744E-4AC6-90D6-8A948E03E27C}">
      <text>
        <r>
          <rPr>
            <sz val="8"/>
            <color indexed="81"/>
            <rFont val="Arial"/>
            <family val="2"/>
          </rPr>
          <t>Excludes unemployed and people who had a job to go to. 
Includes people who wanted to work and were unavailable within four weeks and not actively looking</t>
        </r>
      </text>
    </comment>
    <comment ref="B60" authorId="1" shapeId="0" xr:uid="{AF48F1DF-BF1F-41FC-8908-8B080B035548}">
      <text>
        <r>
          <rPr>
            <sz val="8"/>
            <color indexed="81"/>
            <rFont val="Arial"/>
            <family val="2"/>
          </rPr>
          <t xml:space="preserve">Total includes inadequately described
</t>
        </r>
      </text>
    </comment>
    <comment ref="B109" authorId="1" shapeId="0" xr:uid="{A5AEEF3A-1F7F-4B84-8458-26DEBE979855}">
      <text>
        <r>
          <rPr>
            <sz val="8"/>
            <color indexed="81"/>
            <rFont val="Arial"/>
            <family val="2"/>
          </rPr>
          <t xml:space="preserve">Total includes inadequately described
</t>
        </r>
      </text>
    </comment>
    <comment ref="B158" authorId="1" shapeId="0" xr:uid="{46DCF2E8-1B7E-4BE7-8145-F777322C8399}">
      <text>
        <r>
          <rPr>
            <sz val="8"/>
            <color indexed="81"/>
            <rFont val="Arial"/>
            <family val="2"/>
          </rPr>
          <t xml:space="preserve">Total includes inadequately described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L10" authorId="0" shapeId="0" xr:uid="{00000000-0006-0000-00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1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AN11" authorId="0" shapeId="0" xr:uid="{00000000-0006-0000-0100-00000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1" authorId="0" shapeId="0" xr:uid="{00000000-0006-0000-0100-00000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1" authorId="0" shapeId="0" xr:uid="{00000000-0006-0000-0100-00000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1" authorId="0" shapeId="0" xr:uid="{00000000-0006-0000-0100-00000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1" authorId="0" shapeId="0" xr:uid="{00000000-0006-0000-0100-00000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G11" authorId="0" shapeId="0" xr:uid="{00000000-0006-0000-0100-00000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L11" authorId="0" shapeId="0" xr:uid="{00000000-0006-0000-0100-00000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1" authorId="0" shapeId="0" xr:uid="{00000000-0006-0000-0100-00000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1" authorId="0" shapeId="0" xr:uid="{00000000-0006-0000-0100-00000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1" authorId="0" shapeId="0" xr:uid="{00000000-0006-0000-0100-00000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1" authorId="0" shapeId="0" xr:uid="{00000000-0006-0000-0100-00000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11" authorId="0" shapeId="0" xr:uid="{00000000-0006-0000-0100-00000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1" authorId="0" shapeId="0" xr:uid="{00000000-0006-0000-0100-00000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U11" authorId="0" shapeId="0" xr:uid="{00000000-0006-0000-0100-00000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Z11" authorId="0" shapeId="0" xr:uid="{00000000-0006-0000-0100-00001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E11" authorId="0" shapeId="0" xr:uid="{00000000-0006-0000-0100-00001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T11" authorId="0" shapeId="0" xr:uid="{00000000-0006-0000-0100-00001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1" authorId="0" shapeId="0" xr:uid="{00000000-0006-0000-0100-00001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1" authorId="0" shapeId="0" xr:uid="{00000000-0006-0000-0100-00001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I11" authorId="0" shapeId="0" xr:uid="{00000000-0006-0000-0100-00001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S11" authorId="0" shapeId="0" xr:uid="{00000000-0006-0000-0100-00001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11" authorId="0" shapeId="0" xr:uid="{00000000-0006-0000-0100-00001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11" authorId="0" shapeId="0" xr:uid="{00000000-0006-0000-0100-00001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T11" authorId="0" shapeId="0" xr:uid="{00000000-0006-0000-0100-00001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U11" authorId="0" shapeId="0" xr:uid="{00000000-0006-0000-0100-00001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V11" authorId="0" shapeId="0" xr:uid="{00000000-0006-0000-0100-00001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W11" authorId="0" shapeId="0" xr:uid="{00000000-0006-0000-0100-00001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X11" authorId="0" shapeId="0" xr:uid="{00000000-0006-0000-0100-00001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Y11" authorId="0" shapeId="0" xr:uid="{00000000-0006-0000-0100-00001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Z11" authorId="0" shapeId="0" xr:uid="{00000000-0006-0000-0100-00001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A11" authorId="0" shapeId="0" xr:uid="{00000000-0006-0000-0100-00002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B11" authorId="0" shapeId="0" xr:uid="{00000000-0006-0000-0100-00002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C11" authorId="0" shapeId="0" xr:uid="{00000000-0006-0000-0100-00002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D11" authorId="0" shapeId="0" xr:uid="{00000000-0006-0000-0100-00002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E11" authorId="0" shapeId="0" xr:uid="{00000000-0006-0000-0100-00002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F11" authorId="0" shapeId="0" xr:uid="{00000000-0006-0000-0100-00002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G11" authorId="0" shapeId="0" xr:uid="{00000000-0006-0000-0100-00002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H11" authorId="0" shapeId="0" xr:uid="{00000000-0006-0000-0100-00002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I11" authorId="0" shapeId="0" xr:uid="{00000000-0006-0000-0100-00002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J11" authorId="0" shapeId="0" xr:uid="{00000000-0006-0000-0100-00002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K11" authorId="0" shapeId="0" xr:uid="{00000000-0006-0000-0100-00002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L11" authorId="0" shapeId="0" xr:uid="{00000000-0006-0000-0100-00002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M11" authorId="0" shapeId="0" xr:uid="{00000000-0006-0000-0100-00002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N11" authorId="0" shapeId="0" xr:uid="{00000000-0006-0000-0100-00002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O11" authorId="0" shapeId="0" xr:uid="{00000000-0006-0000-0100-00002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P11" authorId="0" shapeId="0" xr:uid="{00000000-0006-0000-0100-00002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Q11" authorId="0" shapeId="0" xr:uid="{00000000-0006-0000-0100-00003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R12" authorId="0" shapeId="0" xr:uid="{00000000-0006-0000-0100-00003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2" authorId="0" shapeId="0" xr:uid="{00000000-0006-0000-0100-00003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G12" authorId="0" shapeId="0" xr:uid="{00000000-0006-0000-0100-00003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L12" authorId="0" shapeId="0" xr:uid="{00000000-0006-0000-0100-00003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2" authorId="0" shapeId="0" xr:uid="{00000000-0006-0000-0100-00003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2" authorId="0" shapeId="0" xr:uid="{00000000-0006-0000-0100-00003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2" authorId="0" shapeId="0" xr:uid="{00000000-0006-0000-0100-00003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2" authorId="0" shapeId="0" xr:uid="{00000000-0006-0000-0100-00003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2" authorId="0" shapeId="0" xr:uid="{00000000-0006-0000-0100-00003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U12" authorId="0" shapeId="0" xr:uid="{00000000-0006-0000-0100-00003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12" authorId="0" shapeId="0" xr:uid="{00000000-0006-0000-0100-00003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E12" authorId="0" shapeId="0" xr:uid="{00000000-0006-0000-0100-00003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O12" authorId="0" shapeId="0" xr:uid="{00000000-0006-0000-0100-00003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2" authorId="0" shapeId="0" xr:uid="{00000000-0006-0000-0100-00003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2" authorId="0" shapeId="0" xr:uid="{00000000-0006-0000-0100-00003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2" authorId="0" shapeId="0" xr:uid="{00000000-0006-0000-0100-00004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12" authorId="0" shapeId="0" xr:uid="{00000000-0006-0000-0100-00004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S12" authorId="0" shapeId="0" xr:uid="{00000000-0006-0000-0100-00004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12" authorId="0" shapeId="0" xr:uid="{00000000-0006-0000-0100-00004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2" authorId="0" shapeId="0" xr:uid="{00000000-0006-0000-0100-00004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W12" authorId="0" shapeId="0" xr:uid="{00000000-0006-0000-0100-00004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12" authorId="0" shapeId="0" xr:uid="{00000000-0006-0000-0100-00004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T12" authorId="0" shapeId="0" xr:uid="{00000000-0006-0000-0100-00004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U12" authorId="0" shapeId="0" xr:uid="{00000000-0006-0000-0100-00004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V12" authorId="0" shapeId="0" xr:uid="{00000000-0006-0000-0100-00004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W12" authorId="0" shapeId="0" xr:uid="{00000000-0006-0000-0100-00004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X12" authorId="0" shapeId="0" xr:uid="{00000000-0006-0000-0100-00004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Y12" authorId="0" shapeId="0" xr:uid="{00000000-0006-0000-0100-00004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Z12" authorId="0" shapeId="0" xr:uid="{00000000-0006-0000-0100-00004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A12" authorId="0" shapeId="0" xr:uid="{00000000-0006-0000-0100-00004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B12" authorId="0" shapeId="0" xr:uid="{00000000-0006-0000-0100-00004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C12" authorId="0" shapeId="0" xr:uid="{00000000-0006-0000-0100-00005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D12" authorId="0" shapeId="0" xr:uid="{00000000-0006-0000-0100-00005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E12" authorId="0" shapeId="0" xr:uid="{00000000-0006-0000-0100-00005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F12" authorId="0" shapeId="0" xr:uid="{00000000-0006-0000-0100-00005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G12" authorId="0" shapeId="0" xr:uid="{00000000-0006-0000-0100-00005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H12" authorId="0" shapeId="0" xr:uid="{00000000-0006-0000-0100-00005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I12" authorId="0" shapeId="0" xr:uid="{00000000-0006-0000-0100-00005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J12" authorId="0" shapeId="0" xr:uid="{00000000-0006-0000-0100-00005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K12" authorId="0" shapeId="0" xr:uid="{00000000-0006-0000-0100-00005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L12" authorId="0" shapeId="0" xr:uid="{00000000-0006-0000-0100-00005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M12" authorId="0" shapeId="0" xr:uid="{00000000-0006-0000-0100-00005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N12" authorId="0" shapeId="0" xr:uid="{00000000-0006-0000-0100-00005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O12" authorId="0" shapeId="0" xr:uid="{00000000-0006-0000-0100-00005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P12" authorId="0" shapeId="0" xr:uid="{00000000-0006-0000-0100-00005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Q12" authorId="0" shapeId="0" xr:uid="{00000000-0006-0000-0100-00005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C13" authorId="0" shapeId="0" xr:uid="{00000000-0006-0000-0100-00005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3" authorId="0" shapeId="0" xr:uid="{00000000-0006-0000-0100-00006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3" authorId="0" shapeId="0" xr:uid="{00000000-0006-0000-0100-00006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3" authorId="0" shapeId="0" xr:uid="{00000000-0006-0000-0100-00006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3" authorId="0" shapeId="0" xr:uid="{00000000-0006-0000-0100-00006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G13" authorId="0" shapeId="0" xr:uid="{00000000-0006-0000-0100-00006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13" authorId="0" shapeId="0" xr:uid="{00000000-0006-0000-0100-00006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3" authorId="0" shapeId="0" xr:uid="{00000000-0006-0000-0100-00006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3" authorId="0" shapeId="0" xr:uid="{00000000-0006-0000-0100-00006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3" authorId="0" shapeId="0" xr:uid="{00000000-0006-0000-0100-00006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3" authorId="0" shapeId="0" xr:uid="{00000000-0006-0000-0100-00006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13" authorId="0" shapeId="0" xr:uid="{00000000-0006-0000-0100-00006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13" authorId="0" shapeId="0" xr:uid="{00000000-0006-0000-0100-00006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3" authorId="0" shapeId="0" xr:uid="{00000000-0006-0000-0100-00006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P13" authorId="0" shapeId="0" xr:uid="{00000000-0006-0000-0100-00006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13" authorId="0" shapeId="0" xr:uid="{00000000-0006-0000-0100-00006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U13" authorId="0" shapeId="0" xr:uid="{00000000-0006-0000-0100-00006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13" authorId="0" shapeId="0" xr:uid="{00000000-0006-0000-0100-00007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E13" authorId="0" shapeId="0" xr:uid="{00000000-0006-0000-0100-00007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13" authorId="0" shapeId="0" xr:uid="{00000000-0006-0000-0100-00007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3" authorId="0" shapeId="0" xr:uid="{00000000-0006-0000-0100-00007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3" authorId="0" shapeId="0" xr:uid="{00000000-0006-0000-0100-00007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13" authorId="0" shapeId="0" xr:uid="{00000000-0006-0000-0100-00007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13" authorId="0" shapeId="0" xr:uid="{00000000-0006-0000-0100-00007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S13" authorId="0" shapeId="0" xr:uid="{00000000-0006-0000-0100-00007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13" authorId="0" shapeId="0" xr:uid="{00000000-0006-0000-0100-00007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13" authorId="0" shapeId="0" xr:uid="{00000000-0006-0000-0100-00007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W13" authorId="0" shapeId="0" xr:uid="{00000000-0006-0000-0100-00007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13" authorId="0" shapeId="0" xr:uid="{00000000-0006-0000-0100-00007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T13" authorId="0" shapeId="0" xr:uid="{00000000-0006-0000-0100-00007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U13" authorId="0" shapeId="0" xr:uid="{00000000-0006-0000-0100-00007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V13" authorId="0" shapeId="0" xr:uid="{00000000-0006-0000-0100-00007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W13" authorId="0" shapeId="0" xr:uid="{00000000-0006-0000-0100-00007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X13" authorId="0" shapeId="0" xr:uid="{00000000-0006-0000-0100-00008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Y13" authorId="0" shapeId="0" xr:uid="{00000000-0006-0000-0100-00008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Z13" authorId="0" shapeId="0" xr:uid="{00000000-0006-0000-0100-00008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A13" authorId="0" shapeId="0" xr:uid="{00000000-0006-0000-0100-00008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B13" authorId="0" shapeId="0" xr:uid="{00000000-0006-0000-0100-00008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C13" authorId="0" shapeId="0" xr:uid="{00000000-0006-0000-0100-00008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D13" authorId="0" shapeId="0" xr:uid="{00000000-0006-0000-0100-00008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E13" authorId="0" shapeId="0" xr:uid="{00000000-0006-0000-0100-00008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F13" authorId="0" shapeId="0" xr:uid="{00000000-0006-0000-0100-00008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G13" authorId="0" shapeId="0" xr:uid="{00000000-0006-0000-0100-00008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H13" authorId="0" shapeId="0" xr:uid="{00000000-0006-0000-0100-00008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I13" authorId="0" shapeId="0" xr:uid="{00000000-0006-0000-0100-00008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J13" authorId="0" shapeId="0" xr:uid="{00000000-0006-0000-0100-00008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K13" authorId="0" shapeId="0" xr:uid="{00000000-0006-0000-0100-00008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L13" authorId="0" shapeId="0" xr:uid="{00000000-0006-0000-0100-00008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M13" authorId="0" shapeId="0" xr:uid="{00000000-0006-0000-0100-00008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N13" authorId="0" shapeId="0" xr:uid="{00000000-0006-0000-0100-00009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O13" authorId="0" shapeId="0" xr:uid="{00000000-0006-0000-0100-00009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P13" authorId="0" shapeId="0" xr:uid="{00000000-0006-0000-0100-00009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Q13" authorId="0" shapeId="0" xr:uid="{00000000-0006-0000-0100-00009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R14" authorId="0" shapeId="0" xr:uid="{00000000-0006-0000-0100-00009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4" authorId="0" shapeId="0" xr:uid="{00000000-0006-0000-0100-00009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G14" authorId="0" shapeId="0" xr:uid="{00000000-0006-0000-0100-00009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L14" authorId="0" shapeId="0" xr:uid="{00000000-0006-0000-0100-00009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4" authorId="0" shapeId="0" xr:uid="{00000000-0006-0000-0100-00009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4" authorId="0" shapeId="0" xr:uid="{00000000-0006-0000-0100-00009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4" authorId="0" shapeId="0" xr:uid="{00000000-0006-0000-0100-00009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4" authorId="0" shapeId="0" xr:uid="{00000000-0006-0000-0100-00009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14" authorId="0" shapeId="0" xr:uid="{00000000-0006-0000-0100-00009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4" authorId="0" shapeId="0" xr:uid="{00000000-0006-0000-0100-00009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U14" authorId="0" shapeId="0" xr:uid="{00000000-0006-0000-0100-00009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14" authorId="0" shapeId="0" xr:uid="{00000000-0006-0000-0100-00009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E14" authorId="0" shapeId="0" xr:uid="{00000000-0006-0000-0100-0000A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14" authorId="0" shapeId="0" xr:uid="{00000000-0006-0000-0100-0000A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4" authorId="0" shapeId="0" xr:uid="{00000000-0006-0000-0100-0000A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4" authorId="0" shapeId="0" xr:uid="{00000000-0006-0000-0100-0000A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14" authorId="0" shapeId="0" xr:uid="{00000000-0006-0000-0100-0000A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S14" authorId="0" shapeId="0" xr:uid="{00000000-0006-0000-0100-0000A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14" authorId="0" shapeId="0" xr:uid="{00000000-0006-0000-0100-0000A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14" authorId="0" shapeId="0" xr:uid="{00000000-0006-0000-0100-0000A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T14" authorId="0" shapeId="0" xr:uid="{00000000-0006-0000-0100-0000A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U14" authorId="0" shapeId="0" xr:uid="{00000000-0006-0000-0100-0000A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V14" authorId="0" shapeId="0" xr:uid="{00000000-0006-0000-0100-0000A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W14" authorId="0" shapeId="0" xr:uid="{00000000-0006-0000-0100-0000A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X14" authorId="0" shapeId="0" xr:uid="{00000000-0006-0000-0100-0000A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Y14" authorId="0" shapeId="0" xr:uid="{00000000-0006-0000-0100-0000A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Z14" authorId="0" shapeId="0" xr:uid="{00000000-0006-0000-0100-0000A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A14" authorId="0" shapeId="0" xr:uid="{00000000-0006-0000-0100-0000A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B14" authorId="0" shapeId="0" xr:uid="{00000000-0006-0000-0100-0000B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C14" authorId="0" shapeId="0" xr:uid="{00000000-0006-0000-0100-0000B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D14" authorId="0" shapeId="0" xr:uid="{00000000-0006-0000-0100-0000B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E14" authorId="0" shapeId="0" xr:uid="{00000000-0006-0000-0100-0000B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F14" authorId="0" shapeId="0" xr:uid="{00000000-0006-0000-0100-0000B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G14" authorId="0" shapeId="0" xr:uid="{00000000-0006-0000-0100-0000B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H14" authorId="0" shapeId="0" xr:uid="{00000000-0006-0000-0100-0000B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I14" authorId="0" shapeId="0" xr:uid="{00000000-0006-0000-0100-0000B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J14" authorId="0" shapeId="0" xr:uid="{00000000-0006-0000-0100-0000B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K14" authorId="0" shapeId="0" xr:uid="{00000000-0006-0000-0100-0000B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L14" authorId="0" shapeId="0" xr:uid="{00000000-0006-0000-0100-0000B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M14" authorId="0" shapeId="0" xr:uid="{00000000-0006-0000-0100-0000B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N14" authorId="0" shapeId="0" xr:uid="{00000000-0006-0000-0100-0000B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O14" authorId="0" shapeId="0" xr:uid="{00000000-0006-0000-0100-0000B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P14" authorId="0" shapeId="0" xr:uid="{00000000-0006-0000-0100-0000B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Q14" authorId="0" shapeId="0" xr:uid="{00000000-0006-0000-0100-0000B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Y15" authorId="0" shapeId="0" xr:uid="{00000000-0006-0000-0100-0000C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15" authorId="0" shapeId="0" xr:uid="{00000000-0006-0000-0100-0000C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5" authorId="0" shapeId="0" xr:uid="{00000000-0006-0000-0100-0000C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5" authorId="0" shapeId="0" xr:uid="{00000000-0006-0000-0100-0000C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5" authorId="0" shapeId="0" xr:uid="{00000000-0006-0000-0100-0000C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G15" authorId="0" shapeId="0" xr:uid="{00000000-0006-0000-0100-0000C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L15" authorId="0" shapeId="0" xr:uid="{00000000-0006-0000-0100-0000C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5" authorId="0" shapeId="0" xr:uid="{00000000-0006-0000-0100-0000C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5" authorId="0" shapeId="0" xr:uid="{00000000-0006-0000-0100-0000C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5" authorId="0" shapeId="0" xr:uid="{00000000-0006-0000-0100-0000C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5" authorId="0" shapeId="0" xr:uid="{00000000-0006-0000-0100-0000C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15" authorId="0" shapeId="0" xr:uid="{00000000-0006-0000-0100-0000C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L15" authorId="0" shapeId="0" xr:uid="{00000000-0006-0000-0100-0000C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P15" authorId="0" shapeId="0" xr:uid="{00000000-0006-0000-0100-0000C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U15" authorId="0" shapeId="0" xr:uid="{00000000-0006-0000-0100-0000C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15" authorId="0" shapeId="0" xr:uid="{00000000-0006-0000-0100-0000C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E15" authorId="0" shapeId="0" xr:uid="{00000000-0006-0000-0100-0000D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O15" authorId="0" shapeId="0" xr:uid="{00000000-0006-0000-0100-0000D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5" authorId="0" shapeId="0" xr:uid="{00000000-0006-0000-0100-0000D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5" authorId="0" shapeId="0" xr:uid="{00000000-0006-0000-0100-0000D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5" authorId="0" shapeId="0" xr:uid="{00000000-0006-0000-0100-0000D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15" authorId="0" shapeId="0" xr:uid="{00000000-0006-0000-0100-0000D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S15" authorId="0" shapeId="0" xr:uid="{00000000-0006-0000-0100-0000D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15" authorId="0" shapeId="0" xr:uid="{00000000-0006-0000-0100-0000D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5" authorId="0" shapeId="0" xr:uid="{00000000-0006-0000-0100-0000D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W15" authorId="0" shapeId="0" xr:uid="{00000000-0006-0000-0100-0000D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Q15" authorId="0" shapeId="0" xr:uid="{00000000-0006-0000-0100-0000D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6" authorId="0" shapeId="0" xr:uid="{00000000-0006-0000-0100-0000D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6" authorId="0" shapeId="0" xr:uid="{00000000-0006-0000-0100-0000D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6" authorId="0" shapeId="0" xr:uid="{00000000-0006-0000-0100-0000D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6" authorId="0" shapeId="0" xr:uid="{00000000-0006-0000-0100-0000D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6" authorId="0" shapeId="0" xr:uid="{00000000-0006-0000-0100-0000D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G16" authorId="0" shapeId="0" xr:uid="{00000000-0006-0000-0100-0000E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L16" authorId="0" shapeId="0" xr:uid="{00000000-0006-0000-0100-0000E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6" authorId="0" shapeId="0" xr:uid="{00000000-0006-0000-0100-0000E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6" authorId="0" shapeId="0" xr:uid="{00000000-0006-0000-0100-0000E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16" authorId="0" shapeId="0" xr:uid="{00000000-0006-0000-0100-0000E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6" authorId="0" shapeId="0" xr:uid="{00000000-0006-0000-0100-0000E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U16" authorId="0" shapeId="0" xr:uid="{00000000-0006-0000-0100-0000E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16" authorId="0" shapeId="0" xr:uid="{00000000-0006-0000-0100-0000E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E16" authorId="0" shapeId="0" xr:uid="{00000000-0006-0000-0100-0000E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O16" authorId="0" shapeId="0" xr:uid="{00000000-0006-0000-0100-0000E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6" authorId="0" shapeId="0" xr:uid="{00000000-0006-0000-0100-0000E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6" authorId="0" shapeId="0" xr:uid="{00000000-0006-0000-0100-0000E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6" authorId="0" shapeId="0" xr:uid="{00000000-0006-0000-0100-0000E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16" authorId="0" shapeId="0" xr:uid="{00000000-0006-0000-0100-0000E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S16" authorId="0" shapeId="0" xr:uid="{00000000-0006-0000-0100-0000E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6" authorId="0" shapeId="0" xr:uid="{00000000-0006-0000-0100-0000E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C16" authorId="0" shapeId="0" xr:uid="{00000000-0006-0000-0100-0000F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16" authorId="0" shapeId="0" xr:uid="{00000000-0006-0000-0100-0000F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M16" authorId="0" shapeId="0" xr:uid="{00000000-0006-0000-0100-0000F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7" authorId="0" shapeId="0" xr:uid="{00000000-0006-0000-0100-0000F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7" authorId="0" shapeId="0" xr:uid="{00000000-0006-0000-0100-0000F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G17" authorId="0" shapeId="0" xr:uid="{00000000-0006-0000-0100-0000F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L17" authorId="0" shapeId="0" xr:uid="{00000000-0006-0000-0100-0000F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7" authorId="0" shapeId="0" xr:uid="{00000000-0006-0000-0100-0000F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7" authorId="0" shapeId="0" xr:uid="{00000000-0006-0000-0100-0000F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7" authorId="0" shapeId="0" xr:uid="{00000000-0006-0000-0100-0000F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7" authorId="0" shapeId="0" xr:uid="{00000000-0006-0000-0100-0000F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17" authorId="0" shapeId="0" xr:uid="{00000000-0006-0000-0100-0000F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17" authorId="0" shapeId="0" xr:uid="{00000000-0006-0000-0100-0000F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7" authorId="0" shapeId="0" xr:uid="{00000000-0006-0000-0100-0000F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P17" authorId="0" shapeId="0" xr:uid="{00000000-0006-0000-0100-0000F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U17" authorId="0" shapeId="0" xr:uid="{00000000-0006-0000-0100-0000F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17" authorId="0" shapeId="0" xr:uid="{00000000-0006-0000-0100-00000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E17" authorId="0" shapeId="0" xr:uid="{00000000-0006-0000-0100-00000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7" authorId="0" shapeId="0" xr:uid="{00000000-0006-0000-0100-00000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7" authorId="0" shapeId="0" xr:uid="{00000000-0006-0000-0100-00000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7" authorId="0" shapeId="0" xr:uid="{00000000-0006-0000-0100-00000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17" authorId="0" shapeId="0" xr:uid="{00000000-0006-0000-0100-00000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S17" authorId="0" shapeId="0" xr:uid="{00000000-0006-0000-0100-00000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17" authorId="0" shapeId="0" xr:uid="{00000000-0006-0000-0100-00000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C17" authorId="0" shapeId="0" xr:uid="{00000000-0006-0000-0100-00000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17" authorId="0" shapeId="0" xr:uid="{00000000-0006-0000-0100-00000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7" authorId="0" shapeId="0" xr:uid="{00000000-0006-0000-0100-00000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2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B11" authorId="0" shapeId="0" xr:uid="{00000000-0006-0000-0200-00000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11" authorId="0" shapeId="0" xr:uid="{00000000-0006-0000-0200-00000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11" authorId="0" shapeId="0" xr:uid="{00000000-0006-0000-0200-00000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11" authorId="0" shapeId="0" xr:uid="{00000000-0006-0000-0200-00000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11" authorId="0" shapeId="0" xr:uid="{00000000-0006-0000-0200-00000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11" authorId="0" shapeId="0" xr:uid="{00000000-0006-0000-0200-00000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11" authorId="0" shapeId="0" xr:uid="{00000000-0006-0000-0200-00000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11" authorId="0" shapeId="0" xr:uid="{00000000-0006-0000-0200-00000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J11" authorId="0" shapeId="0" xr:uid="{00000000-0006-0000-0200-00000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K11" authorId="0" shapeId="0" xr:uid="{00000000-0006-0000-0200-00000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L11" authorId="0" shapeId="0" xr:uid="{00000000-0006-0000-0200-00000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M11" authorId="0" shapeId="0" xr:uid="{00000000-0006-0000-0200-00000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N11" authorId="0" shapeId="0" xr:uid="{00000000-0006-0000-0200-00000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O11" authorId="0" shapeId="0" xr:uid="{00000000-0006-0000-0200-00000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P11" authorId="0" shapeId="0" xr:uid="{00000000-0006-0000-0200-00001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Q11" authorId="0" shapeId="0" xr:uid="{00000000-0006-0000-0200-00001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R11" authorId="0" shapeId="0" xr:uid="{00000000-0006-0000-0200-00001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S11" authorId="0" shapeId="0" xr:uid="{00000000-0006-0000-0200-00001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T11" authorId="0" shapeId="0" xr:uid="{00000000-0006-0000-0200-00001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U11" authorId="0" shapeId="0" xr:uid="{00000000-0006-0000-0200-00001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V11" authorId="0" shapeId="0" xr:uid="{00000000-0006-0000-0200-00001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W11" authorId="0" shapeId="0" xr:uid="{00000000-0006-0000-0200-00001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X11" authorId="0" shapeId="0" xr:uid="{00000000-0006-0000-0200-00001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Y11" authorId="0" shapeId="0" xr:uid="{00000000-0006-0000-0200-00001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Z11" authorId="0" shapeId="0" xr:uid="{00000000-0006-0000-0200-00001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A11" authorId="0" shapeId="0" xr:uid="{00000000-0006-0000-0200-00001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B11" authorId="0" shapeId="0" xr:uid="{00000000-0006-0000-0200-00001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C11" authorId="0" shapeId="0" xr:uid="{00000000-0006-0000-0200-00001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D11" authorId="0" shapeId="0" xr:uid="{00000000-0006-0000-0200-00001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E11" authorId="0" shapeId="0" xr:uid="{00000000-0006-0000-0200-00001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F11" authorId="0" shapeId="0" xr:uid="{00000000-0006-0000-0200-00002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G11" authorId="0" shapeId="0" xr:uid="{00000000-0006-0000-0200-00002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H11" authorId="0" shapeId="0" xr:uid="{00000000-0006-0000-0200-00002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I11" authorId="0" shapeId="0" xr:uid="{00000000-0006-0000-0200-00002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J11" authorId="0" shapeId="0" xr:uid="{00000000-0006-0000-0200-00002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K11" authorId="0" shapeId="0" xr:uid="{00000000-0006-0000-0200-00002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L11" authorId="0" shapeId="0" xr:uid="{00000000-0006-0000-0200-00002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M11" authorId="0" shapeId="0" xr:uid="{00000000-0006-0000-0200-00002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N11" authorId="0" shapeId="0" xr:uid="{00000000-0006-0000-0200-00002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O11" authorId="0" shapeId="0" xr:uid="{00000000-0006-0000-0200-00002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P11" authorId="0" shapeId="0" xr:uid="{00000000-0006-0000-0200-00002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Q11" authorId="0" shapeId="0" xr:uid="{00000000-0006-0000-0200-00002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R11" authorId="0" shapeId="0" xr:uid="{00000000-0006-0000-0200-00002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S11" authorId="0" shapeId="0" xr:uid="{00000000-0006-0000-0200-00002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T11" authorId="0" shapeId="0" xr:uid="{00000000-0006-0000-0200-00002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U11" authorId="0" shapeId="0" xr:uid="{00000000-0006-0000-0200-00002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V11" authorId="0" shapeId="0" xr:uid="{00000000-0006-0000-0200-00003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W11" authorId="0" shapeId="0" xr:uid="{00000000-0006-0000-0200-00003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X11" authorId="0" shapeId="0" xr:uid="{00000000-0006-0000-0200-00003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Y11" authorId="0" shapeId="0" xr:uid="{00000000-0006-0000-0200-00003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Z11" authorId="0" shapeId="0" xr:uid="{00000000-0006-0000-0200-00003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A11" authorId="0" shapeId="0" xr:uid="{00000000-0006-0000-0200-00003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B11" authorId="0" shapeId="0" xr:uid="{00000000-0006-0000-0200-00003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C11" authorId="0" shapeId="0" xr:uid="{00000000-0006-0000-0200-00003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D11" authorId="0" shapeId="0" xr:uid="{00000000-0006-0000-0200-00003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E11" authorId="0" shapeId="0" xr:uid="{00000000-0006-0000-0200-00003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F11" authorId="0" shapeId="0" xr:uid="{00000000-0006-0000-0200-00003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G11" authorId="0" shapeId="0" xr:uid="{00000000-0006-0000-0200-00003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H11" authorId="0" shapeId="0" xr:uid="{00000000-0006-0000-0200-00003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I11" authorId="0" shapeId="0" xr:uid="{00000000-0006-0000-0200-00003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J11" authorId="0" shapeId="0" xr:uid="{00000000-0006-0000-0200-00003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K11" authorId="0" shapeId="0" xr:uid="{00000000-0006-0000-0200-00003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L11" authorId="0" shapeId="0" xr:uid="{00000000-0006-0000-0200-00004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M11" authorId="0" shapeId="0" xr:uid="{00000000-0006-0000-0200-00004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N11" authorId="0" shapeId="0" xr:uid="{00000000-0006-0000-0200-00004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O11" authorId="0" shapeId="0" xr:uid="{00000000-0006-0000-0200-00004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P11" authorId="0" shapeId="0" xr:uid="{00000000-0006-0000-0200-00004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Q11" authorId="0" shapeId="0" xr:uid="{00000000-0006-0000-0200-00004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R11" authorId="0" shapeId="0" xr:uid="{00000000-0006-0000-0200-00004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S11" authorId="0" shapeId="0" xr:uid="{00000000-0006-0000-0200-00004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T11" authorId="0" shapeId="0" xr:uid="{00000000-0006-0000-0200-00004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U11" authorId="0" shapeId="0" xr:uid="{00000000-0006-0000-0200-00004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V11" authorId="0" shapeId="0" xr:uid="{00000000-0006-0000-0200-00004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W11" authorId="0" shapeId="0" xr:uid="{00000000-0006-0000-0200-00004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X11" authorId="0" shapeId="0" xr:uid="{00000000-0006-0000-0200-00004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Y11" authorId="0" shapeId="0" xr:uid="{00000000-0006-0000-0200-00004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Z11" authorId="0" shapeId="0" xr:uid="{00000000-0006-0000-0200-00004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A11" authorId="0" shapeId="0" xr:uid="{00000000-0006-0000-0200-00004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B11" authorId="0" shapeId="0" xr:uid="{00000000-0006-0000-0200-00005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C11" authorId="0" shapeId="0" xr:uid="{00000000-0006-0000-0200-00005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D11" authorId="0" shapeId="0" xr:uid="{00000000-0006-0000-0200-00005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E11" authorId="0" shapeId="0" xr:uid="{00000000-0006-0000-0200-00005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F11" authorId="0" shapeId="0" xr:uid="{00000000-0006-0000-0200-00005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G11" authorId="0" shapeId="0" xr:uid="{00000000-0006-0000-0200-00005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H11" authorId="0" shapeId="0" xr:uid="{00000000-0006-0000-0200-00005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I11" authorId="0" shapeId="0" xr:uid="{00000000-0006-0000-0200-00005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J11" authorId="0" shapeId="0" xr:uid="{00000000-0006-0000-0200-00005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K11" authorId="0" shapeId="0" xr:uid="{00000000-0006-0000-0200-00005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L11" authorId="0" shapeId="0" xr:uid="{00000000-0006-0000-0200-00005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M11" authorId="0" shapeId="0" xr:uid="{00000000-0006-0000-0200-00005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N11" authorId="0" shapeId="0" xr:uid="{00000000-0006-0000-0200-00005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O11" authorId="0" shapeId="0" xr:uid="{00000000-0006-0000-0200-00005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P11" authorId="0" shapeId="0" xr:uid="{00000000-0006-0000-0200-00005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Q11" authorId="0" shapeId="0" xr:uid="{00000000-0006-0000-0200-00005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R11" authorId="0" shapeId="0" xr:uid="{00000000-0006-0000-0200-00006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S11" authorId="0" shapeId="0" xr:uid="{00000000-0006-0000-0200-00006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T11" authorId="0" shapeId="0" xr:uid="{00000000-0006-0000-0200-00006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U11" authorId="0" shapeId="0" xr:uid="{00000000-0006-0000-0200-00006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V11" authorId="0" shapeId="0" xr:uid="{00000000-0006-0000-0200-00006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W11" authorId="0" shapeId="0" xr:uid="{00000000-0006-0000-0200-00006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X11" authorId="0" shapeId="0" xr:uid="{00000000-0006-0000-0200-00006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Y11" authorId="0" shapeId="0" xr:uid="{00000000-0006-0000-0200-00006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Z11" authorId="0" shapeId="0" xr:uid="{00000000-0006-0000-0200-00006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A11" authorId="0" shapeId="0" xr:uid="{00000000-0006-0000-0200-00006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B11" authorId="0" shapeId="0" xr:uid="{00000000-0006-0000-0200-00006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C11" authorId="0" shapeId="0" xr:uid="{00000000-0006-0000-0200-00006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D11" authorId="0" shapeId="0" xr:uid="{00000000-0006-0000-0200-00006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E11" authorId="0" shapeId="0" xr:uid="{00000000-0006-0000-0200-00006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F11" authorId="0" shapeId="0" xr:uid="{00000000-0006-0000-0200-00006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G11" authorId="0" shapeId="0" xr:uid="{00000000-0006-0000-0200-00006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H11" authorId="0" shapeId="0" xr:uid="{00000000-0006-0000-0200-00007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I11" authorId="0" shapeId="0" xr:uid="{00000000-0006-0000-0200-00007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J11" authorId="0" shapeId="0" xr:uid="{00000000-0006-0000-0200-00007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K11" authorId="0" shapeId="0" xr:uid="{00000000-0006-0000-0200-00007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L11" authorId="0" shapeId="0" xr:uid="{00000000-0006-0000-0200-00007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M11" authorId="0" shapeId="0" xr:uid="{00000000-0006-0000-0200-00007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N11" authorId="0" shapeId="0" xr:uid="{00000000-0006-0000-0200-00007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O11" authorId="0" shapeId="0" xr:uid="{00000000-0006-0000-0200-00007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P11" authorId="0" shapeId="0" xr:uid="{00000000-0006-0000-0200-00007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Q11" authorId="0" shapeId="0" xr:uid="{00000000-0006-0000-0200-00007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R11" authorId="0" shapeId="0" xr:uid="{00000000-0006-0000-0200-00007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S11" authorId="0" shapeId="0" xr:uid="{00000000-0006-0000-0200-00007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T11" authorId="0" shapeId="0" xr:uid="{00000000-0006-0000-0200-00007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U11" authorId="0" shapeId="0" xr:uid="{00000000-0006-0000-0200-00007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V11" authorId="0" shapeId="0" xr:uid="{00000000-0006-0000-0200-00007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W11" authorId="0" shapeId="0" xr:uid="{00000000-0006-0000-0200-00007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X11" authorId="0" shapeId="0" xr:uid="{00000000-0006-0000-0200-00008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Y11" authorId="0" shapeId="0" xr:uid="{00000000-0006-0000-0200-00008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Z11" authorId="0" shapeId="0" xr:uid="{00000000-0006-0000-0200-00008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A11" authorId="0" shapeId="0" xr:uid="{00000000-0006-0000-0200-00008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B11" authorId="0" shapeId="0" xr:uid="{00000000-0006-0000-0200-00008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C11" authorId="0" shapeId="0" xr:uid="{00000000-0006-0000-0200-00008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D11" authorId="0" shapeId="0" xr:uid="{00000000-0006-0000-0200-00008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E11" authorId="0" shapeId="0" xr:uid="{00000000-0006-0000-0200-00008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F11" authorId="0" shapeId="0" xr:uid="{00000000-0006-0000-0200-00008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G11" authorId="0" shapeId="0" xr:uid="{00000000-0006-0000-0200-00008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H11" authorId="0" shapeId="0" xr:uid="{00000000-0006-0000-0200-00008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I11" authorId="0" shapeId="0" xr:uid="{00000000-0006-0000-0200-00008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J11" authorId="0" shapeId="0" xr:uid="{00000000-0006-0000-0200-00008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K11" authorId="0" shapeId="0" xr:uid="{00000000-0006-0000-0200-00008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L11" authorId="0" shapeId="0" xr:uid="{00000000-0006-0000-0200-00008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M11" authorId="0" shapeId="0" xr:uid="{00000000-0006-0000-0200-00008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N11" authorId="0" shapeId="0" xr:uid="{00000000-0006-0000-0200-00009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O11" authorId="0" shapeId="0" xr:uid="{00000000-0006-0000-0200-00009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P11" authorId="0" shapeId="0" xr:uid="{00000000-0006-0000-0200-00009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Q11" authorId="0" shapeId="0" xr:uid="{00000000-0006-0000-0200-00009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R11" authorId="0" shapeId="0" xr:uid="{00000000-0006-0000-0200-00009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S11" authorId="0" shapeId="0" xr:uid="{00000000-0006-0000-0200-00009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T11" authorId="0" shapeId="0" xr:uid="{00000000-0006-0000-0200-00009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U11" authorId="0" shapeId="0" xr:uid="{00000000-0006-0000-0200-00009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V11" authorId="0" shapeId="0" xr:uid="{00000000-0006-0000-0200-00009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W11" authorId="0" shapeId="0" xr:uid="{00000000-0006-0000-0200-00009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X11" authorId="0" shapeId="0" xr:uid="{00000000-0006-0000-0200-00009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Y11" authorId="0" shapeId="0" xr:uid="{00000000-0006-0000-0200-00009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Z11" authorId="0" shapeId="0" xr:uid="{00000000-0006-0000-0200-00009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H11" authorId="0" shapeId="0" xr:uid="{00000000-0006-0000-0200-00009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K11" authorId="0" shapeId="0" xr:uid="{00000000-0006-0000-0200-00009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11" authorId="0" shapeId="0" xr:uid="{00000000-0006-0000-0200-00009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1" authorId="0" shapeId="0" xr:uid="{00000000-0006-0000-0200-0000A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11" authorId="0" shapeId="0" xr:uid="{00000000-0006-0000-0200-0000A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11" authorId="0" shapeId="0" xr:uid="{00000000-0006-0000-0200-0000A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G11" authorId="0" shapeId="0" xr:uid="{00000000-0006-0000-0200-0000A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L11" authorId="0" shapeId="0" xr:uid="{00000000-0006-0000-0200-0000A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Q11" authorId="0" shapeId="0" xr:uid="{00000000-0006-0000-0200-0000A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11" authorId="0" shapeId="0" xr:uid="{00000000-0006-0000-0200-0000A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1" authorId="0" shapeId="0" xr:uid="{00000000-0006-0000-0200-0000A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11" authorId="0" shapeId="0" xr:uid="{00000000-0006-0000-0200-0000A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11" authorId="0" shapeId="0" xr:uid="{00000000-0006-0000-0200-0000A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11" authorId="0" shapeId="0" xr:uid="{00000000-0006-0000-0200-0000A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F11" authorId="0" shapeId="0" xr:uid="{00000000-0006-0000-0200-0000A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G11" authorId="0" shapeId="0" xr:uid="{00000000-0006-0000-0200-0000A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11" authorId="0" shapeId="0" xr:uid="{00000000-0006-0000-0200-0000A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P11" authorId="0" shapeId="0" xr:uid="{00000000-0006-0000-0200-0000A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12" authorId="0" shapeId="0" xr:uid="{00000000-0006-0000-0200-0000A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12" authorId="0" shapeId="0" xr:uid="{00000000-0006-0000-0200-0000B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12" authorId="0" shapeId="0" xr:uid="{00000000-0006-0000-0200-0000B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12" authorId="0" shapeId="0" xr:uid="{00000000-0006-0000-0200-0000B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12" authorId="0" shapeId="0" xr:uid="{00000000-0006-0000-0200-0000B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12" authorId="0" shapeId="0" xr:uid="{00000000-0006-0000-0200-0000B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12" authorId="0" shapeId="0" xr:uid="{00000000-0006-0000-0200-0000B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12" authorId="0" shapeId="0" xr:uid="{00000000-0006-0000-0200-0000B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J12" authorId="0" shapeId="0" xr:uid="{00000000-0006-0000-0200-0000B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K12" authorId="0" shapeId="0" xr:uid="{00000000-0006-0000-0200-0000B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L12" authorId="0" shapeId="0" xr:uid="{00000000-0006-0000-0200-0000B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M12" authorId="0" shapeId="0" xr:uid="{00000000-0006-0000-0200-0000B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N12" authorId="0" shapeId="0" xr:uid="{00000000-0006-0000-0200-0000B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O12" authorId="0" shapeId="0" xr:uid="{00000000-0006-0000-0200-0000B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P12" authorId="0" shapeId="0" xr:uid="{00000000-0006-0000-0200-0000B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Q12" authorId="0" shapeId="0" xr:uid="{00000000-0006-0000-0200-0000B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R12" authorId="0" shapeId="0" xr:uid="{00000000-0006-0000-0200-0000B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S12" authorId="0" shapeId="0" xr:uid="{00000000-0006-0000-0200-0000C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T12" authorId="0" shapeId="0" xr:uid="{00000000-0006-0000-0200-0000C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U12" authorId="0" shapeId="0" xr:uid="{00000000-0006-0000-0200-0000C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V12" authorId="0" shapeId="0" xr:uid="{00000000-0006-0000-0200-0000C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W12" authorId="0" shapeId="0" xr:uid="{00000000-0006-0000-0200-0000C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X12" authorId="0" shapeId="0" xr:uid="{00000000-0006-0000-0200-0000C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Y12" authorId="0" shapeId="0" xr:uid="{00000000-0006-0000-0200-0000C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Z12" authorId="0" shapeId="0" xr:uid="{00000000-0006-0000-0200-0000C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A12" authorId="0" shapeId="0" xr:uid="{00000000-0006-0000-0200-0000C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B12" authorId="0" shapeId="0" xr:uid="{00000000-0006-0000-0200-0000C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C12" authorId="0" shapeId="0" xr:uid="{00000000-0006-0000-0200-0000C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D12" authorId="0" shapeId="0" xr:uid="{00000000-0006-0000-0200-0000C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E12" authorId="0" shapeId="0" xr:uid="{00000000-0006-0000-0200-0000C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F12" authorId="0" shapeId="0" xr:uid="{00000000-0006-0000-0200-0000C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G12" authorId="0" shapeId="0" xr:uid="{00000000-0006-0000-0200-0000C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H12" authorId="0" shapeId="0" xr:uid="{00000000-0006-0000-0200-0000C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I12" authorId="0" shapeId="0" xr:uid="{00000000-0006-0000-0200-0000D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J12" authorId="0" shapeId="0" xr:uid="{00000000-0006-0000-0200-0000D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K12" authorId="0" shapeId="0" xr:uid="{00000000-0006-0000-0200-0000D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L12" authorId="0" shapeId="0" xr:uid="{00000000-0006-0000-0200-0000D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M12" authorId="0" shapeId="0" xr:uid="{00000000-0006-0000-0200-0000D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N12" authorId="0" shapeId="0" xr:uid="{00000000-0006-0000-0200-0000D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O12" authorId="0" shapeId="0" xr:uid="{00000000-0006-0000-0200-0000D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P12" authorId="0" shapeId="0" xr:uid="{00000000-0006-0000-0200-0000D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Q12" authorId="0" shapeId="0" xr:uid="{00000000-0006-0000-0200-0000D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R12" authorId="0" shapeId="0" xr:uid="{00000000-0006-0000-0200-0000D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S12" authorId="0" shapeId="0" xr:uid="{00000000-0006-0000-0200-0000D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T12" authorId="0" shapeId="0" xr:uid="{00000000-0006-0000-0200-0000D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U12" authorId="0" shapeId="0" xr:uid="{00000000-0006-0000-0200-0000D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V12" authorId="0" shapeId="0" xr:uid="{00000000-0006-0000-0200-0000D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W12" authorId="0" shapeId="0" xr:uid="{00000000-0006-0000-0200-0000D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X12" authorId="0" shapeId="0" xr:uid="{00000000-0006-0000-0200-0000D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Y12" authorId="0" shapeId="0" xr:uid="{00000000-0006-0000-0200-0000E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Z12" authorId="0" shapeId="0" xr:uid="{00000000-0006-0000-0200-0000E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A12" authorId="0" shapeId="0" xr:uid="{00000000-0006-0000-0200-0000E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B12" authorId="0" shapeId="0" xr:uid="{00000000-0006-0000-0200-0000E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C12" authorId="0" shapeId="0" xr:uid="{00000000-0006-0000-0200-0000E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D12" authorId="0" shapeId="0" xr:uid="{00000000-0006-0000-0200-0000E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E12" authorId="0" shapeId="0" xr:uid="{00000000-0006-0000-0200-0000E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F12" authorId="0" shapeId="0" xr:uid="{00000000-0006-0000-0200-0000E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G12" authorId="0" shapeId="0" xr:uid="{00000000-0006-0000-0200-0000E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H12" authorId="0" shapeId="0" xr:uid="{00000000-0006-0000-0200-0000E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I12" authorId="0" shapeId="0" xr:uid="{00000000-0006-0000-0200-0000E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J12" authorId="0" shapeId="0" xr:uid="{00000000-0006-0000-0200-0000E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K12" authorId="0" shapeId="0" xr:uid="{00000000-0006-0000-0200-0000E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L12" authorId="0" shapeId="0" xr:uid="{00000000-0006-0000-0200-0000E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M12" authorId="0" shapeId="0" xr:uid="{00000000-0006-0000-0200-0000E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N12" authorId="0" shapeId="0" xr:uid="{00000000-0006-0000-0200-0000E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O12" authorId="0" shapeId="0" xr:uid="{00000000-0006-0000-0200-0000F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P12" authorId="0" shapeId="0" xr:uid="{00000000-0006-0000-0200-0000F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Q12" authorId="0" shapeId="0" xr:uid="{00000000-0006-0000-0200-0000F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R12" authorId="0" shapeId="0" xr:uid="{00000000-0006-0000-0200-0000F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S12" authorId="0" shapeId="0" xr:uid="{00000000-0006-0000-0200-0000F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T12" authorId="0" shapeId="0" xr:uid="{00000000-0006-0000-0200-0000F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U12" authorId="0" shapeId="0" xr:uid="{00000000-0006-0000-0200-0000F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V12" authorId="0" shapeId="0" xr:uid="{00000000-0006-0000-0200-0000F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W12" authorId="0" shapeId="0" xr:uid="{00000000-0006-0000-0200-0000F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X12" authorId="0" shapeId="0" xr:uid="{00000000-0006-0000-0200-0000F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Y12" authorId="0" shapeId="0" xr:uid="{00000000-0006-0000-0200-0000F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Z12" authorId="0" shapeId="0" xr:uid="{00000000-0006-0000-0200-0000F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A12" authorId="0" shapeId="0" xr:uid="{00000000-0006-0000-0200-0000F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B12" authorId="0" shapeId="0" xr:uid="{00000000-0006-0000-0200-0000F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C12" authorId="0" shapeId="0" xr:uid="{00000000-0006-0000-0200-0000F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D12" authorId="0" shapeId="0" xr:uid="{00000000-0006-0000-0200-0000F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E12" authorId="0" shapeId="0" xr:uid="{00000000-0006-0000-0200-00000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F12" authorId="0" shapeId="0" xr:uid="{00000000-0006-0000-0200-00000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G12" authorId="0" shapeId="0" xr:uid="{00000000-0006-0000-0200-00000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H12" authorId="0" shapeId="0" xr:uid="{00000000-0006-0000-0200-00000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I12" authorId="0" shapeId="0" xr:uid="{00000000-0006-0000-0200-00000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J12" authorId="0" shapeId="0" xr:uid="{00000000-0006-0000-0200-00000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K12" authorId="0" shapeId="0" xr:uid="{00000000-0006-0000-0200-00000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L12" authorId="0" shapeId="0" xr:uid="{00000000-0006-0000-0200-00000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M12" authorId="0" shapeId="0" xr:uid="{00000000-0006-0000-0200-00000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N12" authorId="0" shapeId="0" xr:uid="{00000000-0006-0000-0200-00000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O12" authorId="0" shapeId="0" xr:uid="{00000000-0006-0000-0200-00000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P12" authorId="0" shapeId="0" xr:uid="{00000000-0006-0000-0200-00000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Q12" authorId="0" shapeId="0" xr:uid="{00000000-0006-0000-0200-00000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R12" authorId="0" shapeId="0" xr:uid="{00000000-0006-0000-0200-00000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S12" authorId="0" shapeId="0" xr:uid="{00000000-0006-0000-0200-00000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T12" authorId="0" shapeId="0" xr:uid="{00000000-0006-0000-0200-00000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U12" authorId="0" shapeId="0" xr:uid="{00000000-0006-0000-0200-00001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V12" authorId="0" shapeId="0" xr:uid="{00000000-0006-0000-0200-00001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W12" authorId="0" shapeId="0" xr:uid="{00000000-0006-0000-0200-00001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X12" authorId="0" shapeId="0" xr:uid="{00000000-0006-0000-0200-00001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Y12" authorId="0" shapeId="0" xr:uid="{00000000-0006-0000-0200-00001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Z12" authorId="0" shapeId="0" xr:uid="{00000000-0006-0000-0200-00001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A12" authorId="0" shapeId="0" xr:uid="{00000000-0006-0000-0200-00001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B12" authorId="0" shapeId="0" xr:uid="{00000000-0006-0000-0200-00001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C12" authorId="0" shapeId="0" xr:uid="{00000000-0006-0000-0200-00001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D12" authorId="0" shapeId="0" xr:uid="{00000000-0006-0000-0200-00001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E12" authorId="0" shapeId="0" xr:uid="{00000000-0006-0000-0200-00001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F12" authorId="0" shapeId="0" xr:uid="{00000000-0006-0000-0200-00001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G12" authorId="0" shapeId="0" xr:uid="{00000000-0006-0000-0200-00001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H12" authorId="0" shapeId="0" xr:uid="{00000000-0006-0000-0200-00001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I12" authorId="0" shapeId="0" xr:uid="{00000000-0006-0000-0200-00001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J12" authorId="0" shapeId="0" xr:uid="{00000000-0006-0000-0200-00001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K12" authorId="0" shapeId="0" xr:uid="{00000000-0006-0000-0200-00002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L12" authorId="0" shapeId="0" xr:uid="{00000000-0006-0000-0200-00002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M12" authorId="0" shapeId="0" xr:uid="{00000000-0006-0000-0200-00002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N12" authorId="0" shapeId="0" xr:uid="{00000000-0006-0000-0200-00002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O12" authorId="0" shapeId="0" xr:uid="{00000000-0006-0000-0200-00002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P12" authorId="0" shapeId="0" xr:uid="{00000000-0006-0000-0200-00002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Q12" authorId="0" shapeId="0" xr:uid="{00000000-0006-0000-0200-00002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R12" authorId="0" shapeId="0" xr:uid="{00000000-0006-0000-0200-00002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S12" authorId="0" shapeId="0" xr:uid="{00000000-0006-0000-0200-00002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T12" authorId="0" shapeId="0" xr:uid="{00000000-0006-0000-0200-00002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U12" authorId="0" shapeId="0" xr:uid="{00000000-0006-0000-0200-00002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V12" authorId="0" shapeId="0" xr:uid="{00000000-0006-0000-0200-00002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W12" authorId="0" shapeId="0" xr:uid="{00000000-0006-0000-0200-00002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X12" authorId="0" shapeId="0" xr:uid="{00000000-0006-0000-0200-00002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Y12" authorId="0" shapeId="0" xr:uid="{00000000-0006-0000-0200-00002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Z12" authorId="0" shapeId="0" xr:uid="{00000000-0006-0000-0200-00002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A12" authorId="0" shapeId="0" xr:uid="{00000000-0006-0000-0200-00003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B12" authorId="0" shapeId="0" xr:uid="{00000000-0006-0000-0200-00003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C12" authorId="0" shapeId="0" xr:uid="{00000000-0006-0000-0200-00003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D12" authorId="0" shapeId="0" xr:uid="{00000000-0006-0000-0200-00003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E12" authorId="0" shapeId="0" xr:uid="{00000000-0006-0000-0200-00003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F12" authorId="0" shapeId="0" xr:uid="{00000000-0006-0000-0200-00003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G12" authorId="0" shapeId="0" xr:uid="{00000000-0006-0000-0200-00003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H12" authorId="0" shapeId="0" xr:uid="{00000000-0006-0000-0200-00003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I12" authorId="0" shapeId="0" xr:uid="{00000000-0006-0000-0200-00003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J12" authorId="0" shapeId="0" xr:uid="{00000000-0006-0000-0200-00003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K12" authorId="0" shapeId="0" xr:uid="{00000000-0006-0000-0200-00003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L12" authorId="0" shapeId="0" xr:uid="{00000000-0006-0000-0200-00003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M12" authorId="0" shapeId="0" xr:uid="{00000000-0006-0000-0200-00003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N12" authorId="0" shapeId="0" xr:uid="{00000000-0006-0000-0200-00003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O12" authorId="0" shapeId="0" xr:uid="{00000000-0006-0000-0200-00003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P12" authorId="0" shapeId="0" xr:uid="{00000000-0006-0000-0200-00003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Q12" authorId="0" shapeId="0" xr:uid="{00000000-0006-0000-0200-00004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R12" authorId="0" shapeId="0" xr:uid="{00000000-0006-0000-0200-00004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S12" authorId="0" shapeId="0" xr:uid="{00000000-0006-0000-0200-00004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U12" authorId="0" shapeId="0" xr:uid="{00000000-0006-0000-0200-00004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V12" authorId="0" shapeId="0" xr:uid="{00000000-0006-0000-0200-00004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W12" authorId="0" shapeId="0" xr:uid="{00000000-0006-0000-0200-00004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X12" authorId="0" shapeId="0" xr:uid="{00000000-0006-0000-0200-00004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Y12" authorId="0" shapeId="0" xr:uid="{00000000-0006-0000-0200-00004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Z12" authorId="0" shapeId="0" xr:uid="{00000000-0006-0000-0200-00004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H12" authorId="0" shapeId="0" xr:uid="{00000000-0006-0000-0200-00004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2" authorId="0" shapeId="0" xr:uid="{00000000-0006-0000-0200-00004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12" authorId="0" shapeId="0" xr:uid="{00000000-0006-0000-0200-00004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12" authorId="0" shapeId="0" xr:uid="{00000000-0006-0000-0200-00004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12" authorId="0" shapeId="0" xr:uid="{00000000-0006-0000-0200-00004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G12" authorId="0" shapeId="0" xr:uid="{00000000-0006-0000-0200-00004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L12" authorId="0" shapeId="0" xr:uid="{00000000-0006-0000-0200-00004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M12" authorId="0" shapeId="0" xr:uid="{00000000-0006-0000-0200-00005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12" authorId="0" shapeId="0" xr:uid="{00000000-0006-0000-0200-00005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Q12" authorId="0" shapeId="0" xr:uid="{00000000-0006-0000-0200-00005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12" authorId="0" shapeId="0" xr:uid="{00000000-0006-0000-0200-00005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U12" authorId="0" shapeId="0" xr:uid="{00000000-0006-0000-0200-00005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2" authorId="0" shapeId="0" xr:uid="{00000000-0006-0000-0200-00005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12" authorId="0" shapeId="0" xr:uid="{00000000-0006-0000-0200-00005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12" authorId="0" shapeId="0" xr:uid="{00000000-0006-0000-0200-00005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12" authorId="0" shapeId="0" xr:uid="{00000000-0006-0000-0200-00005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G12" authorId="0" shapeId="0" xr:uid="{00000000-0006-0000-0200-00005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12" authorId="0" shapeId="0" xr:uid="{00000000-0006-0000-0200-00005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P12" authorId="0" shapeId="0" xr:uid="{00000000-0006-0000-0200-00005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13" authorId="0" shapeId="0" xr:uid="{00000000-0006-0000-0200-00005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13" authorId="0" shapeId="0" xr:uid="{00000000-0006-0000-0200-00005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13" authorId="0" shapeId="0" xr:uid="{00000000-0006-0000-0200-00005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13" authorId="0" shapeId="0" xr:uid="{00000000-0006-0000-0200-00005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13" authorId="0" shapeId="0" xr:uid="{00000000-0006-0000-0200-00006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13" authorId="0" shapeId="0" xr:uid="{00000000-0006-0000-0200-00006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13" authorId="0" shapeId="0" xr:uid="{00000000-0006-0000-0200-00006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13" authorId="0" shapeId="0" xr:uid="{00000000-0006-0000-0200-00006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J13" authorId="0" shapeId="0" xr:uid="{00000000-0006-0000-0200-00006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K13" authorId="0" shapeId="0" xr:uid="{00000000-0006-0000-0200-00006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L13" authorId="0" shapeId="0" xr:uid="{00000000-0006-0000-0200-00006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M13" authorId="0" shapeId="0" xr:uid="{00000000-0006-0000-0200-00006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N13" authorId="0" shapeId="0" xr:uid="{00000000-0006-0000-0200-00006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O13" authorId="0" shapeId="0" xr:uid="{00000000-0006-0000-0200-00006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P13" authorId="0" shapeId="0" xr:uid="{00000000-0006-0000-0200-00006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Q13" authorId="0" shapeId="0" xr:uid="{00000000-0006-0000-0200-00006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R13" authorId="0" shapeId="0" xr:uid="{00000000-0006-0000-0200-00006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S13" authorId="0" shapeId="0" xr:uid="{00000000-0006-0000-0200-00006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T13" authorId="0" shapeId="0" xr:uid="{00000000-0006-0000-0200-00006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U13" authorId="0" shapeId="0" xr:uid="{00000000-0006-0000-0200-00006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V13" authorId="0" shapeId="0" xr:uid="{00000000-0006-0000-0200-00007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W13" authorId="0" shapeId="0" xr:uid="{00000000-0006-0000-0200-00007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X13" authorId="0" shapeId="0" xr:uid="{00000000-0006-0000-0200-00007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Y13" authorId="0" shapeId="0" xr:uid="{00000000-0006-0000-0200-00007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Z13" authorId="0" shapeId="0" xr:uid="{00000000-0006-0000-0200-00007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A13" authorId="0" shapeId="0" xr:uid="{00000000-0006-0000-0200-00007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B13" authorId="0" shapeId="0" xr:uid="{00000000-0006-0000-0200-00007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C13" authorId="0" shapeId="0" xr:uid="{00000000-0006-0000-0200-00007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D13" authorId="0" shapeId="0" xr:uid="{00000000-0006-0000-0200-00007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E13" authorId="0" shapeId="0" xr:uid="{00000000-0006-0000-0200-00007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F13" authorId="0" shapeId="0" xr:uid="{00000000-0006-0000-0200-00007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G13" authorId="0" shapeId="0" xr:uid="{00000000-0006-0000-0200-00007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H13" authorId="0" shapeId="0" xr:uid="{00000000-0006-0000-0200-00007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I13" authorId="0" shapeId="0" xr:uid="{00000000-0006-0000-0200-00007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J13" authorId="0" shapeId="0" xr:uid="{00000000-0006-0000-0200-00007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K13" authorId="0" shapeId="0" xr:uid="{00000000-0006-0000-0200-00007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L13" authorId="0" shapeId="0" xr:uid="{00000000-0006-0000-0200-00008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M13" authorId="0" shapeId="0" xr:uid="{00000000-0006-0000-0200-00008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N13" authorId="0" shapeId="0" xr:uid="{00000000-0006-0000-0200-00008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O13" authorId="0" shapeId="0" xr:uid="{00000000-0006-0000-0200-00008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P13" authorId="0" shapeId="0" xr:uid="{00000000-0006-0000-0200-00008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Q13" authorId="0" shapeId="0" xr:uid="{00000000-0006-0000-0200-00008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R13" authorId="0" shapeId="0" xr:uid="{00000000-0006-0000-0200-00008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S13" authorId="0" shapeId="0" xr:uid="{00000000-0006-0000-0200-00008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T13" authorId="0" shapeId="0" xr:uid="{00000000-0006-0000-0200-00008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U13" authorId="0" shapeId="0" xr:uid="{00000000-0006-0000-0200-00008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V13" authorId="0" shapeId="0" xr:uid="{00000000-0006-0000-0200-00008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W13" authorId="0" shapeId="0" xr:uid="{00000000-0006-0000-0200-00008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X13" authorId="0" shapeId="0" xr:uid="{00000000-0006-0000-0200-00008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Y13" authorId="0" shapeId="0" xr:uid="{00000000-0006-0000-0200-00008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Z13" authorId="0" shapeId="0" xr:uid="{00000000-0006-0000-0200-00008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A13" authorId="0" shapeId="0" xr:uid="{00000000-0006-0000-0200-00008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B13" authorId="0" shapeId="0" xr:uid="{00000000-0006-0000-0200-00009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C13" authorId="0" shapeId="0" xr:uid="{00000000-0006-0000-0200-00009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D13" authorId="0" shapeId="0" xr:uid="{00000000-0006-0000-0200-00009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E13" authorId="0" shapeId="0" xr:uid="{00000000-0006-0000-0200-00009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F13" authorId="0" shapeId="0" xr:uid="{00000000-0006-0000-0200-00009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G13" authorId="0" shapeId="0" xr:uid="{00000000-0006-0000-0200-00009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H13" authorId="0" shapeId="0" xr:uid="{00000000-0006-0000-0200-00009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I13" authorId="0" shapeId="0" xr:uid="{00000000-0006-0000-0200-00009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J13" authorId="0" shapeId="0" xr:uid="{00000000-0006-0000-0200-00009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K13" authorId="0" shapeId="0" xr:uid="{00000000-0006-0000-0200-00009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L13" authorId="0" shapeId="0" xr:uid="{00000000-0006-0000-0200-00009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M13" authorId="0" shapeId="0" xr:uid="{00000000-0006-0000-0200-00009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N13" authorId="0" shapeId="0" xr:uid="{00000000-0006-0000-0200-00009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O13" authorId="0" shapeId="0" xr:uid="{00000000-0006-0000-0200-00009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P13" authorId="0" shapeId="0" xr:uid="{00000000-0006-0000-0200-00009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Q13" authorId="0" shapeId="0" xr:uid="{00000000-0006-0000-0200-00009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R13" authorId="0" shapeId="0" xr:uid="{00000000-0006-0000-0200-0000A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S13" authorId="0" shapeId="0" xr:uid="{00000000-0006-0000-0200-0000A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T13" authorId="0" shapeId="0" xr:uid="{00000000-0006-0000-0200-0000A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U13" authorId="0" shapeId="0" xr:uid="{00000000-0006-0000-0200-0000A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V13" authorId="0" shapeId="0" xr:uid="{00000000-0006-0000-0200-0000A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W13" authorId="0" shapeId="0" xr:uid="{00000000-0006-0000-0200-0000A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X13" authorId="0" shapeId="0" xr:uid="{00000000-0006-0000-0200-0000A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Y13" authorId="0" shapeId="0" xr:uid="{00000000-0006-0000-0200-0000A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Z13" authorId="0" shapeId="0" xr:uid="{00000000-0006-0000-0200-0000A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A13" authorId="0" shapeId="0" xr:uid="{00000000-0006-0000-0200-0000A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B13" authorId="0" shapeId="0" xr:uid="{00000000-0006-0000-0200-0000A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C13" authorId="0" shapeId="0" xr:uid="{00000000-0006-0000-0200-0000A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D13" authorId="0" shapeId="0" xr:uid="{00000000-0006-0000-0200-0000A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E13" authorId="0" shapeId="0" xr:uid="{00000000-0006-0000-0200-0000A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F13" authorId="0" shapeId="0" xr:uid="{00000000-0006-0000-0200-0000A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G13" authorId="0" shapeId="0" xr:uid="{00000000-0006-0000-0200-0000A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H13" authorId="0" shapeId="0" xr:uid="{00000000-0006-0000-0200-0000B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I13" authorId="0" shapeId="0" xr:uid="{00000000-0006-0000-0200-0000B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J13" authorId="0" shapeId="0" xr:uid="{00000000-0006-0000-0200-0000B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K13" authorId="0" shapeId="0" xr:uid="{00000000-0006-0000-0200-0000B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L13" authorId="0" shapeId="0" xr:uid="{00000000-0006-0000-0200-0000B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M13" authorId="0" shapeId="0" xr:uid="{00000000-0006-0000-0200-0000B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N13" authorId="0" shapeId="0" xr:uid="{00000000-0006-0000-0200-0000B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O13" authorId="0" shapeId="0" xr:uid="{00000000-0006-0000-0200-0000B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P13" authorId="0" shapeId="0" xr:uid="{00000000-0006-0000-0200-0000B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Q13" authorId="0" shapeId="0" xr:uid="{00000000-0006-0000-0200-0000B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R13" authorId="0" shapeId="0" xr:uid="{00000000-0006-0000-0200-0000B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S13" authorId="0" shapeId="0" xr:uid="{00000000-0006-0000-0200-0000B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T13" authorId="0" shapeId="0" xr:uid="{00000000-0006-0000-0200-0000B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U13" authorId="0" shapeId="0" xr:uid="{00000000-0006-0000-0200-0000B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V13" authorId="0" shapeId="0" xr:uid="{00000000-0006-0000-0200-0000B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W13" authorId="0" shapeId="0" xr:uid="{00000000-0006-0000-0200-0000B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X13" authorId="0" shapeId="0" xr:uid="{00000000-0006-0000-0200-0000C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Y13" authorId="0" shapeId="0" xr:uid="{00000000-0006-0000-0200-0000C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Z13" authorId="0" shapeId="0" xr:uid="{00000000-0006-0000-0200-0000C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A13" authorId="0" shapeId="0" xr:uid="{00000000-0006-0000-0200-0000C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B13" authorId="0" shapeId="0" xr:uid="{00000000-0006-0000-0200-0000C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C13" authorId="0" shapeId="0" xr:uid="{00000000-0006-0000-0200-0000C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D13" authorId="0" shapeId="0" xr:uid="{00000000-0006-0000-0200-0000C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E13" authorId="0" shapeId="0" xr:uid="{00000000-0006-0000-0200-0000C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F13" authorId="0" shapeId="0" xr:uid="{00000000-0006-0000-0200-0000C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G13" authorId="0" shapeId="0" xr:uid="{00000000-0006-0000-0200-0000C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H13" authorId="0" shapeId="0" xr:uid="{00000000-0006-0000-0200-0000C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I13" authorId="0" shapeId="0" xr:uid="{00000000-0006-0000-0200-0000C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J13" authorId="0" shapeId="0" xr:uid="{00000000-0006-0000-0200-0000C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K13" authorId="0" shapeId="0" xr:uid="{00000000-0006-0000-0200-0000C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L13" authorId="0" shapeId="0" xr:uid="{00000000-0006-0000-0200-0000C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M13" authorId="0" shapeId="0" xr:uid="{00000000-0006-0000-0200-0000C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N13" authorId="0" shapeId="0" xr:uid="{00000000-0006-0000-0200-0000D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O13" authorId="0" shapeId="0" xr:uid="{00000000-0006-0000-0200-0000D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P13" authorId="0" shapeId="0" xr:uid="{00000000-0006-0000-0200-0000D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Q13" authorId="0" shapeId="0" xr:uid="{00000000-0006-0000-0200-0000D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R13" authorId="0" shapeId="0" xr:uid="{00000000-0006-0000-0200-0000D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S13" authorId="0" shapeId="0" xr:uid="{00000000-0006-0000-0200-0000D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T13" authorId="0" shapeId="0" xr:uid="{00000000-0006-0000-0200-0000D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U13" authorId="0" shapeId="0" xr:uid="{00000000-0006-0000-0200-0000D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V13" authorId="0" shapeId="0" xr:uid="{00000000-0006-0000-0200-0000D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W13" authorId="0" shapeId="0" xr:uid="{00000000-0006-0000-0200-0000D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X13" authorId="0" shapeId="0" xr:uid="{00000000-0006-0000-0200-0000D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Y13" authorId="0" shapeId="0" xr:uid="{00000000-0006-0000-0200-0000D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Z13" authorId="0" shapeId="0" xr:uid="{00000000-0006-0000-0200-0000D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A13" authorId="0" shapeId="0" xr:uid="{00000000-0006-0000-0200-0000D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B13" authorId="0" shapeId="0" xr:uid="{00000000-0006-0000-0200-0000D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C13" authorId="0" shapeId="0" xr:uid="{00000000-0006-0000-0200-0000D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D13" authorId="0" shapeId="0" xr:uid="{00000000-0006-0000-0200-0000E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E13" authorId="0" shapeId="0" xr:uid="{00000000-0006-0000-0200-0000E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F13" authorId="0" shapeId="0" xr:uid="{00000000-0006-0000-0200-0000E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G13" authorId="0" shapeId="0" xr:uid="{00000000-0006-0000-0200-0000E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H13" authorId="0" shapeId="0" xr:uid="{00000000-0006-0000-0200-0000E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I13" authorId="0" shapeId="0" xr:uid="{00000000-0006-0000-0200-0000E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K13" authorId="0" shapeId="0" xr:uid="{00000000-0006-0000-0200-0000E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L13" authorId="0" shapeId="0" xr:uid="{00000000-0006-0000-0200-0000E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M13" authorId="0" shapeId="0" xr:uid="{00000000-0006-0000-0200-0000E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N13" authorId="0" shapeId="0" xr:uid="{00000000-0006-0000-0200-0000E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O13" authorId="0" shapeId="0" xr:uid="{00000000-0006-0000-0200-0000E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P13" authorId="0" shapeId="0" xr:uid="{00000000-0006-0000-0200-0000E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Q13" authorId="0" shapeId="0" xr:uid="{00000000-0006-0000-0200-0000E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R13" authorId="0" shapeId="0" xr:uid="{00000000-0006-0000-0200-0000E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S13" authorId="0" shapeId="0" xr:uid="{00000000-0006-0000-0200-0000E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T13" authorId="0" shapeId="0" xr:uid="{00000000-0006-0000-0200-0000E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U13" authorId="0" shapeId="0" xr:uid="{00000000-0006-0000-0200-0000F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V13" authorId="0" shapeId="0" xr:uid="{00000000-0006-0000-0200-0000F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W13" authorId="0" shapeId="0" xr:uid="{00000000-0006-0000-0200-0000F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X13" authorId="0" shapeId="0" xr:uid="{00000000-0006-0000-0200-0000F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Y13" authorId="0" shapeId="0" xr:uid="{00000000-0006-0000-0200-0000F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Z13" authorId="0" shapeId="0" xr:uid="{00000000-0006-0000-0200-0000F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H13" authorId="0" shapeId="0" xr:uid="{00000000-0006-0000-0200-0000F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K13" authorId="0" shapeId="0" xr:uid="{00000000-0006-0000-0200-0000F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13" authorId="0" shapeId="0" xr:uid="{00000000-0006-0000-0200-0000F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3" authorId="0" shapeId="0" xr:uid="{00000000-0006-0000-0200-0000F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13" authorId="0" shapeId="0" xr:uid="{00000000-0006-0000-0200-0000F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13" authorId="0" shapeId="0" xr:uid="{00000000-0006-0000-0200-0000F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W13" authorId="0" shapeId="0" xr:uid="{00000000-0006-0000-0200-0000F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13" authorId="0" shapeId="0" xr:uid="{00000000-0006-0000-0200-0000F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G13" authorId="0" shapeId="0" xr:uid="{00000000-0006-0000-0200-0000F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K13" authorId="0" shapeId="0" xr:uid="{00000000-0006-0000-0200-0000F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L13" authorId="0" shapeId="0" xr:uid="{00000000-0006-0000-0200-00000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M13" authorId="0" shapeId="0" xr:uid="{00000000-0006-0000-0200-00000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O13" authorId="0" shapeId="0" xr:uid="{00000000-0006-0000-0200-00000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13" authorId="0" shapeId="0" xr:uid="{00000000-0006-0000-0200-00000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Q13" authorId="0" shapeId="0" xr:uid="{00000000-0006-0000-0200-00000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13" authorId="0" shapeId="0" xr:uid="{00000000-0006-0000-0200-00000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U13" authorId="0" shapeId="0" xr:uid="{00000000-0006-0000-0200-00000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3" authorId="0" shapeId="0" xr:uid="{00000000-0006-0000-0200-000007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W13" authorId="0" shapeId="0" xr:uid="{00000000-0006-0000-0200-00000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13" authorId="0" shapeId="0" xr:uid="{00000000-0006-0000-0200-00000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13" authorId="0" shapeId="0" xr:uid="{00000000-0006-0000-0200-00000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F13" authorId="0" shapeId="0" xr:uid="{00000000-0006-0000-0200-00000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G13" authorId="0" shapeId="0" xr:uid="{00000000-0006-0000-0200-00000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13" authorId="0" shapeId="0" xr:uid="{00000000-0006-0000-0200-00000D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P13" authorId="0" shapeId="0" xr:uid="{00000000-0006-0000-0200-00000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14" authorId="0" shapeId="0" xr:uid="{00000000-0006-0000-0200-00000F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14" authorId="0" shapeId="0" xr:uid="{00000000-0006-0000-0200-000010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14" authorId="0" shapeId="0" xr:uid="{00000000-0006-0000-0200-000011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14" authorId="0" shapeId="0" xr:uid="{00000000-0006-0000-0200-000012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14" authorId="0" shapeId="0" xr:uid="{00000000-0006-0000-0200-000013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14" authorId="0" shapeId="0" xr:uid="{00000000-0006-0000-0200-000014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14" authorId="0" shapeId="0" xr:uid="{00000000-0006-0000-0200-000015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14" authorId="0" shapeId="0" xr:uid="{00000000-0006-0000-0200-000016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J14" authorId="0" shapeId="0" xr:uid="{00000000-0006-0000-0200-000017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K14" authorId="0" shapeId="0" xr:uid="{00000000-0006-0000-0200-000018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L14" authorId="0" shapeId="0" xr:uid="{00000000-0006-0000-0200-000019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M14" authorId="0" shapeId="0" xr:uid="{00000000-0006-0000-0200-00001A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N14" authorId="0" shapeId="0" xr:uid="{00000000-0006-0000-0200-00001B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O14" authorId="0" shapeId="0" xr:uid="{00000000-0006-0000-0200-00001C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P14" authorId="0" shapeId="0" xr:uid="{00000000-0006-0000-0200-00001D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Q14" authorId="0" shapeId="0" xr:uid="{00000000-0006-0000-0200-00001E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R14" authorId="0" shapeId="0" xr:uid="{00000000-0006-0000-0200-00001F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S14" authorId="0" shapeId="0" xr:uid="{00000000-0006-0000-0200-000020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T14" authorId="0" shapeId="0" xr:uid="{00000000-0006-0000-0200-000021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U14" authorId="0" shapeId="0" xr:uid="{00000000-0006-0000-0200-000022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V14" authorId="0" shapeId="0" xr:uid="{00000000-0006-0000-0200-000023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W14" authorId="0" shapeId="0" xr:uid="{00000000-0006-0000-0200-000024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X14" authorId="0" shapeId="0" xr:uid="{00000000-0006-0000-0200-000025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Y14" authorId="0" shapeId="0" xr:uid="{00000000-0006-0000-0200-000026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Z14" authorId="0" shapeId="0" xr:uid="{00000000-0006-0000-0200-000027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A14" authorId="0" shapeId="0" xr:uid="{00000000-0006-0000-0200-000028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B14" authorId="0" shapeId="0" xr:uid="{00000000-0006-0000-0200-000029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C14" authorId="0" shapeId="0" xr:uid="{00000000-0006-0000-0200-00002A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D14" authorId="0" shapeId="0" xr:uid="{00000000-0006-0000-0200-00002B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E14" authorId="0" shapeId="0" xr:uid="{00000000-0006-0000-0200-00002C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F14" authorId="0" shapeId="0" xr:uid="{00000000-0006-0000-0200-00002D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G14" authorId="0" shapeId="0" xr:uid="{00000000-0006-0000-0200-00002E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H14" authorId="0" shapeId="0" xr:uid="{00000000-0006-0000-0200-00002F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I14" authorId="0" shapeId="0" xr:uid="{00000000-0006-0000-0200-000030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J14" authorId="0" shapeId="0" xr:uid="{00000000-0006-0000-0200-000031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K14" authorId="0" shapeId="0" xr:uid="{00000000-0006-0000-0200-000032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L14" authorId="0" shapeId="0" xr:uid="{00000000-0006-0000-0200-000033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M14" authorId="0" shapeId="0" xr:uid="{00000000-0006-0000-0200-000034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N14" authorId="0" shapeId="0" xr:uid="{00000000-0006-0000-0200-000035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O14" authorId="0" shapeId="0" xr:uid="{00000000-0006-0000-0200-000036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P14" authorId="0" shapeId="0" xr:uid="{00000000-0006-0000-0200-000037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Q14" authorId="0" shapeId="0" xr:uid="{00000000-0006-0000-0200-000038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R14" authorId="0" shapeId="0" xr:uid="{00000000-0006-0000-0200-000039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S14" authorId="0" shapeId="0" xr:uid="{00000000-0006-0000-0200-00003A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T14" authorId="0" shapeId="0" xr:uid="{00000000-0006-0000-0200-00003B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U14" authorId="0" shapeId="0" xr:uid="{00000000-0006-0000-0200-00003C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V14" authorId="0" shapeId="0" xr:uid="{00000000-0006-0000-0200-00003D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W14" authorId="0" shapeId="0" xr:uid="{00000000-0006-0000-0200-00003E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X14" authorId="0" shapeId="0" xr:uid="{00000000-0006-0000-0200-00003F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Y14" authorId="0" shapeId="0" xr:uid="{00000000-0006-0000-0200-000040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Z14" authorId="0" shapeId="0" xr:uid="{00000000-0006-0000-0200-000041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A14" authorId="0" shapeId="0" xr:uid="{00000000-0006-0000-0200-000042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B14" authorId="0" shapeId="0" xr:uid="{00000000-0006-0000-0200-000043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C14" authorId="0" shapeId="0" xr:uid="{00000000-0006-0000-0200-000044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D14" authorId="0" shapeId="0" xr:uid="{00000000-0006-0000-0200-000045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E14" authorId="0" shapeId="0" xr:uid="{00000000-0006-0000-0200-000046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F14" authorId="0" shapeId="0" xr:uid="{00000000-0006-0000-0200-000047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G14" authorId="0" shapeId="0" xr:uid="{00000000-0006-0000-0200-000048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H14" authorId="0" shapeId="0" xr:uid="{00000000-0006-0000-0200-000049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I14" authorId="0" shapeId="0" xr:uid="{00000000-0006-0000-0200-00004A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J14" authorId="0" shapeId="0" xr:uid="{00000000-0006-0000-0200-00004B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K14" authorId="0" shapeId="0" xr:uid="{00000000-0006-0000-0200-00004C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L14" authorId="0" shapeId="0" xr:uid="{00000000-0006-0000-0200-00004D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M14" authorId="0" shapeId="0" xr:uid="{00000000-0006-0000-0200-00004E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N14" authorId="0" shapeId="0" xr:uid="{00000000-0006-0000-0200-00004F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O14" authorId="0" shapeId="0" xr:uid="{00000000-0006-0000-0200-000050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P14" authorId="0" shapeId="0" xr:uid="{00000000-0006-0000-0200-000051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Q14" authorId="0" shapeId="0" xr:uid="{00000000-0006-0000-0200-000052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R14" authorId="0" shapeId="0" xr:uid="{00000000-0006-0000-0200-000053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S14" authorId="0" shapeId="0" xr:uid="{00000000-0006-0000-0200-000054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T14" authorId="0" shapeId="0" xr:uid="{00000000-0006-0000-0200-000055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U14" authorId="0" shapeId="0" xr:uid="{00000000-0006-0000-0200-000056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V14" authorId="0" shapeId="0" xr:uid="{00000000-0006-0000-0200-000057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W14" authorId="0" shapeId="0" xr:uid="{00000000-0006-0000-0200-000058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X14" authorId="0" shapeId="0" xr:uid="{00000000-0006-0000-0200-000059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Y14" authorId="0" shapeId="0" xr:uid="{00000000-0006-0000-0200-00005A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Z14" authorId="0" shapeId="0" xr:uid="{00000000-0006-0000-0200-00005B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A14" authorId="0" shapeId="0" xr:uid="{00000000-0006-0000-0200-00005C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B14" authorId="0" shapeId="0" xr:uid="{00000000-0006-0000-0200-00005D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C14" authorId="0" shapeId="0" xr:uid="{00000000-0006-0000-0200-00005E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D14" authorId="0" shapeId="0" xr:uid="{00000000-0006-0000-0200-00005F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E14" authorId="0" shapeId="0" xr:uid="{00000000-0006-0000-0200-000060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F14" authorId="0" shapeId="0" xr:uid="{00000000-0006-0000-0200-000061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G14" authorId="0" shapeId="0" xr:uid="{00000000-0006-0000-0200-000062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H14" authorId="0" shapeId="0" xr:uid="{00000000-0006-0000-0200-000063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I14" authorId="0" shapeId="0" xr:uid="{00000000-0006-0000-0200-000064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J14" authorId="0" shapeId="0" xr:uid="{00000000-0006-0000-0200-000065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K14" authorId="0" shapeId="0" xr:uid="{00000000-0006-0000-0200-000066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L14" authorId="0" shapeId="0" xr:uid="{00000000-0006-0000-0200-000067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M14" authorId="0" shapeId="0" xr:uid="{00000000-0006-0000-0200-000068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N14" authorId="0" shapeId="0" xr:uid="{00000000-0006-0000-0200-000069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O14" authorId="0" shapeId="0" xr:uid="{00000000-0006-0000-0200-00006A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P14" authorId="0" shapeId="0" xr:uid="{00000000-0006-0000-0200-00006B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Q14" authorId="0" shapeId="0" xr:uid="{00000000-0006-0000-0200-00006C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R14" authorId="0" shapeId="0" xr:uid="{00000000-0006-0000-0200-00006D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S14" authorId="0" shapeId="0" xr:uid="{00000000-0006-0000-0200-00006E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T14" authorId="0" shapeId="0" xr:uid="{00000000-0006-0000-0200-00006F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U14" authorId="0" shapeId="0" xr:uid="{00000000-0006-0000-0200-000070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V14" authorId="0" shapeId="0" xr:uid="{00000000-0006-0000-0200-000071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W14" authorId="0" shapeId="0" xr:uid="{00000000-0006-0000-0200-000072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X14" authorId="0" shapeId="0" xr:uid="{00000000-0006-0000-0200-000073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Y14" authorId="0" shapeId="0" xr:uid="{00000000-0006-0000-0200-000074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Z14" authorId="0" shapeId="0" xr:uid="{00000000-0006-0000-0200-000075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A14" authorId="0" shapeId="0" xr:uid="{00000000-0006-0000-0200-000076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B14" authorId="0" shapeId="0" xr:uid="{00000000-0006-0000-0200-000077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C14" authorId="0" shapeId="0" xr:uid="{00000000-0006-0000-0200-000078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D14" authorId="0" shapeId="0" xr:uid="{00000000-0006-0000-0200-000079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E14" authorId="0" shapeId="0" xr:uid="{00000000-0006-0000-0200-00007A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F14" authorId="0" shapeId="0" xr:uid="{00000000-0006-0000-0200-00007B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G14" authorId="0" shapeId="0" xr:uid="{00000000-0006-0000-0200-00007C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H14" authorId="0" shapeId="0" xr:uid="{00000000-0006-0000-0200-00007D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I14" authorId="0" shapeId="0" xr:uid="{00000000-0006-0000-0200-00007E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J14" authorId="0" shapeId="0" xr:uid="{00000000-0006-0000-0200-00007F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K14" authorId="0" shapeId="0" xr:uid="{00000000-0006-0000-0200-000080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L14" authorId="0" shapeId="0" xr:uid="{00000000-0006-0000-0200-000081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M14" authorId="0" shapeId="0" xr:uid="{00000000-0006-0000-0200-000082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N14" authorId="0" shapeId="0" xr:uid="{00000000-0006-0000-0200-000083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O14" authorId="0" shapeId="0" xr:uid="{00000000-0006-0000-0200-000084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P14" authorId="0" shapeId="0" xr:uid="{00000000-0006-0000-0200-000085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Q14" authorId="0" shapeId="0" xr:uid="{00000000-0006-0000-0200-000086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R14" authorId="0" shapeId="0" xr:uid="{00000000-0006-0000-0200-000087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S14" authorId="0" shapeId="0" xr:uid="{00000000-0006-0000-0200-000088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T14" authorId="0" shapeId="0" xr:uid="{00000000-0006-0000-0200-000089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U14" authorId="0" shapeId="0" xr:uid="{00000000-0006-0000-0200-00008A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V14" authorId="0" shapeId="0" xr:uid="{00000000-0006-0000-0200-00008B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W14" authorId="0" shapeId="0" xr:uid="{00000000-0006-0000-0200-00008C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X14" authorId="0" shapeId="0" xr:uid="{00000000-0006-0000-0200-00008D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Y14" authorId="0" shapeId="0" xr:uid="{00000000-0006-0000-0200-00008E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Z14" authorId="0" shapeId="0" xr:uid="{00000000-0006-0000-0200-00008F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A14" authorId="0" shapeId="0" xr:uid="{00000000-0006-0000-0200-000090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B14" authorId="0" shapeId="0" xr:uid="{00000000-0006-0000-0200-000091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C14" authorId="0" shapeId="0" xr:uid="{00000000-0006-0000-0200-000092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D14" authorId="0" shapeId="0" xr:uid="{00000000-0006-0000-0200-000093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E14" authorId="0" shapeId="0" xr:uid="{00000000-0006-0000-0200-000094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F14" authorId="0" shapeId="0" xr:uid="{00000000-0006-0000-0200-000095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G14" authorId="0" shapeId="0" xr:uid="{00000000-0006-0000-0200-000096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H14" authorId="0" shapeId="0" xr:uid="{00000000-0006-0000-0200-000097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I14" authorId="0" shapeId="0" xr:uid="{00000000-0006-0000-0200-000098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J14" authorId="0" shapeId="0" xr:uid="{00000000-0006-0000-0200-000099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K14" authorId="0" shapeId="0" xr:uid="{00000000-0006-0000-0200-00009A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L14" authorId="0" shapeId="0" xr:uid="{00000000-0006-0000-0200-00009B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M14" authorId="0" shapeId="0" xr:uid="{00000000-0006-0000-0200-00009C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N14" authorId="0" shapeId="0" xr:uid="{00000000-0006-0000-0200-00009D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O14" authorId="0" shapeId="0" xr:uid="{00000000-0006-0000-0200-00009E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P14" authorId="0" shapeId="0" xr:uid="{00000000-0006-0000-0200-00009F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Q14" authorId="0" shapeId="0" xr:uid="{00000000-0006-0000-0200-0000A0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R14" authorId="0" shapeId="0" xr:uid="{00000000-0006-0000-0200-0000A1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S14" authorId="0" shapeId="0" xr:uid="{00000000-0006-0000-0200-0000A2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T14" authorId="0" shapeId="0" xr:uid="{00000000-0006-0000-0200-0000A3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U14" authorId="0" shapeId="0" xr:uid="{00000000-0006-0000-0200-0000A4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V14" authorId="0" shapeId="0" xr:uid="{00000000-0006-0000-0200-0000A5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W14" authorId="0" shapeId="0" xr:uid="{00000000-0006-0000-0200-0000A6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X14" authorId="0" shapeId="0" xr:uid="{00000000-0006-0000-0200-0000A7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Y14" authorId="0" shapeId="0" xr:uid="{00000000-0006-0000-0200-0000A8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Z14" authorId="0" shapeId="0" xr:uid="{00000000-0006-0000-0200-0000A9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H14" authorId="0" shapeId="0" xr:uid="{00000000-0006-0000-0200-0000A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14" authorId="0" shapeId="0" xr:uid="{00000000-0006-0000-0200-0000A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4" authorId="0" shapeId="0" xr:uid="{00000000-0006-0000-0200-0000AC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14" authorId="0" shapeId="0" xr:uid="{00000000-0006-0000-0200-0000A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14" authorId="0" shapeId="0" xr:uid="{00000000-0006-0000-0200-0000AE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14" authorId="0" shapeId="0" xr:uid="{00000000-0006-0000-0200-0000A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G14" authorId="0" shapeId="0" xr:uid="{00000000-0006-0000-0200-0000B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L14" authorId="0" shapeId="0" xr:uid="{00000000-0006-0000-0200-0000B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14" authorId="0" shapeId="0" xr:uid="{00000000-0006-0000-0200-0000B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Q14" authorId="0" shapeId="0" xr:uid="{00000000-0006-0000-0200-0000B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14" authorId="0" shapeId="0" xr:uid="{00000000-0006-0000-0200-0000B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4" authorId="0" shapeId="0" xr:uid="{00000000-0006-0000-0200-0000B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14" authorId="0" shapeId="0" xr:uid="{00000000-0006-0000-0200-0000B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14" authorId="0" shapeId="0" xr:uid="{00000000-0006-0000-0200-0000B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F14" authorId="0" shapeId="0" xr:uid="{00000000-0006-0000-0200-0000B8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G14" authorId="0" shapeId="0" xr:uid="{00000000-0006-0000-0200-0000B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14" authorId="0" shapeId="0" xr:uid="{00000000-0006-0000-0200-0000BA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P14" authorId="0" shapeId="0" xr:uid="{00000000-0006-0000-0200-0000B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5" authorId="0" shapeId="0" xr:uid="{00000000-0006-0000-0200-0000B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15" authorId="0" shapeId="0" xr:uid="{00000000-0006-0000-0200-0000B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15" authorId="0" shapeId="0" xr:uid="{00000000-0006-0000-0200-0000B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5" authorId="0" shapeId="0" xr:uid="{00000000-0006-0000-0200-0000B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5" authorId="0" shapeId="0" xr:uid="{00000000-0006-0000-0200-0000C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5" authorId="0" shapeId="0" xr:uid="{00000000-0006-0000-0200-0000C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5" authorId="0" shapeId="0" xr:uid="{00000000-0006-0000-0200-0000C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5" authorId="0" shapeId="0" xr:uid="{00000000-0006-0000-0200-0000C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5" authorId="0" shapeId="0" xr:uid="{00000000-0006-0000-0200-0000C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5" authorId="0" shapeId="0" xr:uid="{00000000-0006-0000-0200-0000C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5" authorId="0" shapeId="0" xr:uid="{00000000-0006-0000-0200-0000C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5" authorId="0" shapeId="0" xr:uid="{00000000-0006-0000-0200-0000C7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15" authorId="0" shapeId="0" xr:uid="{00000000-0006-0000-0200-0000C8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15" authorId="0" shapeId="0" xr:uid="{00000000-0006-0000-0200-0000C9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15" authorId="0" shapeId="0" xr:uid="{00000000-0006-0000-0200-0000C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5" authorId="0" shapeId="0" xr:uid="{00000000-0006-0000-0200-0000C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R15" authorId="0" shapeId="0" xr:uid="{00000000-0006-0000-0200-0000C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5" authorId="0" shapeId="0" xr:uid="{00000000-0006-0000-0200-0000C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5" authorId="0" shapeId="0" xr:uid="{00000000-0006-0000-0200-0000C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P15" authorId="0" shapeId="0" xr:uid="{00000000-0006-0000-0200-0000C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U15" authorId="0" shapeId="0" xr:uid="{00000000-0006-0000-0200-0000D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15" authorId="0" shapeId="0" xr:uid="{00000000-0006-0000-0200-0000D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E15" authorId="0" shapeId="0" xr:uid="{00000000-0006-0000-0200-0000D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15" authorId="0" shapeId="0" xr:uid="{00000000-0006-0000-0200-0000D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J15" authorId="0" shapeId="0" xr:uid="{00000000-0006-0000-0200-0000D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K15" authorId="0" shapeId="0" xr:uid="{00000000-0006-0000-0200-0000D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L15" authorId="0" shapeId="0" xr:uid="{00000000-0006-0000-0200-0000D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N15" authorId="0" shapeId="0" xr:uid="{00000000-0006-0000-0200-0000D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15" authorId="0" shapeId="0" xr:uid="{00000000-0006-0000-0200-0000D8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P15" authorId="0" shapeId="0" xr:uid="{00000000-0006-0000-0200-0000D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15" authorId="0" shapeId="0" xr:uid="{00000000-0006-0000-0200-0000D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15" authorId="0" shapeId="0" xr:uid="{00000000-0006-0000-0200-0000D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15" authorId="0" shapeId="0" xr:uid="{00000000-0006-0000-0200-0000D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5" authorId="0" shapeId="0" xr:uid="{00000000-0006-0000-0200-0000DD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5" authorId="0" shapeId="0" xr:uid="{00000000-0006-0000-0200-0000D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5" authorId="0" shapeId="0" xr:uid="{00000000-0006-0000-0200-0000D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W15" authorId="0" shapeId="0" xr:uid="{00000000-0006-0000-0200-0000E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15" authorId="0" shapeId="0" xr:uid="{00000000-0006-0000-0200-0000E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5" authorId="0" shapeId="0" xr:uid="{00000000-0006-0000-0200-0000E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15" authorId="0" shapeId="0" xr:uid="{00000000-0006-0000-0200-0000E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5" authorId="0" shapeId="0" xr:uid="{00000000-0006-0000-0200-0000E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R15" authorId="0" shapeId="0" xr:uid="{00000000-0006-0000-0200-0000E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W15" authorId="0" shapeId="0" xr:uid="{00000000-0006-0000-0200-0000E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15" authorId="0" shapeId="0" xr:uid="{00000000-0006-0000-0200-0000E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G15" authorId="0" shapeId="0" xr:uid="{00000000-0006-0000-0200-0000E8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L15" authorId="0" shapeId="0" xr:uid="{00000000-0006-0000-0200-0000E9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M15" authorId="0" shapeId="0" xr:uid="{00000000-0006-0000-0200-0000E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Q15" authorId="0" shapeId="0" xr:uid="{00000000-0006-0000-0200-0000E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15" authorId="0" shapeId="0" xr:uid="{00000000-0006-0000-0200-0000E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U15" authorId="0" shapeId="0" xr:uid="{00000000-0006-0000-0200-0000E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5" authorId="0" shapeId="0" xr:uid="{00000000-0006-0000-0200-0000EE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W15" authorId="0" shapeId="0" xr:uid="{00000000-0006-0000-0200-0000E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15" authorId="0" shapeId="0" xr:uid="{00000000-0006-0000-0200-0000F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15" authorId="0" shapeId="0" xr:uid="{00000000-0006-0000-0200-0000F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F15" authorId="0" shapeId="0" xr:uid="{00000000-0006-0000-0200-0000F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G15" authorId="0" shapeId="0" xr:uid="{00000000-0006-0000-0200-0000F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15" authorId="0" shapeId="0" xr:uid="{00000000-0006-0000-0200-0000F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L15" authorId="0" shapeId="0" xr:uid="{00000000-0006-0000-0200-0000F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P15" authorId="0" shapeId="0" xr:uid="{00000000-0006-0000-0200-0000F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6" authorId="0" shapeId="0" xr:uid="{00000000-0006-0000-0200-0000F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16" authorId="0" shapeId="0" xr:uid="{00000000-0006-0000-0200-0000F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16" authorId="0" shapeId="0" xr:uid="{00000000-0006-0000-0200-0000F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6" authorId="0" shapeId="0" xr:uid="{00000000-0006-0000-0200-0000F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6" authorId="0" shapeId="0" xr:uid="{00000000-0006-0000-0200-0000F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6" authorId="0" shapeId="0" xr:uid="{00000000-0006-0000-0200-0000F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6" authorId="0" shapeId="0" xr:uid="{00000000-0006-0000-0200-0000F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6" authorId="0" shapeId="0" xr:uid="{00000000-0006-0000-0200-0000F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6" authorId="0" shapeId="0" xr:uid="{00000000-0006-0000-0200-0000F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6" authorId="0" shapeId="0" xr:uid="{00000000-0006-0000-0200-000000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6" authorId="0" shapeId="0" xr:uid="{00000000-0006-0000-0200-000001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16" authorId="0" shapeId="0" xr:uid="{00000000-0006-0000-0200-000002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16" authorId="0" shapeId="0" xr:uid="{00000000-0006-0000-0200-000003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6" authorId="0" shapeId="0" xr:uid="{00000000-0006-0000-0200-000004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P16" authorId="0" shapeId="0" xr:uid="{00000000-0006-0000-0200-000005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16" authorId="0" shapeId="0" xr:uid="{00000000-0006-0000-0200-000006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D16" authorId="0" shapeId="0" xr:uid="{00000000-0006-0000-0200-000007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E16" authorId="0" shapeId="0" xr:uid="{00000000-0006-0000-0200-000008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16" authorId="0" shapeId="0" xr:uid="{00000000-0006-0000-0200-000009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H16" authorId="0" shapeId="0" xr:uid="{00000000-0006-0000-0200-00000A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I16" authorId="0" shapeId="0" xr:uid="{00000000-0006-0000-0200-00000B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J16" authorId="0" shapeId="0" xr:uid="{00000000-0006-0000-0200-00000C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K16" authorId="0" shapeId="0" xr:uid="{00000000-0006-0000-0200-00000D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16" authorId="0" shapeId="0" xr:uid="{00000000-0006-0000-0200-00000E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R16" authorId="0" shapeId="0" xr:uid="{00000000-0006-0000-0200-00000F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16" authorId="0" shapeId="0" xr:uid="{00000000-0006-0000-0200-000010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6" authorId="0" shapeId="0" xr:uid="{00000000-0006-0000-0200-000011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6" authorId="0" shapeId="0" xr:uid="{00000000-0006-0000-0200-000012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16" authorId="0" shapeId="0" xr:uid="{00000000-0006-0000-0200-000013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6" authorId="0" shapeId="0" xr:uid="{00000000-0006-0000-0200-000014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Z16" authorId="0" shapeId="0" xr:uid="{00000000-0006-0000-0200-000015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16" authorId="0" shapeId="0" xr:uid="{00000000-0006-0000-0200-000016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K16" authorId="0" shapeId="0" xr:uid="{00000000-0006-0000-0200-000017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16" authorId="0" shapeId="0" xr:uid="{00000000-0006-0000-0200-000018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6" authorId="0" shapeId="0" xr:uid="{00000000-0006-0000-0200-000019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16" authorId="0" shapeId="0" xr:uid="{00000000-0006-0000-0200-00001A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16" authorId="0" shapeId="0" xr:uid="{00000000-0006-0000-0200-00001B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16" authorId="0" shapeId="0" xr:uid="{00000000-0006-0000-0200-00001C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G16" authorId="0" shapeId="0" xr:uid="{00000000-0006-0000-0200-00001D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L16" authorId="0" shapeId="0" xr:uid="{00000000-0006-0000-0200-00001E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O16" authorId="0" shapeId="0" xr:uid="{00000000-0006-0000-0200-00001F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16" authorId="0" shapeId="0" xr:uid="{00000000-0006-0000-0200-000020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Q16" authorId="0" shapeId="0" xr:uid="{00000000-0006-0000-0200-000021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16" authorId="0" shapeId="0" xr:uid="{00000000-0006-0000-0200-000022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6" authorId="0" shapeId="0" xr:uid="{00000000-0006-0000-0200-000023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16" authorId="0" shapeId="0" xr:uid="{00000000-0006-0000-0200-000024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16" authorId="0" shapeId="0" xr:uid="{00000000-0006-0000-0200-000025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F16" authorId="0" shapeId="0" xr:uid="{00000000-0006-0000-0200-000026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G16" authorId="0" shapeId="0" xr:uid="{00000000-0006-0000-0200-000027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16" authorId="0" shapeId="0" xr:uid="{00000000-0006-0000-0200-000028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P16" authorId="0" shapeId="0" xr:uid="{00000000-0006-0000-0200-000029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O17" authorId="0" shapeId="0" xr:uid="{00000000-0006-0000-0200-00002A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17" authorId="0" shapeId="0" xr:uid="{00000000-0006-0000-0200-00002B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Q17" authorId="0" shapeId="0" xr:uid="{00000000-0006-0000-0200-00002C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17" authorId="0" shapeId="0" xr:uid="{00000000-0006-0000-0200-00002D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7" authorId="0" shapeId="0" xr:uid="{00000000-0006-0000-0200-00002E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7" authorId="0" shapeId="0" xr:uid="{00000000-0006-0000-0200-00002F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7" authorId="0" shapeId="0" xr:uid="{00000000-0006-0000-0200-000030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7" authorId="0" shapeId="0" xr:uid="{00000000-0006-0000-0200-000031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7" authorId="0" shapeId="0" xr:uid="{00000000-0006-0000-0200-000032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7" authorId="0" shapeId="0" xr:uid="{00000000-0006-0000-0200-000033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7" authorId="0" shapeId="0" xr:uid="{00000000-0006-0000-0200-000034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G17" authorId="0" shapeId="0" xr:uid="{00000000-0006-0000-0200-000035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17" authorId="0" shapeId="0" xr:uid="{00000000-0006-0000-0200-000036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L17" authorId="0" shapeId="0" xr:uid="{00000000-0006-0000-0200-000037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17" authorId="0" shapeId="0" xr:uid="{00000000-0006-0000-0200-000038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17" authorId="0" shapeId="0" xr:uid="{00000000-0006-0000-0200-000039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7" authorId="0" shapeId="0" xr:uid="{00000000-0006-0000-0200-00003A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R17" authorId="0" shapeId="0" xr:uid="{00000000-0006-0000-0200-00003B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17" authorId="0" shapeId="0" xr:uid="{00000000-0006-0000-0200-00003C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E17" authorId="0" shapeId="0" xr:uid="{00000000-0006-0000-0200-00003D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J17" authorId="0" shapeId="0" xr:uid="{00000000-0006-0000-0200-00003E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M17" authorId="0" shapeId="0" xr:uid="{00000000-0006-0000-0200-00003F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N17" authorId="0" shapeId="0" xr:uid="{00000000-0006-0000-0200-000040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17" authorId="0" shapeId="0" xr:uid="{00000000-0006-0000-0200-000041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P17" authorId="0" shapeId="0" xr:uid="{00000000-0006-0000-0200-000042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R17" authorId="0" shapeId="0" xr:uid="{00000000-0006-0000-0200-000043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17" authorId="0" shapeId="0" xr:uid="{00000000-0006-0000-0200-000044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T17" authorId="0" shapeId="0" xr:uid="{00000000-0006-0000-0200-000045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7" authorId="0" shapeId="0" xr:uid="{00000000-0006-0000-0200-000046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W17" authorId="0" shapeId="0" xr:uid="{00000000-0006-0000-0200-000047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17" authorId="0" shapeId="0" xr:uid="{00000000-0006-0000-0200-000048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7" authorId="0" shapeId="0" xr:uid="{00000000-0006-0000-0200-000049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Z17" authorId="0" shapeId="0" xr:uid="{00000000-0006-0000-0200-00004A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17" authorId="0" shapeId="0" xr:uid="{00000000-0006-0000-0200-00004B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7" authorId="0" shapeId="0" xr:uid="{00000000-0006-0000-0200-00004C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R17" authorId="0" shapeId="0" xr:uid="{00000000-0006-0000-0200-00004D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17" authorId="0" shapeId="0" xr:uid="{00000000-0006-0000-0200-00004E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G17" authorId="0" shapeId="0" xr:uid="{00000000-0006-0000-0200-00004F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L17" authorId="0" shapeId="0" xr:uid="{00000000-0006-0000-0200-000050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Q17" authorId="0" shapeId="0" xr:uid="{00000000-0006-0000-0200-000051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17" authorId="0" shapeId="0" xr:uid="{00000000-0006-0000-0200-000052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T17" authorId="0" shapeId="0" xr:uid="{00000000-0006-0000-0200-000053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U17" authorId="0" shapeId="0" xr:uid="{00000000-0006-0000-0200-000054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7" authorId="0" shapeId="0" xr:uid="{00000000-0006-0000-0200-000055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W17" authorId="0" shapeId="0" xr:uid="{00000000-0006-0000-0200-000056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17" authorId="0" shapeId="0" xr:uid="{00000000-0006-0000-0200-000057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D17" authorId="0" shapeId="0" xr:uid="{00000000-0006-0000-0200-000058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17" authorId="0" shapeId="0" xr:uid="{00000000-0006-0000-0200-000059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F17" authorId="0" shapeId="0" xr:uid="{00000000-0006-0000-0200-00005A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G17" authorId="0" shapeId="0" xr:uid="{00000000-0006-0000-0200-00005B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17" authorId="0" shapeId="0" xr:uid="{00000000-0006-0000-0200-00005C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P17" authorId="0" shapeId="0" xr:uid="{00000000-0006-0000-0200-00005D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E11" authorId="0" shapeId="0" xr:uid="{00000000-0006-0000-0300-00000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11" authorId="0" shapeId="0" xr:uid="{00000000-0006-0000-0300-00000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1" authorId="0" shapeId="0" xr:uid="{00000000-0006-0000-0300-00000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1" authorId="0" shapeId="0" xr:uid="{00000000-0006-0000-0300-00000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T11" authorId="0" shapeId="0" xr:uid="{00000000-0006-0000-0300-00000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11" authorId="0" shapeId="0" xr:uid="{00000000-0006-0000-0300-00000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Y11" authorId="0" shapeId="0" xr:uid="{00000000-0006-0000-0300-00000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11" authorId="0" shapeId="0" xr:uid="{00000000-0006-0000-0300-00000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1" authorId="0" shapeId="0" xr:uid="{00000000-0006-0000-0300-00000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N11" authorId="0" shapeId="0" xr:uid="{00000000-0006-0000-0300-00000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1" authorId="0" shapeId="0" xr:uid="{00000000-0006-0000-0300-00000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11" authorId="0" shapeId="0" xr:uid="{00000000-0006-0000-0300-00000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1" authorId="0" shapeId="0" xr:uid="{00000000-0006-0000-0300-00000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1" authorId="0" shapeId="0" xr:uid="{00000000-0006-0000-0300-00000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Y11" authorId="0" shapeId="0" xr:uid="{00000000-0006-0000-0300-00001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11" authorId="0" shapeId="0" xr:uid="{00000000-0006-0000-0300-00001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11" authorId="0" shapeId="0" xr:uid="{00000000-0006-0000-0300-00001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1" authorId="0" shapeId="0" xr:uid="{00000000-0006-0000-0300-00001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11" authorId="0" shapeId="0" xr:uid="{00000000-0006-0000-0300-00001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1" authorId="0" shapeId="0" xr:uid="{00000000-0006-0000-0300-00001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1" authorId="0" shapeId="0" xr:uid="{00000000-0006-0000-0300-00001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11" authorId="0" shapeId="0" xr:uid="{00000000-0006-0000-0300-00001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1" authorId="0" shapeId="0" xr:uid="{00000000-0006-0000-0300-00001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1" authorId="0" shapeId="0" xr:uid="{00000000-0006-0000-0300-00001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11" authorId="0" shapeId="0" xr:uid="{00000000-0006-0000-0300-00001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1" authorId="0" shapeId="0" xr:uid="{00000000-0006-0000-0300-00001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R11" authorId="0" shapeId="0" xr:uid="{00000000-0006-0000-0300-00001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1" authorId="0" shapeId="0" xr:uid="{00000000-0006-0000-0300-00001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1" authorId="0" shapeId="0" xr:uid="{00000000-0006-0000-0300-00001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11" authorId="0" shapeId="0" xr:uid="{00000000-0006-0000-0300-00001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11" authorId="0" shapeId="0" xr:uid="{00000000-0006-0000-0300-00002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11" authorId="0" shapeId="0" xr:uid="{00000000-0006-0000-0300-00002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P11" authorId="0" shapeId="0" xr:uid="{00000000-0006-0000-0300-00002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T11" authorId="0" shapeId="0" xr:uid="{00000000-0006-0000-0300-00002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U11" authorId="0" shapeId="0" xr:uid="{00000000-0006-0000-0300-00002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V11" authorId="0" shapeId="0" xr:uid="{00000000-0006-0000-0300-00002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11" authorId="0" shapeId="0" xr:uid="{00000000-0006-0000-0300-00002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12" authorId="0" shapeId="0" xr:uid="{00000000-0006-0000-0300-00002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J12" authorId="0" shapeId="0" xr:uid="{00000000-0006-0000-0300-00002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2" authorId="0" shapeId="0" xr:uid="{00000000-0006-0000-0300-00002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T12" authorId="0" shapeId="0" xr:uid="{00000000-0006-0000-0300-00002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12" authorId="0" shapeId="0" xr:uid="{00000000-0006-0000-0300-00002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Y12" authorId="0" shapeId="0" xr:uid="{00000000-0006-0000-0300-00002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12" authorId="0" shapeId="0" xr:uid="{00000000-0006-0000-0300-00002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12" authorId="0" shapeId="0" xr:uid="{00000000-0006-0000-0300-00002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2" authorId="0" shapeId="0" xr:uid="{00000000-0006-0000-0300-00002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J12" authorId="0" shapeId="0" xr:uid="{00000000-0006-0000-0300-00003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12" authorId="0" shapeId="0" xr:uid="{00000000-0006-0000-0300-00003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2" authorId="0" shapeId="0" xr:uid="{00000000-0006-0000-0300-00003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12" authorId="0" shapeId="0" xr:uid="{00000000-0006-0000-0300-00003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2" authorId="0" shapeId="0" xr:uid="{00000000-0006-0000-0300-00003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2" authorId="0" shapeId="0" xr:uid="{00000000-0006-0000-0300-00003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Y12" authorId="0" shapeId="0" xr:uid="{00000000-0006-0000-0300-00003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2" authorId="0" shapeId="0" xr:uid="{00000000-0006-0000-0300-00003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2" authorId="0" shapeId="0" xr:uid="{00000000-0006-0000-0300-00003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D12" authorId="0" shapeId="0" xr:uid="{00000000-0006-0000-0300-00003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12" authorId="0" shapeId="0" xr:uid="{00000000-0006-0000-0300-00003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2" authorId="0" shapeId="0" xr:uid="{00000000-0006-0000-0300-00003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12" authorId="0" shapeId="0" xr:uid="{00000000-0006-0000-0300-00003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12" authorId="0" shapeId="0" xr:uid="{00000000-0006-0000-0300-00003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2" authorId="0" shapeId="0" xr:uid="{00000000-0006-0000-0300-00003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2" authorId="0" shapeId="0" xr:uid="{00000000-0006-0000-0300-00003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W12" authorId="0" shapeId="0" xr:uid="{00000000-0006-0000-0300-00004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2" authorId="0" shapeId="0" xr:uid="{00000000-0006-0000-0300-00004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12" authorId="0" shapeId="0" xr:uid="{00000000-0006-0000-0300-00004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L12" authorId="0" shapeId="0" xr:uid="{00000000-0006-0000-0300-00004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12" authorId="0" shapeId="0" xr:uid="{00000000-0006-0000-0300-00004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2" authorId="0" shapeId="0" xr:uid="{00000000-0006-0000-0300-00004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R12" authorId="0" shapeId="0" xr:uid="{00000000-0006-0000-0300-00004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2" authorId="0" shapeId="0" xr:uid="{00000000-0006-0000-0300-00004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2" authorId="0" shapeId="0" xr:uid="{00000000-0006-0000-0300-00004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12" authorId="0" shapeId="0" xr:uid="{00000000-0006-0000-0300-00004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P12" authorId="0" shapeId="0" xr:uid="{00000000-0006-0000-0300-00004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T12" authorId="0" shapeId="0" xr:uid="{00000000-0006-0000-0300-00004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U12" authorId="0" shapeId="0" xr:uid="{00000000-0006-0000-0300-00004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V12" authorId="0" shapeId="0" xr:uid="{00000000-0006-0000-0300-00004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12" authorId="0" shapeId="0" xr:uid="{00000000-0006-0000-0300-00004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13" authorId="0" shapeId="0" xr:uid="{00000000-0006-0000-0300-00004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13" authorId="0" shapeId="0" xr:uid="{00000000-0006-0000-0300-00005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3" authorId="0" shapeId="0" xr:uid="{00000000-0006-0000-0300-00005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3" authorId="0" shapeId="0" xr:uid="{00000000-0006-0000-0300-00005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T13" authorId="0" shapeId="0" xr:uid="{00000000-0006-0000-0300-00005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13" authorId="0" shapeId="0" xr:uid="{00000000-0006-0000-0300-00005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13" authorId="0" shapeId="0" xr:uid="{00000000-0006-0000-0300-00005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13" authorId="0" shapeId="0" xr:uid="{00000000-0006-0000-0300-00005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3" authorId="0" shapeId="0" xr:uid="{00000000-0006-0000-0300-00005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J13" authorId="0" shapeId="0" xr:uid="{00000000-0006-0000-0300-00005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13" authorId="0" shapeId="0" xr:uid="{00000000-0006-0000-0300-00005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13" authorId="0" shapeId="0" xr:uid="{00000000-0006-0000-0300-00005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3" authorId="0" shapeId="0" xr:uid="{00000000-0006-0000-0300-00005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3" authorId="0" shapeId="0" xr:uid="{00000000-0006-0000-0300-00005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3" authorId="0" shapeId="0" xr:uid="{00000000-0006-0000-0300-00005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3" authorId="0" shapeId="0" xr:uid="{00000000-0006-0000-0300-00005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13" authorId="0" shapeId="0" xr:uid="{00000000-0006-0000-0300-00005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3" authorId="0" shapeId="0" xr:uid="{00000000-0006-0000-0300-00006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3" authorId="0" shapeId="0" xr:uid="{00000000-0006-0000-0300-00006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3" authorId="0" shapeId="0" xr:uid="{00000000-0006-0000-0300-00006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D13" authorId="0" shapeId="0" xr:uid="{00000000-0006-0000-0300-00006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3" authorId="0" shapeId="0" xr:uid="{00000000-0006-0000-0300-00006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3" authorId="0" shapeId="0" xr:uid="{00000000-0006-0000-0300-00006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13" authorId="0" shapeId="0" xr:uid="{00000000-0006-0000-0300-00006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3" authorId="0" shapeId="0" xr:uid="{00000000-0006-0000-0300-00006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3" authorId="0" shapeId="0" xr:uid="{00000000-0006-0000-0300-00006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13" authorId="0" shapeId="0" xr:uid="{00000000-0006-0000-0300-00006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3" authorId="0" shapeId="0" xr:uid="{00000000-0006-0000-0300-00006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3" authorId="0" shapeId="0" xr:uid="{00000000-0006-0000-0300-00006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G13" authorId="0" shapeId="0" xr:uid="{00000000-0006-0000-0300-00006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L13" authorId="0" shapeId="0" xr:uid="{00000000-0006-0000-0300-00006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13" authorId="0" shapeId="0" xr:uid="{00000000-0006-0000-0300-00006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3" authorId="0" shapeId="0" xr:uid="{00000000-0006-0000-0300-00006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R13" authorId="0" shapeId="0" xr:uid="{00000000-0006-0000-0300-00007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3" authorId="0" shapeId="0" xr:uid="{00000000-0006-0000-0300-00007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3" authorId="0" shapeId="0" xr:uid="{00000000-0006-0000-0300-00007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13" authorId="0" shapeId="0" xr:uid="{00000000-0006-0000-0300-00007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13" authorId="0" shapeId="0" xr:uid="{00000000-0006-0000-0300-00007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13" authorId="0" shapeId="0" xr:uid="{00000000-0006-0000-0300-00007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P13" authorId="0" shapeId="0" xr:uid="{00000000-0006-0000-0300-00007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S13" authorId="0" shapeId="0" xr:uid="{00000000-0006-0000-0300-00007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T13" authorId="0" shapeId="0" xr:uid="{00000000-0006-0000-0300-00007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U13" authorId="0" shapeId="0" xr:uid="{00000000-0006-0000-0300-00007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V13" authorId="0" shapeId="0" xr:uid="{00000000-0006-0000-0300-00007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13" authorId="0" shapeId="0" xr:uid="{00000000-0006-0000-0300-00007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14" authorId="0" shapeId="0" xr:uid="{00000000-0006-0000-0300-00007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4" authorId="0" shapeId="0" xr:uid="{00000000-0006-0000-0300-00007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4" authorId="0" shapeId="0" xr:uid="{00000000-0006-0000-0300-00007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T14" authorId="0" shapeId="0" xr:uid="{00000000-0006-0000-0300-00007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14" authorId="0" shapeId="0" xr:uid="{00000000-0006-0000-0300-00008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14" authorId="0" shapeId="0" xr:uid="{00000000-0006-0000-0300-00008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4" authorId="0" shapeId="0" xr:uid="{00000000-0006-0000-0300-00008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J14" authorId="0" shapeId="0" xr:uid="{00000000-0006-0000-0300-00008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14" authorId="0" shapeId="0" xr:uid="{00000000-0006-0000-0300-00008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14" authorId="0" shapeId="0" xr:uid="{00000000-0006-0000-0300-00008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4" authorId="0" shapeId="0" xr:uid="{00000000-0006-0000-0300-00008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4" authorId="0" shapeId="0" xr:uid="{00000000-0006-0000-0300-00008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4" authorId="0" shapeId="0" xr:uid="{00000000-0006-0000-0300-00008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4" authorId="0" shapeId="0" xr:uid="{00000000-0006-0000-0300-00008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14" authorId="0" shapeId="0" xr:uid="{00000000-0006-0000-0300-00008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4" authorId="0" shapeId="0" xr:uid="{00000000-0006-0000-0300-00008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4" authorId="0" shapeId="0" xr:uid="{00000000-0006-0000-0300-00008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D14" authorId="0" shapeId="0" xr:uid="{00000000-0006-0000-0300-00008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4" authorId="0" shapeId="0" xr:uid="{00000000-0006-0000-0300-00008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14" authorId="0" shapeId="0" xr:uid="{00000000-0006-0000-0300-00008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4" authorId="0" shapeId="0" xr:uid="{00000000-0006-0000-0300-00009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4" authorId="0" shapeId="0" xr:uid="{00000000-0006-0000-0300-00009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4" authorId="0" shapeId="0" xr:uid="{00000000-0006-0000-0300-00009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14" authorId="0" shapeId="0" xr:uid="{00000000-0006-0000-0300-00009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4" authorId="0" shapeId="0" xr:uid="{00000000-0006-0000-0300-00009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4" authorId="0" shapeId="0" xr:uid="{00000000-0006-0000-0300-00009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14" authorId="0" shapeId="0" xr:uid="{00000000-0006-0000-0300-00009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L14" authorId="0" shapeId="0" xr:uid="{00000000-0006-0000-0300-00009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4" authorId="0" shapeId="0" xr:uid="{00000000-0006-0000-0300-00009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V14" authorId="0" shapeId="0" xr:uid="{00000000-0006-0000-0300-00009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4" authorId="0" shapeId="0" xr:uid="{00000000-0006-0000-0300-00009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4" authorId="0" shapeId="0" xr:uid="{00000000-0006-0000-0300-00009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14" authorId="0" shapeId="0" xr:uid="{00000000-0006-0000-0300-00009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P14" authorId="0" shapeId="0" xr:uid="{00000000-0006-0000-0300-00009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T14" authorId="0" shapeId="0" xr:uid="{00000000-0006-0000-0300-00009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U14" authorId="0" shapeId="0" xr:uid="{00000000-0006-0000-0300-00009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V14" authorId="0" shapeId="0" xr:uid="{00000000-0006-0000-0300-0000A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14" authorId="0" shapeId="0" xr:uid="{00000000-0006-0000-0300-0000A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15" authorId="0" shapeId="0" xr:uid="{00000000-0006-0000-0300-0000A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5" authorId="0" shapeId="0" xr:uid="{00000000-0006-0000-0300-0000A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5" authorId="0" shapeId="0" xr:uid="{00000000-0006-0000-0300-0000A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T15" authorId="0" shapeId="0" xr:uid="{00000000-0006-0000-0300-0000A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15" authorId="0" shapeId="0" xr:uid="{00000000-0006-0000-0300-0000A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15" authorId="0" shapeId="0" xr:uid="{00000000-0006-0000-0300-0000A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5" authorId="0" shapeId="0" xr:uid="{00000000-0006-0000-0300-0000A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N15" authorId="0" shapeId="0" xr:uid="{00000000-0006-0000-0300-0000A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5" authorId="0" shapeId="0" xr:uid="{00000000-0006-0000-0300-0000A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15" authorId="0" shapeId="0" xr:uid="{00000000-0006-0000-0300-0000A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5" authorId="0" shapeId="0" xr:uid="{00000000-0006-0000-0300-0000A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5" authorId="0" shapeId="0" xr:uid="{00000000-0006-0000-0300-0000A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Y15" authorId="0" shapeId="0" xr:uid="{00000000-0006-0000-0300-0000A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5" authorId="0" shapeId="0" xr:uid="{00000000-0006-0000-0300-0000A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5" authorId="0" shapeId="0" xr:uid="{00000000-0006-0000-0300-0000B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15" authorId="0" shapeId="0" xr:uid="{00000000-0006-0000-0300-0000B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5" authorId="0" shapeId="0" xr:uid="{00000000-0006-0000-0300-0000B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15" authorId="0" shapeId="0" xr:uid="{00000000-0006-0000-0300-0000B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5" authorId="0" shapeId="0" xr:uid="{00000000-0006-0000-0300-0000B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5" authorId="0" shapeId="0" xr:uid="{00000000-0006-0000-0300-0000B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5" authorId="0" shapeId="0" xr:uid="{00000000-0006-0000-0300-0000B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5" authorId="0" shapeId="0" xr:uid="{00000000-0006-0000-0300-0000B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15" authorId="0" shapeId="0" xr:uid="{00000000-0006-0000-0300-0000B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5" authorId="0" shapeId="0" xr:uid="{00000000-0006-0000-0300-0000B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15" authorId="0" shapeId="0" xr:uid="{00000000-0006-0000-0300-0000B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5" authorId="0" shapeId="0" xr:uid="{00000000-0006-0000-0300-0000B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V15" authorId="0" shapeId="0" xr:uid="{00000000-0006-0000-0300-0000B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5" authorId="0" shapeId="0" xr:uid="{00000000-0006-0000-0300-0000B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5" authorId="0" shapeId="0" xr:uid="{00000000-0006-0000-0300-0000B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15" authorId="0" shapeId="0" xr:uid="{00000000-0006-0000-0300-0000B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5" authorId="0" shapeId="0" xr:uid="{00000000-0006-0000-0300-0000C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S15" authorId="0" shapeId="0" xr:uid="{00000000-0006-0000-0300-0000C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T15" authorId="0" shapeId="0" xr:uid="{00000000-0006-0000-0300-0000C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V15" authorId="0" shapeId="0" xr:uid="{00000000-0006-0000-0300-0000C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15" authorId="0" shapeId="0" xr:uid="{00000000-0006-0000-0300-0000C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O15" authorId="0" shapeId="0" xr:uid="{00000000-0006-0000-0300-0000C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16" authorId="0" shapeId="0" xr:uid="{00000000-0006-0000-0300-0000C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J16" authorId="0" shapeId="0" xr:uid="{00000000-0006-0000-0300-0000C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16" authorId="0" shapeId="0" xr:uid="{00000000-0006-0000-0300-0000C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16" authorId="0" shapeId="0" xr:uid="{00000000-0006-0000-0300-0000C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16" authorId="0" shapeId="0" xr:uid="{00000000-0006-0000-0300-0000C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6" authorId="0" shapeId="0" xr:uid="{00000000-0006-0000-0300-0000C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N16" authorId="0" shapeId="0" xr:uid="{00000000-0006-0000-0300-0000C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S16" authorId="0" shapeId="0" xr:uid="{00000000-0006-0000-0300-0000C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6" authorId="0" shapeId="0" xr:uid="{00000000-0006-0000-0300-0000C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6" authorId="0" shapeId="0" xr:uid="{00000000-0006-0000-0300-0000C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16" authorId="0" shapeId="0" xr:uid="{00000000-0006-0000-0300-0000D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Y16" authorId="0" shapeId="0" xr:uid="{00000000-0006-0000-0300-0000D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16" authorId="0" shapeId="0" xr:uid="{00000000-0006-0000-0300-0000D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16" authorId="0" shapeId="0" xr:uid="{00000000-0006-0000-0300-0000D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6" authorId="0" shapeId="0" xr:uid="{00000000-0006-0000-0300-0000D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16" authorId="0" shapeId="0" xr:uid="{00000000-0006-0000-0300-0000D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6" authorId="0" shapeId="0" xr:uid="{00000000-0006-0000-0300-0000D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6" authorId="0" shapeId="0" xr:uid="{00000000-0006-0000-0300-0000D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6" authorId="0" shapeId="0" xr:uid="{00000000-0006-0000-0300-0000D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16" authorId="0" shapeId="0" xr:uid="{00000000-0006-0000-0300-0000D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6" authorId="0" shapeId="0" xr:uid="{00000000-0006-0000-0300-0000D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G16" authorId="0" shapeId="0" xr:uid="{00000000-0006-0000-0300-0000D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L16" authorId="0" shapeId="0" xr:uid="{00000000-0006-0000-0300-0000D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6" authorId="0" shapeId="0" xr:uid="{00000000-0006-0000-0300-0000D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V16" authorId="0" shapeId="0" xr:uid="{00000000-0006-0000-0300-0000D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6" authorId="0" shapeId="0" xr:uid="{00000000-0006-0000-0300-0000D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6" authorId="0" shapeId="0" xr:uid="{00000000-0006-0000-0300-0000E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16" authorId="0" shapeId="0" xr:uid="{00000000-0006-0000-0300-0000E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P16" authorId="0" shapeId="0" xr:uid="{00000000-0006-0000-0300-0000E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T16" authorId="0" shapeId="0" xr:uid="{00000000-0006-0000-0300-0000E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U16" authorId="0" shapeId="0" xr:uid="{00000000-0006-0000-0300-0000E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V16" authorId="0" shapeId="0" xr:uid="{00000000-0006-0000-0300-0000E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16" authorId="0" shapeId="0" xr:uid="{00000000-0006-0000-0300-0000E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17" authorId="0" shapeId="0" xr:uid="{00000000-0006-0000-0300-0000E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7" authorId="0" shapeId="0" xr:uid="{00000000-0006-0000-0300-0000E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T17" authorId="0" shapeId="0" xr:uid="{00000000-0006-0000-0300-0000E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17" authorId="0" shapeId="0" xr:uid="{00000000-0006-0000-0300-0000E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Y17" authorId="0" shapeId="0" xr:uid="{00000000-0006-0000-0300-0000E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17" authorId="0" shapeId="0" xr:uid="{00000000-0006-0000-0300-0000E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7" authorId="0" shapeId="0" xr:uid="{00000000-0006-0000-0300-0000E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J17" authorId="0" shapeId="0" xr:uid="{00000000-0006-0000-0300-0000E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17" authorId="0" shapeId="0" xr:uid="{00000000-0006-0000-0300-0000E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7" authorId="0" shapeId="0" xr:uid="{00000000-0006-0000-0300-0000F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17" authorId="0" shapeId="0" xr:uid="{00000000-0006-0000-0300-0000F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7" authorId="0" shapeId="0" xr:uid="{00000000-0006-0000-0300-0000F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7" authorId="0" shapeId="0" xr:uid="{00000000-0006-0000-0300-0000F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Y17" authorId="0" shapeId="0" xr:uid="{00000000-0006-0000-0300-0000F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C17" authorId="0" shapeId="0" xr:uid="{00000000-0006-0000-0300-0000F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17" authorId="0" shapeId="0" xr:uid="{00000000-0006-0000-0300-0000F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17" authorId="0" shapeId="0" xr:uid="{00000000-0006-0000-0300-0000F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7" authorId="0" shapeId="0" xr:uid="{00000000-0006-0000-0300-0000F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17" authorId="0" shapeId="0" xr:uid="{00000000-0006-0000-0300-0000F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7" authorId="0" shapeId="0" xr:uid="{00000000-0006-0000-0300-0000F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7" authorId="0" shapeId="0" xr:uid="{00000000-0006-0000-0300-0000F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7" authorId="0" shapeId="0" xr:uid="{00000000-0006-0000-0300-0000F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17" authorId="0" shapeId="0" xr:uid="{00000000-0006-0000-0300-0000F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7" authorId="0" shapeId="0" xr:uid="{00000000-0006-0000-0300-0000F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A17" authorId="0" shapeId="0" xr:uid="{00000000-0006-0000-0300-0000F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7" authorId="0" shapeId="0" xr:uid="{00000000-0006-0000-0300-00000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17" authorId="0" shapeId="0" xr:uid="{00000000-0006-0000-0300-00000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G17" authorId="0" shapeId="0" xr:uid="{00000000-0006-0000-0300-00000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L17" authorId="0" shapeId="0" xr:uid="{00000000-0006-0000-0300-00000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7" authorId="0" shapeId="0" xr:uid="{00000000-0006-0000-0300-00000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7" authorId="0" shapeId="0" xr:uid="{00000000-0006-0000-0300-00000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7" authorId="0" shapeId="0" xr:uid="{00000000-0006-0000-0300-00000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7" authorId="0" shapeId="0" xr:uid="{00000000-0006-0000-0300-00000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17" authorId="0" shapeId="0" xr:uid="{00000000-0006-0000-0300-00000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P17" authorId="0" shapeId="0" xr:uid="{00000000-0006-0000-0300-00000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S17" authorId="0" shapeId="0" xr:uid="{00000000-0006-0000-0300-00000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T17" authorId="0" shapeId="0" xr:uid="{00000000-0006-0000-0300-00000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V17" authorId="0" shapeId="0" xr:uid="{00000000-0006-0000-0300-00000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17" authorId="0" shapeId="0" xr:uid="{00000000-0006-0000-0300-00000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sharedStrings.xml><?xml version="1.0" encoding="utf-8"?>
<sst xmlns="http://schemas.openxmlformats.org/spreadsheetml/2006/main" count="8766" uniqueCount="1383">
  <si>
    <t>Persons ;  Not in the labour force ;</t>
  </si>
  <si>
    <t>Persons ;  &gt; Potential workers ;</t>
  </si>
  <si>
    <t>Persons ;  &gt;&gt; Available within four weeks but not actively looking ;</t>
  </si>
  <si>
    <t>Persons ;  &gt;&gt;&gt; Discouraged job seekers ;</t>
  </si>
  <si>
    <t>Persons ;  &gt;&gt;&gt; Other job seekers not actively looking ;</t>
  </si>
  <si>
    <t>&gt; Males ;  Not in the labour force ;</t>
  </si>
  <si>
    <t>&gt; Males ;  &gt; Potential workers ;</t>
  </si>
  <si>
    <t>&gt; Males ;  &gt;&gt; Available within four weeks but not actively looking ;</t>
  </si>
  <si>
    <t>&gt; Males ;  &gt;&gt;&gt; Discouraged job seekers ;</t>
  </si>
  <si>
    <t>&gt; Males ;  &gt;&gt;&gt; Other job seekers not actively looking ;</t>
  </si>
  <si>
    <t>&gt; Females ;  Not in the labour force ;</t>
  </si>
  <si>
    <t>&gt; Females ;  &gt; Potential workers ;</t>
  </si>
  <si>
    <t>&gt; Females ;  &gt;&gt; Available within four weeks but not actively looking ;</t>
  </si>
  <si>
    <t>&gt; Females ;  &gt;&gt;&gt; Discouraged job seekers ;</t>
  </si>
  <si>
    <t>&gt; Females ;  &gt;&gt;&gt; Other job seekers not actively looking ;</t>
  </si>
  <si>
    <t>New South Wales ;  Persons ;  Not in the labour force ;</t>
  </si>
  <si>
    <t>New South Wales ;  Persons ;  &gt; Potential workers ;</t>
  </si>
  <si>
    <t>New South Wales ;  Persons ;  &gt;&gt; Available within four weeks but not actively looking ;</t>
  </si>
  <si>
    <t>New South Wales ;  Persons ;  &gt;&gt;&gt; Discouraged job seekers ;</t>
  </si>
  <si>
    <t>New South Wales ;  Persons ;  &gt;&gt;&gt; Other job seekers not actively looking ;</t>
  </si>
  <si>
    <t>New South Wales ;  &gt; Males ;  Not in the labour force ;</t>
  </si>
  <si>
    <t>New South Wales ;  &gt; Males ;  &gt; Potential workers ;</t>
  </si>
  <si>
    <t>New South Wales ;  &gt; Males ;  &gt;&gt; Available within four weeks but not actively looking ;</t>
  </si>
  <si>
    <t>New South Wales ;  &gt; Males ;  &gt;&gt;&gt; Discouraged job seekers ;</t>
  </si>
  <si>
    <t>New South Wales ;  &gt; Males ;  &gt;&gt;&gt; Other job seekers not actively looking ;</t>
  </si>
  <si>
    <t>New South Wales ;  &gt; Females ;  Not in the labour force ;</t>
  </si>
  <si>
    <t>New South Wales ;  &gt; Females ;  &gt; Potential workers ;</t>
  </si>
  <si>
    <t>New South Wales ;  &gt; Females ;  &gt;&gt; Available within four weeks but not actively looking ;</t>
  </si>
  <si>
    <t>New South Wales ;  &gt; Females ;  &gt;&gt;&gt; Discouraged job seekers ;</t>
  </si>
  <si>
    <t>New South Wales ;  &gt; Females ;  &gt;&gt;&gt; Other job seekers not actively looking ;</t>
  </si>
  <si>
    <t>Victoria ;  Persons ;  Not in the labour force ;</t>
  </si>
  <si>
    <t>Victoria ;  Persons ;  &gt; Potential workers ;</t>
  </si>
  <si>
    <t>Victoria ;  Persons ;  &gt;&gt; Available within four weeks but not actively looking ;</t>
  </si>
  <si>
    <t>Victoria ;  Persons ;  &gt;&gt;&gt; Discouraged job seekers ;</t>
  </si>
  <si>
    <t>Victoria ;  Persons ;  &gt;&gt;&gt; Other job seekers not actively looking ;</t>
  </si>
  <si>
    <t>Victoria ;  &gt; Males ;  Not in the labour force ;</t>
  </si>
  <si>
    <t>Victoria ;  &gt; Males ;  &gt; Potential workers ;</t>
  </si>
  <si>
    <t>Victoria ;  &gt; Males ;  &gt;&gt; Available within four weeks but not actively looking ;</t>
  </si>
  <si>
    <t>Victoria ;  &gt; Males ;  &gt;&gt;&gt; Discouraged job seekers ;</t>
  </si>
  <si>
    <t>Victoria ;  &gt; Males ;  &gt;&gt;&gt; Other job seekers not actively looking ;</t>
  </si>
  <si>
    <t>Victoria ;  &gt; Females ;  Not in the labour force ;</t>
  </si>
  <si>
    <t>Victoria ;  &gt; Females ;  &gt; Potential workers ;</t>
  </si>
  <si>
    <t>Victoria ;  &gt; Females ;  &gt;&gt; Available within four weeks but not actively looking ;</t>
  </si>
  <si>
    <t>Victoria ;  &gt; Females ;  &gt;&gt;&gt; Discouraged job seekers ;</t>
  </si>
  <si>
    <t>Victoria ;  &gt; Females ;  &gt;&gt;&gt; Other job seekers not actively looking ;</t>
  </si>
  <si>
    <t>Queensland ;  Persons ;  Not in the labour force ;</t>
  </si>
  <si>
    <t>Queensland ;  Persons ;  &gt; Potential workers ;</t>
  </si>
  <si>
    <t>Queensland ;  Persons ;  &gt;&gt; Available within four weeks but not actively looking ;</t>
  </si>
  <si>
    <t>Queensland ;  Persons ;  &gt;&gt;&gt; Discouraged job seekers ;</t>
  </si>
  <si>
    <t>Queensland ;  Persons ;  &gt;&gt;&gt; Other job seekers not actively looking ;</t>
  </si>
  <si>
    <t>Queensland ;  &gt; Males ;  Not in the labour force ;</t>
  </si>
  <si>
    <t>Queensland ;  &gt; Males ;  &gt; Potential workers ;</t>
  </si>
  <si>
    <t>Queensland ;  &gt; Males ;  &gt;&gt; Available within four weeks but not actively looking ;</t>
  </si>
  <si>
    <t>Queensland ;  &gt; Males ;  &gt;&gt;&gt; Discouraged job seekers ;</t>
  </si>
  <si>
    <t>Queensland ;  &gt; Males ;  &gt;&gt;&gt; Other job seekers not actively looking ;</t>
  </si>
  <si>
    <t>Queensland ;  &gt; Females ;  Not in the labour force ;</t>
  </si>
  <si>
    <t>Queensland ;  &gt; Females ;  &gt; Potential workers ;</t>
  </si>
  <si>
    <t>Queensland ;  &gt; Females ;  &gt;&gt; Available within four weeks but not actively looking ;</t>
  </si>
  <si>
    <t>Queensland ;  &gt; Females ;  &gt;&gt;&gt; Discouraged job seekers ;</t>
  </si>
  <si>
    <t>Queensland ;  &gt; Females ;  &gt;&gt;&gt; Other job seekers not actively looking ;</t>
  </si>
  <si>
    <t>South Australia ;  Persons ;  Not in the labour force ;</t>
  </si>
  <si>
    <t>South Australia ;  Persons ;  &gt; Potential workers ;</t>
  </si>
  <si>
    <t>South Australia ;  Persons ;  &gt;&gt; Available within four weeks but not actively looking ;</t>
  </si>
  <si>
    <t>South Australia ;  Persons ;  &gt;&gt;&gt; Discouraged job seekers ;</t>
  </si>
  <si>
    <t>South Australia ;  Persons ;  &gt;&gt;&gt; Other job seekers not actively looking ;</t>
  </si>
  <si>
    <t>South Australia ;  &gt; Males ;  Not in the labour force ;</t>
  </si>
  <si>
    <t>South Australia ;  &gt; Males ;  &gt; Potential workers ;</t>
  </si>
  <si>
    <t>South Australia ;  &gt; Males ;  &gt;&gt; Available within four weeks but not actively looking ;</t>
  </si>
  <si>
    <t>South Australia ;  &gt; Males ;  &gt;&gt;&gt; Discouraged job seekers ;</t>
  </si>
  <si>
    <t>South Australia ;  &gt; Males ;  &gt;&gt;&gt; Other job seekers not actively looking ;</t>
  </si>
  <si>
    <t>South Australia ;  &gt; Females ;  Not in the labour force ;</t>
  </si>
  <si>
    <t>South Australia ;  &gt; Females ;  &gt; Potential workers ;</t>
  </si>
  <si>
    <t>South Australia ;  &gt; Females ;  &gt;&gt; Available within four weeks but not actively looking ;</t>
  </si>
  <si>
    <t>South Australia ;  &gt; Females ;  &gt;&gt;&gt; Discouraged job seekers ;</t>
  </si>
  <si>
    <t>South Australia ;  &gt; Females ;  &gt;&gt;&gt; Other job seekers not actively looking ;</t>
  </si>
  <si>
    <t>Western Australia ;  Persons ;  Not in the labour force ;</t>
  </si>
  <si>
    <t>Western Australia ;  Persons ;  &gt; Potential workers ;</t>
  </si>
  <si>
    <t>Western Australia ;  Persons ;  &gt;&gt; Available within four weeks but not actively looking ;</t>
  </si>
  <si>
    <t>Western Australia ;  Persons ;  &gt;&gt;&gt; Discouraged job seekers ;</t>
  </si>
  <si>
    <t>Western Australia ;  Persons ;  &gt;&gt;&gt; Other job seekers not actively looking ;</t>
  </si>
  <si>
    <t>Western Australia ;  &gt; Males ;  Not in the labour force ;</t>
  </si>
  <si>
    <t>Western Australia ;  &gt; Males ;  &gt; Potential workers ;</t>
  </si>
  <si>
    <t>Western Australia ;  &gt; Males ;  &gt;&gt; Available within four weeks but not actively looking ;</t>
  </si>
  <si>
    <t>Western Australia ;  &gt; Males ;  &gt;&gt;&gt; Discouraged job seekers ;</t>
  </si>
  <si>
    <t>Western Australia ;  &gt; Males ;  &gt;&gt;&gt; Other job seekers not actively looking ;</t>
  </si>
  <si>
    <t>Western Australia ;  &gt; Females ;  Not in the labour force ;</t>
  </si>
  <si>
    <t>Western Australia ;  &gt; Females ;  &gt; Potential workers ;</t>
  </si>
  <si>
    <t>Western Australia ;  &gt; Females ;  &gt;&gt; Available within four weeks but not actively looking ;</t>
  </si>
  <si>
    <t>Western Australia ;  &gt; Females ;  &gt;&gt;&gt; Discouraged job seekers ;</t>
  </si>
  <si>
    <t>Western Australia ;  &gt; Females ;  &gt;&gt;&gt; Other job seekers not actively looking ;</t>
  </si>
  <si>
    <t>Tasmania ;  Persons ;  Not in the labour force ;</t>
  </si>
  <si>
    <t>Tasmania ;  Persons ;  &gt; Potential workers ;</t>
  </si>
  <si>
    <t>Tasmania ;  Persons ;  &gt;&gt; Available within four weeks but not actively looking ;</t>
  </si>
  <si>
    <t>Tasmania ;  Persons ;  &gt;&gt;&gt; Discouraged job seekers ;</t>
  </si>
  <si>
    <t>Tasmania ;  Persons ;  &gt;&gt;&gt; Other job seekers not actively looking ;</t>
  </si>
  <si>
    <t>Tasmania ;  &gt; Males ;  Not in the labour force ;</t>
  </si>
  <si>
    <t>Tasmania ;  &gt; Males ;  &gt; Potential workers ;</t>
  </si>
  <si>
    <t>Tasmania ;  &gt; Males ;  &gt;&gt; Available within four weeks but not actively looking ;</t>
  </si>
  <si>
    <t>Tasmania ;  &gt; Males ;  &gt;&gt;&gt; Discouraged job seekers ;</t>
  </si>
  <si>
    <t>Tasmania ;  &gt; Males ;  &gt;&gt;&gt; Other job seekers not actively looking ;</t>
  </si>
  <si>
    <t>Tasmania ;  &gt; Females ;  Not in the labour force ;</t>
  </si>
  <si>
    <t>Tasmania ;  &gt; Females ;  &gt; Potential workers ;</t>
  </si>
  <si>
    <t>Tasmania ;  &gt; Females ;  &gt;&gt; Available within four weeks but not actively looking ;</t>
  </si>
  <si>
    <t>Tasmania ;  &gt; Females ;  &gt;&gt;&gt; Discouraged job seekers ;</t>
  </si>
  <si>
    <t>Tasmania ;  &gt; Females ;  &gt;&gt;&gt; Other job seekers not actively looking ;</t>
  </si>
  <si>
    <t>Northern Territory ;  Persons ;  Not in the labour force ;</t>
  </si>
  <si>
    <t>Northern Territory ;  Persons ;  &gt; Potential workers ;</t>
  </si>
  <si>
    <t>Northern Territory ;  Persons ;  &gt;&gt; Available within four weeks but not actively looking ;</t>
  </si>
  <si>
    <t>Northern Territory ;  Persons ;  &gt;&gt;&gt; Discouraged job seekers ;</t>
  </si>
  <si>
    <t>Northern Territory ;  Persons ;  &gt;&gt;&gt; Other job seekers not actively looking ;</t>
  </si>
  <si>
    <t>Northern Territory ;  &gt; Males ;  Not in the labour force ;</t>
  </si>
  <si>
    <t>Northern Territory ;  &gt; Males ;  &gt; Potential workers ;</t>
  </si>
  <si>
    <t>Northern Territory ;  &gt; Males ;  &gt;&gt; Available within four weeks but not actively looking ;</t>
  </si>
  <si>
    <t>Northern Territory ;  &gt; Males ;  &gt;&gt;&gt; Discouraged job seekers ;</t>
  </si>
  <si>
    <t>Northern Territory ;  &gt; Males ;  &gt;&gt;&gt; Other job seekers not actively looking ;</t>
  </si>
  <si>
    <t>Northern Territory ;  &gt; Females ;  Not in the labour force ;</t>
  </si>
  <si>
    <t>Northern Territory ;  &gt; Females ;  &gt; Potential workers ;</t>
  </si>
  <si>
    <t>Northern Territory ;  &gt; Females ;  &gt;&gt; Available within four weeks but not actively looking ;</t>
  </si>
  <si>
    <t>Northern Territory ;  &gt; Females ;  &gt;&gt;&gt; Discouraged job seekers ;</t>
  </si>
  <si>
    <t>Northern Territory ;  &gt; Females ;  &gt;&gt;&gt; Other job seekers not actively looking ;</t>
  </si>
  <si>
    <t>Australian Capital Territory ;  Persons ;  Not in the labour force ;</t>
  </si>
  <si>
    <t>Australian Capital Territory ;  Persons ;  &gt; Potential workers ;</t>
  </si>
  <si>
    <t>Australian Capital Territory ;  Persons ;  &gt;&gt; Available within four weeks but not actively looking ;</t>
  </si>
  <si>
    <t>Australian Capital Territory ;  Persons ;  &gt;&gt;&gt; Discouraged job seekers ;</t>
  </si>
  <si>
    <t>Australian Capital Territory ;  Persons ;  &gt;&gt;&gt; Other job seekers not actively looking ;</t>
  </si>
  <si>
    <t>Australian Capital Territory ;  &gt; Males ;  Not in the labour force ;</t>
  </si>
  <si>
    <t>Australian Capital Territory ;  &gt; Males ;  &gt; Potential workers ;</t>
  </si>
  <si>
    <t>Australian Capital Territory ;  &gt; Males ;  &gt;&gt; Available within four weeks but not actively looking ;</t>
  </si>
  <si>
    <t>Australian Capital Territory ;  &gt; Males ;  &gt;&gt;&gt; Discouraged job seekers ;</t>
  </si>
  <si>
    <t>Australian Capital Territory ;  &gt; Males ;  &gt;&gt;&gt; Other job seekers not actively looking ;</t>
  </si>
  <si>
    <t>Australian Capital Territory ;  &gt; Females ;  Not in the labour force ;</t>
  </si>
  <si>
    <t>Australian Capital Territory ;  &gt; Females ;  &gt; Potential workers ;</t>
  </si>
  <si>
    <t>Australian Capital Territory ;  &gt; Females ;  &gt;&gt; Available within four weeks but not actively looking ;</t>
  </si>
  <si>
    <t>Australian Capital Territory ;  &gt; Females ;  &gt;&gt;&gt; Discouraged job seekers ;</t>
  </si>
  <si>
    <t>Australian Capital Territory ;  &gt; Females ;  &gt;&gt;&gt; Other job seekers not actively looking ;</t>
  </si>
  <si>
    <t>Aged 15–24 years ;  Persons ;  Not in the labour force ;</t>
  </si>
  <si>
    <t>Aged 15–24 years ;  Persons ;  &gt; Potential workers ;</t>
  </si>
  <si>
    <t>Aged 15–24 years ;  Persons ;  &gt;&gt; Available within four weeks but not actively looking ;</t>
  </si>
  <si>
    <t>Aged 15–24 years ;  Persons ;  &gt;&gt;&gt; Discouraged job seekers ;</t>
  </si>
  <si>
    <t>Aged 15–24 years ;  Persons ;  &gt;&gt;&gt; Other job seekers not actively looking ;</t>
  </si>
  <si>
    <t>Aged 15–24 years ;  &gt; Males ;  Not in the labour force ;</t>
  </si>
  <si>
    <t>Aged 15–24 years ;  &gt; Males ;  &gt; Potential workers ;</t>
  </si>
  <si>
    <t>Aged 15–24 years ;  &gt; Males ;  &gt;&gt; Available within four weeks but not actively looking ;</t>
  </si>
  <si>
    <t>Aged 15–24 years ;  &gt; Males ;  &gt;&gt;&gt; Discouraged job seekers ;</t>
  </si>
  <si>
    <t>Aged 15–24 years ;  &gt; Males ;  &gt;&gt;&gt; Other job seekers not actively looking ;</t>
  </si>
  <si>
    <t>Aged 15–24 years ;  &gt; Females ;  Not in the labour force ;</t>
  </si>
  <si>
    <t>Aged 15–24 years ;  &gt; Females ;  &gt; Potential workers ;</t>
  </si>
  <si>
    <t>Aged 15–24 years ;  &gt; Females ;  &gt;&gt; Available within four weeks but not actively looking ;</t>
  </si>
  <si>
    <t>Aged 15–24 years ;  &gt; Females ;  &gt;&gt;&gt; Discouraged job seekers ;</t>
  </si>
  <si>
    <t>Aged 15–24 years ;  &gt; Females ;  &gt;&gt;&gt; Other job seekers not actively looking ;</t>
  </si>
  <si>
    <t>Aged 25–34 years ;  Persons ;  Not in the labour force ;</t>
  </si>
  <si>
    <t>Aged 25–34 years ;  Persons ;  &gt; Potential workers ;</t>
  </si>
  <si>
    <t>Aged 25–34 years ;  Persons ;  &gt;&gt; Available within four weeks but not actively looking ;</t>
  </si>
  <si>
    <t>Aged 25–34 years ;  Persons ;  &gt;&gt;&gt; Discouraged job seekers ;</t>
  </si>
  <si>
    <t>Aged 25–34 years ;  Persons ;  &gt;&gt;&gt; Other job seekers not actively looking ;</t>
  </si>
  <si>
    <t>Aged 25–34 years ;  &gt; Males ;  Not in the labour force ;</t>
  </si>
  <si>
    <t>Aged 25–34 years ;  &gt; Males ;  &gt; Potential workers ;</t>
  </si>
  <si>
    <t>Aged 25–34 years ;  &gt; Males ;  &gt;&gt; Available within four weeks but not actively looking ;</t>
  </si>
  <si>
    <t>Aged 25–34 years ;  &gt; Males ;  &gt;&gt;&gt; Discouraged job seekers ;</t>
  </si>
  <si>
    <t>Aged 25–34 years ;  &gt; Males ;  &gt;&gt;&gt; Other job seekers not actively looking ;</t>
  </si>
  <si>
    <t>Aged 25–34 years ;  &gt; Females ;  Not in the labour force ;</t>
  </si>
  <si>
    <t>Aged 25–34 years ;  &gt; Females ;  &gt; Potential workers ;</t>
  </si>
  <si>
    <t>Aged 25–34 years ;  &gt; Females ;  &gt;&gt; Available within four weeks but not actively looking ;</t>
  </si>
  <si>
    <t>Aged 25–34 years ;  &gt; Females ;  &gt;&gt;&gt; Discouraged job seekers ;</t>
  </si>
  <si>
    <t>Aged 25–34 years ;  &gt; Females ;  &gt;&gt;&gt; Other job seekers not actively looking ;</t>
  </si>
  <si>
    <t>Aged 35–44 years ;  Persons ;  Not in the labour force ;</t>
  </si>
  <si>
    <t>Aged 35–44 years ;  Persons ;  &gt; Potential workers ;</t>
  </si>
  <si>
    <t>Aged 35–44 years ;  Persons ;  &gt;&gt; Available within four weeks but not actively looking ;</t>
  </si>
  <si>
    <t>Aged 35–44 years ;  Persons ;  &gt;&gt;&gt; Discouraged job seekers ;</t>
  </si>
  <si>
    <t>Aged 35–44 years ;  Persons ;  &gt;&gt;&gt; Other job seekers not actively looking ;</t>
  </si>
  <si>
    <t>Aged 35–44 years ;  &gt; Males ;  Not in the labour force ;</t>
  </si>
  <si>
    <t>Aged 35–44 years ;  &gt; Males ;  &gt; Potential workers ;</t>
  </si>
  <si>
    <t>Aged 35–44 years ;  &gt; Males ;  &gt;&gt; Available within four weeks but not actively looking ;</t>
  </si>
  <si>
    <t>Aged 35–44 years ;  &gt; Males ;  &gt;&gt;&gt; Discouraged job seekers ;</t>
  </si>
  <si>
    <t>Aged 35–44 years ;  &gt; Males ;  &gt;&gt;&gt; Other job seekers not actively looking ;</t>
  </si>
  <si>
    <t>Aged 35–44 years ;  &gt; Females ;  Not in the labour force ;</t>
  </si>
  <si>
    <t>Aged 35–44 years ;  &gt; Females ;  &gt; Potential workers ;</t>
  </si>
  <si>
    <t>Aged 35–44 years ;  &gt; Females ;  &gt;&gt; Available within four weeks but not actively looking ;</t>
  </si>
  <si>
    <t>Aged 35–44 years ;  &gt; Females ;  &gt;&gt;&gt; Discouraged job seekers ;</t>
  </si>
  <si>
    <t>Aged 35–44 years ;  &gt; Females ;  &gt;&gt;&gt; Other job seekers not actively looking ;</t>
  </si>
  <si>
    <t>Aged 45–54 years ;  Persons ;  Not in the labour force ;</t>
  </si>
  <si>
    <t>Aged 45–54 years ;  Persons ;  &gt; Potential workers ;</t>
  </si>
  <si>
    <t>Aged 45–54 years ;  Persons ;  &gt;&gt; Available within four weeks but not actively looking ;</t>
  </si>
  <si>
    <t>Aged 45–54 years ;  Persons ;  &gt;&gt;&gt; Discouraged job seekers ;</t>
  </si>
  <si>
    <t>Aged 45–54 years ;  Persons ;  &gt;&gt;&gt; Other job seekers not actively looking ;</t>
  </si>
  <si>
    <t>Aged 45–54 years ;  &gt; Males ;  Not in the labour force ;</t>
  </si>
  <si>
    <t>Aged 45–54 years ;  &gt; Males ;  &gt; Potential workers ;</t>
  </si>
  <si>
    <t>Aged 45–54 years ;  &gt; Males ;  &gt;&gt; Available within four weeks but not actively looking ;</t>
  </si>
  <si>
    <t>Aged 45–54 years ;  &gt; Males ;  &gt;&gt;&gt; Discouraged job seekers ;</t>
  </si>
  <si>
    <t>Aged 45–54 years ;  &gt; Males ;  &gt;&gt;&gt; Other job seekers not actively looking ;</t>
  </si>
  <si>
    <t>Aged 45–54 years ;  &gt; Females ;  Not in the labour force ;</t>
  </si>
  <si>
    <t>Aged 45–54 years ;  &gt; Females ;  &gt; Potential workers ;</t>
  </si>
  <si>
    <t>Aged 45–54 years ;  &gt; Females ;  &gt;&gt; Available within four weeks but not actively looking ;</t>
  </si>
  <si>
    <t>Aged 45–54 years ;  &gt; Females ;  &gt;&gt;&gt; Discouraged job seekers ;</t>
  </si>
  <si>
    <t>Aged 45–54 years ;  &gt; Females ;  &gt;&gt;&gt; Other job seekers not actively looking ;</t>
  </si>
  <si>
    <t>Aged 55–64 years ;  Persons ;  Not in the labour force ;</t>
  </si>
  <si>
    <t>Aged 55–64 years ;  Persons ;  &gt; Potential workers ;</t>
  </si>
  <si>
    <t>Aged 55–64 years ;  Persons ;  &gt;&gt; Available within four weeks but not actively looking ;</t>
  </si>
  <si>
    <t>Aged 55–64 years ;  Persons ;  &gt;&gt;&gt; Discouraged job seekers ;</t>
  </si>
  <si>
    <t>Aged 55–64 years ;  Persons ;  &gt;&gt;&gt; Other job seekers not actively looking ;</t>
  </si>
  <si>
    <t>Aged 55–64 years ;  &gt; Males ;  Not in the labour force ;</t>
  </si>
  <si>
    <t>Aged 55–64 years ;  &gt; Males ;  &gt; Potential workers ;</t>
  </si>
  <si>
    <t>Aged 55–64 years ;  &gt; Males ;  &gt;&gt; Available within four weeks but not actively looking ;</t>
  </si>
  <si>
    <t>Aged 55–64 years ;  &gt; Males ;  &gt;&gt;&gt; Discouraged job seekers ;</t>
  </si>
  <si>
    <t>Aged 55–64 years ;  &gt; Males ;  &gt;&gt;&gt; Other job seekers not actively looking ;</t>
  </si>
  <si>
    <t>Aged 55–64 years ;  &gt; Females ;  Not in the labour force ;</t>
  </si>
  <si>
    <t>Aged 55–64 years ;  &gt; Females ;  &gt; Potential workers ;</t>
  </si>
  <si>
    <t>Aged 55–64 years ;  &gt; Females ;  &gt;&gt; Available within four weeks but not actively looking ;</t>
  </si>
  <si>
    <t>Aged 55–64 years ;  &gt; Females ;  &gt;&gt;&gt; Discouraged job seekers ;</t>
  </si>
  <si>
    <t>Aged 55–64 years ;  &gt; Females ;  &gt;&gt;&gt; Other job seekers not actively looking ;</t>
  </si>
  <si>
    <t>Aged 65 years and over ;  Persons ;  Not in the labour force ;</t>
  </si>
  <si>
    <t>Aged 65 years and over ;  Persons ;  &gt; Potential workers ;</t>
  </si>
  <si>
    <t>Aged 65 years and over ;  Persons ;  &gt;&gt; Available within four weeks but not actively looking ;</t>
  </si>
  <si>
    <t>Aged 65 years and over ;  Persons ;  &gt;&gt;&gt; Discouraged job seekers ;</t>
  </si>
  <si>
    <t>Aged 65 years and over ;  Persons ;  &gt;&gt;&gt; Other job seekers not actively looking ;</t>
  </si>
  <si>
    <t>Aged 65 years and over ;  &gt; Males ;  Not in the labour force ;</t>
  </si>
  <si>
    <t>Aged 65 years and over ;  &gt; Males ;  &gt; Potential workers ;</t>
  </si>
  <si>
    <t>Aged 65 years and over ;  &gt; Males ;  &gt;&gt; Available within four weeks but not actively looking ;</t>
  </si>
  <si>
    <t>Aged 65 years and over ;  &gt; Males ;  &gt;&gt;&gt; Discouraged job seekers ;</t>
  </si>
  <si>
    <t>Aged 65 years and over ;  &gt; Males ;  &gt;&gt;&gt; Other job seekers not actively looking ;</t>
  </si>
  <si>
    <t>Aged 65 years and over ;  &gt; Females ;  Not in the labour force ;</t>
  </si>
  <si>
    <t>Aged 65 years and over ;  &gt; Females ;  &gt; Potential workers ;</t>
  </si>
  <si>
    <t>Aged 65 years and over ;  &gt; Females ;  &gt;&gt; Available within four weeks but not actively looking ;</t>
  </si>
  <si>
    <t>Aged 65 years and over ;  &gt; Females ;  &gt;&gt;&gt; Discouraged job seekers ;</t>
  </si>
  <si>
    <t>Aged 65 years and over ;  &gt; Females ;  &gt;&gt;&gt; Other job seekers not actively looking ;</t>
  </si>
  <si>
    <t>Family member ;  Persons ;  Not in the labour force ;</t>
  </si>
  <si>
    <t>Family member ;  Persons ;  &gt; Potential workers ;</t>
  </si>
  <si>
    <t>Family member ;  Persons ;  &gt;&gt; Available within four weeks but not actively looking ;</t>
  </si>
  <si>
    <t>Family member ;  Persons ;  &gt;&gt;&gt; Discouraged job seekers ;</t>
  </si>
  <si>
    <t>Family member ;  Persons ;  &gt;&gt;&gt; Other job seekers not actively looking ;</t>
  </si>
  <si>
    <t>Family member ;  &gt; Males ;  Not in the labour force ;</t>
  </si>
  <si>
    <t>Family member ;  &gt; Males ;  &gt; Potential workers ;</t>
  </si>
  <si>
    <t>Family member ;  &gt; Males ;  &gt;&gt; Available within four weeks but not actively looking ;</t>
  </si>
  <si>
    <t>Family member ;  &gt; Males ;  &gt;&gt;&gt; Discouraged job seekers ;</t>
  </si>
  <si>
    <t>Family member ;  &gt; Males ;  &gt;&gt;&gt; Other job seekers not actively looking ;</t>
  </si>
  <si>
    <t>Family member ;  &gt; Females ;  Not in the labour force ;</t>
  </si>
  <si>
    <t>Family member ;  &gt; Females ;  &gt; Potential workers ;</t>
  </si>
  <si>
    <t>Family member ;  &gt; Females ;  &gt;&gt; Available within four weeks but not actively looking ;</t>
  </si>
  <si>
    <t>Family member ;  &gt; Females ;  &gt;&gt;&gt; Discouraged job seekers ;</t>
  </si>
  <si>
    <t>Family member ;  &gt; Females ;  &gt;&gt;&gt; Other job seekers not actively looking ;</t>
  </si>
  <si>
    <t>&gt; Husband, wife or partner ;  Persons ;  Not in the labour force ;</t>
  </si>
  <si>
    <t>&gt; Husband, wife or partner ;  Persons ;  &gt; Potential workers ;</t>
  </si>
  <si>
    <t>&gt; Husband, wife or partner ;  Persons ;  &gt;&gt; Available within four weeks but not actively looking ;</t>
  </si>
  <si>
    <t>&gt; Husband, wife or partner ;  Persons ;  &gt;&gt;&gt; Discouraged job seekers ;</t>
  </si>
  <si>
    <t>&gt; Husband, wife or partner ;  Persons ;  &gt;&gt;&gt; Other job seekers not actively looking ;</t>
  </si>
  <si>
    <t>&gt; Husband, wife or partner ;  &gt; Males ;  Not in the labour force ;</t>
  </si>
  <si>
    <t>&gt; Husband, wife or partner ;  &gt; Males ;  &gt; Potential workers ;</t>
  </si>
  <si>
    <t>&gt; Husband, wife or partner ;  &gt; Males ;  &gt;&gt; Available within four weeks but not actively looking ;</t>
  </si>
  <si>
    <t>&gt; Husband, wife or partner ;  &gt; Males ;  &gt;&gt;&gt; Discouraged job seekers ;</t>
  </si>
  <si>
    <t>&gt; Husband, wife or partner ;  &gt; Males ;  &gt;&gt;&gt; Other job seekers not actively looking ;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</si>
  <si>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</si>
  <si>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</si>
  <si>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</si>
  <si>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</si>
  <si>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</si>
  <si>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</si>
  <si>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</si>
  <si>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</si>
  <si>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</si>
  <si>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000</t>
  </si>
  <si>
    <t>Original</t>
  </si>
  <si>
    <t>STOCK</t>
  </si>
  <si>
    <t>A124820790F</t>
  </si>
  <si>
    <t>A124822410C</t>
  </si>
  <si>
    <t>A124821870X</t>
  </si>
  <si>
    <t>A124821330K</t>
  </si>
  <si>
    <t>A124820250T</t>
  </si>
  <si>
    <t>A124820618C</t>
  </si>
  <si>
    <t>A124822238L</t>
  </si>
  <si>
    <t>A124821698J</t>
  </si>
  <si>
    <t>A124821158V</t>
  </si>
  <si>
    <t>A124820078A</t>
  </si>
  <si>
    <t>A124821098C</t>
  </si>
  <si>
    <t>A124822718X</t>
  </si>
  <si>
    <t>A124822178W</t>
  </si>
  <si>
    <t>A124821638F</t>
  </si>
  <si>
    <t>A124820558L</t>
  </si>
  <si>
    <t>A124820962R</t>
  </si>
  <si>
    <t>A124822582X</t>
  </si>
  <si>
    <t>A124822042K</t>
  </si>
  <si>
    <t>A124821502V</t>
  </si>
  <si>
    <t>A124820422A</t>
  </si>
  <si>
    <t>A124820646L</t>
  </si>
  <si>
    <t>A124822266W</t>
  </si>
  <si>
    <t>A124821726F</t>
  </si>
  <si>
    <t>A124821186C</t>
  </si>
  <si>
    <t>A124820106X</t>
  </si>
  <si>
    <t>A124820806L</t>
  </si>
  <si>
    <t>A124822426W</t>
  </si>
  <si>
    <t>A124821886T</t>
  </si>
  <si>
    <t>A124821346C</t>
  </si>
  <si>
    <t>A124820266K</t>
  </si>
  <si>
    <t>A124820826W</t>
  </si>
  <si>
    <t>A124822446F</t>
  </si>
  <si>
    <t>A124821906R</t>
  </si>
  <si>
    <t>A124821366L</t>
  </si>
  <si>
    <t>A124820286V</t>
  </si>
  <si>
    <t>A124820866R</t>
  </si>
  <si>
    <t>A124822486X</t>
  </si>
  <si>
    <t>A124821946J</t>
  </si>
  <si>
    <t>A124821406V</t>
  </si>
  <si>
    <t>A124820326A</t>
  </si>
  <si>
    <t>A124820730C</t>
  </si>
  <si>
    <t>A124822350L</t>
  </si>
  <si>
    <t>A124821810W</t>
  </si>
  <si>
    <t>A124821270V</t>
  </si>
  <si>
    <t>A124820190A</t>
  </si>
  <si>
    <t>A124820966X</t>
  </si>
  <si>
    <t>A124822586J</t>
  </si>
  <si>
    <t>A124822046V</t>
  </si>
  <si>
    <t>A124821506C</t>
  </si>
  <si>
    <t>A124820426K</t>
  </si>
  <si>
    <t>A124820870F</t>
  </si>
  <si>
    <t>A124822490R</t>
  </si>
  <si>
    <t>A124821950X</t>
  </si>
  <si>
    <t>A124821410K</t>
  </si>
  <si>
    <t>A124820330T</t>
  </si>
  <si>
    <t>A124820810C</t>
  </si>
  <si>
    <t>A124822430L</t>
  </si>
  <si>
    <t>A124821890J</t>
  </si>
  <si>
    <t>A124821350V</t>
  </si>
  <si>
    <t>A124820270A</t>
  </si>
  <si>
    <t>A124820970R</t>
  </si>
  <si>
    <t>A124822590X</t>
  </si>
  <si>
    <t>A124822050K</t>
  </si>
  <si>
    <t>A124821510V</t>
  </si>
  <si>
    <t>A124820430A</t>
  </si>
  <si>
    <t>A124820706C</t>
  </si>
  <si>
    <t>A124822326L</t>
  </si>
  <si>
    <t>A124821786J</t>
  </si>
  <si>
    <t>A124821246V</t>
  </si>
  <si>
    <t>A124820166A</t>
  </si>
  <si>
    <t>A124820814L</t>
  </si>
  <si>
    <t>A124822434W</t>
  </si>
  <si>
    <t>A124821894T</t>
  </si>
  <si>
    <t>A124821354C</t>
  </si>
  <si>
    <t>A124820274K</t>
  </si>
  <si>
    <t>A124820830L</t>
  </si>
  <si>
    <t>A124822450W</t>
  </si>
  <si>
    <t>A124821910F</t>
  </si>
  <si>
    <t>A124821370C</t>
  </si>
  <si>
    <t>A124820290K</t>
  </si>
  <si>
    <t>A124820586W</t>
  </si>
  <si>
    <t>A124822206V</t>
  </si>
  <si>
    <t>A124821666R</t>
  </si>
  <si>
    <t>A124821126A</t>
  </si>
  <si>
    <t>A124820046J</t>
  </si>
  <si>
    <t>A124820666W</t>
  </si>
  <si>
    <t>A124822286F</t>
  </si>
  <si>
    <t>A124821746R</t>
  </si>
  <si>
    <t>A124821206A</t>
  </si>
  <si>
    <t>A124820126J</t>
  </si>
  <si>
    <t>A124820834W</t>
  </si>
  <si>
    <t>A124822454F</t>
  </si>
  <si>
    <t>A124821914R</t>
  </si>
  <si>
    <t>A124821374L</t>
  </si>
  <si>
    <t>A124820294V</t>
  </si>
  <si>
    <t>A124821034T</t>
  </si>
  <si>
    <t>A124822654X</t>
  </si>
  <si>
    <t>A124822114K</t>
  </si>
  <si>
    <t>A124821574F</t>
  </si>
  <si>
    <t>A124820494L</t>
  </si>
  <si>
    <t>A124821002X</t>
  </si>
  <si>
    <t>A124822622F</t>
  </si>
  <si>
    <t>A124822082C</t>
  </si>
  <si>
    <t>A124821542L</t>
  </si>
  <si>
    <t>A124820462V</t>
  </si>
  <si>
    <t>A124820906W</t>
  </si>
  <si>
    <t>A124822526F</t>
  </si>
  <si>
    <t>A124821986A</t>
  </si>
  <si>
    <t>A124821446L</t>
  </si>
  <si>
    <t>A124820366V</t>
  </si>
  <si>
    <t>A124820794R</t>
  </si>
  <si>
    <t>A124822414L</t>
  </si>
  <si>
    <t>A124821874J</t>
  </si>
  <si>
    <t>A124821334V</t>
  </si>
  <si>
    <t>A124820254A</t>
  </si>
  <si>
    <t>A124820734L</t>
  </si>
  <si>
    <t>A124822354W</t>
  </si>
  <si>
    <t>A124821814F</t>
  </si>
  <si>
    <t>A124821274C</t>
  </si>
  <si>
    <t>A124820194K</t>
  </si>
  <si>
    <t>A124820762W</t>
  </si>
  <si>
    <t>A124822382F</t>
  </si>
  <si>
    <t>A124821842R</t>
  </si>
  <si>
    <t>A124821302A</t>
  </si>
  <si>
    <t>A124820222J</t>
  </si>
  <si>
    <t>A124820926F</t>
  </si>
  <si>
    <t>A124822546R</t>
  </si>
  <si>
    <t>A124822006A</t>
  </si>
  <si>
    <t>A124821466W</t>
  </si>
  <si>
    <t>A124820386C</t>
  </si>
  <si>
    <t>A124820670L</t>
  </si>
  <si>
    <t>A124822290W</t>
  </si>
  <si>
    <t>A124821750F</t>
  </si>
  <si>
    <t>A124821210T</t>
  </si>
  <si>
    <t>A124820130X</t>
  </si>
  <si>
    <t>A124820974X</t>
  </si>
  <si>
    <t>A124822594J</t>
  </si>
  <si>
    <t>A124822054V</t>
  </si>
  <si>
    <t>A124821514C</t>
  </si>
  <si>
    <t>A124820434K</t>
  </si>
  <si>
    <t>A124821038A</t>
  </si>
  <si>
    <t>A124822658J</t>
  </si>
  <si>
    <t>A124822118V</t>
  </si>
  <si>
    <t>A124821578R</t>
  </si>
  <si>
    <t>A124820498W</t>
  </si>
  <si>
    <t>A124820738W</t>
  </si>
  <si>
    <t>A124822358F</t>
  </si>
  <si>
    <t>A124821818R</t>
  </si>
  <si>
    <t>A124821278L</t>
  </si>
  <si>
    <t>A124820198V</t>
  </si>
  <si>
    <t>A124820910L</t>
  </si>
  <si>
    <t>A124822530W</t>
  </si>
  <si>
    <t>A124821990T</t>
  </si>
  <si>
    <t>A124821450C</t>
  </si>
  <si>
    <t>A124820370K</t>
  </si>
  <si>
    <t>A124820590L</t>
  </si>
  <si>
    <t>A124822210K</t>
  </si>
  <si>
    <t>A124821670F</t>
  </si>
  <si>
    <t>A124821130T</t>
  </si>
  <si>
    <t>A124820050X</t>
  </si>
  <si>
    <t>A124821006J</t>
  </si>
  <si>
    <t>A124822626R</t>
  </si>
  <si>
    <t>A124822086L</t>
  </si>
  <si>
    <t>A124821546W</t>
  </si>
  <si>
    <t>A124820466C</t>
  </si>
  <si>
    <t>A124821018T</t>
  </si>
  <si>
    <t>A124822638X</t>
  </si>
  <si>
    <t>A124822098W</t>
  </si>
  <si>
    <t>A124821558F</t>
  </si>
  <si>
    <t>A124820478L</t>
  </si>
  <si>
    <t>A124820710V</t>
  </si>
  <si>
    <t>A124822330C</t>
  </si>
  <si>
    <t>A124821790X</t>
  </si>
  <si>
    <t>A124821250K</t>
  </si>
  <si>
    <t>A124820170T</t>
  </si>
  <si>
    <t>A124820742L</t>
  </si>
  <si>
    <t>A124822362W</t>
  </si>
  <si>
    <t>A124821822F</t>
  </si>
  <si>
    <t>A124821282C</t>
  </si>
  <si>
    <t>A124820202X</t>
  </si>
  <si>
    <t>A124820766F</t>
  </si>
  <si>
    <t>A124822386R</t>
  </si>
  <si>
    <t>A124821846X</t>
  </si>
  <si>
    <t>A124821306K</t>
  </si>
  <si>
    <t>A124820226T</t>
  </si>
  <si>
    <t>A124820874R</t>
  </si>
  <si>
    <t>A124822494X</t>
  </si>
  <si>
    <t>A124821954J</t>
  </si>
  <si>
    <t>A124821414V</t>
  </si>
  <si>
    <t>A124820334A</t>
  </si>
  <si>
    <t>A124821062A</t>
  </si>
  <si>
    <t>A124822682J</t>
  </si>
  <si>
    <t>A124822142V</t>
  </si>
  <si>
    <t>A124821602C</t>
  </si>
  <si>
    <t>A124820522K</t>
  </si>
  <si>
    <t>A124820562C</t>
  </si>
  <si>
    <t>A124822182L</t>
  </si>
  <si>
    <t>A124821642W</t>
  </si>
  <si>
    <t>A124821102J</t>
  </si>
  <si>
    <t>A124820022R</t>
  </si>
  <si>
    <t>A124820714C</t>
  </si>
  <si>
    <t>A124822334L</t>
  </si>
  <si>
    <t>A124821794J</t>
  </si>
  <si>
    <t>A124821254V</t>
  </si>
  <si>
    <t>A124820174A</t>
  </si>
  <si>
    <t>A124821010X</t>
  </si>
  <si>
    <t>A124822630F</t>
  </si>
  <si>
    <t>A124822090C</t>
  </si>
  <si>
    <t>A124821550L</t>
  </si>
  <si>
    <t>A124820470V</t>
  </si>
  <si>
    <t>A124820634C</t>
  </si>
  <si>
    <t>A124822254L</t>
  </si>
  <si>
    <t>A124821714W</t>
  </si>
  <si>
    <t>A124821174V</t>
  </si>
  <si>
    <t>A124820094A</t>
  </si>
  <si>
    <t>A124820986J</t>
  </si>
  <si>
    <t>A124822606F</t>
  </si>
  <si>
    <t>A124822066C</t>
  </si>
  <si>
    <t>A124821526L</t>
  </si>
  <si>
    <t>A124820446V</t>
  </si>
  <si>
    <t>A124820674W</t>
  </si>
  <si>
    <t>A124822294F</t>
  </si>
  <si>
    <t>A124821754R</t>
  </si>
  <si>
    <t>A124821214A</t>
  </si>
  <si>
    <t>A124820134J</t>
  </si>
  <si>
    <t>A124820838F</t>
  </si>
  <si>
    <t>A124822458R</t>
  </si>
  <si>
    <t>A124821918X</t>
  </si>
  <si>
    <t>A124821378W</t>
  </si>
  <si>
    <t>A124820298C</t>
  </si>
  <si>
    <t>A124820594W</t>
  </si>
  <si>
    <t>A124822214V</t>
  </si>
  <si>
    <t>A124821674R</t>
  </si>
  <si>
    <t>A124821134A</t>
  </si>
  <si>
    <t>A124820054J</t>
  </si>
  <si>
    <t>A124820746W</t>
  </si>
  <si>
    <t>A124822366F</t>
  </si>
  <si>
    <t>A124821826R</t>
  </si>
  <si>
    <t>A124821286L</t>
  </si>
  <si>
    <t>A124820206J</t>
  </si>
  <si>
    <t>A124820638L</t>
  </si>
  <si>
    <t>A124822258W</t>
  </si>
  <si>
    <t>A124821718F</t>
  </si>
  <si>
    <t>A124821178C</t>
  </si>
  <si>
    <t>A124820098K</t>
  </si>
  <si>
    <t>A124820990X</t>
  </si>
  <si>
    <t>A124822610W</t>
  </si>
  <si>
    <t>A124822070V</t>
  </si>
  <si>
    <t>A124821530C</t>
  </si>
  <si>
    <t>A124820450K</t>
  </si>
  <si>
    <t>&gt; Husband, wife or partner ;  &gt; Females ;  Not in the labour force ;</t>
  </si>
  <si>
    <t>&gt; Husband, wife or partner ;  &gt; Females ;  &gt; Potential workers ;</t>
  </si>
  <si>
    <t>&gt; Husband, wife or partner ;  &gt; Females ;  &gt;&gt; Available within four weeks but not actively looking ;</t>
  </si>
  <si>
    <t>&gt; Husband, wife or partner ;  &gt; Females ;  &gt;&gt;&gt; Discouraged job seekers ;</t>
  </si>
  <si>
    <t>&gt; Husband, wife or partner ;  &gt; Females ;  &gt;&gt;&gt; Other job seekers not actively looking ;</t>
  </si>
  <si>
    <t>&gt;&gt; Husband, wife or partner with dependants ;  Persons ;  Not in the labour force ;</t>
  </si>
  <si>
    <t>&gt;&gt; Husband, wife or partner with dependants ;  Persons ;  &gt; Potential workers ;</t>
  </si>
  <si>
    <t>&gt;&gt; Husband, wife or partner with dependants ;  Persons ;  &gt;&gt; Available within four weeks but not actively looking ;</t>
  </si>
  <si>
    <t>&gt;&gt; Husband, wife or partner with dependants ;  Persons ;  &gt;&gt;&gt; Discouraged job seekers ;</t>
  </si>
  <si>
    <t>&gt;&gt; Husband, wife or partner with dependants ;  Persons ;  &gt;&gt;&gt; Other job seekers not actively looking ;</t>
  </si>
  <si>
    <t>&gt;&gt; Husband, wife or partner with dependants ;  &gt; Males ;  Not in the labour force ;</t>
  </si>
  <si>
    <t>&gt;&gt; Husband, wife or partner with dependants ;  &gt; Males ;  &gt; Potential workers ;</t>
  </si>
  <si>
    <t>&gt;&gt; Husband, wife or partner with dependants ;  &gt; Males ;  &gt;&gt; Available within four weeks but not actively looking ;</t>
  </si>
  <si>
    <t>&gt;&gt; Husband, wife or partner with dependants ;  &gt; Males ;  &gt;&gt;&gt; Discouraged job seekers ;</t>
  </si>
  <si>
    <t>&gt;&gt; Husband, wife or partner with dependants ;  &gt; Males ;  &gt;&gt;&gt; Other job seekers not actively looking ;</t>
  </si>
  <si>
    <t>&gt;&gt; Husband, wife or partner with dependants ;  &gt; Females ;  Not in the labour force ;</t>
  </si>
  <si>
    <t>&gt;&gt; Husband, wife or partner with dependants ;  &gt; Females ;  &gt; Potential workers ;</t>
  </si>
  <si>
    <t>&gt;&gt; Husband, wife or partner with dependants ;  &gt; Females ;  &gt;&gt; Available within four weeks but not actively looking ;</t>
  </si>
  <si>
    <t>&gt;&gt; Husband, wife or partner with dependants ;  &gt; Females ;  &gt;&gt;&gt; Discouraged job seekers ;</t>
  </si>
  <si>
    <t>&gt;&gt; Husband, wife or partner with dependants ;  &gt; Females ;  &gt;&gt;&gt; Other job seekers not actively looking ;</t>
  </si>
  <si>
    <t>&gt;&gt; Husband, wife or partner without dependants ;  Persons ;  Not in the labour force ;</t>
  </si>
  <si>
    <t>&gt;&gt; Husband, wife or partner without dependants ;  Persons ;  &gt; Potential workers ;</t>
  </si>
  <si>
    <t>&gt;&gt; Husband, wife or partner without dependants ;  Persons ;  &gt;&gt; Available within four weeks but not actively looking ;</t>
  </si>
  <si>
    <t>&gt;&gt; Husband, wife or partner without dependants ;  Persons ;  &gt;&gt;&gt; Discouraged job seekers ;</t>
  </si>
  <si>
    <t>&gt;&gt; Husband, wife or partner without dependants ;  Persons ;  &gt;&gt;&gt; Other job seekers not actively looking ;</t>
  </si>
  <si>
    <t>&gt;&gt; Husband, wife or partner without dependants ;  &gt; Males ;  Not in the labour force ;</t>
  </si>
  <si>
    <t>&gt;&gt; Husband, wife or partner without dependants ;  &gt; Males ;  &gt; Potential workers ;</t>
  </si>
  <si>
    <t>&gt;&gt; Husband, wife or partner without dependants ;  &gt; Males ;  &gt;&gt; Available within four weeks but not actively looking ;</t>
  </si>
  <si>
    <t>&gt;&gt; Husband, wife or partner without dependants ;  &gt; Males ;  &gt;&gt;&gt; Discouraged job seekers ;</t>
  </si>
  <si>
    <t>&gt;&gt; Husband, wife or partner without dependants ;  &gt; Males ;  &gt;&gt;&gt; Other job seekers not actively looking ;</t>
  </si>
  <si>
    <t>&gt;&gt; Husband, wife or partner without dependants ;  &gt; Females ;  Not in the labour force ;</t>
  </si>
  <si>
    <t>&gt;&gt; Husband, wife or partner without dependants ;  &gt; Females ;  &gt; Potential workers ;</t>
  </si>
  <si>
    <t>&gt;&gt; Husband, wife or partner without dependants ;  &gt; Females ;  &gt;&gt; Available within four weeks but not actively looking ;</t>
  </si>
  <si>
    <t>&gt;&gt; Husband, wife or partner without dependants ;  &gt; Females ;  &gt;&gt;&gt; Discouraged job seekers ;</t>
  </si>
  <si>
    <t>&gt;&gt; Husband, wife or partner without dependants ;  &gt; Females ;  &gt;&gt;&gt; Other job seekers not actively looking ;</t>
  </si>
  <si>
    <t>&gt; Lone parent ;  Persons ;  Not in the labour force ;</t>
  </si>
  <si>
    <t>&gt; Lone parent ;  Persons ;  &gt; Potential workers ;</t>
  </si>
  <si>
    <t>&gt; Lone parent ;  Persons ;  &gt;&gt; Available within four weeks but not actively looking ;</t>
  </si>
  <si>
    <t>&gt; Lone parent ;  Persons ;  &gt;&gt;&gt; Discouraged job seekers ;</t>
  </si>
  <si>
    <t>&gt; Lone parent ;  Persons ;  &gt;&gt;&gt; Other job seekers not actively looking ;</t>
  </si>
  <si>
    <t>&gt; Lone parent ;  &gt; Males ;  Not in the labour force ;</t>
  </si>
  <si>
    <t>&gt; Lone parent ;  &gt; Males ;  &gt; Potential workers ;</t>
  </si>
  <si>
    <t>&gt; Lone parent ;  &gt; Males ;  &gt;&gt; Available within four weeks but not actively looking ;</t>
  </si>
  <si>
    <t>&gt; Lone parent ;  &gt; Males ;  &gt;&gt;&gt; Discouraged job seekers ;</t>
  </si>
  <si>
    <t>&gt; Lone parent ;  &gt; Males ;  &gt;&gt;&gt; Other job seekers not actively looking ;</t>
  </si>
  <si>
    <t>&gt; Lone parent ;  &gt; Females ;  Not in the labour force ;</t>
  </si>
  <si>
    <t>&gt; Lone parent ;  &gt; Females ;  &gt; Potential workers ;</t>
  </si>
  <si>
    <t>&gt; Lone parent ;  &gt; Females ;  &gt;&gt; Available within four weeks but not actively looking ;</t>
  </si>
  <si>
    <t>&gt; Lone parent ;  &gt; Females ;  &gt;&gt;&gt; Discouraged job seekers ;</t>
  </si>
  <si>
    <t>&gt; Lone parent ;  &gt; Females ;  &gt;&gt;&gt; Other job seekers not actively looking ;</t>
  </si>
  <si>
    <t>&gt; Dependent student ;  Persons ;  Not in the labour force ;</t>
  </si>
  <si>
    <t>&gt; Dependent student ;  Persons ;  &gt; Potential workers ;</t>
  </si>
  <si>
    <t>&gt; Dependent student ;  Persons ;  &gt;&gt; Available within four weeks but not actively looking ;</t>
  </si>
  <si>
    <t>&gt; Dependent student ;  Persons ;  &gt;&gt;&gt; Discouraged job seekers ;</t>
  </si>
  <si>
    <t>&gt; Dependent student ;  Persons ;  &gt;&gt;&gt; Other job seekers not actively looking ;</t>
  </si>
  <si>
    <t>&gt; Dependent student ;  &gt; Males ;  Not in the labour force ;</t>
  </si>
  <si>
    <t>&gt; Dependent student ;  &gt; Males ;  &gt; Potential workers ;</t>
  </si>
  <si>
    <t>&gt; Dependent student ;  &gt; Males ;  &gt;&gt; Available within four weeks but not actively looking ;</t>
  </si>
  <si>
    <t>&gt; Dependent student ;  &gt; Males ;  &gt;&gt;&gt; Discouraged job seekers ;</t>
  </si>
  <si>
    <t>&gt; Dependent student ;  &gt; Males ;  &gt;&gt;&gt; Other job seekers not actively looking ;</t>
  </si>
  <si>
    <t>&gt; Dependent student ;  &gt; Females ;  Not in the labour force ;</t>
  </si>
  <si>
    <t>&gt; Dependent student ;  &gt; Females ;  &gt; Potential workers ;</t>
  </si>
  <si>
    <t>&gt; Dependent student ;  &gt; Females ;  &gt;&gt; Available within four weeks but not actively looking ;</t>
  </si>
  <si>
    <t>&gt; Dependent student ;  &gt; Females ;  &gt;&gt;&gt; Discouraged job seekers ;</t>
  </si>
  <si>
    <t>&gt; Dependent student ;  &gt; Females ;  &gt;&gt;&gt; Other job seekers not actively looking ;</t>
  </si>
  <si>
    <t>&gt; Non-dependent child ;  Persons ;  Not in the labour force ;</t>
  </si>
  <si>
    <t>&gt; Non-dependent child ;  Persons ;  &gt; Potential workers ;</t>
  </si>
  <si>
    <t>&gt; Non-dependent child ;  Persons ;  &gt;&gt; Available within four weeks but not actively looking ;</t>
  </si>
  <si>
    <t>&gt; Non-dependent child ;  Persons ;  &gt;&gt;&gt; Discouraged job seekers ;</t>
  </si>
  <si>
    <t>&gt; Non-dependent child ;  Persons ;  &gt;&gt;&gt; Other job seekers not actively looking ;</t>
  </si>
  <si>
    <t>&gt; Non-dependent child ;  &gt; Males ;  Not in the labour force ;</t>
  </si>
  <si>
    <t>&gt; Non-dependent child ;  &gt; Males ;  &gt; Potential workers ;</t>
  </si>
  <si>
    <t>&gt; Non-dependent child ;  &gt; Males ;  &gt;&gt; Available within four weeks but not actively looking ;</t>
  </si>
  <si>
    <t>&gt; Non-dependent child ;  &gt; Males ;  &gt;&gt;&gt; Discouraged job seekers ;</t>
  </si>
  <si>
    <t>&gt; Non-dependent child ;  &gt; Males ;  &gt;&gt;&gt; Other job seekers not actively looking ;</t>
  </si>
  <si>
    <t>&gt; Non-dependent child ;  &gt; Females ;  Not in the labour force ;</t>
  </si>
  <si>
    <t>&gt; Non-dependent child ;  &gt; Females ;  &gt; Potential workers ;</t>
  </si>
  <si>
    <t>&gt; Non-dependent child ;  &gt; Females ;  &gt;&gt; Available within four weeks but not actively looking ;</t>
  </si>
  <si>
    <t>&gt; Non-dependent child ;  &gt; Females ;  &gt;&gt;&gt; Discouraged job seekers ;</t>
  </si>
  <si>
    <t>&gt; Non-dependent child ;  &gt; Females ;  &gt;&gt;&gt; Other job seekers not actively looking ;</t>
  </si>
  <si>
    <t>&gt; Other relative ;  Persons ;  Not in the labour force ;</t>
  </si>
  <si>
    <t>&gt; Other relative ;  Persons ;  &gt; Potential workers ;</t>
  </si>
  <si>
    <t>&gt; Other relative ;  Persons ;  &gt;&gt; Available within four weeks but not actively looking ;</t>
  </si>
  <si>
    <t>&gt; Other relative ;  Persons ;  &gt;&gt;&gt; Discouraged job seekers ;</t>
  </si>
  <si>
    <t>&gt; Other relative ;  Persons ;  &gt;&gt;&gt; Other job seekers not actively looking ;</t>
  </si>
  <si>
    <t>&gt; Other relative ;  &gt; Males ;  Not in the labour force ;</t>
  </si>
  <si>
    <t>&gt; Other relative ;  &gt; Males ;  &gt; Potential workers ;</t>
  </si>
  <si>
    <t>&gt; Other relative ;  &gt; Males ;  &gt;&gt; Available within four weeks but not actively looking ;</t>
  </si>
  <si>
    <t>&gt; Other relative ;  &gt; Males ;  &gt;&gt;&gt; Discouraged job seekers ;</t>
  </si>
  <si>
    <t>&gt; Other relative ;  &gt; Males ;  &gt;&gt;&gt; Other job seekers not actively looking ;</t>
  </si>
  <si>
    <t>&gt; Other relative ;  &gt; Females ;  Not in the labour force ;</t>
  </si>
  <si>
    <t>&gt; Other relative ;  &gt; Females ;  &gt; Potential workers ;</t>
  </si>
  <si>
    <t>&gt; Other relative ;  &gt; Females ;  &gt;&gt; Available within four weeks but not actively looking ;</t>
  </si>
  <si>
    <t>&gt; Other relative ;  &gt; Females ;  &gt;&gt;&gt; Discouraged job seekers ;</t>
  </si>
  <si>
    <t>&gt; Other relative ;  &gt; Females ;  &gt;&gt;&gt; Other job seekers not actively looking ;</t>
  </si>
  <si>
    <t>Not in a family ;  Persons ;  Not in the labour force ;</t>
  </si>
  <si>
    <t>Not in a family ;  Persons ;  &gt; Potential workers ;</t>
  </si>
  <si>
    <t>Not in a family ;  Persons ;  &gt;&gt; Available within four weeks but not actively looking ;</t>
  </si>
  <si>
    <t>Not in a family ;  Persons ;  &gt;&gt;&gt; Discouraged job seekers ;</t>
  </si>
  <si>
    <t>Not in a family ;  Persons ;  &gt;&gt;&gt; Other job seekers not actively looking ;</t>
  </si>
  <si>
    <t>Not in a family ;  &gt; Males ;  Not in the labour force ;</t>
  </si>
  <si>
    <t>Not in a family ;  &gt; Males ;  &gt; Potential workers ;</t>
  </si>
  <si>
    <t>Not in a family ;  &gt; Males ;  &gt;&gt; Available within four weeks but not actively looking ;</t>
  </si>
  <si>
    <t>Not in a family ;  &gt; Males ;  &gt;&gt;&gt; Discouraged job seekers ;</t>
  </si>
  <si>
    <t>Not in a family ;  &gt; Males ;  &gt;&gt;&gt; Other job seekers not actively looking ;</t>
  </si>
  <si>
    <t>Not in a family ;  &gt; Females ;  Not in the labour force ;</t>
  </si>
  <si>
    <t>Not in a family ;  &gt; Females ;  &gt; Potential workers ;</t>
  </si>
  <si>
    <t>Not in a family ;  &gt; Females ;  &gt;&gt; Available within four weeks but not actively looking ;</t>
  </si>
  <si>
    <t>Not in a family ;  &gt; Females ;  &gt;&gt;&gt; Discouraged job seekers ;</t>
  </si>
  <si>
    <t>Not in a family ;  &gt; Females ;  &gt;&gt;&gt; Other job seekers not actively looking ;</t>
  </si>
  <si>
    <t>&gt; Person living alone ;  Persons ;  Not in the labour force ;</t>
  </si>
  <si>
    <t>&gt; Person living alone ;  Persons ;  &gt; Potential workers ;</t>
  </si>
  <si>
    <t>&gt; Person living alone ;  Persons ;  &gt;&gt; Available within four weeks but not actively looking ;</t>
  </si>
  <si>
    <t>&gt; Person living alone ;  Persons ;  &gt;&gt;&gt; Discouraged job seekers ;</t>
  </si>
  <si>
    <t>&gt; Person living alone ;  Persons ;  &gt;&gt;&gt; Other job seekers not actively looking ;</t>
  </si>
  <si>
    <t>&gt; Person living alone ;  &gt; Males ;  Not in the labour force ;</t>
  </si>
  <si>
    <t>&gt; Person living alone ;  &gt; Males ;  &gt; Potential workers ;</t>
  </si>
  <si>
    <t>&gt; Person living alone ;  &gt; Males ;  &gt;&gt; Available within four weeks but not actively looking ;</t>
  </si>
  <si>
    <t>&gt; Person living alone ;  &gt; Males ;  &gt;&gt;&gt; Discouraged job seekers ;</t>
  </si>
  <si>
    <t>&gt; Person living alone ;  &gt; Males ;  &gt;&gt;&gt; Other job seekers not actively looking ;</t>
  </si>
  <si>
    <t>&gt; Person living alone ;  &gt; Females ;  Not in the labour force ;</t>
  </si>
  <si>
    <t>&gt; Person living alone ;  &gt; Females ;  &gt; Potential workers ;</t>
  </si>
  <si>
    <t>&gt; Person living alone ;  &gt; Females ;  &gt;&gt; Available within four weeks but not actively looking ;</t>
  </si>
  <si>
    <t>&gt; Person living alone ;  &gt; Females ;  &gt;&gt;&gt; Discouraged job seekers ;</t>
  </si>
  <si>
    <t>&gt; Person living alone ;  &gt; Females ;  &gt;&gt;&gt; Other job seekers not actively looking ;</t>
  </si>
  <si>
    <t>&gt; Person living with non-relatives ;  Persons ;  Not in the labour force ;</t>
  </si>
  <si>
    <t>&gt; Person living with non-relatives ;  Persons ;  &gt; Potential workers ;</t>
  </si>
  <si>
    <t>&gt; Person living with non-relatives ;  Persons ;  &gt;&gt; Available within four weeks but not actively looking ;</t>
  </si>
  <si>
    <t>&gt; Person living with non-relatives ;  Persons ;  &gt;&gt;&gt; Discouraged job seekers ;</t>
  </si>
  <si>
    <t>&gt; Person living with non-relatives ;  Persons ;  &gt;&gt;&gt; Other job seekers not actively looking ;</t>
  </si>
  <si>
    <t>&gt; Person living with non-relatives ;  &gt; Males ;  Not in the labour force ;</t>
  </si>
  <si>
    <t>&gt; Person living with non-relatives ;  &gt; Males ;  &gt; Potential workers ;</t>
  </si>
  <si>
    <t>&gt; Person living with non-relatives ;  &gt; Males ;  &gt;&gt; Available within four weeks but not actively looking ;</t>
  </si>
  <si>
    <t>&gt; Person living with non-relatives ;  &gt; Males ;  &gt;&gt;&gt; Discouraged job seekers ;</t>
  </si>
  <si>
    <t>&gt; Person living with non-relatives ;  &gt; Males ;  &gt;&gt;&gt; Other job seekers not actively looking ;</t>
  </si>
  <si>
    <t>&gt; Person living with non-relatives ;  &gt; Females ;  Not in the labour force ;</t>
  </si>
  <si>
    <t>&gt; Person living with non-relatives ;  &gt; Females ;  &gt; Potential workers ;</t>
  </si>
  <si>
    <t>&gt; Person living with non-relatives ;  &gt; Females ;  &gt;&gt; Available within four weeks but not actively looking ;</t>
  </si>
  <si>
    <t>&gt; Person living with non-relatives ;  &gt; Females ;  &gt;&gt;&gt; Discouraged job seekers ;</t>
  </si>
  <si>
    <t>&gt; Person living with non-relatives ;  &gt; Females ;  &gt;&gt;&gt; Other job seekers not actively looking ;</t>
  </si>
  <si>
    <t>Relationship not determined ;  Persons ;  Not in the labour force ;</t>
  </si>
  <si>
    <t>Relationship not determined ;  Persons ;  &gt; Potential workers ;</t>
  </si>
  <si>
    <t>Relationship not determined ;  Persons ;  &gt;&gt; Available within four weeks but not actively looking ;</t>
  </si>
  <si>
    <t>Relationship not determined ;  Persons ;  &gt;&gt;&gt; Discouraged job seekers ;</t>
  </si>
  <si>
    <t>Relationship not determined ;  Persons ;  &gt;&gt;&gt; Other job seekers not actively looking ;</t>
  </si>
  <si>
    <t>Relationship not determined ;  &gt; Males ;  Not in the labour force ;</t>
  </si>
  <si>
    <t>Relationship not determined ;  &gt; Males ;  &gt; Potential workers ;</t>
  </si>
  <si>
    <t>Relationship not determined ;  &gt; Males ;  &gt;&gt; Available within four weeks but not actively looking ;</t>
  </si>
  <si>
    <t>Relationship not determined ;  &gt; Males ;  &gt;&gt;&gt; Discouraged job seekers ;</t>
  </si>
  <si>
    <t>Relationship not determined ;  &gt; Males ;  &gt;&gt;&gt; Other job seekers not actively looking ;</t>
  </si>
  <si>
    <t>Relationship not determined ;  &gt; Females ;  Not in the labour force ;</t>
  </si>
  <si>
    <t>Relationship not determined ;  &gt; Females ;  &gt; Potential workers ;</t>
  </si>
  <si>
    <t>Relationship not determined ;  &gt; Females ;  &gt;&gt; Available within four weeks but not actively looking ;</t>
  </si>
  <si>
    <t>Relationship not determined ;  &gt; Females ;  &gt;&gt;&gt; Discouraged job seekers ;</t>
  </si>
  <si>
    <t>Relationship not determined ;  &gt; Females ;  &gt;&gt;&gt; Other job seekers not actively looking ;</t>
  </si>
  <si>
    <t>Born in Australia ;  Persons ;  Not in the labour force ;</t>
  </si>
  <si>
    <t>Born in Australia ;  Persons ;  &gt; Potential workers ;</t>
  </si>
  <si>
    <t>Born in Australia ;  Persons ;  &gt;&gt; Available within four weeks but not actively looking ;</t>
  </si>
  <si>
    <t>Born in Australia ;  Persons ;  &gt;&gt;&gt; Discouraged job seekers ;</t>
  </si>
  <si>
    <t>Born in Australia ;  Persons ;  &gt;&gt;&gt; Other job seekers not actively looking ;</t>
  </si>
  <si>
    <t>Born in Australia ;  &gt; Males ;  Not in the labour force ;</t>
  </si>
  <si>
    <t>Born in Australia ;  &gt; Males ;  &gt; Potential workers ;</t>
  </si>
  <si>
    <t>Born in Australia ;  &gt; Males ;  &gt;&gt; Available within four weeks but not actively looking ;</t>
  </si>
  <si>
    <t>Born in Australia ;  &gt; Males ;  &gt;&gt;&gt; Discouraged job seekers ;</t>
  </si>
  <si>
    <t>Born in Australia ;  &gt; Males ;  &gt;&gt;&gt; Other job seekers not actively looking ;</t>
  </si>
  <si>
    <t>Born in Australia ;  &gt; Females ;  Not in the labour force ;</t>
  </si>
  <si>
    <t>Born in Australia ;  &gt; Females ;  &gt; Potential workers ;</t>
  </si>
  <si>
    <t>Born in Australia ;  &gt; Females ;  &gt;&gt; Available within four weeks but not actively looking ;</t>
  </si>
  <si>
    <t>Born in Australia ;  &gt; Females ;  &gt;&gt;&gt; Discouraged job seekers ;</t>
  </si>
  <si>
    <t>Born in Australia ;  &gt; Females ;  &gt;&gt;&gt; Other job seekers not actively looking ;</t>
  </si>
  <si>
    <t>Born overseas ;  Persons ;  Not in the labour force ;</t>
  </si>
  <si>
    <t>Born overseas ;  Persons ;  &gt; Potential workers ;</t>
  </si>
  <si>
    <t>Born overseas ;  Persons ;  &gt;&gt; Available within four weeks but not actively looking ;</t>
  </si>
  <si>
    <t>Born overseas ;  Persons ;  &gt;&gt;&gt; Discouraged job seekers ;</t>
  </si>
  <si>
    <t>Born overseas ;  Persons ;  &gt;&gt;&gt; Other job seekers not actively looking ;</t>
  </si>
  <si>
    <t>Born overseas ;  &gt; Males ;  Not in the labour force ;</t>
  </si>
  <si>
    <t>Born overseas ;  &gt; Males ;  &gt; Potential workers ;</t>
  </si>
  <si>
    <t>Born overseas ;  &gt; Males ;  &gt;&gt; Available within four weeks but not actively looking ;</t>
  </si>
  <si>
    <t>Born overseas ;  &gt; Males ;  &gt;&gt;&gt; Discouraged job seekers ;</t>
  </si>
  <si>
    <t>Born overseas ;  &gt; Males ;  &gt;&gt;&gt; Other job seekers not actively looking ;</t>
  </si>
  <si>
    <t>Born overseas ;  &gt; Females ;  Not in the labour force ;</t>
  </si>
  <si>
    <t>Born overseas ;  &gt; Females ;  &gt; Potential workers ;</t>
  </si>
  <si>
    <t>Born overseas ;  &gt; Females ;  &gt;&gt; Available within four weeks but not actively looking ;</t>
  </si>
  <si>
    <t>Born overseas ;  &gt; Females ;  &gt;&gt;&gt; Discouraged job seekers ;</t>
  </si>
  <si>
    <t>Born overseas ;  &gt; Females ;  &gt;&gt;&gt; Other job seekers not actively looking ;</t>
  </si>
  <si>
    <t>&gt; Oceania and Antarctica ;  Persons ;  Not in the labour force ;</t>
  </si>
  <si>
    <t>&gt; Oceania and Antarctica ;  Persons ;  &gt; Potential workers ;</t>
  </si>
  <si>
    <t>&gt; Oceania and Antarctica ;  Persons ;  &gt;&gt; Available within four weeks but not actively looking ;</t>
  </si>
  <si>
    <t>&gt; Oceania and Antarctica ;  Persons ;  &gt;&gt;&gt; Discouraged job seekers ;</t>
  </si>
  <si>
    <t>&gt; Oceania and Antarctica ;  Persons ;  &gt;&gt;&gt; Other job seekers not actively looking ;</t>
  </si>
  <si>
    <t>&gt; Oceania and Antarctica ;  &gt; Males ;  Not in the labour force ;</t>
  </si>
  <si>
    <t>&gt; Oceania and Antarctica ;  &gt; Males ;  &gt; Potential workers ;</t>
  </si>
  <si>
    <t>&gt; Oceania and Antarctica ;  &gt; Males ;  &gt;&gt; Available within four weeks but not actively looking ;</t>
  </si>
  <si>
    <t>&gt; Oceania and Antarctica ;  &gt; Males ;  &gt;&gt;&gt; Discouraged job seekers ;</t>
  </si>
  <si>
    <t>&gt; Oceania and Antarctica ;  &gt; Males ;  &gt;&gt;&gt; Other job seekers not actively looking ;</t>
  </si>
  <si>
    <t>&gt; Oceania and Antarctica ;  &gt; Females ;  Not in the labour force ;</t>
  </si>
  <si>
    <t>&gt; Oceania and Antarctica ;  &gt; Females ;  &gt; Potential workers ;</t>
  </si>
  <si>
    <t>&gt; Oceania and Antarctica ;  &gt; Females ;  &gt;&gt; Available within four weeks but not actively looking ;</t>
  </si>
  <si>
    <t>&gt; Oceania and Antarctica ;  &gt; Females ;  &gt;&gt;&gt; Discouraged job seekers ;</t>
  </si>
  <si>
    <t>&gt; Oceania and Antarctica ;  &gt; Females ;  &gt;&gt;&gt; Other job seekers not actively looking ;</t>
  </si>
  <si>
    <t>&gt; North-West Europe ;  Persons ;  Not in the labour force ;</t>
  </si>
  <si>
    <t>&gt; North-West Europe ;  Persons ;  &gt; Potential workers ;</t>
  </si>
  <si>
    <t>&gt; North-West Europe ;  Persons ;  &gt;&gt; Available within four weeks but not actively looking ;</t>
  </si>
  <si>
    <t>&gt; North-West Europe ;  Persons ;  &gt;&gt;&gt; Discouraged job seekers ;</t>
  </si>
  <si>
    <t>&gt; North-West Europe ;  Persons ;  &gt;&gt;&gt; Other job seekers not actively looking ;</t>
  </si>
  <si>
    <t>&gt; North-West Europe ;  &gt; Males ;  Not in the labour force ;</t>
  </si>
  <si>
    <t>&gt; North-West Europe ;  &gt; Males ;  &gt; Potential workers ;</t>
  </si>
  <si>
    <t>&gt; North-West Europe ;  &gt; Males ;  &gt;&gt; Available within four weeks but not actively looking ;</t>
  </si>
  <si>
    <t>&gt; North-West Europe ;  &gt; Males ;  &gt;&gt;&gt; Discouraged job seekers ;</t>
  </si>
  <si>
    <t>&gt; North-West Europe ;  &gt; Males ;  &gt;&gt;&gt; Other job seekers not actively looking ;</t>
  </si>
  <si>
    <t>&gt; North-West Europe ;  &gt; Females ;  Not in the labour force ;</t>
  </si>
  <si>
    <t>&gt; North-West Europe ;  &gt; Females ;  &gt; Potential workers ;</t>
  </si>
  <si>
    <t>&gt; North-West Europe ;  &gt; Females ;  &gt;&gt; Available within four weeks but not actively looking ;</t>
  </si>
  <si>
    <t>&gt; North-West Europe ;  &gt; Females ;  &gt;&gt;&gt; Discouraged job seekers ;</t>
  </si>
  <si>
    <t>&gt; North-West Europe ;  &gt; Females ;  &gt;&gt;&gt; Other job seekers not actively looking ;</t>
  </si>
  <si>
    <t>&gt; Southern and Eastern Europe ;  Persons ;  Not in the labour force ;</t>
  </si>
  <si>
    <t>&gt; Southern and Eastern Europe ;  Persons ;  &gt; Potential workers ;</t>
  </si>
  <si>
    <t>&gt; Southern and Eastern Europe ;  Persons ;  &gt;&gt; Available within four weeks but not actively looking ;</t>
  </si>
  <si>
    <t>&gt; Southern and Eastern Europe ;  Persons ;  &gt;&gt;&gt; Discouraged job seekers ;</t>
  </si>
  <si>
    <t>&gt; Southern and Eastern Europe ;  Persons ;  &gt;&gt;&gt; Other job seekers not actively looking ;</t>
  </si>
  <si>
    <t>&gt; Southern and Eastern Europe ;  &gt; Males ;  Not in the labour force ;</t>
  </si>
  <si>
    <t>&gt; Southern and Eastern Europe ;  &gt; Males ;  &gt; Potential workers ;</t>
  </si>
  <si>
    <t>&gt; Southern and Eastern Europe ;  &gt; Males ;  &gt;&gt; Available within four weeks but not actively looking ;</t>
  </si>
  <si>
    <t>&gt; Southern and Eastern Europe ;  &gt; Males ;  &gt;&gt;&gt; Discouraged job seekers ;</t>
  </si>
  <si>
    <t>&gt; Southern and Eastern Europe ;  &gt; Males ;  &gt;&gt;&gt; Other job seekers not actively looking ;</t>
  </si>
  <si>
    <t>&gt; Southern and Eastern Europe ;  &gt; Females ;  Not in the labour force ;</t>
  </si>
  <si>
    <t>&gt; Southern and Eastern Europe ;  &gt; Females ;  &gt; Potential workers ;</t>
  </si>
  <si>
    <t>&gt; Southern and Eastern Europe ;  &gt; Females ;  &gt;&gt; Available within four weeks but not actively looking ;</t>
  </si>
  <si>
    <t>&gt; Southern and Eastern Europe ;  &gt; Females ;  &gt;&gt;&gt; Discouraged job seekers ;</t>
  </si>
  <si>
    <t>&gt; Southern and Eastern Europe ;  &gt; Females ;  &gt;&gt;&gt; Other job seekers not actively looking ;</t>
  </si>
  <si>
    <t>&gt; North Africa and the Middle East ;  Persons ;  Not in the labour force ;</t>
  </si>
  <si>
    <t>&gt; North Africa and the Middle East ;  Persons ;  &gt; Potential workers ;</t>
  </si>
  <si>
    <t>&gt; North Africa and the Middle East ;  Persons ;  &gt;&gt; Available within four weeks but not actively looking ;</t>
  </si>
  <si>
    <t>&gt; North Africa and the Middle East ;  Persons ;  &gt;&gt;&gt; Discouraged job seekers ;</t>
  </si>
  <si>
    <t>&gt; North Africa and the Middle East ;  Persons ;  &gt;&gt;&gt; Other job seekers not actively looking ;</t>
  </si>
  <si>
    <t>&gt; North Africa and the Middle East ;  &gt; Males ;  Not in the labour force ;</t>
  </si>
  <si>
    <t>&gt; North Africa and the Middle East ;  &gt; Males ;  &gt; Potential workers ;</t>
  </si>
  <si>
    <t>&gt; North Africa and the Middle East ;  &gt; Males ;  &gt;&gt; Available within four weeks but not actively looking ;</t>
  </si>
  <si>
    <t>&gt; North Africa and the Middle East ;  &gt; Males ;  &gt;&gt;&gt; Discouraged job seekers ;</t>
  </si>
  <si>
    <t>&gt; North Africa and the Middle East ;  &gt; Males ;  &gt;&gt;&gt; Other job seekers not actively looking ;</t>
  </si>
  <si>
    <t>&gt; North Africa and the Middle East ;  &gt; Females ;  Not in the labour force ;</t>
  </si>
  <si>
    <t>&gt; North Africa and the Middle East ;  &gt; Females ;  &gt; Potential workers ;</t>
  </si>
  <si>
    <t>&gt; North Africa and the Middle East ;  &gt; Females ;  &gt;&gt; Available within four weeks but not actively looking ;</t>
  </si>
  <si>
    <t>&gt; North Africa and the Middle East ;  &gt; Females ;  &gt;&gt;&gt; Discouraged job seekers ;</t>
  </si>
  <si>
    <t>&gt; North Africa and the Middle East ;  &gt; Females ;  &gt;&gt;&gt; Other job seekers not actively looking ;</t>
  </si>
  <si>
    <t>&gt; South-East Asia ;  Persons ;  Not in the labour force ;</t>
  </si>
  <si>
    <t>&gt; South-East Asia ;  Persons ;  &gt; Potential workers ;</t>
  </si>
  <si>
    <t>&gt; South-East Asia ;  Persons ;  &gt;&gt; Available within four weeks but not actively looking ;</t>
  </si>
  <si>
    <t>&gt; South-East Asia ;  Persons ;  &gt;&gt;&gt; Discouraged job seekers ;</t>
  </si>
  <si>
    <t>&gt; South-East Asia ;  Persons ;  &gt;&gt;&gt; Other job seekers not actively looking ;</t>
  </si>
  <si>
    <t>A124820818W</t>
  </si>
  <si>
    <t>A124822438F</t>
  </si>
  <si>
    <t>A124821898A</t>
  </si>
  <si>
    <t>A124821358L</t>
  </si>
  <si>
    <t>A124820278V</t>
  </si>
  <si>
    <t>A124820842W</t>
  </si>
  <si>
    <t>A124822462F</t>
  </si>
  <si>
    <t>A124821922R</t>
  </si>
  <si>
    <t>A124821382L</t>
  </si>
  <si>
    <t>A124820302J</t>
  </si>
  <si>
    <t>A124820798X</t>
  </si>
  <si>
    <t>A124822418W</t>
  </si>
  <si>
    <t>A124821878T</t>
  </si>
  <si>
    <t>A124821338C</t>
  </si>
  <si>
    <t>A124820258K</t>
  </si>
  <si>
    <t>A124820678F</t>
  </si>
  <si>
    <t>A124822298R</t>
  </si>
  <si>
    <t>A124821758X</t>
  </si>
  <si>
    <t>A124821218K</t>
  </si>
  <si>
    <t>A124820138T</t>
  </si>
  <si>
    <t>A124820846F</t>
  </si>
  <si>
    <t>A124822466R</t>
  </si>
  <si>
    <t>A124821926X</t>
  </si>
  <si>
    <t>A124821386W</t>
  </si>
  <si>
    <t>A124820306T</t>
  </si>
  <si>
    <t>A124820650C</t>
  </si>
  <si>
    <t>A124822270L</t>
  </si>
  <si>
    <t>A124821730W</t>
  </si>
  <si>
    <t>A124821190V</t>
  </si>
  <si>
    <t>A124820110R</t>
  </si>
  <si>
    <t>A124820890R</t>
  </si>
  <si>
    <t>A124822510L</t>
  </si>
  <si>
    <t>A124821970J</t>
  </si>
  <si>
    <t>A124821430V</t>
  </si>
  <si>
    <t>A124820350A</t>
  </si>
  <si>
    <t>A124821022J</t>
  </si>
  <si>
    <t>A124822642R</t>
  </si>
  <si>
    <t>A124822102A</t>
  </si>
  <si>
    <t>A124821562W</t>
  </si>
  <si>
    <t>A124820482C</t>
  </si>
  <si>
    <t>A124820930W</t>
  </si>
  <si>
    <t>A124822550F</t>
  </si>
  <si>
    <t>A124822010T</t>
  </si>
  <si>
    <t>A124821470L</t>
  </si>
  <si>
    <t>A124820390V</t>
  </si>
  <si>
    <t>A124821066K</t>
  </si>
  <si>
    <t>A124822686T</t>
  </si>
  <si>
    <t>A124822146C</t>
  </si>
  <si>
    <t>A124821606L</t>
  </si>
  <si>
    <t>A124820526V</t>
  </si>
  <si>
    <t>A124820566L</t>
  </si>
  <si>
    <t>A124822186W</t>
  </si>
  <si>
    <t>A124821646F</t>
  </si>
  <si>
    <t>A124821106T</t>
  </si>
  <si>
    <t>A124820026X</t>
  </si>
  <si>
    <t>A124821042T</t>
  </si>
  <si>
    <t>A124822662X</t>
  </si>
  <si>
    <t>A124822122K</t>
  </si>
  <si>
    <t>A124821582F</t>
  </si>
  <si>
    <t>A124820502A</t>
  </si>
  <si>
    <t>A124821070A</t>
  </si>
  <si>
    <t>A124822690J</t>
  </si>
  <si>
    <t>A124822150V</t>
  </si>
  <si>
    <t>A124821610C</t>
  </si>
  <si>
    <t>A124820530K</t>
  </si>
  <si>
    <t>A124820978J</t>
  </si>
  <si>
    <t>A124822598T</t>
  </si>
  <si>
    <t>A124822058C</t>
  </si>
  <si>
    <t>A124821518L</t>
  </si>
  <si>
    <t>A124820438V</t>
  </si>
  <si>
    <t>A124820654L</t>
  </si>
  <si>
    <t>A124822274W</t>
  </si>
  <si>
    <t>A124821734F</t>
  </si>
  <si>
    <t>A124821194C</t>
  </si>
  <si>
    <t>A124820114X</t>
  </si>
  <si>
    <t>A124820946R</t>
  </si>
  <si>
    <t>A124822566X</t>
  </si>
  <si>
    <t>A124822026K</t>
  </si>
  <si>
    <t>A124821486F</t>
  </si>
  <si>
    <t>A124820406A</t>
  </si>
  <si>
    <t>A124820982X</t>
  </si>
  <si>
    <t>A124822602W</t>
  </si>
  <si>
    <t>A124822062V</t>
  </si>
  <si>
    <t>A124821522C</t>
  </si>
  <si>
    <t>A124820442K</t>
  </si>
  <si>
    <t>A124820802C</t>
  </si>
  <si>
    <t>A124822422L</t>
  </si>
  <si>
    <t>A124821882J</t>
  </si>
  <si>
    <t>A124821342V</t>
  </si>
  <si>
    <t>A124820262A</t>
  </si>
  <si>
    <t>A124820894X</t>
  </si>
  <si>
    <t>A124822514W</t>
  </si>
  <si>
    <t>A124821974T</t>
  </si>
  <si>
    <t>A124821434C</t>
  </si>
  <si>
    <t>A124820354K</t>
  </si>
  <si>
    <t>A124820570C</t>
  </si>
  <si>
    <t>A124822190L</t>
  </si>
  <si>
    <t>A124821650W</t>
  </si>
  <si>
    <t>A124821110J</t>
  </si>
  <si>
    <t>A124820030R</t>
  </si>
  <si>
    <t>A124820994J</t>
  </si>
  <si>
    <t>A124822614F</t>
  </si>
  <si>
    <t>A124822074C</t>
  </si>
  <si>
    <t>A124821534L</t>
  </si>
  <si>
    <t>A124820454V</t>
  </si>
  <si>
    <t>A124821074K</t>
  </si>
  <si>
    <t>A124822694T</t>
  </si>
  <si>
    <t>A124822154C</t>
  </si>
  <si>
    <t>A124821614L</t>
  </si>
  <si>
    <t>A124820534V</t>
  </si>
  <si>
    <t>A124820770W</t>
  </si>
  <si>
    <t>A124822390F</t>
  </si>
  <si>
    <t>A124821850R</t>
  </si>
  <si>
    <t>A124821310A</t>
  </si>
  <si>
    <t>A124820230J</t>
  </si>
  <si>
    <t>A124820998T</t>
  </si>
  <si>
    <t>A124822618R</t>
  </si>
  <si>
    <t>A124822078L</t>
  </si>
  <si>
    <t>A124821538W</t>
  </si>
  <si>
    <t>A124820458C</t>
  </si>
  <si>
    <t>A124820682W</t>
  </si>
  <si>
    <t>A124822302V</t>
  </si>
  <si>
    <t>A124821762R</t>
  </si>
  <si>
    <t>A124821222A</t>
  </si>
  <si>
    <t>A124820142J</t>
  </si>
  <si>
    <t>A124820850W</t>
  </si>
  <si>
    <t>A124822470F</t>
  </si>
  <si>
    <t>A124821930R</t>
  </si>
  <si>
    <t>A124821390L</t>
  </si>
  <si>
    <t>A124820310J</t>
  </si>
  <si>
    <t>A124821046A</t>
  </si>
  <si>
    <t>A124822666J</t>
  </si>
  <si>
    <t>A124822126V</t>
  </si>
  <si>
    <t>A124821586R</t>
  </si>
  <si>
    <t>A124820506K</t>
  </si>
  <si>
    <t>A124821078V</t>
  </si>
  <si>
    <t>A124822698A</t>
  </si>
  <si>
    <t>A124822158L</t>
  </si>
  <si>
    <t>A124821618W</t>
  </si>
  <si>
    <t>A124820538C</t>
  </si>
  <si>
    <t>A124821026T</t>
  </si>
  <si>
    <t>A124822646X</t>
  </si>
  <si>
    <t>A124822106K</t>
  </si>
  <si>
    <t>A124821566F</t>
  </si>
  <si>
    <t>A124820486L</t>
  </si>
  <si>
    <t>A124821050T</t>
  </si>
  <si>
    <t>A124822670X</t>
  </si>
  <si>
    <t>A124822130K</t>
  </si>
  <si>
    <t>A124821590F</t>
  </si>
  <si>
    <t>A124820510A</t>
  </si>
  <si>
    <t>A124820822L</t>
  </si>
  <si>
    <t>A124822442W</t>
  </si>
  <si>
    <t>A124821902F</t>
  </si>
  <si>
    <t>A124821362C</t>
  </si>
  <si>
    <t>A124820282K</t>
  </si>
  <si>
    <t>A124820574L</t>
  </si>
  <si>
    <t>A124822194W</t>
  </si>
  <si>
    <t>A124821654F</t>
  </si>
  <si>
    <t>A124821114T</t>
  </si>
  <si>
    <t>A124820034X</t>
  </si>
  <si>
    <t>A124820598F</t>
  </si>
  <si>
    <t>A124822218C</t>
  </si>
  <si>
    <t>A124821678X</t>
  </si>
  <si>
    <t>A124821138K</t>
  </si>
  <si>
    <t>A124820058T</t>
  </si>
  <si>
    <t>A124820898J</t>
  </si>
  <si>
    <t>A124822518F</t>
  </si>
  <si>
    <t>A124821978A</t>
  </si>
  <si>
    <t>A124821438L</t>
  </si>
  <si>
    <t>A124820358V</t>
  </si>
  <si>
    <t>A124820914W</t>
  </si>
  <si>
    <t>A124822534F</t>
  </si>
  <si>
    <t>A124821994A</t>
  </si>
  <si>
    <t>A124821454L</t>
  </si>
  <si>
    <t>A124820374V</t>
  </si>
  <si>
    <t>A124820658W</t>
  </si>
  <si>
    <t>A124822278F</t>
  </si>
  <si>
    <t>A124821738R</t>
  </si>
  <si>
    <t>A124821198L</t>
  </si>
  <si>
    <t>A124820118J</t>
  </si>
  <si>
    <t>A124820622V</t>
  </si>
  <si>
    <t>A124822242C</t>
  </si>
  <si>
    <t>A124821702L</t>
  </si>
  <si>
    <t>A124821162K</t>
  </si>
  <si>
    <t>A124820082T</t>
  </si>
  <si>
    <t>A124820918F</t>
  </si>
  <si>
    <t>A124822538R</t>
  </si>
  <si>
    <t>A124821998K</t>
  </si>
  <si>
    <t>A124821458W</t>
  </si>
  <si>
    <t>A124820378C</t>
  </si>
  <si>
    <t>A124820718L</t>
  </si>
  <si>
    <t>A124822338W</t>
  </si>
  <si>
    <t>A124821798T</t>
  </si>
  <si>
    <t>A124821258C</t>
  </si>
  <si>
    <t>A124820178K</t>
  </si>
  <si>
    <t>A124820750L</t>
  </si>
  <si>
    <t>A124822370W</t>
  </si>
  <si>
    <t>A124821830F</t>
  </si>
  <si>
    <t>A124821290C</t>
  </si>
  <si>
    <t>A124820210X</t>
  </si>
  <si>
    <t>A124820694F</t>
  </si>
  <si>
    <t>A124822314C</t>
  </si>
  <si>
    <t>A124821774X</t>
  </si>
  <si>
    <t>A124821234K</t>
  </si>
  <si>
    <t>A124820154T</t>
  </si>
  <si>
    <t>A124820602K</t>
  </si>
  <si>
    <t>A124822222V</t>
  </si>
  <si>
    <t>A124821682R</t>
  </si>
  <si>
    <t>A124821142A</t>
  </si>
  <si>
    <t>A124820062J</t>
  </si>
  <si>
    <t>A124820754W</t>
  </si>
  <si>
    <t>A124822374F</t>
  </si>
  <si>
    <t>A124821834R</t>
  </si>
  <si>
    <t>A124821294L</t>
  </si>
  <si>
    <t>A124820214J</t>
  </si>
  <si>
    <t>A124820578W</t>
  </si>
  <si>
    <t>A124822198F</t>
  </si>
  <si>
    <t>A124821658R</t>
  </si>
  <si>
    <t>A124821118A</t>
  </si>
  <si>
    <t>A124820038J</t>
  </si>
  <si>
    <t>A124820662L</t>
  </si>
  <si>
    <t>A124822282W</t>
  </si>
  <si>
    <t>A124821742F</t>
  </si>
  <si>
    <t>A124821202T</t>
  </si>
  <si>
    <t>A124820122X</t>
  </si>
  <si>
    <t>A124820950F</t>
  </si>
  <si>
    <t>A124822570R</t>
  </si>
  <si>
    <t>A124822030A</t>
  </si>
  <si>
    <t>A124821490W</t>
  </si>
  <si>
    <t>A124820410T</t>
  </si>
  <si>
    <t>A124820774F</t>
  </si>
  <si>
    <t>A124822394R</t>
  </si>
  <si>
    <t>A124821854X</t>
  </si>
  <si>
    <t>A124821314K</t>
  </si>
  <si>
    <t>A124820234T</t>
  </si>
  <si>
    <t>A124820606V</t>
  </si>
  <si>
    <t>A124822226C</t>
  </si>
  <si>
    <t>A124821686X</t>
  </si>
  <si>
    <t>A124821146K</t>
  </si>
  <si>
    <t>A124820066T</t>
  </si>
  <si>
    <t>A124821082K</t>
  </si>
  <si>
    <t>A124822702F</t>
  </si>
  <si>
    <t>A124822162C</t>
  </si>
  <si>
    <t>A124821622L</t>
  </si>
  <si>
    <t>A124820542V</t>
  </si>
  <si>
    <t>A124820642C</t>
  </si>
  <si>
    <t>A124822262L</t>
  </si>
  <si>
    <t>A124821722W</t>
  </si>
  <si>
    <t>A124821182V</t>
  </si>
  <si>
    <t>A124820102R</t>
  </si>
  <si>
    <t>&gt; South-East Asia ;  &gt; Males ;  Not in the labour force ;</t>
  </si>
  <si>
    <t>&gt; South-East Asia ;  &gt; Males ;  &gt; Potential workers ;</t>
  </si>
  <si>
    <t>&gt; South-East Asia ;  &gt; Males ;  &gt;&gt; Available within four weeks but not actively looking ;</t>
  </si>
  <si>
    <t>&gt; South-East Asia ;  &gt; Males ;  &gt;&gt;&gt; Discouraged job seekers ;</t>
  </si>
  <si>
    <t>&gt; South-East Asia ;  &gt; Males ;  &gt;&gt;&gt; Other job seekers not actively looking ;</t>
  </si>
  <si>
    <t>&gt; South-East Asia ;  &gt; Females ;  Not in the labour force ;</t>
  </si>
  <si>
    <t>&gt; South-East Asia ;  &gt; Females ;  &gt; Potential workers ;</t>
  </si>
  <si>
    <t>&gt; South-East Asia ;  &gt; Females ;  &gt;&gt; Available within four weeks but not actively looking ;</t>
  </si>
  <si>
    <t>&gt; South-East Asia ;  &gt; Females ;  &gt;&gt;&gt; Discouraged job seekers ;</t>
  </si>
  <si>
    <t>&gt; South-East Asia ;  &gt; Females ;  &gt;&gt;&gt; Other job seekers not actively looking ;</t>
  </si>
  <si>
    <t>&gt; North-East Asia ;  Persons ;  Not in the labour force ;</t>
  </si>
  <si>
    <t>&gt; North-East Asia ;  Persons ;  &gt; Potential workers ;</t>
  </si>
  <si>
    <t>&gt; North-East Asia ;  Persons ;  &gt;&gt; Available within four weeks but not actively looking ;</t>
  </si>
  <si>
    <t>&gt; North-East Asia ;  Persons ;  &gt;&gt;&gt; Discouraged job seekers ;</t>
  </si>
  <si>
    <t>&gt; North-East Asia ;  Persons ;  &gt;&gt;&gt; Other job seekers not actively looking ;</t>
  </si>
  <si>
    <t>&gt; North-East Asia ;  &gt; Males ;  Not in the labour force ;</t>
  </si>
  <si>
    <t>&gt; North-East Asia ;  &gt; Males ;  &gt; Potential workers ;</t>
  </si>
  <si>
    <t>&gt; North-East Asia ;  &gt; Males ;  &gt;&gt; Available within four weeks but not actively looking ;</t>
  </si>
  <si>
    <t>&gt; North-East Asia ;  &gt; Males ;  &gt;&gt;&gt; Discouraged job seekers ;</t>
  </si>
  <si>
    <t>&gt; North-East Asia ;  &gt; Males ;  &gt;&gt;&gt; Other job seekers not actively looking ;</t>
  </si>
  <si>
    <t>&gt; North-East Asia ;  &gt; Females ;  Not in the labour force ;</t>
  </si>
  <si>
    <t>&gt; North-East Asia ;  &gt; Females ;  &gt; Potential workers ;</t>
  </si>
  <si>
    <t>&gt; North-East Asia ;  &gt; Females ;  &gt;&gt; Available within four weeks but not actively looking ;</t>
  </si>
  <si>
    <t>&gt; North-East Asia ;  &gt; Females ;  &gt;&gt;&gt; Discouraged job seekers ;</t>
  </si>
  <si>
    <t>&gt; North-East Asia ;  &gt; Females ;  &gt;&gt;&gt; Other job seekers not actively looking ;</t>
  </si>
  <si>
    <t>&gt; Southern and Central Asia ;  Persons ;  Not in the labour force ;</t>
  </si>
  <si>
    <t>&gt; Southern and Central Asia ;  Persons ;  &gt; Potential workers ;</t>
  </si>
  <si>
    <t>&gt; Southern and Central Asia ;  Persons ;  &gt;&gt; Available within four weeks but not actively looking ;</t>
  </si>
  <si>
    <t>&gt; Southern and Central Asia ;  Persons ;  &gt;&gt;&gt; Discouraged job seekers ;</t>
  </si>
  <si>
    <t>&gt; Southern and Central Asia ;  Persons ;  &gt;&gt;&gt; Other job seekers not actively looking ;</t>
  </si>
  <si>
    <t>&gt; Southern and Central Asia ;  &gt; Males ;  Not in the labour force ;</t>
  </si>
  <si>
    <t>&gt; Southern and Central Asia ;  &gt; Males ;  &gt; Potential workers ;</t>
  </si>
  <si>
    <t>&gt; Southern and Central Asia ;  &gt; Males ;  &gt;&gt; Available within four weeks but not actively looking ;</t>
  </si>
  <si>
    <t>&gt; Southern and Central Asia ;  &gt; Males ;  &gt;&gt;&gt; Discouraged job seekers ;</t>
  </si>
  <si>
    <t>&gt; Southern and Central Asia ;  &gt; Males ;  &gt;&gt;&gt; Other job seekers not actively looking ;</t>
  </si>
  <si>
    <t>&gt; Southern and Central Asia ;  &gt; Females ;  Not in the labour force ;</t>
  </si>
  <si>
    <t>&gt; Southern and Central Asia ;  &gt; Females ;  &gt; Potential workers ;</t>
  </si>
  <si>
    <t>&gt; Southern and Central Asia ;  &gt; Females ;  &gt;&gt; Available within four weeks but not actively looking ;</t>
  </si>
  <si>
    <t>&gt; Southern and Central Asia ;  &gt; Females ;  &gt;&gt;&gt; Discouraged job seekers ;</t>
  </si>
  <si>
    <t>&gt; Southern and Central Asia ;  &gt; Females ;  &gt;&gt;&gt; Other job seekers not actively looking ;</t>
  </si>
  <si>
    <t>&gt;  Americas ;  Persons ;  Not in the labour force ;</t>
  </si>
  <si>
    <t>&gt;  Americas ;  Persons ;  &gt; Potential workers ;</t>
  </si>
  <si>
    <t>&gt;  Americas ;  Persons ;  &gt;&gt; Available within four weeks but not actively looking ;</t>
  </si>
  <si>
    <t>&gt;  Americas ;  Persons ;  &gt;&gt;&gt; Discouraged job seekers ;</t>
  </si>
  <si>
    <t>&gt;  Americas ;  Persons ;  &gt;&gt;&gt; Other job seekers not actively looking ;</t>
  </si>
  <si>
    <t>&gt;  Americas ;  &gt; Males ;  Not in the labour force ;</t>
  </si>
  <si>
    <t>&gt;  Americas ;  &gt; Males ;  &gt; Potential workers ;</t>
  </si>
  <si>
    <t>&gt;  Americas ;  &gt; Males ;  &gt;&gt; Available within four weeks but not actively looking ;</t>
  </si>
  <si>
    <t>&gt;  Americas ;  &gt; Males ;  &gt;&gt;&gt; Discouraged job seekers ;</t>
  </si>
  <si>
    <t>&gt;  Americas ;  &gt; Males ;  &gt;&gt;&gt; Other job seekers not actively looking ;</t>
  </si>
  <si>
    <t>&gt;  Americas ;  &gt; Females ;  Not in the labour force ;</t>
  </si>
  <si>
    <t>&gt;  Americas ;  &gt; Females ;  &gt; Potential workers ;</t>
  </si>
  <si>
    <t>&gt;  Americas ;  &gt; Females ;  &gt;&gt; Available within four weeks but not actively looking ;</t>
  </si>
  <si>
    <t>&gt;  Americas ;  &gt; Females ;  &gt;&gt;&gt; Discouraged job seekers ;</t>
  </si>
  <si>
    <t>&gt;  Americas ;  &gt; Females ;  &gt;&gt;&gt; Other job seekers not actively looking ;</t>
  </si>
  <si>
    <t>&gt;  Sub-Saharan Africa ;  Persons ;  Not in the labour force ;</t>
  </si>
  <si>
    <t>&gt;  Sub-Saharan Africa ;  Persons ;  &gt; Potential workers ;</t>
  </si>
  <si>
    <t>&gt;  Sub-Saharan Africa ;  Persons ;  &gt;&gt; Available within four weeks but not actively looking ;</t>
  </si>
  <si>
    <t>&gt;  Sub-Saharan Africa ;  Persons ;  &gt;&gt;&gt; Discouraged job seekers ;</t>
  </si>
  <si>
    <t>&gt;  Sub-Saharan Africa ;  Persons ;  &gt;&gt;&gt; Other job seekers not actively looking ;</t>
  </si>
  <si>
    <t>&gt;  Sub-Saharan Africa ;  &gt; Males ;  Not in the labour force ;</t>
  </si>
  <si>
    <t>&gt;  Sub-Saharan Africa ;  &gt; Males ;  &gt; Potential workers ;</t>
  </si>
  <si>
    <t>&gt;  Sub-Saharan Africa ;  &gt; Males ;  &gt;&gt; Available within four weeks but not actively looking ;</t>
  </si>
  <si>
    <t>&gt;  Sub-Saharan Africa ;  &gt; Males ;  &gt;&gt;&gt; Discouraged job seekers ;</t>
  </si>
  <si>
    <t>&gt;  Sub-Saharan Africa ;  &gt; Males ;  &gt;&gt;&gt; Other job seekers not actively looking ;</t>
  </si>
  <si>
    <t>&gt;  Sub-Saharan Africa ;  &gt; Females ;  Not in the labour force ;</t>
  </si>
  <si>
    <t>&gt;  Sub-Saharan Africa ;  &gt; Females ;  &gt; Potential workers ;</t>
  </si>
  <si>
    <t>&gt;  Sub-Saharan Africa ;  &gt; Females ;  &gt;&gt; Available within four weeks but not actively looking ;</t>
  </si>
  <si>
    <t>&gt;  Sub-Saharan Africa ;  &gt; Females ;  &gt;&gt;&gt; Discouraged job seekers ;</t>
  </si>
  <si>
    <t>&gt;  Sub-Saharan Africa ;  &gt; Females ;  &gt;&gt;&gt; Other job seekers not actively looking ;</t>
  </si>
  <si>
    <t>&gt; Arrived less than 5 years ago ;  Persons ;  Not in the labour force ;</t>
  </si>
  <si>
    <t>&gt; Arrived less than 5 years ago ;  Persons ;  &gt; Potential workers ;</t>
  </si>
  <si>
    <t>&gt; Arrived less than 5 years ago ;  Persons ;  &gt;&gt; Available within four weeks but not actively looking ;</t>
  </si>
  <si>
    <t>&gt; Arrived less than 5 years ago ;  Persons ;  &gt;&gt;&gt; Discouraged job seekers ;</t>
  </si>
  <si>
    <t>&gt; Arrived less than 5 years ago ;  Persons ;  &gt;&gt;&gt; Other job seekers not actively looking ;</t>
  </si>
  <si>
    <t>&gt; Arrived less than 5 years ago ;  &gt; Males ;  Not in the labour force ;</t>
  </si>
  <si>
    <t>&gt; Arrived less than 5 years ago ;  &gt; Males ;  &gt; Potential workers ;</t>
  </si>
  <si>
    <t>&gt; Arrived less than 5 years ago ;  &gt; Males ;  &gt;&gt; Available within four weeks but not actively looking ;</t>
  </si>
  <si>
    <t>&gt; Arrived less than 5 years ago ;  &gt; Males ;  &gt;&gt;&gt; Discouraged job seekers ;</t>
  </si>
  <si>
    <t>&gt; Arrived less than 5 years ago ;  &gt; Males ;  &gt;&gt;&gt; Other job seekers not actively looking ;</t>
  </si>
  <si>
    <t>&gt; Arrived less than 5 years ago ;  &gt; Females ;  Not in the labour force ;</t>
  </si>
  <si>
    <t>&gt; Arrived less than 5 years ago ;  &gt; Females ;  &gt; Potential workers ;</t>
  </si>
  <si>
    <t>&gt; Arrived less than 5 years ago ;  &gt; Females ;  &gt;&gt; Available within four weeks but not actively looking ;</t>
  </si>
  <si>
    <t>&gt; Arrived less than 5 years ago ;  &gt; Females ;  &gt;&gt;&gt; Discouraged job seekers ;</t>
  </si>
  <si>
    <t>&gt; Arrived less than 5 years ago ;  &gt; Females ;  &gt;&gt;&gt; Other job seekers not actively looking ;</t>
  </si>
  <si>
    <t>&gt; Arrived 5–9 years ago ;  Persons ;  Not in the labour force ;</t>
  </si>
  <si>
    <t>&gt; Arrived 5–9 years ago ;  Persons ;  &gt; Potential workers ;</t>
  </si>
  <si>
    <t>&gt; Arrived 5–9 years ago ;  Persons ;  &gt;&gt; Available within four weeks but not actively looking ;</t>
  </si>
  <si>
    <t>&gt; Arrived 5–9 years ago ;  Persons ;  &gt;&gt;&gt; Discouraged job seekers ;</t>
  </si>
  <si>
    <t>&gt; Arrived 5–9 years ago ;  Persons ;  &gt;&gt;&gt; Other job seekers not actively looking ;</t>
  </si>
  <si>
    <t>&gt; Arrived 5–9 years ago ;  &gt; Males ;  Not in the labour force ;</t>
  </si>
  <si>
    <t>&gt; Arrived 5–9 years ago ;  &gt; Males ;  &gt; Potential workers ;</t>
  </si>
  <si>
    <t>&gt; Arrived 5–9 years ago ;  &gt; Males ;  &gt;&gt; Available within four weeks but not actively looking ;</t>
  </si>
  <si>
    <t>&gt; Arrived 5–9 years ago ;  &gt; Males ;  &gt;&gt;&gt; Discouraged job seekers ;</t>
  </si>
  <si>
    <t>&gt; Arrived 5–9 years ago ;  &gt; Males ;  &gt;&gt;&gt; Other job seekers not actively looking ;</t>
  </si>
  <si>
    <t>&gt; Arrived 5–9 years ago ;  &gt; Females ;  Not in the labour force ;</t>
  </si>
  <si>
    <t>&gt; Arrived 5–9 years ago ;  &gt; Females ;  &gt; Potential workers ;</t>
  </si>
  <si>
    <t>&gt; Arrived 5–9 years ago ;  &gt; Females ;  &gt;&gt; Available within four weeks but not actively looking ;</t>
  </si>
  <si>
    <t>&gt; Arrived 5–9 years ago ;  &gt; Females ;  &gt;&gt;&gt; Discouraged job seekers ;</t>
  </si>
  <si>
    <t>&gt; Arrived 5–9 years ago ;  &gt; Females ;  &gt;&gt;&gt; Other job seekers not actively looking ;</t>
  </si>
  <si>
    <t>&gt; Arrived 10–14 years ago ;  Persons ;  Not in the labour force ;</t>
  </si>
  <si>
    <t>&gt; Arrived 10–14 years ago ;  Persons ;  &gt; Potential workers ;</t>
  </si>
  <si>
    <t>&gt; Arrived 10–14 years ago ;  Persons ;  &gt;&gt; Available within four weeks but not actively looking ;</t>
  </si>
  <si>
    <t>&gt; Arrived 10–14 years ago ;  Persons ;  &gt;&gt;&gt; Discouraged job seekers ;</t>
  </si>
  <si>
    <t>&gt; Arrived 10–14 years ago ;  Persons ;  &gt;&gt;&gt; Other job seekers not actively looking ;</t>
  </si>
  <si>
    <t>&gt; Arrived 10–14 years ago ;  &gt; Males ;  Not in the labour force ;</t>
  </si>
  <si>
    <t>&gt; Arrived 10–14 years ago ;  &gt; Males ;  &gt; Potential workers ;</t>
  </si>
  <si>
    <t>&gt; Arrived 10–14 years ago ;  &gt; Males ;  &gt;&gt; Available within four weeks but not actively looking ;</t>
  </si>
  <si>
    <t>&gt; Arrived 10–14 years ago ;  &gt; Males ;  &gt;&gt;&gt; Discouraged job seekers ;</t>
  </si>
  <si>
    <t>&gt; Arrived 10–14 years ago ;  &gt; Males ;  &gt;&gt;&gt; Other job seekers not actively looking ;</t>
  </si>
  <si>
    <t>&gt; Arrived 10–14 years ago ;  &gt; Females ;  Not in the labour force ;</t>
  </si>
  <si>
    <t>&gt; Arrived 10–14 years ago ;  &gt; Females ;  &gt; Potential workers ;</t>
  </si>
  <si>
    <t>&gt; Arrived 10–14 years ago ;  &gt; Females ;  &gt;&gt; Available within four weeks but not actively looking ;</t>
  </si>
  <si>
    <t>&gt; Arrived 10–14 years ago ;  &gt; Females ;  &gt;&gt;&gt; Discouraged job seekers ;</t>
  </si>
  <si>
    <t>&gt; Arrived 10–14 years ago ;  &gt; Females ;  &gt;&gt;&gt; Other job seekers not actively looking ;</t>
  </si>
  <si>
    <t>&gt; Arrived 15–19 years ago ;  Persons ;  Not in the labour force ;</t>
  </si>
  <si>
    <t>&gt; Arrived 15–19 years ago ;  Persons ;  &gt; Potential workers ;</t>
  </si>
  <si>
    <t>&gt; Arrived 15–19 years ago ;  Persons ;  &gt;&gt; Available within four weeks but not actively looking ;</t>
  </si>
  <si>
    <t>&gt; Arrived 15–19 years ago ;  Persons ;  &gt;&gt;&gt; Discouraged job seekers ;</t>
  </si>
  <si>
    <t>&gt; Arrived 15–19 years ago ;  Persons ;  &gt;&gt;&gt; Other job seekers not actively looking ;</t>
  </si>
  <si>
    <t>&gt; Arrived 15–19 years ago ;  &gt; Males ;  Not in the labour force ;</t>
  </si>
  <si>
    <t>&gt; Arrived 15–19 years ago ;  &gt; Males ;  &gt; Potential workers ;</t>
  </si>
  <si>
    <t>&gt; Arrived 15–19 years ago ;  &gt; Males ;  &gt;&gt; Available within four weeks but not actively looking ;</t>
  </si>
  <si>
    <t>&gt; Arrived 15–19 years ago ;  &gt; Males ;  &gt;&gt;&gt; Discouraged job seekers ;</t>
  </si>
  <si>
    <t>&gt; Arrived 15–19 years ago ;  &gt; Males ;  &gt;&gt;&gt; Other job seekers not actively looking ;</t>
  </si>
  <si>
    <t>&gt; Arrived 15–19 years ago ;  &gt; Females ;  Not in the labour force ;</t>
  </si>
  <si>
    <t>&gt; Arrived 15–19 years ago ;  &gt; Females ;  &gt; Potential workers ;</t>
  </si>
  <si>
    <t>&gt; Arrived 15–19 years ago ;  &gt; Females ;  &gt;&gt; Available within four weeks but not actively looking ;</t>
  </si>
  <si>
    <t>&gt; Arrived 15–19 years ago ;  &gt; Females ;  &gt;&gt;&gt; Discouraged job seekers ;</t>
  </si>
  <si>
    <t>&gt; Arrived 15–19 years ago ;  &gt; Females ;  &gt;&gt;&gt; Other job seekers not actively looking ;</t>
  </si>
  <si>
    <t>&gt; Arrived 20 years or more ago ;  Persons ;  Not in the labour force ;</t>
  </si>
  <si>
    <t>&gt; Arrived 20 years or more ago ;  Persons ;  &gt; Potential workers ;</t>
  </si>
  <si>
    <t>&gt; Arrived 20 years or more ago ;  Persons ;  &gt;&gt; Available within four weeks but not actively looking ;</t>
  </si>
  <si>
    <t>&gt; Arrived 20 years or more ago ;  Persons ;  &gt;&gt;&gt; Discouraged job seekers ;</t>
  </si>
  <si>
    <t>&gt; Arrived 20 years or more ago ;  Persons ;  &gt;&gt;&gt; Other job seekers not actively looking ;</t>
  </si>
  <si>
    <t>&gt; Arrived 20 years or more ago ;  &gt; Males ;  Not in the labour force ;</t>
  </si>
  <si>
    <t>&gt; Arrived 20 years or more ago ;  &gt; Males ;  &gt; Potential workers ;</t>
  </si>
  <si>
    <t>&gt; Arrived 20 years or more ago ;  &gt; Males ;  &gt;&gt; Available within four weeks but not actively looking ;</t>
  </si>
  <si>
    <t>&gt; Arrived 20 years or more ago ;  &gt; Males ;  &gt;&gt;&gt; Discouraged job seekers ;</t>
  </si>
  <si>
    <t>&gt; Arrived 20 years or more ago ;  &gt; Males ;  &gt;&gt;&gt; Other job seekers not actively looking ;</t>
  </si>
  <si>
    <t>&gt; Arrived 20 years or more ago ;  &gt; Females ;  Not in the labour force ;</t>
  </si>
  <si>
    <t>&gt; Arrived 20 years or more ago ;  &gt; Females ;  &gt; Potential workers ;</t>
  </si>
  <si>
    <t>&gt; Arrived 20 years or more ago ;  &gt; Females ;  &gt;&gt; Available within four weeks but not actively looking ;</t>
  </si>
  <si>
    <t>&gt; Arrived 20 years or more ago ;  &gt; Females ;  &gt;&gt;&gt; Discouraged job seekers ;</t>
  </si>
  <si>
    <t>&gt; Arrived 20 years or more ago ;  &gt; Females ;  &gt;&gt;&gt; Other job seekers not actively looking ;</t>
  </si>
  <si>
    <t>A124821054A</t>
  </si>
  <si>
    <t>A124822674J</t>
  </si>
  <si>
    <t>A124822134V</t>
  </si>
  <si>
    <t>A124821594R</t>
  </si>
  <si>
    <t>A124820514K</t>
  </si>
  <si>
    <t>A124820954R</t>
  </si>
  <si>
    <t>A124822574X</t>
  </si>
  <si>
    <t>A124822034K</t>
  </si>
  <si>
    <t>A124821494F</t>
  </si>
  <si>
    <t>A124820414A</t>
  </si>
  <si>
    <t>A124820778R</t>
  </si>
  <si>
    <t>A124822398X</t>
  </si>
  <si>
    <t>A124821858J</t>
  </si>
  <si>
    <t>A124821318V</t>
  </si>
  <si>
    <t>A124820238A</t>
  </si>
  <si>
    <t>A124821058K</t>
  </si>
  <si>
    <t>A124822678T</t>
  </si>
  <si>
    <t>A124822138C</t>
  </si>
  <si>
    <t>A124821598X</t>
  </si>
  <si>
    <t>A124820518V</t>
  </si>
  <si>
    <t>A124820902L</t>
  </si>
  <si>
    <t>A124822522W</t>
  </si>
  <si>
    <t>A124821982T</t>
  </si>
  <si>
    <t>A124821442C</t>
  </si>
  <si>
    <t>A124820362K</t>
  </si>
  <si>
    <t>A124820698R</t>
  </si>
  <si>
    <t>A124822318L</t>
  </si>
  <si>
    <t>A124821778J</t>
  </si>
  <si>
    <t>A124821238V</t>
  </si>
  <si>
    <t>A124820158A</t>
  </si>
  <si>
    <t>A124820878X</t>
  </si>
  <si>
    <t>A124822498J</t>
  </si>
  <si>
    <t>A124821958T</t>
  </si>
  <si>
    <t>A124821418C</t>
  </si>
  <si>
    <t>A124820338K</t>
  </si>
  <si>
    <t>A124820626C</t>
  </si>
  <si>
    <t>A124822246L</t>
  </si>
  <si>
    <t>A124821706W</t>
  </si>
  <si>
    <t>A124821166V</t>
  </si>
  <si>
    <t>A124820086A</t>
  </si>
  <si>
    <t>A124820782F</t>
  </si>
  <si>
    <t>A124822402C</t>
  </si>
  <si>
    <t>A124821862X</t>
  </si>
  <si>
    <t>A124821322K</t>
  </si>
  <si>
    <t>A124820242T</t>
  </si>
  <si>
    <t>A124820934F</t>
  </si>
  <si>
    <t>A124822554R</t>
  </si>
  <si>
    <t>A124822014A</t>
  </si>
  <si>
    <t>A124821474W</t>
  </si>
  <si>
    <t>A124820394C</t>
  </si>
  <si>
    <t>A124821086V</t>
  </si>
  <si>
    <t>A124822706R</t>
  </si>
  <si>
    <t>A124822166L</t>
  </si>
  <si>
    <t>A124821626W</t>
  </si>
  <si>
    <t>A124820546C</t>
  </si>
  <si>
    <t>A124820854F</t>
  </si>
  <si>
    <t>A124822474R</t>
  </si>
  <si>
    <t>A124821934X</t>
  </si>
  <si>
    <t>A124821394W</t>
  </si>
  <si>
    <t>A124820314T</t>
  </si>
  <si>
    <t>A124820610K</t>
  </si>
  <si>
    <t>A124822230V</t>
  </si>
  <si>
    <t>A124821690R</t>
  </si>
  <si>
    <t>A124821150A</t>
  </si>
  <si>
    <t>A124820070J</t>
  </si>
  <si>
    <t>A124820630V</t>
  </si>
  <si>
    <t>A124822250C</t>
  </si>
  <si>
    <t>A124821710L</t>
  </si>
  <si>
    <t>A124821170K</t>
  </si>
  <si>
    <t>A124820090T</t>
  </si>
  <si>
    <t>A124820922W</t>
  </si>
  <si>
    <t>A124822542F</t>
  </si>
  <si>
    <t>A124822002T</t>
  </si>
  <si>
    <t>A124821462L</t>
  </si>
  <si>
    <t>A124820382V</t>
  </si>
  <si>
    <t>A124820614V</t>
  </si>
  <si>
    <t>A124822234C</t>
  </si>
  <si>
    <t>A124821694X</t>
  </si>
  <si>
    <t>A124821154K</t>
  </si>
  <si>
    <t>A124820074T</t>
  </si>
  <si>
    <t>A124820958X</t>
  </si>
  <si>
    <t>A124822578J</t>
  </si>
  <si>
    <t>A124822038V</t>
  </si>
  <si>
    <t>A124821498R</t>
  </si>
  <si>
    <t>A124820418K</t>
  </si>
  <si>
    <t>A124820858R</t>
  </si>
  <si>
    <t>A124822478X</t>
  </si>
  <si>
    <t>A124821938J</t>
  </si>
  <si>
    <t>A124821398F</t>
  </si>
  <si>
    <t>A124820318A</t>
  </si>
  <si>
    <t>A124820726L</t>
  </si>
  <si>
    <t>A124822346W</t>
  </si>
  <si>
    <t>A124821806F</t>
  </si>
  <si>
    <t>A124821266C</t>
  </si>
  <si>
    <t>A124820186K</t>
  </si>
  <si>
    <t>A124820758F</t>
  </si>
  <si>
    <t>A124822378R</t>
  </si>
  <si>
    <t>A124821838X</t>
  </si>
  <si>
    <t>A124821298W</t>
  </si>
  <si>
    <t>A124820218T</t>
  </si>
  <si>
    <t>A124820862F</t>
  </si>
  <si>
    <t>A124822482R</t>
  </si>
  <si>
    <t>A124821942X</t>
  </si>
  <si>
    <t>A124821402K</t>
  </si>
  <si>
    <t>A124820322T</t>
  </si>
  <si>
    <t>A124820886X</t>
  </si>
  <si>
    <t>A124822506W</t>
  </si>
  <si>
    <t>A124821966T</t>
  </si>
  <si>
    <t>A124821426C</t>
  </si>
  <si>
    <t>A124820346K</t>
  </si>
  <si>
    <t>A124821014J</t>
  </si>
  <si>
    <t>A124822634R</t>
  </si>
  <si>
    <t>A124822094L</t>
  </si>
  <si>
    <t>A124821554W</t>
  </si>
  <si>
    <t>A124820474C</t>
  </si>
  <si>
    <t>A124821030J</t>
  </si>
  <si>
    <t>A124822650R</t>
  </si>
  <si>
    <t>A124822110A</t>
  </si>
  <si>
    <t>A124821570W</t>
  </si>
  <si>
    <t>A124820490C</t>
  </si>
  <si>
    <t>A124820938R</t>
  </si>
  <si>
    <t>A124822558X</t>
  </si>
  <si>
    <t>A124822018K</t>
  </si>
  <si>
    <t>A124821478F</t>
  </si>
  <si>
    <t>A124820398L</t>
  </si>
  <si>
    <t>A124820690W</t>
  </si>
  <si>
    <t>A124822310V</t>
  </si>
  <si>
    <t>A124821770R</t>
  </si>
  <si>
    <t>A124821230A</t>
  </si>
  <si>
    <t>A124820150J</t>
  </si>
  <si>
    <t>A124820582L</t>
  </si>
  <si>
    <t>A124822202K</t>
  </si>
  <si>
    <t>A124821662F</t>
  </si>
  <si>
    <t>A124821122T</t>
  </si>
  <si>
    <t>A124820042X</t>
  </si>
  <si>
    <t>A124820942F</t>
  </si>
  <si>
    <t>A124822562R</t>
  </si>
  <si>
    <t>A124822022A</t>
  </si>
  <si>
    <t>A124821482W</t>
  </si>
  <si>
    <t>A124820402T</t>
  </si>
  <si>
    <t>A124821094V</t>
  </si>
  <si>
    <t>A124822714R</t>
  </si>
  <si>
    <t>A124822174L</t>
  </si>
  <si>
    <t>A124821634W</t>
  </si>
  <si>
    <t>A124820554C</t>
  </si>
  <si>
    <t>Time Series Workbook</t>
  </si>
  <si>
    <t>6226.0 Participation, Job Search and Mobility, Australia</t>
  </si>
  <si>
    <t>Table 8. Characteristics of discouraged job seekers and other potential workers</t>
  </si>
  <si>
    <t>I N Q U I R I E S</t>
  </si>
  <si>
    <t>Inquiries</t>
  </si>
  <si>
    <t>Data Item Description</t>
  </si>
  <si>
    <t>No. Obs.</t>
  </si>
  <si>
    <t>Freq.</t>
  </si>
  <si>
    <t>© Commonwealth of Australia  2021</t>
  </si>
  <si>
    <t>Annual</t>
  </si>
  <si>
    <t>Released at 11:30 am (Canberra time) Wed 7 Jul 2021</t>
  </si>
  <si>
    <t>Contents</t>
  </si>
  <si>
    <t>Tables</t>
  </si>
  <si>
    <t>Table 8.1 - February 2021</t>
  </si>
  <si>
    <t>Table 8.2 - Time Series IDs</t>
  </si>
  <si>
    <t>Index</t>
  </si>
  <si>
    <t>Time Series Index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</si>
  <si>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</si>
  <si>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Participation, Job Search and Mobility, Australia, February 2021</t>
  </si>
  <si>
    <t>Summary</t>
  </si>
  <si>
    <t>Methodology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</si>
  <si>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</si>
  <si>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</si>
  <si>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Available within four weeks but not actively looking</t>
  </si>
  <si>
    <t>Potential workers</t>
  </si>
  <si>
    <t>Not in the labour force</t>
  </si>
  <si>
    <t>Discouraged job seekers</t>
  </si>
  <si>
    <t>Other job seekers</t>
  </si>
  <si>
    <t>Total</t>
  </si>
  <si>
    <t>'000</t>
  </si>
  <si>
    <t>Persons</t>
  </si>
  <si>
    <t xml:space="preserve">State or territory of usual residence 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</si>
  <si>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</si>
  <si>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</si>
  <si>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</si>
  <si>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</si>
  <si>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</si>
  <si>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</si>
  <si>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</si>
  <si>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</si>
  <si>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Age</t>
  </si>
  <si>
    <t>15–24 years</t>
  </si>
  <si>
    <t>25–34 years</t>
  </si>
  <si>
    <t>35–44 years</t>
  </si>
  <si>
    <t>45–54 years</t>
  </si>
  <si>
    <t>55–64 years</t>
  </si>
  <si>
    <t>65 years and over</t>
  </si>
  <si>
    <t>Relationship in household  </t>
  </si>
  <si>
    <t>Family member</t>
  </si>
  <si>
    <t>Husband, wife or partner</t>
  </si>
  <si>
    <t>With dependants</t>
  </si>
  <si>
    <t>Without dependants</t>
  </si>
  <si>
    <t>Lone parent</t>
  </si>
  <si>
    <t>Dependent student</t>
  </si>
  <si>
    <t>Non-dependent child</t>
  </si>
  <si>
    <t>Other relative</t>
  </si>
  <si>
    <t>Not in a family</t>
  </si>
  <si>
    <t>Person living alone</t>
  </si>
  <si>
    <t>Person living with non-relatives</t>
  </si>
  <si>
    <t>Relationship not determined</t>
  </si>
  <si>
    <t xml:space="preserve">Country of birth </t>
  </si>
  <si>
    <t>Born in Australia</t>
  </si>
  <si>
    <t>Born overseas</t>
  </si>
  <si>
    <t xml:space="preserve">    Oceania and Antarctica</t>
  </si>
  <si>
    <t xml:space="preserve">    North-West Europe</t>
  </si>
  <si>
    <t xml:space="preserve">    Southern and Eastern Europe</t>
  </si>
  <si>
    <t xml:space="preserve">    North Africa and the Middle East</t>
  </si>
  <si>
    <t xml:space="preserve">    South-East Asia</t>
  </si>
  <si>
    <t xml:space="preserve">    North-East Asia</t>
  </si>
  <si>
    <t xml:space="preserve">    Southern and Central Asia</t>
  </si>
  <si>
    <t xml:space="preserve">    Americas</t>
  </si>
  <si>
    <t xml:space="preserve">    Sub-Saharan Africa</t>
  </si>
  <si>
    <t>Elapsed years since arrival</t>
  </si>
  <si>
    <t>Arrived less than 5 years ago</t>
  </si>
  <si>
    <t xml:space="preserve">Arrived 5 to 9 years ago          </t>
  </si>
  <si>
    <t xml:space="preserve">Arrived 10 to14 years ago        </t>
  </si>
  <si>
    <t xml:space="preserve">Arrived 15 to 19 years ago        </t>
  </si>
  <si>
    <t xml:space="preserve">Arrived 20 years or more ago   </t>
  </si>
  <si>
    <t>Males</t>
  </si>
  <si>
    <t>Females</t>
  </si>
  <si>
    <t>© Commonwealth of Australia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</si>
</sst>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;\-0.0;0.0;@"/>
    <numFmt numFmtId="166" formatCode="#,##0.0"/>
  </numFmts>
  <fonts count="35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indexed="12"/>
      <name val="Tahoma"/>
      <family val="2"/>
    </font>
    <font>
      <sz val="8"/>
      <color indexed="12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sz val="8"/>
      <color rgb="FF0000FF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name val="Tahoma"/>
      <family val="2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i/>
      <sz val="8"/>
      <name val="Arial"/>
      <family val="2"/>
    </font>
    <font>
      <b/>
      <sz val="10"/>
      <color rgb="FFFF0000"/>
      <name val="Tahoma"/>
      <family val="2"/>
    </font>
    <font>
      <sz val="8"/>
      <color indexed="8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7" fillId="0" borderId="0" applyNumberFormat="0" applyFill="0" applyBorder="0" applyAlignment="0" applyProtection="0"/>
    <xf numFmtId="0" fontId="10" fillId="0" borderId="0"/>
    <xf numFmtId="0" fontId="12" fillId="0" borderId="0"/>
    <xf numFmtId="0" fontId="13" fillId="0" borderId="0"/>
    <xf numFmtId="0" fontId="16" fillId="0" borderId="0"/>
    <xf numFmtId="0" fontId="23" fillId="0" borderId="0">
      <alignment horizontal="left"/>
    </xf>
    <xf numFmtId="0" fontId="12" fillId="0" borderId="0"/>
    <xf numFmtId="0" fontId="26" fillId="0" borderId="0">
      <alignment horizontal="left"/>
    </xf>
    <xf numFmtId="0" fontId="26" fillId="0" borderId="0"/>
    <xf numFmtId="0" fontId="26" fillId="0" borderId="0">
      <alignment horizontal="center" vertical="center" wrapText="1"/>
    </xf>
    <xf numFmtId="0" fontId="9" fillId="0" borderId="0"/>
    <xf numFmtId="0" fontId="26" fillId="0" borderId="0">
      <alignment horizontal="center"/>
    </xf>
    <xf numFmtId="0" fontId="10" fillId="0" borderId="0">
      <alignment horizontal="left" vertical="center" wrapText="1"/>
    </xf>
    <xf numFmtId="0" fontId="26" fillId="0" borderId="0">
      <alignment horizontal="right"/>
    </xf>
    <xf numFmtId="0" fontId="2" fillId="0" borderId="0"/>
  </cellStyleXfs>
  <cellXfs count="95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/>
    <xf numFmtId="164" fontId="3" fillId="0" borderId="0" xfId="0" applyNumberFormat="1" applyFont="1" applyAlignment="1"/>
    <xf numFmtId="164" fontId="2" fillId="0" borderId="0" xfId="0" applyNumberFormat="1" applyFont="1" applyAlignment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0" xfId="2" applyFont="1" applyAlignment="1">
      <alignment horizontal="left" vertical="center"/>
    </xf>
    <xf numFmtId="0" fontId="12" fillId="0" borderId="0" xfId="3"/>
    <xf numFmtId="0" fontId="13" fillId="0" borderId="0" xfId="4"/>
    <xf numFmtId="0" fontId="14" fillId="0" borderId="0" xfId="4" applyFont="1" applyAlignment="1">
      <alignment horizontal="left"/>
    </xf>
    <xf numFmtId="0" fontId="15" fillId="0" borderId="0" xfId="4" applyFont="1" applyAlignment="1">
      <alignment horizontal="left"/>
    </xf>
    <xf numFmtId="0" fontId="17" fillId="0" borderId="0" xfId="5" applyFont="1" applyAlignment="1">
      <alignment horizontal="center"/>
    </xf>
    <xf numFmtId="0" fontId="18" fillId="0" borderId="0" xfId="4" applyFont="1" applyAlignment="1">
      <alignment horizontal="left"/>
    </xf>
    <xf numFmtId="0" fontId="21" fillId="0" borderId="0" xfId="4" applyFont="1" applyAlignment="1">
      <alignment horizontal="left"/>
    </xf>
    <xf numFmtId="0" fontId="22" fillId="0" borderId="0" xfId="4" applyFont="1" applyAlignment="1">
      <alignment horizontal="left"/>
    </xf>
    <xf numFmtId="0" fontId="2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1"/>
    </xf>
    <xf numFmtId="49" fontId="5" fillId="3" borderId="0" xfId="0" applyNumberFormat="1" applyFont="1" applyFill="1" applyAlignment="1">
      <alignment horizontal="left" indent="11"/>
    </xf>
    <xf numFmtId="0" fontId="11" fillId="3" borderId="0" xfId="2" applyFont="1" applyFill="1" applyAlignment="1">
      <alignment horizontal="left" vertical="center" indent="11"/>
    </xf>
    <xf numFmtId="1" fontId="25" fillId="3" borderId="1" xfId="6" applyNumberFormat="1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vertical="center"/>
    </xf>
    <xf numFmtId="0" fontId="24" fillId="3" borderId="1" xfId="7" applyFont="1" applyFill="1" applyBorder="1" applyAlignment="1">
      <alignment vertical="center"/>
    </xf>
    <xf numFmtId="0" fontId="27" fillId="0" borderId="3" xfId="10" applyFont="1" applyBorder="1" applyAlignment="1">
      <alignment vertical="center" wrapText="1"/>
    </xf>
    <xf numFmtId="1" fontId="28" fillId="0" borderId="0" xfId="11" applyNumberFormat="1" applyFont="1" applyAlignment="1">
      <alignment horizontal="center"/>
    </xf>
    <xf numFmtId="0" fontId="2" fillId="0" borderId="0" xfId="11" applyFont="1"/>
    <xf numFmtId="0" fontId="26" fillId="0" borderId="0" xfId="12">
      <alignment horizontal="center"/>
    </xf>
    <xf numFmtId="17" fontId="27" fillId="0" borderId="0" xfId="10" quotePrefix="1" applyNumberFormat="1" applyFont="1">
      <alignment horizontal="center" vertical="center" wrapText="1"/>
    </xf>
    <xf numFmtId="0" fontId="2" fillId="0" borderId="0" xfId="11" applyFont="1" applyAlignment="1">
      <alignment horizontal="right"/>
    </xf>
    <xf numFmtId="0" fontId="10" fillId="0" borderId="0" xfId="11" applyFont="1" applyAlignment="1">
      <alignment horizontal="right"/>
    </xf>
    <xf numFmtId="0" fontId="29" fillId="0" borderId="0" xfId="7" applyFont="1" applyAlignment="1">
      <alignment horizontal="right"/>
    </xf>
    <xf numFmtId="0" fontId="10" fillId="0" borderId="0" xfId="3" applyFont="1" applyAlignment="1">
      <alignment horizontal="right"/>
    </xf>
    <xf numFmtId="1" fontId="28" fillId="0" borderId="0" xfId="4" quotePrefix="1" applyNumberFormat="1" applyFont="1" applyAlignment="1">
      <alignment horizontal="center"/>
    </xf>
    <xf numFmtId="0" fontId="15" fillId="0" borderId="0" xfId="4" quotePrefix="1" applyFont="1" applyAlignment="1">
      <alignment horizontal="right"/>
    </xf>
    <xf numFmtId="166" fontId="27" fillId="0" borderId="4" xfId="13" applyNumberFormat="1" applyFont="1" applyBorder="1" applyAlignment="1">
      <alignment horizontal="left" vertical="center" indent="51"/>
    </xf>
    <xf numFmtId="166" fontId="27" fillId="0" borderId="4" xfId="13" applyNumberFormat="1" applyFont="1" applyBorder="1" applyAlignment="1">
      <alignment vertical="center"/>
    </xf>
    <xf numFmtId="0" fontId="27" fillId="0" borderId="0" xfId="13" applyFont="1" applyAlignment="1">
      <alignment horizontal="center" vertical="center"/>
    </xf>
    <xf numFmtId="1" fontId="27" fillId="0" borderId="0" xfId="13" applyNumberFormat="1" applyFont="1" applyAlignment="1">
      <alignment horizontal="center" vertical="center"/>
    </xf>
    <xf numFmtId="0" fontId="27" fillId="0" borderId="0" xfId="13" applyFont="1" applyAlignment="1">
      <alignment vertical="center"/>
    </xf>
    <xf numFmtId="166" fontId="27" fillId="0" borderId="0" xfId="0" applyNumberFormat="1" applyFont="1"/>
    <xf numFmtId="0" fontId="27" fillId="0" borderId="0" xfId="7" applyFont="1"/>
    <xf numFmtId="3" fontId="28" fillId="0" borderId="0" xfId="14" applyNumberFormat="1" applyFont="1" applyAlignment="1">
      <alignment horizontal="center"/>
    </xf>
    <xf numFmtId="0" fontId="30" fillId="0" borderId="0" xfId="1" applyFont="1" applyAlignment="1">
      <alignment horizontal="left"/>
    </xf>
    <xf numFmtId="1" fontId="28" fillId="0" borderId="0" xfId="15" applyNumberFormat="1" applyFont="1" applyAlignment="1">
      <alignment horizontal="center"/>
    </xf>
    <xf numFmtId="0" fontId="10" fillId="0" borderId="0" xfId="7" applyFont="1"/>
    <xf numFmtId="166" fontId="10" fillId="0" borderId="0" xfId="0" applyNumberFormat="1" applyFont="1" applyAlignment="1">
      <alignment horizontal="left"/>
    </xf>
    <xf numFmtId="166" fontId="18" fillId="0" borderId="0" xfId="7" applyNumberFormat="1" applyFont="1" applyAlignment="1">
      <alignment horizontal="right"/>
    </xf>
    <xf numFmtId="0" fontId="31" fillId="0" borderId="0" xfId="7" applyFont="1"/>
    <xf numFmtId="166" fontId="27" fillId="0" borderId="0" xfId="13" applyNumberFormat="1" applyFont="1" applyAlignment="1">
      <alignment horizontal="left" vertical="center"/>
    </xf>
    <xf numFmtId="166" fontId="10" fillId="0" borderId="0" xfId="13" applyNumberFormat="1">
      <alignment horizontal="left" vertical="center" wrapText="1"/>
    </xf>
    <xf numFmtId="166" fontId="10" fillId="0" borderId="0" xfId="7" applyNumberFormat="1" applyFont="1"/>
    <xf numFmtId="166" fontId="10" fillId="0" borderId="0" xfId="13" applyNumberFormat="1" applyAlignment="1">
      <alignment horizontal="left" vertical="center" wrapText="1" indent="1"/>
    </xf>
    <xf numFmtId="166" fontId="10" fillId="0" borderId="0" xfId="13" applyNumberFormat="1" applyAlignment="1">
      <alignment horizontal="left" vertical="center" wrapText="1" indent="2"/>
    </xf>
    <xf numFmtId="166" fontId="2" fillId="0" borderId="0" xfId="11" applyNumberFormat="1" applyFont="1" applyAlignment="1">
      <alignment horizontal="left"/>
    </xf>
    <xf numFmtId="166" fontId="27" fillId="0" borderId="0" xfId="7" applyNumberFormat="1" applyFont="1"/>
    <xf numFmtId="166" fontId="10" fillId="0" borderId="0" xfId="0" applyNumberFormat="1" applyFont="1" applyAlignment="1">
      <alignment horizontal="left" indent="1"/>
    </xf>
    <xf numFmtId="166" fontId="15" fillId="0" borderId="0" xfId="7" applyNumberFormat="1" applyFont="1" applyAlignment="1">
      <alignment horizontal="right"/>
    </xf>
    <xf numFmtId="166" fontId="15" fillId="0" borderId="0" xfId="0" applyNumberFormat="1" applyFont="1"/>
    <xf numFmtId="1" fontId="28" fillId="0" borderId="0" xfId="7" applyNumberFormat="1" applyFont="1" applyAlignment="1">
      <alignment horizontal="center"/>
    </xf>
    <xf numFmtId="0" fontId="32" fillId="0" borderId="0" xfId="6" applyFont="1">
      <alignment horizontal="left"/>
    </xf>
    <xf numFmtId="0" fontId="2" fillId="0" borderId="0" xfId="0" applyFont="1"/>
    <xf numFmtId="0" fontId="12" fillId="0" borderId="0" xfId="7"/>
    <xf numFmtId="1" fontId="33" fillId="0" borderId="0" xfId="7" applyNumberFormat="1" applyFont="1" applyAlignment="1">
      <alignment horizontal="center"/>
    </xf>
    <xf numFmtId="0" fontId="27" fillId="0" borderId="4" xfId="13" applyFont="1" applyBorder="1" applyAlignment="1">
      <alignment vertical="center"/>
    </xf>
    <xf numFmtId="0" fontId="27" fillId="0" borderId="4" xfId="13" applyFont="1" applyBorder="1" applyAlignment="1">
      <alignment horizontal="right" vertical="center"/>
    </xf>
    <xf numFmtId="166" fontId="10" fillId="0" borderId="0" xfId="14" applyNumberFormat="1" applyFont="1">
      <alignment horizontal="right"/>
    </xf>
    <xf numFmtId="166" fontId="27" fillId="0" borderId="4" xfId="13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9" fillId="0" borderId="2" xfId="4" applyFont="1" applyBorder="1" applyAlignment="1">
      <alignment horizontal="left"/>
    </xf>
    <xf numFmtId="0" fontId="14" fillId="0" borderId="0" xfId="4" applyFont="1" applyAlignment="1">
      <alignment horizontal="left"/>
    </xf>
    <xf numFmtId="0" fontId="17" fillId="0" borderId="0" xfId="5" applyFont="1"/>
    <xf numFmtId="0" fontId="5" fillId="3" borderId="0" xfId="0" applyFont="1" applyFill="1" applyAlignment="1">
      <alignment horizontal="left" vertical="top" wrapText="1" indent="11"/>
    </xf>
    <xf numFmtId="0" fontId="24" fillId="3" borderId="1" xfId="6" applyFont="1" applyFill="1" applyBorder="1" applyAlignment="1">
      <alignment horizontal="left" vertical="center" indent="13"/>
    </xf>
    <xf numFmtId="0" fontId="26" fillId="0" borderId="0" xfId="8" applyAlignment="1">
      <alignment horizontal="center"/>
    </xf>
    <xf numFmtId="0" fontId="27" fillId="0" borderId="3" xfId="9" applyFont="1" applyBorder="1" applyAlignment="1">
      <alignment horizontal="center" vertical="center" wrapText="1"/>
    </xf>
    <xf numFmtId="0" fontId="27" fillId="0" borderId="3" xfId="10" applyFont="1" applyBorder="1">
      <alignment horizontal="center" vertical="center" wrapText="1"/>
    </xf>
    <xf numFmtId="0" fontId="27" fillId="0" borderId="0" xfId="10" applyFont="1">
      <alignment horizontal="center" vertical="center" wrapText="1"/>
    </xf>
    <xf numFmtId="17" fontId="27" fillId="0" borderId="3" xfId="10" quotePrefix="1" applyNumberFormat="1" applyFont="1" applyBorder="1">
      <alignment horizontal="center" vertical="center" wrapText="1"/>
    </xf>
    <xf numFmtId="17" fontId="27" fillId="0" borderId="0" xfId="10" quotePrefix="1" applyNumberFormat="1" applyFont="1">
      <alignment horizontal="center" vertical="center" wrapText="1"/>
    </xf>
  </cellXfs>
  <cellStyles count="16">
    <cellStyle name="Hyperlink" xfId="1" builtinId="8"/>
    <cellStyle name="Hyperlink 2" xfId="5" xr:uid="{DF2744DF-B0DE-4431-BC47-309D0B7D8FC0}"/>
    <cellStyle name="Normal" xfId="0" builtinId="0"/>
    <cellStyle name="Normal 10" xfId="3" xr:uid="{0EF1F81D-5E0D-4488-B525-9F41D30B9677}"/>
    <cellStyle name="Normal 2" xfId="7" xr:uid="{B57A5F10-372E-43E0-B4D1-F018A3903866}"/>
    <cellStyle name="Normal 2 2" xfId="11" xr:uid="{306FA737-A231-439C-A9FD-8C0ABF464128}"/>
    <cellStyle name="Normal 2 4" xfId="4" xr:uid="{87B82FA5-7717-4AA4-B420-0D86D6FFF273}"/>
    <cellStyle name="Normal 3 5 4" xfId="2" xr:uid="{7D41BF9E-C1AB-4921-A57A-DCB22EDDDA64}"/>
    <cellStyle name="Normal 30" xfId="15" xr:uid="{55F04624-3629-4F5F-B3C8-F14E1420B2BA}"/>
    <cellStyle name="Style1" xfId="6" xr:uid="{10F7815C-F240-4256-B606-DA54F115B398}"/>
    <cellStyle name="Style10" xfId="14" xr:uid="{7BAD16A6-A560-42E0-95E8-E9D3E1D373F1}"/>
    <cellStyle name="Style3" xfId="8" xr:uid="{B119B79E-487D-4A06-AD52-013BE6D840E7}"/>
    <cellStyle name="Style4" xfId="12" xr:uid="{AD7153F7-ECF5-4E99-AF1D-BBEF0B748C7F}"/>
    <cellStyle name="Style5" xfId="10" xr:uid="{36704370-C5B7-4AF2-AB74-4D5A660387F8}"/>
    <cellStyle name="Style6" xfId="9" xr:uid="{628AAFF8-D6FE-4A94-8452-4F5B6A2DA81A}"/>
    <cellStyle name="Style9" xfId="13" xr:uid="{DDA5A4C5-C4E6-43CF-BD39-7D102C7042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143000" cy="1019175"/>
    <xdr:pic>
      <xdr:nvPicPr>
        <xdr:cNvPr id="2" name="Picture 1">
          <a:extLst>
            <a:ext uri="{FF2B5EF4-FFF2-40B4-BE49-F238E27FC236}">
              <a16:creationId xmlns:a16="http://schemas.microsoft.com/office/drawing/2014/main" id="{E07E5B0A-7666-4A74-9C00-9180E45DE5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143000" cy="1019175"/>
    <xdr:pic>
      <xdr:nvPicPr>
        <xdr:cNvPr id="2" name="Picture 1">
          <a:extLst>
            <a:ext uri="{FF2B5EF4-FFF2-40B4-BE49-F238E27FC236}">
              <a16:creationId xmlns:a16="http://schemas.microsoft.com/office/drawing/2014/main" id="{9D1E48B9-06CF-4BCE-9679-2E826CA28A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143000" cy="1019175"/>
    <xdr:pic>
      <xdr:nvPicPr>
        <xdr:cNvPr id="2" name="Picture 1">
          <a:extLst>
            <a:ext uri="{FF2B5EF4-FFF2-40B4-BE49-F238E27FC236}">
              <a16:creationId xmlns:a16="http://schemas.microsoft.com/office/drawing/2014/main" id="{45195B30-CD2A-4947-85B9-1DDBFF3E50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6</xdr:row>
      <xdr:rowOff>28575</xdr:rowOff>
    </xdr:to>
    <xdr:pic>
      <xdr:nvPicPr>
        <xdr:cNvPr id="5122" name="Picture 1">
          <a:extLst>
            <a:ext uri="{FF2B5EF4-FFF2-40B4-BE49-F238E27FC236}">
              <a16:creationId xmlns:a16="http://schemas.microsoft.com/office/drawing/2014/main" id="{3EB5D2DB-C0D0-4D0B-A9B8-6DB27D1C58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bout/contact-us" TargetMode="External"/><Relationship Id="rId3" Type="http://schemas.openxmlformats.org/officeDocument/2006/relationships/hyperlink" Target="http://www.abs.gov.au/ausstats/abs@.nsf/exnote/6333.0" TargetMode="External"/><Relationship Id="rId7" Type="http://schemas.openxmlformats.org/officeDocument/2006/relationships/hyperlink" Target="mailto:labour.statistics@abs.gov.au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participation-job-search-and-mobility-australia-methodology/feb-2021" TargetMode="External"/><Relationship Id="rId5" Type="http://schemas.openxmlformats.org/officeDocument/2006/relationships/hyperlink" Target="https://www.abs.gov.au/statistics/labour/employment-and-unemployment/participation-job-search-and-mobility-australia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333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66F84-8C10-4CE8-B5EA-4C26D40932B7}">
  <dimension ref="A1:L26"/>
  <sheetViews>
    <sheetView showGridLines="0" tabSelected="1" workbookViewId="0">
      <pane ySplit="7" topLeftCell="A8" activePane="bottomLeft" state="frozen"/>
      <selection activeCell="Z1" sqref="Z1"/>
      <selection pane="bottomLeft"/>
    </sheetView>
  </sheetViews>
  <sheetFormatPr defaultColWidth="7.7109375" defaultRowHeight="15" customHeight="1"/>
  <cols>
    <col min="1" max="1" width="17.85546875" customWidth="1"/>
    <col min="2" max="2" width="9.140625" customWidth="1"/>
    <col min="3" max="3" width="98.85546875" customWidth="1"/>
    <col min="5" max="5" width="11" bestFit="1" customWidth="1"/>
    <col min="12" max="12" width="9.7109375" customWidth="1"/>
    <col min="26" max="26" width="7.7109375" customWidth="1"/>
  </cols>
  <sheetData>
    <row r="1" spans="1:1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13" t="s">
        <v>1302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2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75">
      <c r="A5" s="21"/>
      <c r="B5" s="14" t="s">
        <v>1303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5.75" customHeight="1">
      <c r="A6" s="21"/>
      <c r="B6" s="83" t="s">
        <v>1304</v>
      </c>
      <c r="C6" s="83"/>
      <c r="D6" s="83"/>
      <c r="E6" s="83"/>
      <c r="F6" s="83"/>
      <c r="G6" s="83"/>
      <c r="H6" s="83"/>
      <c r="I6" s="83"/>
      <c r="J6" s="83"/>
      <c r="K6" s="83"/>
      <c r="L6" s="83"/>
    </row>
    <row r="7" spans="1:12" ht="15.75" customHeight="1">
      <c r="A7" s="21"/>
      <c r="B7" s="22" t="s">
        <v>1312</v>
      </c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>
      <c r="A8" s="23"/>
      <c r="B8" s="23"/>
      <c r="C8" s="23"/>
      <c r="D8" s="21"/>
      <c r="E8" s="21"/>
      <c r="F8" s="21"/>
      <c r="G8" s="21"/>
      <c r="H8" s="21"/>
      <c r="I8" s="21"/>
      <c r="J8" s="21"/>
      <c r="K8" s="21"/>
      <c r="L8" s="21"/>
    </row>
    <row r="9" spans="1:12" ht="15.75">
      <c r="A9" s="24"/>
      <c r="B9" s="25" t="s">
        <v>1313</v>
      </c>
      <c r="C9" s="24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4"/>
      <c r="B10" s="26" t="s">
        <v>1314</v>
      </c>
      <c r="C10" s="24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4"/>
      <c r="B11" s="27">
        <v>8.1</v>
      </c>
      <c r="C11" s="28" t="s">
        <v>1315</v>
      </c>
      <c r="D11" s="21"/>
      <c r="E11" s="21"/>
      <c r="F11" s="21"/>
      <c r="G11" s="21"/>
      <c r="H11" s="21"/>
      <c r="I11" s="21"/>
      <c r="J11" s="21"/>
      <c r="K11" s="21"/>
      <c r="L11" s="21"/>
    </row>
    <row r="12" spans="1:12">
      <c r="A12" s="24"/>
      <c r="B12" s="27">
        <v>8.1999999999999993</v>
      </c>
      <c r="C12" s="28" t="s">
        <v>1316</v>
      </c>
      <c r="D12" s="21"/>
      <c r="E12" s="21"/>
      <c r="F12" s="21"/>
      <c r="G12" s="21"/>
      <c r="H12" s="21"/>
      <c r="I12" s="21"/>
      <c r="J12" s="21"/>
      <c r="K12" s="21"/>
      <c r="L12" s="21"/>
    </row>
    <row r="13" spans="1:12">
      <c r="A13" s="24"/>
      <c r="B13" s="27" t="s">
        <v>1317</v>
      </c>
      <c r="C13" s="28" t="s">
        <v>1318</v>
      </c>
      <c r="D13" s="21"/>
      <c r="E13" s="21"/>
      <c r="F13" s="21"/>
      <c r="G13" s="21"/>
      <c r="H13" s="21"/>
      <c r="I13" s="21"/>
      <c r="J13" s="21"/>
      <c r="K13" s="21"/>
      <c r="L13" s="21"/>
    </row>
    <row r="14" spans="1:12">
      <c r="A14" s="23"/>
      <c r="B14" s="23"/>
      <c r="C14" s="23"/>
      <c r="D14" s="21"/>
      <c r="E14" s="21"/>
      <c r="F14" s="21"/>
      <c r="G14" s="21"/>
      <c r="H14" s="21"/>
      <c r="I14" s="21"/>
      <c r="J14" s="21"/>
      <c r="K14" s="21"/>
      <c r="L14" s="21"/>
    </row>
    <row r="15" spans="1:12" ht="15.75">
      <c r="A15" s="24"/>
      <c r="B15" s="84"/>
      <c r="C15" s="84"/>
      <c r="D15" s="21"/>
      <c r="E15" s="21"/>
      <c r="F15" s="21"/>
      <c r="G15" s="21"/>
      <c r="H15" s="21"/>
      <c r="I15" s="21"/>
      <c r="J15" s="21"/>
      <c r="K15" s="21"/>
      <c r="L15" s="21"/>
    </row>
    <row r="16" spans="1:12" ht="15.75">
      <c r="A16" s="24"/>
      <c r="B16" s="85" t="s">
        <v>1319</v>
      </c>
      <c r="C16" s="85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3"/>
      <c r="B17" s="23"/>
      <c r="C17" s="23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s="24"/>
      <c r="B18" s="29" t="s">
        <v>1320</v>
      </c>
      <c r="C18" s="24"/>
      <c r="D18" s="21"/>
      <c r="E18" s="21"/>
      <c r="F18" s="21"/>
      <c r="G18" s="21"/>
      <c r="H18" s="21"/>
      <c r="I18" s="21"/>
      <c r="J18" s="21"/>
      <c r="K18" s="21"/>
      <c r="L18" s="21"/>
    </row>
    <row r="19" spans="1:12">
      <c r="A19" s="24"/>
      <c r="B19" s="86" t="s">
        <v>1321</v>
      </c>
      <c r="C19" s="86"/>
      <c r="D19" s="21"/>
      <c r="E19" s="21"/>
      <c r="F19" s="21"/>
      <c r="G19" s="21"/>
      <c r="H19" s="21"/>
      <c r="I19" s="21"/>
      <c r="J19" s="21"/>
      <c r="K19" s="21"/>
      <c r="L19" s="21"/>
    </row>
    <row r="20" spans="1:12">
      <c r="A20" s="24"/>
      <c r="B20" s="86" t="s">
        <v>1322</v>
      </c>
      <c r="C20" s="86"/>
      <c r="D20" s="21"/>
      <c r="E20" s="21"/>
      <c r="F20" s="21"/>
      <c r="G20" s="21"/>
      <c r="H20" s="21"/>
      <c r="I20" s="21"/>
      <c r="J20" s="21"/>
      <c r="K20" s="21"/>
      <c r="L20" s="21"/>
    </row>
    <row r="21" spans="1:12">
      <c r="A21" s="23"/>
      <c r="B21" s="23"/>
      <c r="C21" s="23"/>
      <c r="D21" s="21"/>
      <c r="E21" s="21"/>
      <c r="F21" s="21"/>
      <c r="G21" s="21"/>
      <c r="H21" s="21"/>
      <c r="I21" s="21"/>
      <c r="J21" s="21"/>
      <c r="K21" s="21"/>
      <c r="L21" s="21"/>
    </row>
    <row r="22" spans="1:12">
      <c r="A22" s="23"/>
      <c r="B22" s="15" t="s">
        <v>1305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3"/>
      <c r="B23" s="82" t="s">
        <v>1323</v>
      </c>
      <c r="C23" s="82"/>
      <c r="D23" s="82"/>
      <c r="E23" s="82"/>
    </row>
    <row r="24" spans="1:12">
      <c r="A24" s="23"/>
      <c r="B24" s="82" t="s">
        <v>1324</v>
      </c>
      <c r="C24" s="82"/>
      <c r="D24" s="82"/>
      <c r="E24" s="82"/>
    </row>
    <row r="25" spans="1:12">
      <c r="A25" s="23"/>
      <c r="B25" s="23"/>
      <c r="C25" s="23"/>
      <c r="D25" s="21"/>
      <c r="E25" s="21"/>
      <c r="F25" s="21"/>
      <c r="G25" s="21"/>
      <c r="H25" s="21"/>
      <c r="I25" s="21"/>
      <c r="J25" s="21"/>
      <c r="K25" s="21"/>
      <c r="L25" s="21"/>
    </row>
    <row r="26" spans="1:12">
      <c r="A26" s="23"/>
      <c r="B26" s="30" t="str">
        <f ca="1">"© Commonwealth of Australia "&amp;YEAR(TODAY())</f>
        <v>© Commonwealth of Australia 2021</v>
      </c>
      <c r="C26" s="24"/>
      <c r="D26" s="21"/>
      <c r="E26" s="21"/>
      <c r="F26" s="21"/>
      <c r="G26" s="21"/>
      <c r="H26" s="21"/>
      <c r="I26" s="21"/>
      <c r="J26" s="21"/>
      <c r="K26" s="21"/>
      <c r="L26" s="21"/>
    </row>
  </sheetData>
  <mergeCells count="7">
    <mergeCell ref="B24:E24"/>
    <mergeCell ref="B6:L6"/>
    <mergeCell ref="B15:C15"/>
    <mergeCell ref="B16:C16"/>
    <mergeCell ref="B19:C19"/>
    <mergeCell ref="B20:C20"/>
    <mergeCell ref="B23:E23"/>
  </mergeCells>
  <hyperlinks>
    <hyperlink ref="B16" r:id="rId1" xr:uid="{92016A31-90FE-430C-9507-CE1F031FC9BA}"/>
    <hyperlink ref="B13" location="Index!A12" display="Index" xr:uid="{6C2E0843-54F3-4125-A9EF-09E808CEAE13}"/>
    <hyperlink ref="B26" r:id="rId2" display="© Commonwealth of Australia 2015" xr:uid="{E5B910DB-3876-4DE9-B692-4343EED2A482}"/>
    <hyperlink ref="B20" r:id="rId3" display="Explanatory Notes" xr:uid="{5D39A25F-BBA0-4379-A5ED-36AA45016909}"/>
    <hyperlink ref="B19" r:id="rId4" xr:uid="{616D1FBB-B72E-4D17-AC87-A47A13036444}"/>
    <hyperlink ref="B19:C19" r:id="rId5" display="Summary - link to be updated for 2021" xr:uid="{756ED326-BED0-4649-84E0-7EC0923C5614}"/>
    <hyperlink ref="B20:C20" r:id="rId6" display="Methodology" xr:uid="{BCAB555A-F6B9-4F81-A7FD-FB32D33370C4}"/>
    <hyperlink ref="B11" location="'Table 8.1'!C14" display="'Table 8.1'!C14" xr:uid="{F9980BF0-3A6E-45FB-A31E-AD787F21A821}"/>
    <hyperlink ref="B12" location="'Table 8.2'!C14" display="'Table 8.2'!C14" xr:uid="{244750D3-A8EF-46B8-A4B2-F08AAEC69933}"/>
    <hyperlink ref="B24" r:id="rId7" display="or the Labour Surveys Branch at labour.statistics@abs.gov.au." xr:uid="{E1DED5AB-4DAC-4E86-8089-D557D7B82B27}"/>
    <hyperlink ref="B23:E23" r:id="rId8" display="For further information about these and related statistics visit www.abs.gov.au/about/contact-us" xr:uid="{EEE03071-F081-4124-8619-3E7D0FDF6B18}"/>
  </hyperlinks>
  <pageMargins left="0.7" right="0.7" top="0.75" bottom="0.75" header="0.3" footer="0.3"/>
  <pageSetup paperSize="9" orientation="portrait" r:id="rId9"/>
  <headerFooter>
    <oddHeader>&amp;C&amp;"Calibri"&amp;10&amp;KFF0000OFFICIAL: Census and Statistics Act&amp;1#</oddHeader>
    <oddFooter>&amp;C&amp;1#&amp;"Calibri"&amp;10&amp;KFF0000OFFICIAL: Census and Statistics Act</oddFooter>
  </headerFooter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4BE13-63C1-4BB3-AD28-E910C4774D3B}">
  <sheetPr>
    <pageSetUpPr fitToPage="1"/>
  </sheetPr>
  <dimension ref="A1:L163"/>
  <sheetViews>
    <sheetView zoomScaleNormal="100" workbookViewId="0">
      <pane ySplit="11" topLeftCell="A12" activePane="bottomLeft" state="frozen"/>
      <selection activeCell="Z1" sqref="Z1"/>
      <selection pane="bottomLeft"/>
    </sheetView>
  </sheetViews>
  <sheetFormatPr defaultRowHeight="15" customHeight="1"/>
  <cols>
    <col min="1" max="1" width="3" customWidth="1"/>
    <col min="2" max="2" width="50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1302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33" t="s">
        <v>1303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5.95" customHeight="1">
      <c r="A6" s="31"/>
      <c r="B6" s="87" t="str">
        <f>Contents!B6</f>
        <v>Table 8. Characteristics of discouraged job seekers and other potential workers</v>
      </c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 ht="15.95" customHeight="1">
      <c r="A7" s="31"/>
      <c r="B7" s="34" t="str">
        <f>Contents!B7</f>
        <v>Released at 11:30 am (Canberra time) Wed 7 Jul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88" t="str">
        <f>Contents!C11</f>
        <v>Table 8.1 - February 2021</v>
      </c>
      <c r="B8" s="88"/>
      <c r="C8" s="88"/>
      <c r="D8" s="88"/>
      <c r="E8" s="88"/>
      <c r="F8" s="88"/>
      <c r="G8" s="88"/>
      <c r="H8" s="88"/>
      <c r="I8" s="35"/>
      <c r="J8" s="36"/>
      <c r="K8" s="37"/>
      <c r="L8" s="37"/>
    </row>
    <row r="9" spans="1:12" ht="25.5" customHeight="1">
      <c r="A9" s="89"/>
      <c r="B9" s="89"/>
      <c r="C9" s="90" t="s">
        <v>1325</v>
      </c>
      <c r="D9" s="90"/>
      <c r="E9" s="90"/>
      <c r="F9" s="91" t="s">
        <v>1326</v>
      </c>
      <c r="G9" s="93" t="s">
        <v>1327</v>
      </c>
      <c r="H9" s="38"/>
      <c r="I9" s="39"/>
      <c r="J9" s="40"/>
      <c r="K9" s="40"/>
      <c r="L9" s="40"/>
    </row>
    <row r="10" spans="1:12" ht="22.5">
      <c r="A10" s="41"/>
      <c r="B10" s="41"/>
      <c r="C10" s="42" t="s">
        <v>1328</v>
      </c>
      <c r="D10" s="42" t="s">
        <v>1329</v>
      </c>
      <c r="E10" s="42" t="s">
        <v>1330</v>
      </c>
      <c r="F10" s="92"/>
      <c r="G10" s="94"/>
      <c r="H10" s="42"/>
      <c r="I10" s="39"/>
      <c r="J10" s="43"/>
      <c r="K10" s="44"/>
      <c r="L10" s="45"/>
    </row>
    <row r="11" spans="1:12">
      <c r="A11" s="41"/>
      <c r="B11" s="41"/>
      <c r="C11" s="46" t="s">
        <v>1331</v>
      </c>
      <c r="D11" s="46" t="s">
        <v>1331</v>
      </c>
      <c r="E11" s="46" t="s">
        <v>1331</v>
      </c>
      <c r="F11" s="46" t="s">
        <v>1331</v>
      </c>
      <c r="G11" s="46" t="s">
        <v>1331</v>
      </c>
      <c r="H11" s="46"/>
      <c r="I11" s="47"/>
      <c r="J11" s="48"/>
      <c r="K11" s="48"/>
      <c r="L11" s="48"/>
    </row>
    <row r="12" spans="1:12">
      <c r="A12" s="49" t="s">
        <v>1332</v>
      </c>
      <c r="B12" s="50"/>
      <c r="C12" s="50"/>
      <c r="D12" s="50"/>
      <c r="E12" s="50"/>
      <c r="F12" s="50"/>
      <c r="G12" s="50"/>
      <c r="H12" s="51"/>
      <c r="I12" s="52"/>
      <c r="J12" s="53"/>
      <c r="K12" s="53"/>
      <c r="L12" s="53"/>
    </row>
    <row r="13" spans="1:12">
      <c r="A13" s="54" t="s">
        <v>1333</v>
      </c>
      <c r="B13" s="55"/>
      <c r="C13" s="56"/>
      <c r="D13" s="56"/>
      <c r="E13" s="56"/>
      <c r="F13" s="56"/>
      <c r="G13" s="56"/>
      <c r="H13" s="57"/>
      <c r="I13" s="58"/>
      <c r="J13" s="58"/>
      <c r="K13" s="58"/>
      <c r="L13" s="58"/>
    </row>
    <row r="14" spans="1:12">
      <c r="A14" s="59"/>
      <c r="B14" s="60" t="s">
        <v>1334</v>
      </c>
      <c r="C14" s="61">
        <f>A124821502V_Latest</f>
        <v>35.701000000000001</v>
      </c>
      <c r="D14" s="61">
        <f>A124820422A_Latest</f>
        <v>230.12299999999999</v>
      </c>
      <c r="E14" s="61">
        <f>A124822042K_Latest</f>
        <v>265.82499999999999</v>
      </c>
      <c r="F14" s="61">
        <f>A124822582X_Latest</f>
        <v>365.29</v>
      </c>
      <c r="G14" s="61">
        <f>A124820962R_Latest</f>
        <v>2208.42</v>
      </c>
      <c r="H14" s="58"/>
      <c r="I14" s="58"/>
      <c r="J14" s="62"/>
      <c r="K14" s="62"/>
      <c r="L14" s="62"/>
    </row>
    <row r="15" spans="1:12">
      <c r="A15" s="59"/>
      <c r="B15" s="60" t="s">
        <v>1335</v>
      </c>
      <c r="C15" s="61">
        <f>A124821366L_Latest</f>
        <v>34.167999999999999</v>
      </c>
      <c r="D15" s="61">
        <f>A124820286V_Latest</f>
        <v>207.59399999999999</v>
      </c>
      <c r="E15" s="61">
        <f>A124821906R_Latest</f>
        <v>241.761</v>
      </c>
      <c r="F15" s="61">
        <f>A124822446F_Latest</f>
        <v>332.40499999999997</v>
      </c>
      <c r="G15" s="61">
        <f>A124820826W_Latest</f>
        <v>1795.047</v>
      </c>
      <c r="H15" s="58"/>
      <c r="I15" s="58"/>
      <c r="J15" s="59"/>
      <c r="K15" s="59"/>
      <c r="L15" s="59"/>
    </row>
    <row r="16" spans="1:12">
      <c r="A16" s="59"/>
      <c r="B16" s="60" t="s">
        <v>1336</v>
      </c>
      <c r="C16" s="61">
        <f>A124821506C_Latest</f>
        <v>22.664000000000001</v>
      </c>
      <c r="D16" s="61">
        <f>A124820426K_Latest</f>
        <v>144.88399999999999</v>
      </c>
      <c r="E16" s="61">
        <f>A124822046V_Latest</f>
        <v>167.54900000000001</v>
      </c>
      <c r="F16" s="61">
        <f>A124822586J_Latest</f>
        <v>212.536</v>
      </c>
      <c r="G16" s="61">
        <f>A124820966X_Latest</f>
        <v>1371.7909999999999</v>
      </c>
      <c r="H16" s="58"/>
      <c r="I16" s="58"/>
      <c r="J16" s="59"/>
      <c r="K16" s="59"/>
      <c r="L16" s="59"/>
    </row>
    <row r="17" spans="1:12">
      <c r="A17" s="59"/>
      <c r="B17" s="60" t="s">
        <v>1337</v>
      </c>
      <c r="C17" s="61">
        <f>A124821510V_Latest</f>
        <v>5.165</v>
      </c>
      <c r="D17" s="61">
        <f>A124820430A_Latest</f>
        <v>51.936</v>
      </c>
      <c r="E17" s="61">
        <f>A124822050K_Latest</f>
        <v>57.100999999999999</v>
      </c>
      <c r="F17" s="61">
        <f>A124822590X_Latest</f>
        <v>74.683999999999997</v>
      </c>
      <c r="G17" s="61">
        <f>A124820970R_Latest</f>
        <v>541.50699999999995</v>
      </c>
      <c r="H17" s="58"/>
      <c r="I17" s="58"/>
      <c r="J17" s="59"/>
      <c r="K17" s="59"/>
      <c r="L17" s="59"/>
    </row>
    <row r="18" spans="1:12">
      <c r="A18" s="59"/>
      <c r="B18" s="60" t="s">
        <v>1338</v>
      </c>
      <c r="C18" s="61">
        <f>A124821370C_Latest</f>
        <v>10.904999999999999</v>
      </c>
      <c r="D18" s="61">
        <f>A124820290K_Latest</f>
        <v>79.501000000000005</v>
      </c>
      <c r="E18" s="61">
        <f>A124821910F_Latest</f>
        <v>90.406000000000006</v>
      </c>
      <c r="F18" s="61">
        <f>A124822450W_Latest</f>
        <v>121.042</v>
      </c>
      <c r="G18" s="61">
        <f>A124820830L_Latest</f>
        <v>672.80399999999997</v>
      </c>
      <c r="H18" s="58"/>
      <c r="I18" s="58"/>
      <c r="J18" s="59"/>
      <c r="K18" s="59"/>
      <c r="L18" s="59"/>
    </row>
    <row r="19" spans="1:12">
      <c r="A19" s="59"/>
      <c r="B19" s="60" t="s">
        <v>1339</v>
      </c>
      <c r="C19" s="61">
        <f>A124821374L_Latest</f>
        <v>2.4430000000000001</v>
      </c>
      <c r="D19" s="61">
        <f>A124820294V_Latest</f>
        <v>17.797999999999998</v>
      </c>
      <c r="E19" s="61">
        <f>A124821914R_Latest</f>
        <v>20.241</v>
      </c>
      <c r="F19" s="61">
        <f>A124822454F_Latest</f>
        <v>26.033999999999999</v>
      </c>
      <c r="G19" s="61">
        <f>A124820834W_Latest</f>
        <v>167.49299999999999</v>
      </c>
      <c r="H19" s="58"/>
      <c r="I19" s="58"/>
      <c r="J19" s="59"/>
      <c r="K19" s="59"/>
      <c r="L19" s="59"/>
    </row>
    <row r="20" spans="1:12">
      <c r="A20" s="59"/>
      <c r="B20" s="60" t="s">
        <v>1340</v>
      </c>
      <c r="C20" s="61">
        <f>A124821446L_Latest</f>
        <v>0.308</v>
      </c>
      <c r="D20" s="61">
        <f>A124820366V_Latest</f>
        <v>4.3310000000000004</v>
      </c>
      <c r="E20" s="61">
        <f>A124821986A_Latest</f>
        <v>4.6390000000000002</v>
      </c>
      <c r="F20" s="61">
        <f>A124822526F_Latest</f>
        <v>6.1390000000000002</v>
      </c>
      <c r="G20" s="61">
        <f>A124820906W_Latest</f>
        <v>34.097000000000001</v>
      </c>
      <c r="H20" s="58"/>
      <c r="I20" s="58"/>
      <c r="J20" s="59"/>
      <c r="K20" s="59"/>
      <c r="L20" s="59"/>
    </row>
    <row r="21" spans="1:12">
      <c r="A21" s="63"/>
      <c r="B21" s="60" t="s">
        <v>1341</v>
      </c>
      <c r="C21" s="61">
        <f>A124821302A_Latest</f>
        <v>1.6519999999999999</v>
      </c>
      <c r="D21" s="61">
        <f>A124820222J_Latest</f>
        <v>13.058</v>
      </c>
      <c r="E21" s="61">
        <f>A124821842R_Latest</f>
        <v>14.71</v>
      </c>
      <c r="F21" s="61">
        <f>A124822382F_Latest</f>
        <v>17.533999999999999</v>
      </c>
      <c r="G21" s="61">
        <f>A124820762W_Latest</f>
        <v>97.117000000000004</v>
      </c>
      <c r="H21" s="58"/>
      <c r="I21" s="58"/>
      <c r="J21" s="59"/>
      <c r="K21" s="59"/>
      <c r="L21" s="59"/>
    </row>
    <row r="22" spans="1:12">
      <c r="A22" s="63" t="s">
        <v>1342</v>
      </c>
      <c r="B22" s="59"/>
      <c r="C22" s="61"/>
      <c r="D22" s="61"/>
      <c r="E22" s="61"/>
      <c r="F22" s="61"/>
      <c r="G22" s="61"/>
      <c r="H22" s="58"/>
      <c r="I22" s="58"/>
      <c r="J22" s="59"/>
      <c r="K22" s="59"/>
      <c r="L22" s="59"/>
    </row>
    <row r="23" spans="1:12">
      <c r="A23" s="59"/>
      <c r="B23" s="64" t="s">
        <v>1343</v>
      </c>
      <c r="C23" s="61">
        <f>A124821514C_Latest</f>
        <v>19.552</v>
      </c>
      <c r="D23" s="61">
        <f>A124820434K_Latest</f>
        <v>249.25200000000001</v>
      </c>
      <c r="E23" s="61">
        <f>A124822054V_Latest</f>
        <v>268.803</v>
      </c>
      <c r="F23" s="61">
        <f>A124822594J_Latest</f>
        <v>342.44900000000001</v>
      </c>
      <c r="G23" s="61">
        <f>A124820974X_Latest</f>
        <v>929.63300000000004</v>
      </c>
      <c r="H23" s="58"/>
      <c r="I23" s="58"/>
      <c r="J23" s="59"/>
      <c r="K23" s="59"/>
      <c r="L23" s="59"/>
    </row>
    <row r="24" spans="1:12">
      <c r="A24" s="59"/>
      <c r="B24" s="64" t="s">
        <v>1344</v>
      </c>
      <c r="C24" s="61">
        <f>A124821450C_Latest</f>
        <v>10.628</v>
      </c>
      <c r="D24" s="61">
        <f>A124820370K_Latest</f>
        <v>143.595</v>
      </c>
      <c r="E24" s="61">
        <f>A124821990T_Latest</f>
        <v>154.22399999999999</v>
      </c>
      <c r="F24" s="61">
        <f>A124822530W_Latest</f>
        <v>219.971</v>
      </c>
      <c r="G24" s="61">
        <f>A124820910L_Latest</f>
        <v>529.58699999999999</v>
      </c>
      <c r="H24" s="58"/>
      <c r="I24" s="58"/>
      <c r="J24" s="59"/>
      <c r="K24" s="59"/>
      <c r="L24" s="59"/>
    </row>
    <row r="25" spans="1:12">
      <c r="A25" s="59"/>
      <c r="B25" s="64" t="s">
        <v>1345</v>
      </c>
      <c r="C25" s="61">
        <f>A124821558F_Latest</f>
        <v>8.0009999999999994</v>
      </c>
      <c r="D25" s="61">
        <f>A124820478L_Latest</f>
        <v>115.55200000000001</v>
      </c>
      <c r="E25" s="61">
        <f>A124822098W_Latest</f>
        <v>123.553</v>
      </c>
      <c r="F25" s="61">
        <f>A124822638X_Latest</f>
        <v>183.226</v>
      </c>
      <c r="G25" s="61">
        <f>A124821018T_Latest</f>
        <v>451.238</v>
      </c>
      <c r="H25" s="58"/>
      <c r="I25" s="58"/>
      <c r="J25" s="59"/>
      <c r="K25" s="59"/>
      <c r="L25" s="59"/>
    </row>
    <row r="26" spans="1:12">
      <c r="A26" s="59"/>
      <c r="B26" s="64" t="s">
        <v>1346</v>
      </c>
      <c r="C26" s="61">
        <f>A124821306K_Latest</f>
        <v>13.811</v>
      </c>
      <c r="D26" s="61">
        <f>A124820226T_Latest</f>
        <v>87.739000000000004</v>
      </c>
      <c r="E26" s="61">
        <f>A124821846X_Latest</f>
        <v>101.55</v>
      </c>
      <c r="F26" s="61">
        <f>A124822386R_Latest</f>
        <v>137.75800000000001</v>
      </c>
      <c r="G26" s="61">
        <f>A124820766F_Latest</f>
        <v>465.98099999999999</v>
      </c>
      <c r="H26" s="58"/>
      <c r="I26" s="58"/>
      <c r="J26" s="59"/>
      <c r="K26" s="59"/>
      <c r="L26" s="59"/>
    </row>
    <row r="27" spans="1:12">
      <c r="A27" s="59"/>
      <c r="B27" s="64" t="s">
        <v>1347</v>
      </c>
      <c r="C27" s="61">
        <f>A124821102J_Latest</f>
        <v>29.620999999999999</v>
      </c>
      <c r="D27" s="61">
        <f>A124820022R_Latest</f>
        <v>88.629000000000005</v>
      </c>
      <c r="E27" s="61">
        <f>A124821642W_Latest</f>
        <v>118.25</v>
      </c>
      <c r="F27" s="61">
        <f>A124822182L_Latest</f>
        <v>159.49</v>
      </c>
      <c r="G27" s="61">
        <f>A124820562C_Latest</f>
        <v>958.346</v>
      </c>
      <c r="H27" s="58"/>
      <c r="I27" s="58"/>
      <c r="J27" s="59"/>
      <c r="K27" s="59"/>
      <c r="L27" s="59"/>
    </row>
    <row r="28" spans="1:12">
      <c r="A28" s="59"/>
      <c r="B28" s="64" t="s">
        <v>1348</v>
      </c>
      <c r="C28" s="61">
        <f>A124821174V_Latest</f>
        <v>31.393000000000001</v>
      </c>
      <c r="D28" s="61">
        <f>A124820094A_Latest</f>
        <v>64.459000000000003</v>
      </c>
      <c r="E28" s="61">
        <f>A124821714W_Latest</f>
        <v>95.852000000000004</v>
      </c>
      <c r="F28" s="61">
        <f>A124822254L_Latest</f>
        <v>112.768</v>
      </c>
      <c r="G28" s="61">
        <f>A124820634C_Latest</f>
        <v>3553.4929999999999</v>
      </c>
      <c r="H28" s="58"/>
      <c r="I28" s="58"/>
      <c r="J28" s="62"/>
      <c r="K28" s="62"/>
      <c r="L28" s="62"/>
    </row>
    <row r="29" spans="1:12">
      <c r="A29" s="63" t="s">
        <v>1349</v>
      </c>
      <c r="B29" s="59"/>
      <c r="C29" s="61"/>
      <c r="D29" s="61"/>
      <c r="E29" s="61"/>
      <c r="F29" s="61"/>
      <c r="G29" s="61"/>
      <c r="H29" s="58"/>
      <c r="I29" s="58"/>
      <c r="J29" s="59"/>
      <c r="K29" s="59"/>
      <c r="L29" s="59"/>
    </row>
    <row r="30" spans="1:12">
      <c r="A30" s="65"/>
      <c r="B30" s="64" t="s">
        <v>1350</v>
      </c>
      <c r="C30" s="61">
        <f>A124821378W_Latest</f>
        <v>90.796000000000006</v>
      </c>
      <c r="D30" s="61">
        <f>A124820298C_Latest</f>
        <v>649.572</v>
      </c>
      <c r="E30" s="61">
        <f>A124821918X_Latest</f>
        <v>740.36800000000005</v>
      </c>
      <c r="F30" s="61">
        <f>A124822458R_Latest</f>
        <v>987.34299999999996</v>
      </c>
      <c r="G30" s="61">
        <f>A124820838F_Latest</f>
        <v>5328.4949999999999</v>
      </c>
      <c r="H30" s="58"/>
      <c r="I30" s="58"/>
      <c r="J30" s="59"/>
      <c r="K30" s="59"/>
      <c r="L30" s="59"/>
    </row>
    <row r="31" spans="1:12">
      <c r="A31" s="65"/>
      <c r="B31" s="66" t="s">
        <v>1351</v>
      </c>
      <c r="C31" s="61">
        <f>A124821178C_Latest</f>
        <v>61.201999999999998</v>
      </c>
      <c r="D31" s="61">
        <f>A124820098K_Latest</f>
        <v>320.04399999999998</v>
      </c>
      <c r="E31" s="61">
        <f>A124821718F_Latest</f>
        <v>381.24599999999998</v>
      </c>
      <c r="F31" s="61">
        <f>A124822258W_Latest</f>
        <v>515.47900000000004</v>
      </c>
      <c r="G31" s="61">
        <f>A124820638L_Latest</f>
        <v>3658.549</v>
      </c>
      <c r="H31" s="58"/>
      <c r="I31" s="58"/>
      <c r="J31" s="59"/>
      <c r="K31" s="59"/>
      <c r="L31" s="59"/>
    </row>
    <row r="32" spans="1:12">
      <c r="A32" s="65"/>
      <c r="B32" s="67" t="s">
        <v>1352</v>
      </c>
      <c r="C32" s="61">
        <f>A124821382L_Latest</f>
        <v>20.36</v>
      </c>
      <c r="D32" s="61">
        <f>A124820302J_Latest</f>
        <v>197.17599999999999</v>
      </c>
      <c r="E32" s="61">
        <f>A124821922R_Latest</f>
        <v>217.535</v>
      </c>
      <c r="F32" s="61">
        <f>A124822462F_Latest</f>
        <v>306.875</v>
      </c>
      <c r="G32" s="61">
        <f>A124820842W_Latest</f>
        <v>774.17499999999995</v>
      </c>
      <c r="H32" s="59"/>
      <c r="I32" s="59"/>
      <c r="J32" s="59"/>
      <c r="K32" s="59"/>
      <c r="L32" s="59"/>
    </row>
    <row r="33" spans="1:12">
      <c r="A33" s="65"/>
      <c r="B33" s="67" t="s">
        <v>1353</v>
      </c>
      <c r="C33" s="61">
        <f>A124821386W_Latest</f>
        <v>40.843000000000004</v>
      </c>
      <c r="D33" s="61">
        <f>A124820306T_Latest</f>
        <v>122.86799999999999</v>
      </c>
      <c r="E33" s="61">
        <f>A124821926X_Latest</f>
        <v>163.71100000000001</v>
      </c>
      <c r="F33" s="61">
        <f>A124822466R_Latest</f>
        <v>208.60300000000001</v>
      </c>
      <c r="G33" s="61">
        <f>A124820846F_Latest</f>
        <v>2884.3739999999998</v>
      </c>
      <c r="H33" s="59"/>
      <c r="I33" s="59"/>
      <c r="J33" s="59"/>
      <c r="K33" s="59"/>
      <c r="L33" s="59"/>
    </row>
    <row r="34" spans="1:12">
      <c r="A34" s="65"/>
      <c r="B34" s="66" t="s">
        <v>1354</v>
      </c>
      <c r="C34" s="61">
        <f>A124821562W_Latest</f>
        <v>7.2809999999999997</v>
      </c>
      <c r="D34" s="61">
        <f>A124820482C_Latest</f>
        <v>68.771000000000001</v>
      </c>
      <c r="E34" s="61">
        <f>A124822102A_Latest</f>
        <v>76.051000000000002</v>
      </c>
      <c r="F34" s="61">
        <f>A124822642R_Latest</f>
        <v>114.455</v>
      </c>
      <c r="G34" s="61">
        <f>A124821022J_Latest</f>
        <v>426.67500000000001</v>
      </c>
      <c r="H34" s="59"/>
      <c r="I34" s="59"/>
      <c r="J34" s="59"/>
      <c r="K34" s="59"/>
      <c r="L34" s="59"/>
    </row>
    <row r="35" spans="1:12">
      <c r="A35" s="65"/>
      <c r="B35" s="66" t="s">
        <v>1355</v>
      </c>
      <c r="C35" s="61">
        <f>A124821106T_Latest</f>
        <v>11.63</v>
      </c>
      <c r="D35" s="61">
        <f>A124820026X_Latest</f>
        <v>177.45</v>
      </c>
      <c r="E35" s="61">
        <f>A124821646F_Latest</f>
        <v>189.07900000000001</v>
      </c>
      <c r="F35" s="61">
        <f>A124822186W_Latest</f>
        <v>232.136</v>
      </c>
      <c r="G35" s="61">
        <f>A124820566L_Latest</f>
        <v>636.57799999999997</v>
      </c>
      <c r="H35" s="59"/>
      <c r="I35" s="59"/>
      <c r="J35" s="59"/>
      <c r="K35" s="59"/>
      <c r="L35" s="59"/>
    </row>
    <row r="36" spans="1:12">
      <c r="A36" s="68"/>
      <c r="B36" s="66" t="s">
        <v>1356</v>
      </c>
      <c r="C36" s="61">
        <f>A124821518L_Latest</f>
        <v>9.6199999999999992</v>
      </c>
      <c r="D36" s="61">
        <f>A124820438V_Latest</f>
        <v>67.569000000000003</v>
      </c>
      <c r="E36" s="61">
        <f>A124822058C_Latest</f>
        <v>77.188999999999993</v>
      </c>
      <c r="F36" s="61">
        <f>A124822598T_Latest</f>
        <v>99.135000000000005</v>
      </c>
      <c r="G36" s="61">
        <f>A124820978J_Latest</f>
        <v>325.43200000000002</v>
      </c>
      <c r="H36" s="59"/>
      <c r="I36" s="59"/>
      <c r="J36" s="59"/>
      <c r="K36" s="59"/>
      <c r="L36" s="59"/>
    </row>
    <row r="37" spans="1:12">
      <c r="A37" s="65"/>
      <c r="B37" s="66" t="s">
        <v>1357</v>
      </c>
      <c r="C37" s="61">
        <f>A124821522C_Latest</f>
        <v>1.0640000000000001</v>
      </c>
      <c r="D37" s="61">
        <f>A124820442K_Latest</f>
        <v>15.739000000000001</v>
      </c>
      <c r="E37" s="61">
        <f>A124822062V_Latest</f>
        <v>16.802</v>
      </c>
      <c r="F37" s="61">
        <f>A124822602W_Latest</f>
        <v>26.138000000000002</v>
      </c>
      <c r="G37" s="61">
        <f>A124820982X_Latest</f>
        <v>281.262</v>
      </c>
      <c r="H37" s="59"/>
      <c r="I37" s="59"/>
      <c r="J37" s="59"/>
      <c r="K37" s="59"/>
      <c r="L37" s="59"/>
    </row>
    <row r="38" spans="1:12">
      <c r="A38" s="65"/>
      <c r="B38" s="64" t="s">
        <v>1358</v>
      </c>
      <c r="C38" s="61">
        <f>A124821110J_Latest</f>
        <v>21.562000000000001</v>
      </c>
      <c r="D38" s="61">
        <f>A124820030R_Latest</f>
        <v>95.26</v>
      </c>
      <c r="E38" s="61">
        <f>A124821650W_Latest</f>
        <v>116.822</v>
      </c>
      <c r="F38" s="61">
        <f>A124822190L_Latest</f>
        <v>160.11600000000001</v>
      </c>
      <c r="G38" s="61">
        <f>A124820570C_Latest</f>
        <v>1484.5</v>
      </c>
      <c r="H38" s="59"/>
      <c r="I38" s="59"/>
      <c r="J38" s="59"/>
      <c r="K38" s="59"/>
      <c r="L38" s="59"/>
    </row>
    <row r="39" spans="1:12">
      <c r="A39" s="65"/>
      <c r="B39" s="66" t="s">
        <v>1359</v>
      </c>
      <c r="C39" s="61">
        <f>A124821310A_Latest</f>
        <v>18.603000000000002</v>
      </c>
      <c r="D39" s="61">
        <f>A124820230J_Latest</f>
        <v>63.552999999999997</v>
      </c>
      <c r="E39" s="61">
        <f>A124821850R_Latest</f>
        <v>82.156000000000006</v>
      </c>
      <c r="F39" s="61">
        <f>A124822390F_Latest</f>
        <v>111.34399999999999</v>
      </c>
      <c r="G39" s="61">
        <f>A124820770W_Latest</f>
        <v>1267.3969999999999</v>
      </c>
      <c r="H39" s="59"/>
      <c r="I39" s="59"/>
      <c r="J39" s="59"/>
      <c r="K39" s="59"/>
      <c r="L39" s="59"/>
    </row>
    <row r="40" spans="1:12">
      <c r="A40" s="65"/>
      <c r="B40" s="66" t="s">
        <v>1360</v>
      </c>
      <c r="C40" s="61">
        <f>A124821390L_Latest</f>
        <v>2.9580000000000002</v>
      </c>
      <c r="D40" s="61">
        <f>A124820310J_Latest</f>
        <v>31.707000000000001</v>
      </c>
      <c r="E40" s="61">
        <f>A124821930R_Latest</f>
        <v>34.665999999999997</v>
      </c>
      <c r="F40" s="61">
        <f>A124822470F_Latest</f>
        <v>48.773000000000003</v>
      </c>
      <c r="G40" s="61">
        <f>A124820850W_Latest</f>
        <v>217.10300000000001</v>
      </c>
      <c r="H40" s="59"/>
      <c r="I40" s="59"/>
      <c r="J40" s="59"/>
      <c r="K40" s="59"/>
      <c r="L40" s="59"/>
    </row>
    <row r="41" spans="1:12">
      <c r="A41" s="65"/>
      <c r="B41" s="64" t="s">
        <v>1361</v>
      </c>
      <c r="C41" s="61">
        <f>A124821566F_Latest</f>
        <v>0.64800000000000002</v>
      </c>
      <c r="D41" s="61">
        <f>A124820486L_Latest</f>
        <v>4.3940000000000001</v>
      </c>
      <c r="E41" s="61">
        <f>A124822106K_Latest</f>
        <v>5.0419999999999998</v>
      </c>
      <c r="F41" s="61">
        <f>A124822646X_Latest</f>
        <v>8.2029999999999994</v>
      </c>
      <c r="G41" s="61">
        <f>A124821026T_Latest</f>
        <v>75.281999999999996</v>
      </c>
      <c r="H41" s="59"/>
      <c r="I41" s="59"/>
      <c r="J41" s="59"/>
      <c r="K41" s="59"/>
      <c r="L41" s="59"/>
    </row>
    <row r="42" spans="1:12">
      <c r="A42" s="54" t="s">
        <v>1362</v>
      </c>
      <c r="B42" s="59"/>
      <c r="C42" s="61"/>
      <c r="D42" s="61"/>
      <c r="E42" s="61"/>
      <c r="F42" s="61"/>
      <c r="G42" s="61"/>
      <c r="H42" s="59"/>
      <c r="I42" s="59"/>
      <c r="J42" s="59"/>
      <c r="K42" s="59"/>
      <c r="L42" s="59"/>
    </row>
    <row r="43" spans="1:12">
      <c r="A43" s="59"/>
      <c r="B43" s="60" t="s">
        <v>1363</v>
      </c>
      <c r="C43" s="61">
        <f>A124821114T_Latest</f>
        <v>57.819000000000003</v>
      </c>
      <c r="D43" s="61">
        <f>A124820034X_Latest</f>
        <v>492.90499999999997</v>
      </c>
      <c r="E43" s="61">
        <f>A124821654F_Latest</f>
        <v>550.72299999999996</v>
      </c>
      <c r="F43" s="61">
        <f>A124822194W_Latest</f>
        <v>727.75699999999995</v>
      </c>
      <c r="G43" s="61">
        <f>A124820574L_Latest</f>
        <v>4362.6329999999998</v>
      </c>
      <c r="H43" s="59"/>
      <c r="I43" s="59"/>
      <c r="J43" s="59"/>
      <c r="K43" s="59"/>
      <c r="L43" s="59"/>
    </row>
    <row r="44" spans="1:12">
      <c r="A44" s="69"/>
      <c r="B44" s="60" t="s">
        <v>1364</v>
      </c>
      <c r="C44" s="61">
        <f>A124821454L_Latest</f>
        <v>55.186999999999998</v>
      </c>
      <c r="D44" s="61">
        <f>A124820374V_Latest</f>
        <v>255.82599999999999</v>
      </c>
      <c r="E44" s="61">
        <f>A124821994A_Latest</f>
        <v>311.01299999999998</v>
      </c>
      <c r="F44" s="61">
        <f>A124822534F_Latest</f>
        <v>427.15199999999999</v>
      </c>
      <c r="G44" s="61">
        <f>A124820914W_Latest</f>
        <v>2521.7449999999999</v>
      </c>
      <c r="H44" s="59"/>
      <c r="I44" s="59"/>
      <c r="J44" s="59"/>
      <c r="K44" s="59"/>
      <c r="L44" s="59"/>
    </row>
    <row r="45" spans="1:12">
      <c r="A45" s="63"/>
      <c r="B45" s="60" t="s">
        <v>1365</v>
      </c>
      <c r="C45" s="61">
        <f>A124821458W_Latest</f>
        <v>5.75</v>
      </c>
      <c r="D45" s="61">
        <f>A124820378C_Latest</f>
        <v>24.148</v>
      </c>
      <c r="E45" s="61">
        <f>A124821998K_Latest</f>
        <v>29.898</v>
      </c>
      <c r="F45" s="61">
        <f>A124822538R_Latest</f>
        <v>38.098999999999997</v>
      </c>
      <c r="G45" s="61">
        <f>A124820918F_Latest</f>
        <v>181.58799999999999</v>
      </c>
      <c r="H45" s="59"/>
      <c r="I45" s="59"/>
      <c r="J45" s="59"/>
      <c r="K45" s="59"/>
      <c r="L45" s="59"/>
    </row>
    <row r="46" spans="1:12">
      <c r="A46" s="59"/>
      <c r="B46" s="60" t="s">
        <v>1366</v>
      </c>
      <c r="C46" s="61">
        <f>A124821234K_Latest</f>
        <v>9.3119999999999994</v>
      </c>
      <c r="D46" s="61">
        <f>A124820154T_Latest</f>
        <v>40.848999999999997</v>
      </c>
      <c r="E46" s="61">
        <f>A124821774X_Latest</f>
        <v>50.16</v>
      </c>
      <c r="F46" s="61">
        <f>A124822314C_Latest</f>
        <v>64.364999999999995</v>
      </c>
      <c r="G46" s="61">
        <f>A124820694F_Latest</f>
        <v>669.97799999999995</v>
      </c>
      <c r="H46" s="59"/>
      <c r="I46" s="59"/>
      <c r="J46" s="59"/>
      <c r="K46" s="59"/>
      <c r="L46" s="59"/>
    </row>
    <row r="47" spans="1:12">
      <c r="A47" s="30"/>
      <c r="B47" s="60" t="s">
        <v>1367</v>
      </c>
      <c r="C47" s="61">
        <f>A124821118A_Latest</f>
        <v>4.157</v>
      </c>
      <c r="D47" s="61">
        <f>A124820038J_Latest</f>
        <v>11.204000000000001</v>
      </c>
      <c r="E47" s="61">
        <f>A124821658R_Latest</f>
        <v>15.361000000000001</v>
      </c>
      <c r="F47" s="61">
        <f>A124822198F_Latest</f>
        <v>21.853000000000002</v>
      </c>
      <c r="G47" s="61">
        <f>A124820578W_Latest</f>
        <v>423.24400000000003</v>
      </c>
      <c r="H47" s="59"/>
      <c r="I47" s="59"/>
      <c r="J47" s="59"/>
      <c r="K47" s="59"/>
      <c r="L47" s="59"/>
    </row>
    <row r="48" spans="1:12">
      <c r="A48" s="59"/>
      <c r="B48" s="60" t="s">
        <v>1368</v>
      </c>
      <c r="C48" s="61">
        <f>A124821314K_Latest</f>
        <v>2.347</v>
      </c>
      <c r="D48" s="61">
        <f>A124820234T_Latest</f>
        <v>26.634</v>
      </c>
      <c r="E48" s="61">
        <f>A124821854X_Latest</f>
        <v>28.981000000000002</v>
      </c>
      <c r="F48" s="61">
        <f>A124822394R_Latest</f>
        <v>40.325000000000003</v>
      </c>
      <c r="G48" s="61">
        <f>A124820774F_Latest</f>
        <v>226.40799999999999</v>
      </c>
      <c r="H48" s="59"/>
      <c r="I48" s="59"/>
      <c r="J48" s="59"/>
      <c r="K48" s="59"/>
      <c r="L48" s="59"/>
    </row>
    <row r="49" spans="1:12">
      <c r="A49" s="59"/>
      <c r="B49" s="60" t="s">
        <v>1369</v>
      </c>
      <c r="C49" s="61">
        <f>A124821182V_Latest</f>
        <v>10.739000000000001</v>
      </c>
      <c r="D49" s="61">
        <f>A124820102R_Latest</f>
        <v>49.33</v>
      </c>
      <c r="E49" s="61">
        <f>A124821722W_Latest</f>
        <v>60.069000000000003</v>
      </c>
      <c r="F49" s="61">
        <f>A124822262L_Latest</f>
        <v>81.266000000000005</v>
      </c>
      <c r="G49" s="61">
        <f>A124820642C_Latest</f>
        <v>318.95699999999999</v>
      </c>
      <c r="H49" s="59"/>
      <c r="I49" s="59"/>
      <c r="J49" s="59"/>
      <c r="K49" s="59"/>
      <c r="L49" s="59"/>
    </row>
    <row r="50" spans="1:12">
      <c r="A50" s="59"/>
      <c r="B50" s="60" t="s">
        <v>1370</v>
      </c>
      <c r="C50" s="61">
        <f>A124821318V_Latest</f>
        <v>10.913</v>
      </c>
      <c r="D50" s="61">
        <f>A124820238A_Latest</f>
        <v>40.244</v>
      </c>
      <c r="E50" s="61">
        <f>A124821858J_Latest</f>
        <v>51.158000000000001</v>
      </c>
      <c r="F50" s="61">
        <f>A124822398X_Latest</f>
        <v>67.652000000000001</v>
      </c>
      <c r="G50" s="61">
        <f>A124820778R_Latest</f>
        <v>281.91800000000001</v>
      </c>
      <c r="H50" s="59"/>
      <c r="I50" s="59"/>
      <c r="J50" s="59"/>
      <c r="K50" s="59"/>
      <c r="L50" s="59"/>
    </row>
    <row r="51" spans="1:12">
      <c r="A51" s="59"/>
      <c r="B51" s="60" t="s">
        <v>1371</v>
      </c>
      <c r="C51" s="61">
        <f>A124821238V_Latest</f>
        <v>6.2439999999999998</v>
      </c>
      <c r="D51" s="61">
        <f>A124820158A_Latest</f>
        <v>40.831000000000003</v>
      </c>
      <c r="E51" s="61">
        <f>A124821778J_Latest</f>
        <v>47.073999999999998</v>
      </c>
      <c r="F51" s="61">
        <f>A124822318L_Latest</f>
        <v>72.587999999999994</v>
      </c>
      <c r="G51" s="61">
        <f>A124820698R_Latest</f>
        <v>238.55099999999999</v>
      </c>
      <c r="H51" s="59"/>
      <c r="I51" s="59"/>
      <c r="J51" s="59"/>
      <c r="K51" s="59"/>
      <c r="L51" s="59"/>
    </row>
    <row r="52" spans="1:12">
      <c r="A52" s="59"/>
      <c r="B52" s="60" t="s">
        <v>1372</v>
      </c>
      <c r="C52" s="61">
        <f>A124821322K_Latest</f>
        <v>2.7120000000000002</v>
      </c>
      <c r="D52" s="61">
        <f>A124820242T_Latest</f>
        <v>13.281000000000001</v>
      </c>
      <c r="E52" s="61">
        <f>A124821862X_Latest</f>
        <v>15.993</v>
      </c>
      <c r="F52" s="61">
        <f>A124822402C_Latest</f>
        <v>22.606999999999999</v>
      </c>
      <c r="G52" s="61">
        <f>A124820782F_Latest</f>
        <v>91.963999999999999</v>
      </c>
      <c r="H52" s="59"/>
      <c r="I52" s="59"/>
      <c r="J52" s="59"/>
      <c r="K52" s="59"/>
      <c r="L52" s="59"/>
    </row>
    <row r="53" spans="1:12">
      <c r="A53" s="59"/>
      <c r="B53" s="60" t="s">
        <v>1373</v>
      </c>
      <c r="C53" s="61">
        <f>A124821394W_Latest</f>
        <v>3.0129999999999999</v>
      </c>
      <c r="D53" s="61">
        <f>A124820314T_Latest</f>
        <v>9.3059999999999992</v>
      </c>
      <c r="E53" s="61">
        <f>A124821934X_Latest</f>
        <v>12.319000000000001</v>
      </c>
      <c r="F53" s="61">
        <f>A124822474R_Latest</f>
        <v>18.398</v>
      </c>
      <c r="G53" s="61">
        <f>A124820854F_Latest</f>
        <v>89.138000000000005</v>
      </c>
      <c r="H53" s="59"/>
      <c r="I53" s="59"/>
      <c r="J53" s="59"/>
      <c r="K53" s="59"/>
      <c r="L53" s="59"/>
    </row>
    <row r="54" spans="1:12">
      <c r="A54" s="54" t="s">
        <v>1374</v>
      </c>
      <c r="B54" s="59"/>
      <c r="C54" s="61"/>
      <c r="D54" s="61"/>
      <c r="E54" s="61"/>
      <c r="F54" s="61"/>
      <c r="G54" s="61"/>
      <c r="H54" s="59"/>
      <c r="I54" s="59"/>
      <c r="J54" s="59"/>
      <c r="K54" s="59"/>
      <c r="L54" s="59"/>
    </row>
    <row r="55" spans="1:12">
      <c r="A55" s="59"/>
      <c r="B55" s="70" t="s">
        <v>1375</v>
      </c>
      <c r="C55" s="61">
        <f>A124821462L_Latest</f>
        <v>4.1360000000000001</v>
      </c>
      <c r="D55" s="61">
        <f>A124820382V_Latest</f>
        <v>45.238</v>
      </c>
      <c r="E55" s="61">
        <f>A124822002T_Latest</f>
        <v>49.374000000000002</v>
      </c>
      <c r="F55" s="61">
        <f>A124822542F_Latest</f>
        <v>77.715000000000003</v>
      </c>
      <c r="G55" s="61">
        <f>A124820922W_Latest</f>
        <v>244.82499999999999</v>
      </c>
      <c r="H55" s="59"/>
      <c r="I55" s="59"/>
      <c r="J55" s="59"/>
      <c r="K55" s="59"/>
      <c r="L55" s="59"/>
    </row>
    <row r="56" spans="1:12">
      <c r="A56" s="59"/>
      <c r="B56" s="70" t="s">
        <v>1376</v>
      </c>
      <c r="C56" s="61">
        <f>A124821398F_Latest</f>
        <v>8.0069999999999997</v>
      </c>
      <c r="D56" s="61">
        <f>A124820318A_Latest</f>
        <v>49.481999999999999</v>
      </c>
      <c r="E56" s="61">
        <f>A124821938J_Latest</f>
        <v>57.488999999999997</v>
      </c>
      <c r="F56" s="61">
        <f>A124822478X_Latest</f>
        <v>80.754999999999995</v>
      </c>
      <c r="G56" s="61">
        <f>A124820858R_Latest</f>
        <v>233.45500000000001</v>
      </c>
      <c r="H56" s="59"/>
      <c r="I56" s="59"/>
      <c r="J56" s="59"/>
      <c r="K56" s="59"/>
      <c r="L56" s="59"/>
    </row>
    <row r="57" spans="1:12">
      <c r="A57" s="59"/>
      <c r="B57" s="70" t="s">
        <v>1377</v>
      </c>
      <c r="C57" s="61">
        <f>A124821402K_Latest</f>
        <v>5.766</v>
      </c>
      <c r="D57" s="61">
        <f>A124820322T_Latest</f>
        <v>42.984999999999999</v>
      </c>
      <c r="E57" s="61">
        <f>A124821942X_Latest</f>
        <v>48.750999999999998</v>
      </c>
      <c r="F57" s="61">
        <f>A124822482R_Latest</f>
        <v>67.885000000000005</v>
      </c>
      <c r="G57" s="61">
        <f>A124820862F_Latest</f>
        <v>211.45599999999999</v>
      </c>
      <c r="H57" s="59"/>
      <c r="I57" s="59"/>
      <c r="J57" s="59"/>
      <c r="K57" s="59"/>
      <c r="L57" s="59"/>
    </row>
    <row r="58" spans="1:12">
      <c r="A58" s="59"/>
      <c r="B58" s="70" t="s">
        <v>1378</v>
      </c>
      <c r="C58" s="61">
        <f>A124821570W_Latest</f>
        <v>3.7959999999999998</v>
      </c>
      <c r="D58" s="61">
        <f>A124820490C_Latest</f>
        <v>33.29</v>
      </c>
      <c r="E58" s="61">
        <f>A124822110A_Latest</f>
        <v>37.085999999999999</v>
      </c>
      <c r="F58" s="61">
        <f>A124822650R_Latest</f>
        <v>47.433999999999997</v>
      </c>
      <c r="G58" s="61">
        <f>A124821030J_Latest</f>
        <v>151.55600000000001</v>
      </c>
      <c r="H58" s="59"/>
      <c r="I58" s="59"/>
      <c r="J58" s="59"/>
      <c r="K58" s="59"/>
      <c r="L58" s="59"/>
    </row>
    <row r="59" spans="1:12">
      <c r="A59" s="59"/>
      <c r="B59" s="70" t="s">
        <v>1379</v>
      </c>
      <c r="C59" s="61">
        <f>A124821122T_Latest</f>
        <v>33.481999999999999</v>
      </c>
      <c r="D59" s="61">
        <f>A124820042X_Latest</f>
        <v>84.831000000000003</v>
      </c>
      <c r="E59" s="61">
        <f>A124821662F_Latest</f>
        <v>118.313</v>
      </c>
      <c r="F59" s="61">
        <f>A124822202K_Latest</f>
        <v>153.36199999999999</v>
      </c>
      <c r="G59" s="61">
        <f>A124820582L_Latest</f>
        <v>1680.453</v>
      </c>
      <c r="H59" s="59"/>
      <c r="I59" s="59"/>
      <c r="J59" s="59"/>
      <c r="K59" s="59"/>
      <c r="L59" s="59"/>
    </row>
    <row r="60" spans="1:12">
      <c r="A60" s="54" t="s">
        <v>1330</v>
      </c>
      <c r="B60" s="54"/>
      <c r="C60" s="71">
        <f>A124821330K_Latest</f>
        <v>113.006</v>
      </c>
      <c r="D60" s="71">
        <f>A124820250T_Latest</f>
        <v>749.226</v>
      </c>
      <c r="E60" s="71">
        <f>A124821870X_Latest</f>
        <v>862.23199999999997</v>
      </c>
      <c r="F60" s="71">
        <f>A124822410C_Latest</f>
        <v>1155.663</v>
      </c>
      <c r="G60" s="71">
        <f>A124820790F_Latest</f>
        <v>6888.277</v>
      </c>
      <c r="H60" s="59"/>
      <c r="I60" s="59"/>
      <c r="J60" s="59"/>
      <c r="K60" s="59"/>
      <c r="L60" s="59"/>
    </row>
    <row r="61" spans="1:12">
      <c r="A61" s="49" t="s">
        <v>1380</v>
      </c>
      <c r="B61" s="50"/>
      <c r="C61" s="50"/>
      <c r="D61" s="50"/>
      <c r="E61" s="50"/>
      <c r="F61" s="50"/>
      <c r="G61" s="50"/>
      <c r="H61" s="59"/>
      <c r="I61" s="59"/>
      <c r="J61" s="59"/>
      <c r="K61" s="59"/>
      <c r="L61" s="59"/>
    </row>
    <row r="62" spans="1:12">
      <c r="A62" s="54" t="s">
        <v>1333</v>
      </c>
      <c r="B62" s="55"/>
      <c r="C62" s="61"/>
      <c r="D62" s="61"/>
      <c r="E62" s="61"/>
      <c r="F62" s="61"/>
      <c r="G62" s="61"/>
      <c r="H62" s="59"/>
      <c r="I62" s="59"/>
      <c r="J62" s="59"/>
      <c r="K62" s="59"/>
      <c r="L62" s="59"/>
    </row>
    <row r="63" spans="1:12">
      <c r="A63" s="59"/>
      <c r="B63" s="60" t="s">
        <v>1334</v>
      </c>
      <c r="C63" s="61">
        <f>A124821186C_Latest</f>
        <v>15.249000000000001</v>
      </c>
      <c r="D63" s="61">
        <f>A124820106X_Latest</f>
        <v>91.91</v>
      </c>
      <c r="E63" s="61">
        <f>A124821726F_Latest</f>
        <v>107.15900000000001</v>
      </c>
      <c r="F63" s="61">
        <f>A124822266W_Latest</f>
        <v>143.072</v>
      </c>
      <c r="G63" s="61">
        <f>A124820646L_Latest</f>
        <v>922.101</v>
      </c>
      <c r="H63" s="59"/>
      <c r="I63" s="59"/>
      <c r="J63" s="59"/>
      <c r="K63" s="59"/>
      <c r="L63" s="59"/>
    </row>
    <row r="64" spans="1:12">
      <c r="A64" s="59"/>
      <c r="B64" s="60" t="s">
        <v>1335</v>
      </c>
      <c r="C64" s="61">
        <f>A124821406V_Latest</f>
        <v>14.603</v>
      </c>
      <c r="D64" s="61">
        <f>A124820326A_Latest</f>
        <v>78.197999999999993</v>
      </c>
      <c r="E64" s="61">
        <f>A124821946J_Latest</f>
        <v>92.801000000000002</v>
      </c>
      <c r="F64" s="61">
        <f>A124822486X_Latest</f>
        <v>126.938</v>
      </c>
      <c r="G64" s="61">
        <f>A124820866R_Latest</f>
        <v>747.97799999999995</v>
      </c>
      <c r="H64" s="59"/>
      <c r="I64" s="59"/>
      <c r="J64" s="59"/>
      <c r="K64" s="59"/>
      <c r="L64" s="59"/>
    </row>
    <row r="65" spans="1:12">
      <c r="A65" s="59"/>
      <c r="B65" s="60" t="s">
        <v>1336</v>
      </c>
      <c r="C65" s="61">
        <f>A124821410K_Latest</f>
        <v>9.33</v>
      </c>
      <c r="D65" s="61">
        <f>A124820330T_Latest</f>
        <v>51.353999999999999</v>
      </c>
      <c r="E65" s="61">
        <f>A124821950X_Latest</f>
        <v>60.685000000000002</v>
      </c>
      <c r="F65" s="61">
        <f>A124822490R_Latest</f>
        <v>73.617000000000004</v>
      </c>
      <c r="G65" s="61">
        <f>A124820870F_Latest</f>
        <v>582.15499999999997</v>
      </c>
      <c r="H65" s="59"/>
      <c r="I65" s="59"/>
      <c r="J65" s="59"/>
      <c r="K65" s="59"/>
      <c r="L65" s="59"/>
    </row>
    <row r="66" spans="1:12">
      <c r="A66" s="59"/>
      <c r="B66" s="60" t="s">
        <v>1337</v>
      </c>
      <c r="C66" s="61">
        <f>A124821246V_Latest</f>
        <v>3.694</v>
      </c>
      <c r="D66" s="61">
        <f>A124820166A_Latest</f>
        <v>21.390999999999998</v>
      </c>
      <c r="E66" s="61">
        <f>A124821786J_Latest</f>
        <v>25.085000000000001</v>
      </c>
      <c r="F66" s="61">
        <f>A124822326L_Latest</f>
        <v>32.128999999999998</v>
      </c>
      <c r="G66" s="61">
        <f>A124820706C_Latest</f>
        <v>232.69900000000001</v>
      </c>
      <c r="H66" s="59"/>
      <c r="I66" s="59"/>
      <c r="J66" s="59"/>
      <c r="K66" s="59"/>
      <c r="L66" s="59"/>
    </row>
    <row r="67" spans="1:12">
      <c r="A67" s="59"/>
      <c r="B67" s="60" t="s">
        <v>1338</v>
      </c>
      <c r="C67" s="61">
        <f>A124821126A_Latest</f>
        <v>7.2919999999999998</v>
      </c>
      <c r="D67" s="61">
        <f>A124820046J_Latest</f>
        <v>28.631</v>
      </c>
      <c r="E67" s="61">
        <f>A124821666R_Latest</f>
        <v>35.923000000000002</v>
      </c>
      <c r="F67" s="61">
        <f>A124822206V_Latest</f>
        <v>41.716000000000001</v>
      </c>
      <c r="G67" s="61">
        <f>A124820586W_Latest</f>
        <v>273.28800000000001</v>
      </c>
      <c r="H67" s="59"/>
      <c r="I67" s="59"/>
      <c r="J67" s="59"/>
      <c r="K67" s="59"/>
      <c r="L67" s="59"/>
    </row>
    <row r="68" spans="1:12">
      <c r="A68" s="59"/>
      <c r="B68" s="60" t="s">
        <v>1339</v>
      </c>
      <c r="C68" s="61">
        <f>A124821574F_Latest</f>
        <v>1.153</v>
      </c>
      <c r="D68" s="61">
        <f>A124820494L_Latest</f>
        <v>7.2439999999999998</v>
      </c>
      <c r="E68" s="61">
        <f>A124822114K_Latest</f>
        <v>8.3970000000000002</v>
      </c>
      <c r="F68" s="61">
        <f>A124822654X_Latest</f>
        <v>10.686</v>
      </c>
      <c r="G68" s="61">
        <f>A124821034T_Latest</f>
        <v>72.97</v>
      </c>
      <c r="H68" s="59"/>
      <c r="I68" s="59"/>
      <c r="J68" s="59"/>
      <c r="K68" s="59"/>
      <c r="L68" s="59"/>
    </row>
    <row r="69" spans="1:12">
      <c r="A69" s="59"/>
      <c r="B69" s="60" t="s">
        <v>1340</v>
      </c>
      <c r="C69" s="61">
        <f>A124821334V_Latest</f>
        <v>0.20399999999999999</v>
      </c>
      <c r="D69" s="61">
        <f>A124820254A_Latest</f>
        <v>1.68</v>
      </c>
      <c r="E69" s="61">
        <f>A124821874J_Latest</f>
        <v>1.8839999999999999</v>
      </c>
      <c r="F69" s="61">
        <f>A124822414L_Latest</f>
        <v>2.633</v>
      </c>
      <c r="G69" s="61">
        <f>A124820794R_Latest</f>
        <v>14.733000000000001</v>
      </c>
      <c r="H69" s="59"/>
      <c r="I69" s="59"/>
      <c r="J69" s="59"/>
      <c r="K69" s="59"/>
      <c r="L69" s="59"/>
    </row>
    <row r="70" spans="1:12">
      <c r="A70" s="63"/>
      <c r="B70" s="60" t="s">
        <v>1341</v>
      </c>
      <c r="C70" s="61">
        <f>A124821466W_Latest</f>
        <v>0.61199999999999999</v>
      </c>
      <c r="D70" s="61">
        <f>A124820386C_Latest</f>
        <v>4.6040000000000001</v>
      </c>
      <c r="E70" s="61">
        <f>A124822006A_Latest</f>
        <v>5.2160000000000002</v>
      </c>
      <c r="F70" s="61">
        <f>A124822546R_Latest</f>
        <v>5.9880000000000004</v>
      </c>
      <c r="G70" s="61">
        <f>A124820926F_Latest</f>
        <v>42.040999999999997</v>
      </c>
      <c r="H70" s="59"/>
      <c r="I70" s="59"/>
      <c r="J70" s="59"/>
      <c r="K70" s="59"/>
      <c r="L70" s="59"/>
    </row>
    <row r="71" spans="1:12">
      <c r="A71" s="63" t="s">
        <v>1342</v>
      </c>
      <c r="B71" s="59"/>
      <c r="C71" s="61"/>
      <c r="D71" s="61"/>
      <c r="E71" s="61"/>
      <c r="F71" s="61"/>
      <c r="G71" s="61"/>
      <c r="H71" s="59"/>
      <c r="I71" s="59"/>
      <c r="J71" s="59"/>
      <c r="K71" s="59"/>
      <c r="L71" s="59"/>
    </row>
    <row r="72" spans="1:12">
      <c r="A72" s="59"/>
      <c r="B72" s="64" t="s">
        <v>1343</v>
      </c>
      <c r="C72" s="61">
        <f>A124821578R_Latest</f>
        <v>12.909000000000001</v>
      </c>
      <c r="D72" s="61">
        <f>A124820498W_Latest</f>
        <v>133.13300000000001</v>
      </c>
      <c r="E72" s="61">
        <f>A124822118V_Latest</f>
        <v>146.042</v>
      </c>
      <c r="F72" s="61">
        <f>A124822658J_Latest</f>
        <v>184.46100000000001</v>
      </c>
      <c r="G72" s="61">
        <f>A124821038A_Latest</f>
        <v>488.08600000000001</v>
      </c>
      <c r="H72" s="59"/>
      <c r="I72" s="59"/>
      <c r="J72" s="59"/>
      <c r="K72" s="59"/>
      <c r="L72" s="59"/>
    </row>
    <row r="73" spans="1:12">
      <c r="A73" s="59"/>
      <c r="B73" s="64" t="s">
        <v>1344</v>
      </c>
      <c r="C73" s="61">
        <f>A124821130T_Latest</f>
        <v>2.92</v>
      </c>
      <c r="D73" s="61">
        <f>A124820050X_Latest</f>
        <v>34.545999999999999</v>
      </c>
      <c r="E73" s="61">
        <f>A124821670F_Latest</f>
        <v>37.466000000000001</v>
      </c>
      <c r="F73" s="61">
        <f>A124822210K_Latest</f>
        <v>52.606999999999999</v>
      </c>
      <c r="G73" s="61">
        <f>A124820590L_Latest</f>
        <v>148.833</v>
      </c>
      <c r="H73" s="59"/>
      <c r="I73" s="59"/>
      <c r="J73" s="59"/>
      <c r="K73" s="59"/>
      <c r="L73" s="59"/>
    </row>
    <row r="74" spans="1:12">
      <c r="A74" s="59"/>
      <c r="B74" s="64" t="s">
        <v>1345</v>
      </c>
      <c r="C74" s="61">
        <f>A124821250K_Latest</f>
        <v>1.446</v>
      </c>
      <c r="D74" s="61">
        <f>A124820170T_Latest</f>
        <v>20.544</v>
      </c>
      <c r="E74" s="61">
        <f>A124821790X_Latest</f>
        <v>21.989000000000001</v>
      </c>
      <c r="F74" s="61">
        <f>A124822330C_Latest</f>
        <v>36.064999999999998</v>
      </c>
      <c r="G74" s="61">
        <f>A124820710V_Latest</f>
        <v>117.44799999999999</v>
      </c>
      <c r="H74" s="59"/>
      <c r="I74" s="59"/>
      <c r="J74" s="59"/>
      <c r="K74" s="59"/>
      <c r="L74" s="59"/>
    </row>
    <row r="75" spans="1:12">
      <c r="A75" s="59"/>
      <c r="B75" s="64" t="s">
        <v>1346</v>
      </c>
      <c r="C75" s="61">
        <f>A124821414V_Latest</f>
        <v>4.8070000000000004</v>
      </c>
      <c r="D75" s="61">
        <f>A124820334A_Latest</f>
        <v>27.943000000000001</v>
      </c>
      <c r="E75" s="61">
        <f>A124821954J_Latest</f>
        <v>32.75</v>
      </c>
      <c r="F75" s="61">
        <f>A124822494X_Latest</f>
        <v>41.420999999999999</v>
      </c>
      <c r="G75" s="61">
        <f>A124820874R_Latest</f>
        <v>165.46199999999999</v>
      </c>
      <c r="H75" s="59"/>
      <c r="I75" s="59"/>
      <c r="J75" s="59"/>
      <c r="K75" s="59"/>
      <c r="L75" s="59"/>
    </row>
    <row r="76" spans="1:12">
      <c r="A76" s="59"/>
      <c r="B76" s="64" t="s">
        <v>1347</v>
      </c>
      <c r="C76" s="61">
        <f>A124821254V_Latest</f>
        <v>13.555</v>
      </c>
      <c r="D76" s="61">
        <f>A124820174A_Latest</f>
        <v>32.018000000000001</v>
      </c>
      <c r="E76" s="61">
        <f>A124821794J_Latest</f>
        <v>45.573</v>
      </c>
      <c r="F76" s="61">
        <f>A124822334L_Latest</f>
        <v>60.037999999999997</v>
      </c>
      <c r="G76" s="61">
        <f>A124820714C_Latest</f>
        <v>377.84500000000003</v>
      </c>
      <c r="H76" s="59"/>
      <c r="I76" s="59"/>
      <c r="J76" s="59"/>
      <c r="K76" s="59"/>
      <c r="L76" s="59"/>
    </row>
    <row r="77" spans="1:12">
      <c r="A77" s="59"/>
      <c r="B77" s="64" t="s">
        <v>1348</v>
      </c>
      <c r="C77" s="61">
        <f>A124821526L_Latest</f>
        <v>16.5</v>
      </c>
      <c r="D77" s="61">
        <f>A124820446V_Latest</f>
        <v>36.829000000000001</v>
      </c>
      <c r="E77" s="61">
        <f>A124822066C_Latest</f>
        <v>53.329000000000001</v>
      </c>
      <c r="F77" s="61">
        <f>A124822606F_Latest</f>
        <v>62.186</v>
      </c>
      <c r="G77" s="61">
        <f>A124820986J_Latest</f>
        <v>1590.2909999999999</v>
      </c>
      <c r="H77" s="59"/>
      <c r="I77" s="59"/>
      <c r="J77" s="59"/>
      <c r="K77" s="59"/>
      <c r="L77" s="59"/>
    </row>
    <row r="78" spans="1:12">
      <c r="A78" s="63" t="s">
        <v>1349</v>
      </c>
      <c r="B78" s="59"/>
      <c r="C78" s="61"/>
      <c r="D78" s="61"/>
      <c r="E78" s="61"/>
      <c r="F78" s="61"/>
      <c r="G78" s="61"/>
      <c r="H78" s="59"/>
      <c r="I78" s="59"/>
      <c r="J78" s="59"/>
      <c r="K78" s="59"/>
      <c r="L78" s="59"/>
    </row>
    <row r="79" spans="1:12">
      <c r="A79" s="65"/>
      <c r="B79" s="64" t="s">
        <v>1350</v>
      </c>
      <c r="C79" s="61">
        <f>A124821134A_Latest</f>
        <v>41.719000000000001</v>
      </c>
      <c r="D79" s="61">
        <f>A124820054J_Latest</f>
        <v>233.93</v>
      </c>
      <c r="E79" s="61">
        <f>A124821674R_Latest</f>
        <v>275.64999999999998</v>
      </c>
      <c r="F79" s="61">
        <f>A124822214V_Latest</f>
        <v>353.34500000000003</v>
      </c>
      <c r="G79" s="61">
        <f>A124820594W_Latest</f>
        <v>2260.48</v>
      </c>
      <c r="H79" s="59"/>
      <c r="I79" s="59"/>
      <c r="J79" s="59"/>
      <c r="K79" s="59"/>
      <c r="L79" s="59"/>
    </row>
    <row r="80" spans="1:12">
      <c r="A80" s="65"/>
      <c r="B80" s="66" t="s">
        <v>1351</v>
      </c>
      <c r="C80" s="61">
        <f>A124821530C_Latest</f>
        <v>26.26</v>
      </c>
      <c r="D80" s="61">
        <f>A124820450K_Latest</f>
        <v>81.81</v>
      </c>
      <c r="E80" s="61">
        <f>A124822070V_Latest</f>
        <v>108.07</v>
      </c>
      <c r="F80" s="61">
        <f>A124822610W_Latest</f>
        <v>140.066</v>
      </c>
      <c r="G80" s="61">
        <f>A124820990X_Latest</f>
        <v>1553.336</v>
      </c>
      <c r="H80" s="59"/>
      <c r="I80" s="59"/>
      <c r="J80" s="59"/>
      <c r="K80" s="59"/>
      <c r="L80" s="59"/>
    </row>
    <row r="81" spans="1:12">
      <c r="A81" s="65"/>
      <c r="B81" s="67" t="s">
        <v>1352</v>
      </c>
      <c r="C81" s="61">
        <f>A124821338C_Latest</f>
        <v>4.5149999999999997</v>
      </c>
      <c r="D81" s="61">
        <f>A124820258K_Latest</f>
        <v>33.515999999999998</v>
      </c>
      <c r="E81" s="61">
        <f>A124821878T_Latest</f>
        <v>38.030999999999999</v>
      </c>
      <c r="F81" s="61">
        <f>A124822418W_Latest</f>
        <v>54.902999999999999</v>
      </c>
      <c r="G81" s="61">
        <f>A124820798X_Latest</f>
        <v>164.673</v>
      </c>
      <c r="H81" s="59"/>
      <c r="I81" s="59"/>
      <c r="J81" s="59"/>
      <c r="K81" s="59"/>
      <c r="L81" s="59"/>
    </row>
    <row r="82" spans="1:12">
      <c r="A82" s="65"/>
      <c r="B82" s="67" t="s">
        <v>1353</v>
      </c>
      <c r="C82" s="61">
        <f>A124821190V_Latest</f>
        <v>21.744</v>
      </c>
      <c r="D82" s="61">
        <f>A124820110R_Latest</f>
        <v>48.293999999999997</v>
      </c>
      <c r="E82" s="61">
        <f>A124821730W_Latest</f>
        <v>70.037999999999997</v>
      </c>
      <c r="F82" s="61">
        <f>A124822270L_Latest</f>
        <v>85.162999999999997</v>
      </c>
      <c r="G82" s="61">
        <f>A124820650C_Latest</f>
        <v>1388.663</v>
      </c>
      <c r="H82" s="59"/>
      <c r="I82" s="59"/>
      <c r="J82" s="59"/>
      <c r="K82" s="59"/>
      <c r="L82" s="59"/>
    </row>
    <row r="83" spans="1:12">
      <c r="A83" s="65"/>
      <c r="B83" s="66" t="s">
        <v>1354</v>
      </c>
      <c r="C83" s="61">
        <f>A124821470L_Latest</f>
        <v>1.304</v>
      </c>
      <c r="D83" s="61">
        <f>A124820390V_Latest</f>
        <v>5.2030000000000003</v>
      </c>
      <c r="E83" s="61">
        <f>A124822010T_Latest</f>
        <v>6.5069999999999997</v>
      </c>
      <c r="F83" s="61">
        <f>A124822550F_Latest</f>
        <v>11.071</v>
      </c>
      <c r="G83" s="61">
        <f>A124820930W_Latest</f>
        <v>65.991</v>
      </c>
      <c r="H83" s="59"/>
      <c r="I83" s="59"/>
      <c r="J83" s="59"/>
      <c r="K83" s="59"/>
      <c r="L83" s="59"/>
    </row>
    <row r="84" spans="1:12">
      <c r="A84" s="65"/>
      <c r="B84" s="66" t="s">
        <v>1355</v>
      </c>
      <c r="C84" s="61">
        <f>A124821582F_Latest</f>
        <v>7.6989999999999998</v>
      </c>
      <c r="D84" s="61">
        <f>A124820502A_Latest</f>
        <v>98.165999999999997</v>
      </c>
      <c r="E84" s="61">
        <f>A124822122K_Latest</f>
        <v>105.86499999999999</v>
      </c>
      <c r="F84" s="61">
        <f>A124822662X_Latest</f>
        <v>131.14500000000001</v>
      </c>
      <c r="G84" s="61">
        <f>A124821042T_Latest</f>
        <v>355.95100000000002</v>
      </c>
      <c r="H84" s="59"/>
      <c r="I84" s="59"/>
      <c r="J84" s="59"/>
      <c r="K84" s="59"/>
      <c r="L84" s="59"/>
    </row>
    <row r="85" spans="1:12">
      <c r="A85" s="68"/>
      <c r="B85" s="66" t="s">
        <v>1356</v>
      </c>
      <c r="C85" s="61">
        <f>A124821194C_Latest</f>
        <v>6.0359999999999996</v>
      </c>
      <c r="D85" s="61">
        <f>A124820114X_Latest</f>
        <v>41.122</v>
      </c>
      <c r="E85" s="61">
        <f>A124821734F_Latest</f>
        <v>47.158000000000001</v>
      </c>
      <c r="F85" s="61">
        <f>A124822274W_Latest</f>
        <v>57.685000000000002</v>
      </c>
      <c r="G85" s="61">
        <f>A124820654L_Latest</f>
        <v>200.32499999999999</v>
      </c>
      <c r="H85" s="59"/>
      <c r="I85" s="59"/>
      <c r="J85" s="59"/>
      <c r="K85" s="59"/>
      <c r="L85" s="59"/>
    </row>
    <row r="86" spans="1:12">
      <c r="A86" s="65"/>
      <c r="B86" s="66" t="s">
        <v>1357</v>
      </c>
      <c r="C86" s="61">
        <f>A124821342V_Latest</f>
        <v>0.42099999999999999</v>
      </c>
      <c r="D86" s="61">
        <f>A124820262A_Latest</f>
        <v>7.63</v>
      </c>
      <c r="E86" s="61">
        <f>A124821882J_Latest</f>
        <v>8.0500000000000007</v>
      </c>
      <c r="F86" s="61">
        <f>A124822422L_Latest</f>
        <v>13.378</v>
      </c>
      <c r="G86" s="61">
        <f>A124820802C_Latest</f>
        <v>84.876000000000005</v>
      </c>
      <c r="H86" s="59"/>
      <c r="I86" s="59"/>
      <c r="J86" s="59"/>
      <c r="K86" s="59"/>
      <c r="L86" s="59"/>
    </row>
    <row r="87" spans="1:12">
      <c r="A87" s="65"/>
      <c r="B87" s="64" t="s">
        <v>1358</v>
      </c>
      <c r="C87" s="61">
        <f>A124821534L_Latest</f>
        <v>9.9749999999999996</v>
      </c>
      <c r="D87" s="61">
        <f>A124820454V_Latest</f>
        <v>50.79</v>
      </c>
      <c r="E87" s="61">
        <f>A124822074C_Latest</f>
        <v>60.765000000000001</v>
      </c>
      <c r="F87" s="61">
        <f>A124822614F_Latest</f>
        <v>82.489000000000004</v>
      </c>
      <c r="G87" s="61">
        <f>A124820994J_Latest</f>
        <v>597.05999999999995</v>
      </c>
      <c r="H87" s="59"/>
      <c r="I87" s="59"/>
      <c r="J87" s="59"/>
      <c r="K87" s="59"/>
      <c r="L87" s="59"/>
    </row>
    <row r="88" spans="1:12">
      <c r="A88" s="65"/>
      <c r="B88" s="66" t="s">
        <v>1359</v>
      </c>
      <c r="C88" s="61">
        <f>A124821538W_Latest</f>
        <v>7.5359999999999996</v>
      </c>
      <c r="D88" s="61">
        <f>A124820458C_Latest</f>
        <v>33.856000000000002</v>
      </c>
      <c r="E88" s="61">
        <f>A124822078L_Latest</f>
        <v>41.393000000000001</v>
      </c>
      <c r="F88" s="61">
        <f>A124822618R_Latest</f>
        <v>56.22</v>
      </c>
      <c r="G88" s="61">
        <f>A124820998T_Latest</f>
        <v>463.44499999999999</v>
      </c>
      <c r="H88" s="59"/>
      <c r="I88" s="59"/>
      <c r="J88" s="59"/>
      <c r="K88" s="59"/>
      <c r="L88" s="59"/>
    </row>
    <row r="89" spans="1:12">
      <c r="A89" s="65"/>
      <c r="B89" s="66" t="s">
        <v>1360</v>
      </c>
      <c r="C89" s="61">
        <f>A124821586R_Latest</f>
        <v>2.4380000000000002</v>
      </c>
      <c r="D89" s="61">
        <f>A124820506K_Latest</f>
        <v>16.934000000000001</v>
      </c>
      <c r="E89" s="61">
        <f>A124822126V_Latest</f>
        <v>19.373000000000001</v>
      </c>
      <c r="F89" s="61">
        <f>A124822666J_Latest</f>
        <v>26.268999999999998</v>
      </c>
      <c r="G89" s="61">
        <f>A124821046A_Latest</f>
        <v>133.61500000000001</v>
      </c>
      <c r="H89" s="59"/>
      <c r="I89" s="59"/>
      <c r="J89" s="59"/>
      <c r="K89" s="59"/>
      <c r="L89" s="59"/>
    </row>
    <row r="90" spans="1:12">
      <c r="A90" s="65"/>
      <c r="B90" s="64" t="s">
        <v>1361</v>
      </c>
      <c r="C90" s="61">
        <f>A124821590F_Latest</f>
        <v>0.442</v>
      </c>
      <c r="D90" s="61">
        <f>A124820510A_Latest</f>
        <v>0.29199999999999998</v>
      </c>
      <c r="E90" s="61">
        <f>A124822130K_Latest</f>
        <v>0.73399999999999999</v>
      </c>
      <c r="F90" s="61">
        <f>A124822670X_Latest</f>
        <v>0.94399999999999995</v>
      </c>
      <c r="G90" s="61">
        <f>A124821050T_Latest</f>
        <v>30.423999999999999</v>
      </c>
      <c r="H90" s="59"/>
      <c r="I90" s="59"/>
      <c r="J90" s="59"/>
      <c r="K90" s="59"/>
      <c r="L90" s="59"/>
    </row>
    <row r="91" spans="1:12">
      <c r="A91" s="54" t="s">
        <v>1362</v>
      </c>
      <c r="B91" s="59"/>
      <c r="C91" s="61"/>
      <c r="D91" s="61"/>
      <c r="E91" s="61"/>
      <c r="F91" s="61"/>
      <c r="G91" s="61"/>
      <c r="H91" s="59"/>
      <c r="I91" s="59"/>
      <c r="J91" s="59"/>
      <c r="K91" s="59"/>
      <c r="L91" s="59"/>
    </row>
    <row r="92" spans="1:12">
      <c r="A92" s="59"/>
      <c r="B92" s="60" t="s">
        <v>1363</v>
      </c>
      <c r="C92" s="61">
        <f>A124821138K_Latest</f>
        <v>29.91</v>
      </c>
      <c r="D92" s="61">
        <f>A124820058T_Latest</f>
        <v>201.602</v>
      </c>
      <c r="E92" s="61">
        <f>A124821678X_Latest</f>
        <v>231.51300000000001</v>
      </c>
      <c r="F92" s="61">
        <f>A124822218C_Latest</f>
        <v>298.09199999999998</v>
      </c>
      <c r="G92" s="61">
        <f>A124820598F_Latest</f>
        <v>1900.4880000000001</v>
      </c>
      <c r="H92" s="59"/>
      <c r="I92" s="59"/>
      <c r="J92" s="59"/>
      <c r="K92" s="59"/>
      <c r="L92" s="59"/>
    </row>
    <row r="93" spans="1:12">
      <c r="A93" s="69"/>
      <c r="B93" s="60" t="s">
        <v>1364</v>
      </c>
      <c r="C93" s="61">
        <f>A124821198L_Latest</f>
        <v>22.225999999999999</v>
      </c>
      <c r="D93" s="61">
        <f>A124820118J_Latest</f>
        <v>83.117999999999995</v>
      </c>
      <c r="E93" s="61">
        <f>A124821738R_Latest</f>
        <v>105.34399999999999</v>
      </c>
      <c r="F93" s="61">
        <f>A124822278F_Latest</f>
        <v>138.393</v>
      </c>
      <c r="G93" s="61">
        <f>A124820658W_Latest</f>
        <v>985.76499999999999</v>
      </c>
      <c r="H93" s="59"/>
      <c r="I93" s="59"/>
      <c r="J93" s="59"/>
      <c r="K93" s="59"/>
      <c r="L93" s="59"/>
    </row>
    <row r="94" spans="1:12">
      <c r="A94" s="63"/>
      <c r="B94" s="60" t="s">
        <v>1365</v>
      </c>
      <c r="C94" s="61">
        <f>A124821258C_Latest</f>
        <v>1.948</v>
      </c>
      <c r="D94" s="61">
        <f>A124820178K_Latest</f>
        <v>13.247</v>
      </c>
      <c r="E94" s="61">
        <f>A124821798T_Latest</f>
        <v>15.195</v>
      </c>
      <c r="F94" s="61">
        <f>A124822338W_Latest</f>
        <v>18.286999999999999</v>
      </c>
      <c r="G94" s="61">
        <f>A124820718L_Latest</f>
        <v>76.004000000000005</v>
      </c>
      <c r="H94" s="59"/>
      <c r="I94" s="59"/>
      <c r="J94" s="59"/>
      <c r="K94" s="59"/>
      <c r="L94" s="59"/>
    </row>
    <row r="95" spans="1:12">
      <c r="A95" s="59"/>
      <c r="B95" s="60" t="s">
        <v>1366</v>
      </c>
      <c r="C95" s="61">
        <f>A124821142A_Latest</f>
        <v>4.5650000000000004</v>
      </c>
      <c r="D95" s="61">
        <f>A124820062J_Latest</f>
        <v>13.605</v>
      </c>
      <c r="E95" s="61">
        <f>A124821682R_Latest</f>
        <v>18.169</v>
      </c>
      <c r="F95" s="61">
        <f>A124822222V_Latest</f>
        <v>23.015000000000001</v>
      </c>
      <c r="G95" s="61">
        <f>A124820602K_Latest</f>
        <v>302.94200000000001</v>
      </c>
      <c r="H95" s="59"/>
      <c r="I95" s="59"/>
      <c r="J95" s="59"/>
      <c r="K95" s="59"/>
      <c r="L95" s="59"/>
    </row>
    <row r="96" spans="1:12">
      <c r="A96" s="30"/>
      <c r="B96" s="60" t="s">
        <v>1367</v>
      </c>
      <c r="C96" s="61">
        <f>A124821202T_Latest</f>
        <v>2.3180000000000001</v>
      </c>
      <c r="D96" s="61">
        <f>A124820122X_Latest</f>
        <v>4.5309999999999997</v>
      </c>
      <c r="E96" s="61">
        <f>A124821742F_Latest</f>
        <v>6.8490000000000002</v>
      </c>
      <c r="F96" s="61">
        <f>A124822282W_Latest</f>
        <v>11.225</v>
      </c>
      <c r="G96" s="61">
        <f>A124820662L_Latest</f>
        <v>191.642</v>
      </c>
      <c r="H96" s="59"/>
      <c r="I96" s="59"/>
      <c r="J96" s="59"/>
      <c r="K96" s="59"/>
      <c r="L96" s="59"/>
    </row>
    <row r="97" spans="1:12">
      <c r="A97" s="59"/>
      <c r="B97" s="60" t="s">
        <v>1368</v>
      </c>
      <c r="C97" s="61">
        <f>A124821146K_Latest</f>
        <v>0.55000000000000004</v>
      </c>
      <c r="D97" s="61">
        <f>A124820066T_Latest</f>
        <v>10.105</v>
      </c>
      <c r="E97" s="61">
        <f>A124821686X_Latest</f>
        <v>10.654999999999999</v>
      </c>
      <c r="F97" s="61">
        <f>A124822226C_Latest</f>
        <v>15.305999999999999</v>
      </c>
      <c r="G97" s="61">
        <f>A124820606V_Latest</f>
        <v>83.817999999999998</v>
      </c>
      <c r="H97" s="59"/>
      <c r="I97" s="59"/>
      <c r="J97" s="59"/>
      <c r="K97" s="59"/>
      <c r="L97" s="59"/>
    </row>
    <row r="98" spans="1:12">
      <c r="A98" s="59"/>
      <c r="B98" s="60" t="s">
        <v>1369</v>
      </c>
      <c r="C98" s="61">
        <f>A124821594R_Latest</f>
        <v>2.7109999999999999</v>
      </c>
      <c r="D98" s="61">
        <f>A124820514K_Latest</f>
        <v>15.430999999999999</v>
      </c>
      <c r="E98" s="61">
        <f>A124822134V_Latest</f>
        <v>18.141999999999999</v>
      </c>
      <c r="F98" s="61">
        <f>A124822674J_Latest</f>
        <v>21.007999999999999</v>
      </c>
      <c r="G98" s="61">
        <f>A124821054A_Latest</f>
        <v>95.29</v>
      </c>
      <c r="H98" s="59"/>
      <c r="I98" s="59"/>
      <c r="J98" s="59"/>
      <c r="K98" s="59"/>
      <c r="L98" s="59"/>
    </row>
    <row r="99" spans="1:12">
      <c r="A99" s="59"/>
      <c r="B99" s="60" t="s">
        <v>1370</v>
      </c>
      <c r="C99" s="61">
        <f>A124821598X_Latest</f>
        <v>4.3620000000000001</v>
      </c>
      <c r="D99" s="61">
        <f>A124820518V_Latest</f>
        <v>8.6039999999999992</v>
      </c>
      <c r="E99" s="61">
        <f>A124822138C_Latest</f>
        <v>12.965999999999999</v>
      </c>
      <c r="F99" s="61">
        <f>A124822678T_Latest</f>
        <v>16.428999999999998</v>
      </c>
      <c r="G99" s="61">
        <f>A124821058K_Latest</f>
        <v>95.072999999999993</v>
      </c>
      <c r="H99" s="59"/>
      <c r="I99" s="59"/>
      <c r="J99" s="59"/>
      <c r="K99" s="59"/>
      <c r="L99" s="59"/>
    </row>
    <row r="100" spans="1:12">
      <c r="A100" s="59"/>
      <c r="B100" s="60" t="s">
        <v>1371</v>
      </c>
      <c r="C100" s="61">
        <f>A124821418C_Latest</f>
        <v>3.149</v>
      </c>
      <c r="D100" s="61">
        <f>A124820338K_Latest</f>
        <v>9.1310000000000002</v>
      </c>
      <c r="E100" s="61">
        <f>A124821958T_Latest</f>
        <v>12.281000000000001</v>
      </c>
      <c r="F100" s="61">
        <f>A124822498J_Latest</f>
        <v>15.911</v>
      </c>
      <c r="G100" s="61">
        <f>A124820878X_Latest</f>
        <v>67.078000000000003</v>
      </c>
      <c r="H100" s="59"/>
      <c r="I100" s="59"/>
      <c r="J100" s="59"/>
      <c r="K100" s="59"/>
      <c r="L100" s="59"/>
    </row>
    <row r="101" spans="1:12">
      <c r="A101" s="59"/>
      <c r="B101" s="60" t="s">
        <v>1372</v>
      </c>
      <c r="C101" s="61">
        <f>A124821474W_Latest</f>
        <v>2.0550000000000002</v>
      </c>
      <c r="D101" s="61">
        <f>A124820394C_Latest</f>
        <v>4.7649999999999997</v>
      </c>
      <c r="E101" s="61">
        <f>A124822014A_Latest</f>
        <v>6.819</v>
      </c>
      <c r="F101" s="61">
        <f>A124822554R_Latest</f>
        <v>10.343</v>
      </c>
      <c r="G101" s="61">
        <f>A124820934F_Latest</f>
        <v>40.476999999999997</v>
      </c>
      <c r="H101" s="59"/>
      <c r="I101" s="59"/>
      <c r="J101" s="59"/>
      <c r="K101" s="59"/>
      <c r="L101" s="59"/>
    </row>
    <row r="102" spans="1:12">
      <c r="A102" s="59"/>
      <c r="B102" s="60" t="s">
        <v>1373</v>
      </c>
      <c r="C102" s="61">
        <f>A124821150A_Latest</f>
        <v>0.56899999999999995</v>
      </c>
      <c r="D102" s="61">
        <f>A124820070J_Latest</f>
        <v>3.7</v>
      </c>
      <c r="E102" s="61">
        <f>A124821690R_Latest</f>
        <v>4.2690000000000001</v>
      </c>
      <c r="F102" s="61">
        <f>A124822230V_Latest</f>
        <v>6.8680000000000003</v>
      </c>
      <c r="G102" s="61">
        <f>A124820610K_Latest</f>
        <v>33.44</v>
      </c>
      <c r="H102" s="59"/>
      <c r="I102" s="59"/>
      <c r="J102" s="59"/>
      <c r="K102" s="59"/>
      <c r="L102" s="59"/>
    </row>
    <row r="103" spans="1:12">
      <c r="A103" s="54" t="s">
        <v>1374</v>
      </c>
      <c r="B103" s="59"/>
      <c r="C103" s="61"/>
      <c r="D103" s="61"/>
      <c r="E103" s="61"/>
      <c r="F103" s="61"/>
      <c r="G103" s="61"/>
      <c r="H103" s="59"/>
      <c r="I103" s="59"/>
      <c r="J103" s="59"/>
      <c r="K103" s="59"/>
      <c r="L103" s="59"/>
    </row>
    <row r="104" spans="1:12">
      <c r="A104" s="59"/>
      <c r="B104" s="70" t="s">
        <v>1375</v>
      </c>
      <c r="C104" s="61">
        <f>A124821154K_Latest</f>
        <v>0.83499999999999996</v>
      </c>
      <c r="D104" s="61">
        <f>A124820074T_Latest</f>
        <v>13.451000000000001</v>
      </c>
      <c r="E104" s="61">
        <f>A124821694X_Latest</f>
        <v>14.286</v>
      </c>
      <c r="F104" s="61">
        <f>A124822234C_Latest</f>
        <v>21.9</v>
      </c>
      <c r="G104" s="61">
        <f>A124820614V_Latest</f>
        <v>77.730999999999995</v>
      </c>
      <c r="H104" s="59"/>
      <c r="I104" s="59"/>
      <c r="J104" s="59"/>
      <c r="K104" s="59"/>
      <c r="L104" s="59"/>
    </row>
    <row r="105" spans="1:12">
      <c r="A105" s="59"/>
      <c r="B105" s="70" t="s">
        <v>1376</v>
      </c>
      <c r="C105" s="61">
        <f>A124821266C_Latest</f>
        <v>4.1959999999999997</v>
      </c>
      <c r="D105" s="61">
        <f>A124820186K_Latest</f>
        <v>15.624000000000001</v>
      </c>
      <c r="E105" s="61">
        <f>A124821806F_Latest</f>
        <v>19.82</v>
      </c>
      <c r="F105" s="61">
        <f>A124822346W_Latest</f>
        <v>25.204000000000001</v>
      </c>
      <c r="G105" s="61">
        <f>A124820726L_Latest</f>
        <v>72.238</v>
      </c>
      <c r="H105" s="59"/>
      <c r="I105" s="59"/>
      <c r="J105" s="59"/>
      <c r="K105" s="59"/>
      <c r="L105" s="59"/>
    </row>
    <row r="106" spans="1:12">
      <c r="A106" s="59"/>
      <c r="B106" s="70" t="s">
        <v>1377</v>
      </c>
      <c r="C106" s="61">
        <f>A124821426C_Latest</f>
        <v>2.782</v>
      </c>
      <c r="D106" s="61">
        <f>A124820346K_Latest</f>
        <v>12.798999999999999</v>
      </c>
      <c r="E106" s="61">
        <f>A124821966T_Latest</f>
        <v>15.58</v>
      </c>
      <c r="F106" s="61">
        <f>A124822506W_Latest</f>
        <v>21.013999999999999</v>
      </c>
      <c r="G106" s="61">
        <f>A124820886X_Latest</f>
        <v>70.938999999999993</v>
      </c>
      <c r="H106" s="59"/>
      <c r="I106" s="59"/>
      <c r="J106" s="59"/>
      <c r="K106" s="59"/>
      <c r="L106" s="59"/>
    </row>
    <row r="107" spans="1:12">
      <c r="A107" s="59"/>
      <c r="B107" s="70" t="s">
        <v>1378</v>
      </c>
      <c r="C107" s="61">
        <f>A124821478F_Latest</f>
        <v>0</v>
      </c>
      <c r="D107" s="61">
        <f>A124820398L_Latest</f>
        <v>9.3040000000000003</v>
      </c>
      <c r="E107" s="61">
        <f>A124822018K_Latest</f>
        <v>9.3040000000000003</v>
      </c>
      <c r="F107" s="61">
        <f>A124822558X_Latest</f>
        <v>10.577999999999999</v>
      </c>
      <c r="G107" s="61">
        <f>A124820938R_Latest</f>
        <v>47.23</v>
      </c>
      <c r="H107" s="59"/>
      <c r="I107" s="59"/>
      <c r="J107" s="59"/>
      <c r="K107" s="59"/>
      <c r="L107" s="59"/>
    </row>
    <row r="108" spans="1:12">
      <c r="A108" s="59"/>
      <c r="B108" s="70" t="s">
        <v>1379</v>
      </c>
      <c r="C108" s="61">
        <f>A124821482W_Latest</f>
        <v>14.413</v>
      </c>
      <c r="D108" s="61">
        <f>A124820402T_Latest</f>
        <v>31.94</v>
      </c>
      <c r="E108" s="61">
        <f>A124822022A_Latest</f>
        <v>46.353000000000002</v>
      </c>
      <c r="F108" s="61">
        <f>A124822562R_Latest</f>
        <v>59.698</v>
      </c>
      <c r="G108" s="61">
        <f>A124820942F_Latest</f>
        <v>717.62699999999995</v>
      </c>
      <c r="H108" s="59"/>
      <c r="I108" s="59"/>
      <c r="J108" s="59"/>
      <c r="K108" s="59"/>
      <c r="L108" s="59"/>
    </row>
    <row r="109" spans="1:12">
      <c r="A109" s="54" t="s">
        <v>1330</v>
      </c>
      <c r="B109" s="54"/>
      <c r="C109" s="71">
        <f>A124821158V_Latest</f>
        <v>52.136000000000003</v>
      </c>
      <c r="D109" s="71">
        <f>A124820078A_Latest</f>
        <v>285.01299999999998</v>
      </c>
      <c r="E109" s="71">
        <f>A124821698J_Latest</f>
        <v>337.149</v>
      </c>
      <c r="F109" s="71">
        <f>A124822238L_Latest</f>
        <v>436.77800000000002</v>
      </c>
      <c r="G109" s="71">
        <f>A124820618C_Latest</f>
        <v>2887.9650000000001</v>
      </c>
      <c r="H109" s="59"/>
      <c r="I109" s="59"/>
      <c r="J109" s="59"/>
      <c r="K109" s="59"/>
      <c r="L109" s="59"/>
    </row>
    <row r="110" spans="1:12">
      <c r="A110" s="49" t="s">
        <v>1381</v>
      </c>
      <c r="B110" s="50"/>
      <c r="C110" s="50"/>
      <c r="D110" s="50"/>
      <c r="E110" s="50"/>
      <c r="F110" s="50"/>
      <c r="G110" s="50"/>
      <c r="H110" s="59"/>
      <c r="I110" s="59"/>
      <c r="J110" s="59"/>
      <c r="K110" s="59"/>
      <c r="L110" s="59"/>
    </row>
    <row r="111" spans="1:12">
      <c r="A111" s="54" t="s">
        <v>1333</v>
      </c>
      <c r="B111" s="55"/>
      <c r="C111" s="61"/>
      <c r="D111" s="61"/>
      <c r="E111" s="61"/>
      <c r="F111" s="61"/>
      <c r="G111" s="61"/>
      <c r="H111" s="59"/>
      <c r="I111" s="59"/>
      <c r="J111" s="59"/>
      <c r="K111" s="59"/>
      <c r="L111" s="59"/>
    </row>
    <row r="112" spans="1:12">
      <c r="A112" s="59"/>
      <c r="B112" s="60" t="s">
        <v>1334</v>
      </c>
      <c r="C112" s="61">
        <f>A124821346C_Latest</f>
        <v>20.452000000000002</v>
      </c>
      <c r="D112" s="61">
        <f>A124820266K_Latest</f>
        <v>138.21299999999999</v>
      </c>
      <c r="E112" s="61">
        <f>A124821886T_Latest</f>
        <v>158.66499999999999</v>
      </c>
      <c r="F112" s="61">
        <f>A124822426W_Latest</f>
        <v>222.21799999999999</v>
      </c>
      <c r="G112" s="61">
        <f>A124820806L_Latest</f>
        <v>1286.319</v>
      </c>
      <c r="H112" s="59"/>
      <c r="I112" s="59"/>
      <c r="J112" s="59"/>
      <c r="K112" s="59"/>
      <c r="L112" s="59"/>
    </row>
    <row r="113" spans="1:12">
      <c r="A113" s="59"/>
      <c r="B113" s="60" t="s">
        <v>1335</v>
      </c>
      <c r="C113" s="61">
        <f>A124821270V_Latest</f>
        <v>19.565000000000001</v>
      </c>
      <c r="D113" s="61">
        <f>A124820190A_Latest</f>
        <v>129.39500000000001</v>
      </c>
      <c r="E113" s="61">
        <f>A124821810W_Latest</f>
        <v>148.96</v>
      </c>
      <c r="F113" s="61">
        <f>A124822350L_Latest</f>
        <v>205.46700000000001</v>
      </c>
      <c r="G113" s="61">
        <f>A124820730C_Latest</f>
        <v>1047.069</v>
      </c>
      <c r="H113" s="59"/>
      <c r="I113" s="59"/>
      <c r="J113" s="59"/>
      <c r="K113" s="59"/>
      <c r="L113" s="59"/>
    </row>
    <row r="114" spans="1:12">
      <c r="A114" s="59"/>
      <c r="B114" s="60" t="s">
        <v>1336</v>
      </c>
      <c r="C114" s="61">
        <f>A124821350V_Latest</f>
        <v>13.334</v>
      </c>
      <c r="D114" s="61">
        <f>A124820270A_Latest</f>
        <v>93.53</v>
      </c>
      <c r="E114" s="61">
        <f>A124821890J_Latest</f>
        <v>106.864</v>
      </c>
      <c r="F114" s="61">
        <f>A124822430L_Latest</f>
        <v>138.91900000000001</v>
      </c>
      <c r="G114" s="61">
        <f>A124820810C_Latest</f>
        <v>789.63599999999997</v>
      </c>
      <c r="H114" s="59"/>
      <c r="I114" s="59"/>
      <c r="J114" s="59"/>
      <c r="K114" s="59"/>
      <c r="L114" s="59"/>
    </row>
    <row r="115" spans="1:12">
      <c r="A115" s="59"/>
      <c r="B115" s="60" t="s">
        <v>1337</v>
      </c>
      <c r="C115" s="61">
        <f>A124821354C_Latest</f>
        <v>1.472</v>
      </c>
      <c r="D115" s="61">
        <f>A124820274K_Latest</f>
        <v>30.545000000000002</v>
      </c>
      <c r="E115" s="61">
        <f>A124821894T_Latest</f>
        <v>32.017000000000003</v>
      </c>
      <c r="F115" s="61">
        <f>A124822434W_Latest</f>
        <v>42.555</v>
      </c>
      <c r="G115" s="61">
        <f>A124820814L_Latest</f>
        <v>308.80900000000003</v>
      </c>
      <c r="H115" s="59"/>
      <c r="I115" s="59"/>
      <c r="J115" s="59"/>
      <c r="K115" s="59"/>
      <c r="L115" s="59"/>
    </row>
    <row r="116" spans="1:12">
      <c r="A116" s="59"/>
      <c r="B116" s="60" t="s">
        <v>1338</v>
      </c>
      <c r="C116" s="61">
        <f>A124821206A_Latest</f>
        <v>3.613</v>
      </c>
      <c r="D116" s="61">
        <f>A124820126J_Latest</f>
        <v>50.871000000000002</v>
      </c>
      <c r="E116" s="61">
        <f>A124821746R_Latest</f>
        <v>54.484000000000002</v>
      </c>
      <c r="F116" s="61">
        <f>A124822286F_Latest</f>
        <v>79.325999999999993</v>
      </c>
      <c r="G116" s="61">
        <f>A124820666W_Latest</f>
        <v>399.51600000000002</v>
      </c>
      <c r="H116" s="59"/>
      <c r="I116" s="59"/>
      <c r="J116" s="59"/>
      <c r="K116" s="59"/>
      <c r="L116" s="59"/>
    </row>
    <row r="117" spans="1:12">
      <c r="A117" s="59"/>
      <c r="B117" s="60" t="s">
        <v>1339</v>
      </c>
      <c r="C117" s="61">
        <f>A124821542L_Latest</f>
        <v>1.2909999999999999</v>
      </c>
      <c r="D117" s="61">
        <f>A124820462V_Latest</f>
        <v>10.554</v>
      </c>
      <c r="E117" s="61">
        <f>A124822082C_Latest</f>
        <v>11.843999999999999</v>
      </c>
      <c r="F117" s="61">
        <f>A124822622F_Latest</f>
        <v>15.348000000000001</v>
      </c>
      <c r="G117" s="61">
        <f>A124821002X_Latest</f>
        <v>94.522999999999996</v>
      </c>
      <c r="H117" s="59"/>
      <c r="I117" s="59"/>
      <c r="J117" s="59"/>
      <c r="K117" s="59"/>
      <c r="L117" s="59"/>
    </row>
    <row r="118" spans="1:12">
      <c r="A118" s="59"/>
      <c r="B118" s="60" t="s">
        <v>1340</v>
      </c>
      <c r="C118" s="61">
        <f>A124821274C_Latest</f>
        <v>0.104</v>
      </c>
      <c r="D118" s="61">
        <f>A124820194K_Latest</f>
        <v>2.6520000000000001</v>
      </c>
      <c r="E118" s="61">
        <f>A124821814F_Latest</f>
        <v>2.7549999999999999</v>
      </c>
      <c r="F118" s="61">
        <f>A124822354W_Latest</f>
        <v>3.5059999999999998</v>
      </c>
      <c r="G118" s="61">
        <f>A124820734L_Latest</f>
        <v>19.364000000000001</v>
      </c>
      <c r="H118" s="59"/>
      <c r="I118" s="59"/>
      <c r="J118" s="59"/>
      <c r="K118" s="59"/>
      <c r="L118" s="59"/>
    </row>
    <row r="119" spans="1:12">
      <c r="A119" s="63"/>
      <c r="B119" s="60" t="s">
        <v>1341</v>
      </c>
      <c r="C119" s="61">
        <f>A124821210T_Latest</f>
        <v>1.04</v>
      </c>
      <c r="D119" s="61">
        <f>A124820130X_Latest</f>
        <v>8.4540000000000006</v>
      </c>
      <c r="E119" s="61">
        <f>A124821750F_Latest</f>
        <v>9.4939999999999998</v>
      </c>
      <c r="F119" s="61">
        <f>A124822290W_Latest</f>
        <v>11.547000000000001</v>
      </c>
      <c r="G119" s="61">
        <f>A124820670L_Latest</f>
        <v>55.076000000000001</v>
      </c>
      <c r="H119" s="59"/>
      <c r="I119" s="59"/>
      <c r="J119" s="59"/>
      <c r="K119" s="59"/>
      <c r="L119" s="59"/>
    </row>
    <row r="120" spans="1:12">
      <c r="A120" s="63" t="s">
        <v>1342</v>
      </c>
      <c r="B120" s="59"/>
      <c r="C120" s="61"/>
      <c r="D120" s="61"/>
      <c r="E120" s="61"/>
      <c r="F120" s="61"/>
      <c r="G120" s="61"/>
      <c r="H120" s="59"/>
      <c r="I120" s="59"/>
      <c r="J120" s="59"/>
      <c r="K120" s="59"/>
      <c r="L120" s="59"/>
    </row>
    <row r="121" spans="1:12">
      <c r="A121" s="59"/>
      <c r="B121" s="64" t="s">
        <v>1343</v>
      </c>
      <c r="C121" s="61">
        <f>A124821278L_Latest</f>
        <v>6.6429999999999998</v>
      </c>
      <c r="D121" s="61">
        <f>A124820198V_Latest</f>
        <v>116.119</v>
      </c>
      <c r="E121" s="61">
        <f>A124821818R_Latest</f>
        <v>122.762</v>
      </c>
      <c r="F121" s="61">
        <f>A124822358F_Latest</f>
        <v>157.988</v>
      </c>
      <c r="G121" s="61">
        <f>A124820738W_Latest</f>
        <v>441.54700000000003</v>
      </c>
      <c r="H121" s="59"/>
      <c r="I121" s="59"/>
      <c r="J121" s="59"/>
      <c r="K121" s="59"/>
      <c r="L121" s="59"/>
    </row>
    <row r="122" spans="1:12">
      <c r="A122" s="59"/>
      <c r="B122" s="64" t="s">
        <v>1344</v>
      </c>
      <c r="C122" s="61">
        <f>A124821546W_Latest</f>
        <v>7.7080000000000002</v>
      </c>
      <c r="D122" s="61">
        <f>A124820466C_Latest</f>
        <v>109.04900000000001</v>
      </c>
      <c r="E122" s="61">
        <f>A124822086L_Latest</f>
        <v>116.758</v>
      </c>
      <c r="F122" s="61">
        <f>A124822626R_Latest</f>
        <v>167.364</v>
      </c>
      <c r="G122" s="61">
        <f>A124821006J_Latest</f>
        <v>380.75400000000002</v>
      </c>
      <c r="H122" s="59"/>
      <c r="I122" s="59"/>
      <c r="J122" s="59"/>
      <c r="K122" s="59"/>
      <c r="L122" s="59"/>
    </row>
    <row r="123" spans="1:12">
      <c r="A123" s="59"/>
      <c r="B123" s="64" t="s">
        <v>1345</v>
      </c>
      <c r="C123" s="61">
        <f>A124821282C_Latest</f>
        <v>6.556</v>
      </c>
      <c r="D123" s="61">
        <f>A124820202X_Latest</f>
        <v>95.007999999999996</v>
      </c>
      <c r="E123" s="61">
        <f>A124821822F_Latest</f>
        <v>101.563</v>
      </c>
      <c r="F123" s="61">
        <f>A124822362W_Latest</f>
        <v>147.161</v>
      </c>
      <c r="G123" s="61">
        <f>A124820742L_Latest</f>
        <v>333.78899999999999</v>
      </c>
      <c r="H123" s="59"/>
      <c r="I123" s="59"/>
      <c r="J123" s="59"/>
      <c r="K123" s="59"/>
      <c r="L123" s="59"/>
    </row>
    <row r="124" spans="1:12">
      <c r="A124" s="59"/>
      <c r="B124" s="64" t="s">
        <v>1346</v>
      </c>
      <c r="C124" s="61">
        <f>A124821602C_Latest</f>
        <v>9.0039999999999996</v>
      </c>
      <c r="D124" s="61">
        <f>A124820522K_Latest</f>
        <v>59.795999999999999</v>
      </c>
      <c r="E124" s="61">
        <f>A124822142V_Latest</f>
        <v>68.8</v>
      </c>
      <c r="F124" s="61">
        <f>A124822682J_Latest</f>
        <v>96.337000000000003</v>
      </c>
      <c r="G124" s="61">
        <f>A124821062A_Latest</f>
        <v>300.51900000000001</v>
      </c>
      <c r="H124" s="59"/>
      <c r="I124" s="59"/>
      <c r="J124" s="59"/>
      <c r="K124" s="59"/>
      <c r="L124" s="59"/>
    </row>
    <row r="125" spans="1:12">
      <c r="A125" s="59"/>
      <c r="B125" s="64" t="s">
        <v>1347</v>
      </c>
      <c r="C125" s="61">
        <f>A124821550L_Latest</f>
        <v>16.065999999999999</v>
      </c>
      <c r="D125" s="61">
        <f>A124820470V_Latest</f>
        <v>56.610999999999997</v>
      </c>
      <c r="E125" s="61">
        <f>A124822090C_Latest</f>
        <v>72.677000000000007</v>
      </c>
      <c r="F125" s="61">
        <f>A124822630F_Latest</f>
        <v>99.451999999999998</v>
      </c>
      <c r="G125" s="61">
        <f>A124821010X_Latest</f>
        <v>580.50099999999998</v>
      </c>
      <c r="H125" s="59"/>
      <c r="I125" s="59"/>
      <c r="J125" s="59"/>
      <c r="K125" s="59"/>
      <c r="L125" s="59"/>
    </row>
    <row r="126" spans="1:12">
      <c r="A126" s="59"/>
      <c r="B126" s="64" t="s">
        <v>1348</v>
      </c>
      <c r="C126" s="61">
        <f>A124821214A_Latest</f>
        <v>14.893000000000001</v>
      </c>
      <c r="D126" s="61">
        <f>A124820134J_Latest</f>
        <v>27.63</v>
      </c>
      <c r="E126" s="61">
        <f>A124821754R_Latest</f>
        <v>42.523000000000003</v>
      </c>
      <c r="F126" s="61">
        <f>A124822294F_Latest</f>
        <v>50.582000000000001</v>
      </c>
      <c r="G126" s="61">
        <f>A124820674W_Latest</f>
        <v>1963.202</v>
      </c>
      <c r="H126" s="59"/>
      <c r="I126" s="59"/>
      <c r="J126" s="59"/>
      <c r="K126" s="59"/>
      <c r="L126" s="59"/>
    </row>
    <row r="127" spans="1:12">
      <c r="A127" s="63" t="s">
        <v>1349</v>
      </c>
      <c r="B127" s="59"/>
      <c r="C127" s="61"/>
      <c r="D127" s="61"/>
      <c r="E127" s="61"/>
      <c r="F127" s="61"/>
      <c r="G127" s="61"/>
      <c r="H127" s="59"/>
      <c r="I127" s="59"/>
      <c r="J127" s="59"/>
      <c r="K127" s="59"/>
      <c r="L127" s="59"/>
    </row>
    <row r="128" spans="1:12">
      <c r="A128" s="65"/>
      <c r="B128" s="64" t="s">
        <v>1350</v>
      </c>
      <c r="C128" s="61">
        <f>A124821286L_Latest</f>
        <v>49.076999999999998</v>
      </c>
      <c r="D128" s="61">
        <f>A124820206J_Latest</f>
        <v>415.642</v>
      </c>
      <c r="E128" s="61">
        <f>A124821826R_Latest</f>
        <v>464.71800000000002</v>
      </c>
      <c r="F128" s="61">
        <f>A124822366F_Latest</f>
        <v>633.99800000000005</v>
      </c>
      <c r="G128" s="61">
        <f>A124820746W_Latest</f>
        <v>3068.0149999999999</v>
      </c>
      <c r="H128" s="59"/>
      <c r="I128" s="59"/>
      <c r="J128" s="59"/>
      <c r="K128" s="59"/>
      <c r="L128" s="59"/>
    </row>
    <row r="129" spans="1:12">
      <c r="A129" s="65"/>
      <c r="B129" s="66" t="s">
        <v>1351</v>
      </c>
      <c r="C129" s="61">
        <f>A124821358L_Latest</f>
        <v>34.942999999999998</v>
      </c>
      <c r="D129" s="61">
        <f>A124820278V_Latest</f>
        <v>238.23400000000001</v>
      </c>
      <c r="E129" s="61">
        <f>A124821898A_Latest</f>
        <v>273.17599999999999</v>
      </c>
      <c r="F129" s="61">
        <f>A124822438F_Latest</f>
        <v>375.41199999999998</v>
      </c>
      <c r="G129" s="61">
        <f>A124820818W_Latest</f>
        <v>2105.2130000000002</v>
      </c>
      <c r="H129" s="59"/>
      <c r="I129" s="59"/>
      <c r="J129" s="59"/>
      <c r="K129" s="59"/>
      <c r="L129" s="59"/>
    </row>
    <row r="130" spans="1:12">
      <c r="A130" s="65"/>
      <c r="B130" s="67" t="s">
        <v>1352</v>
      </c>
      <c r="C130" s="61">
        <f>A124821218K_Latest</f>
        <v>15.845000000000001</v>
      </c>
      <c r="D130" s="61">
        <f>A124820138T_Latest</f>
        <v>163.66</v>
      </c>
      <c r="E130" s="61">
        <f>A124821758X_Latest</f>
        <v>179.50399999999999</v>
      </c>
      <c r="F130" s="61">
        <f>A124822298R_Latest</f>
        <v>251.97200000000001</v>
      </c>
      <c r="G130" s="61">
        <f>A124820678F_Latest</f>
        <v>609.50199999999995</v>
      </c>
      <c r="H130" s="59"/>
      <c r="I130" s="59"/>
      <c r="J130" s="59"/>
      <c r="K130" s="59"/>
      <c r="L130" s="59"/>
    </row>
    <row r="131" spans="1:12">
      <c r="A131" s="65"/>
      <c r="B131" s="67" t="s">
        <v>1353</v>
      </c>
      <c r="C131" s="61">
        <f>A124821430V_Latest</f>
        <v>19.097999999999999</v>
      </c>
      <c r="D131" s="61">
        <f>A124820350A_Latest</f>
        <v>74.573999999999998</v>
      </c>
      <c r="E131" s="61">
        <f>A124821970J_Latest</f>
        <v>93.671999999999997</v>
      </c>
      <c r="F131" s="61">
        <f>A124822510L_Latest</f>
        <v>123.44</v>
      </c>
      <c r="G131" s="61">
        <f>A124820890R_Latest</f>
        <v>1495.711</v>
      </c>
      <c r="H131" s="59"/>
      <c r="I131" s="59"/>
      <c r="J131" s="59"/>
      <c r="K131" s="59"/>
      <c r="L131" s="59"/>
    </row>
    <row r="132" spans="1:12">
      <c r="A132" s="65"/>
      <c r="B132" s="66" t="s">
        <v>1354</v>
      </c>
      <c r="C132" s="61">
        <f>A124821606L_Latest</f>
        <v>5.9770000000000003</v>
      </c>
      <c r="D132" s="61">
        <f>A124820526V_Latest</f>
        <v>63.567999999999998</v>
      </c>
      <c r="E132" s="61">
        <f>A124822146C_Latest</f>
        <v>69.545000000000002</v>
      </c>
      <c r="F132" s="61">
        <f>A124822686T_Latest</f>
        <v>103.384</v>
      </c>
      <c r="G132" s="61">
        <f>A124821066K_Latest</f>
        <v>360.68400000000003</v>
      </c>
      <c r="H132" s="59"/>
      <c r="I132" s="59"/>
      <c r="J132" s="59"/>
      <c r="K132" s="59"/>
      <c r="L132" s="59"/>
    </row>
    <row r="133" spans="1:12">
      <c r="A133" s="65"/>
      <c r="B133" s="66" t="s">
        <v>1355</v>
      </c>
      <c r="C133" s="61">
        <f>A124821610C_Latest</f>
        <v>3.93</v>
      </c>
      <c r="D133" s="61">
        <f>A124820530K_Latest</f>
        <v>79.284000000000006</v>
      </c>
      <c r="E133" s="61">
        <f>A124822150V_Latest</f>
        <v>83.213999999999999</v>
      </c>
      <c r="F133" s="61">
        <f>A124822690J_Latest</f>
        <v>100.991</v>
      </c>
      <c r="G133" s="61">
        <f>A124821070A_Latest</f>
        <v>280.62700000000001</v>
      </c>
      <c r="H133" s="59"/>
      <c r="I133" s="59"/>
      <c r="J133" s="59"/>
      <c r="K133" s="59"/>
      <c r="L133" s="59"/>
    </row>
    <row r="134" spans="1:12">
      <c r="A134" s="68"/>
      <c r="B134" s="66" t="s">
        <v>1356</v>
      </c>
      <c r="C134" s="61">
        <f>A124821486F_Latest</f>
        <v>3.5840000000000001</v>
      </c>
      <c r="D134" s="61">
        <f>A124820406A_Latest</f>
        <v>26.446999999999999</v>
      </c>
      <c r="E134" s="61">
        <f>A124822026K_Latest</f>
        <v>30.030999999999999</v>
      </c>
      <c r="F134" s="61">
        <f>A124822566X_Latest</f>
        <v>41.45</v>
      </c>
      <c r="G134" s="61">
        <f>A124820946R_Latest</f>
        <v>125.107</v>
      </c>
      <c r="H134" s="59"/>
      <c r="I134" s="59"/>
      <c r="J134" s="59"/>
      <c r="K134" s="59"/>
      <c r="L134" s="59"/>
    </row>
    <row r="135" spans="1:12">
      <c r="A135" s="65"/>
      <c r="B135" s="66" t="s">
        <v>1357</v>
      </c>
      <c r="C135" s="61">
        <f>A124821434C_Latest</f>
        <v>0.64300000000000002</v>
      </c>
      <c r="D135" s="61">
        <f>A124820354K_Latest</f>
        <v>8.109</v>
      </c>
      <c r="E135" s="61">
        <f>A124821974T_Latest</f>
        <v>8.7520000000000007</v>
      </c>
      <c r="F135" s="61">
        <f>A124822514W_Latest</f>
        <v>12.760999999999999</v>
      </c>
      <c r="G135" s="61">
        <f>A124820894X_Latest</f>
        <v>196.386</v>
      </c>
      <c r="H135" s="59"/>
      <c r="I135" s="59"/>
      <c r="J135" s="59"/>
      <c r="K135" s="59"/>
      <c r="L135" s="59"/>
    </row>
    <row r="136" spans="1:12">
      <c r="A136" s="65"/>
      <c r="B136" s="64" t="s">
        <v>1358</v>
      </c>
      <c r="C136" s="61">
        <f>A124821614L_Latest</f>
        <v>11.587</v>
      </c>
      <c r="D136" s="61">
        <f>A124820534V_Latest</f>
        <v>44.47</v>
      </c>
      <c r="E136" s="61">
        <f>A124822154C_Latest</f>
        <v>56.057000000000002</v>
      </c>
      <c r="F136" s="61">
        <f>A124822694T_Latest</f>
        <v>77.626999999999995</v>
      </c>
      <c r="G136" s="61">
        <f>A124821074K_Latest</f>
        <v>887.44</v>
      </c>
      <c r="H136" s="59"/>
      <c r="I136" s="59"/>
      <c r="J136" s="59"/>
      <c r="K136" s="59"/>
      <c r="L136" s="59"/>
    </row>
    <row r="137" spans="1:12">
      <c r="A137" s="65"/>
      <c r="B137" s="66" t="s">
        <v>1359</v>
      </c>
      <c r="C137" s="61">
        <f>A124821222A_Latest</f>
        <v>11.067</v>
      </c>
      <c r="D137" s="61">
        <f>A124820142J_Latest</f>
        <v>29.696999999999999</v>
      </c>
      <c r="E137" s="61">
        <f>A124821762R_Latest</f>
        <v>40.764000000000003</v>
      </c>
      <c r="F137" s="61">
        <f>A124822302V_Latest</f>
        <v>55.124000000000002</v>
      </c>
      <c r="G137" s="61">
        <f>A124820682W_Latest</f>
        <v>803.952</v>
      </c>
      <c r="H137" s="59"/>
      <c r="I137" s="59"/>
      <c r="J137" s="59"/>
      <c r="K137" s="59"/>
      <c r="L137" s="59"/>
    </row>
    <row r="138" spans="1:12">
      <c r="A138" s="65"/>
      <c r="B138" s="66" t="s">
        <v>1360</v>
      </c>
      <c r="C138" s="61">
        <f>A124821618W_Latest</f>
        <v>0.52</v>
      </c>
      <c r="D138" s="61">
        <f>A124820538C_Latest</f>
        <v>14.773</v>
      </c>
      <c r="E138" s="61">
        <f>A124822158L_Latest</f>
        <v>15.292999999999999</v>
      </c>
      <c r="F138" s="61">
        <f>A124822698A_Latest</f>
        <v>22.503</v>
      </c>
      <c r="G138" s="61">
        <f>A124821078V_Latest</f>
        <v>83.488</v>
      </c>
      <c r="H138" s="59"/>
      <c r="I138" s="59"/>
      <c r="J138" s="59"/>
      <c r="K138" s="59"/>
      <c r="L138" s="59"/>
    </row>
    <row r="139" spans="1:12">
      <c r="A139" s="65"/>
      <c r="B139" s="64" t="s">
        <v>1361</v>
      </c>
      <c r="C139" s="61">
        <f>A124821362C_Latest</f>
        <v>0.20599999999999999</v>
      </c>
      <c r="D139" s="61">
        <f>A124820282K_Latest</f>
        <v>4.1020000000000003</v>
      </c>
      <c r="E139" s="61">
        <f>A124821902F_Latest</f>
        <v>4.3079999999999998</v>
      </c>
      <c r="F139" s="61">
        <f>A124822442W_Latest</f>
        <v>7.2590000000000003</v>
      </c>
      <c r="G139" s="61">
        <f>A124820822L_Latest</f>
        <v>44.857999999999997</v>
      </c>
      <c r="H139" s="59"/>
      <c r="I139" s="59"/>
      <c r="J139" s="59"/>
      <c r="K139" s="59"/>
      <c r="L139" s="59"/>
    </row>
    <row r="140" spans="1:12">
      <c r="A140" s="54" t="s">
        <v>1362</v>
      </c>
      <c r="B140" s="59"/>
      <c r="C140" s="61"/>
      <c r="D140" s="61"/>
      <c r="E140" s="61"/>
      <c r="F140" s="61"/>
      <c r="G140" s="61"/>
      <c r="H140" s="59"/>
      <c r="I140" s="59"/>
      <c r="J140" s="59"/>
      <c r="K140" s="59"/>
      <c r="L140" s="59"/>
    </row>
    <row r="141" spans="1:12">
      <c r="A141" s="59"/>
      <c r="B141" s="60" t="s">
        <v>1363</v>
      </c>
      <c r="C141" s="61">
        <f>A124821438L_Latest</f>
        <v>27.908999999999999</v>
      </c>
      <c r="D141" s="61">
        <f>A124820358V_Latest</f>
        <v>291.30200000000002</v>
      </c>
      <c r="E141" s="61">
        <f>A124821978A_Latest</f>
        <v>319.21100000000001</v>
      </c>
      <c r="F141" s="61">
        <f>A124822518F_Latest</f>
        <v>429.66399999999999</v>
      </c>
      <c r="G141" s="61">
        <f>A124820898J_Latest</f>
        <v>2462.145</v>
      </c>
      <c r="H141" s="59"/>
      <c r="I141" s="59"/>
      <c r="J141" s="59"/>
      <c r="K141" s="59"/>
      <c r="L141" s="59"/>
    </row>
    <row r="142" spans="1:12">
      <c r="A142" s="69"/>
      <c r="B142" s="60" t="s">
        <v>1364</v>
      </c>
      <c r="C142" s="61">
        <f>A124821162K_Latest</f>
        <v>32.960999999999999</v>
      </c>
      <c r="D142" s="61">
        <f>A124820082T_Latest</f>
        <v>172.708</v>
      </c>
      <c r="E142" s="61">
        <f>A124821702L_Latest</f>
        <v>205.66900000000001</v>
      </c>
      <c r="F142" s="61">
        <f>A124822242C_Latest</f>
        <v>288.75900000000001</v>
      </c>
      <c r="G142" s="61">
        <f>A124820622V_Latest</f>
        <v>1535.981</v>
      </c>
      <c r="H142" s="59"/>
      <c r="I142" s="59"/>
      <c r="J142" s="59"/>
      <c r="K142" s="59"/>
      <c r="L142" s="59"/>
    </row>
    <row r="143" spans="1:12">
      <c r="A143" s="63"/>
      <c r="B143" s="60" t="s">
        <v>1365</v>
      </c>
      <c r="C143" s="61">
        <f>A124821290C_Latest</f>
        <v>3.802</v>
      </c>
      <c r="D143" s="61">
        <f>A124820210X_Latest</f>
        <v>10.901</v>
      </c>
      <c r="E143" s="61">
        <f>A124821830F_Latest</f>
        <v>14.704000000000001</v>
      </c>
      <c r="F143" s="61">
        <f>A124822370W_Latest</f>
        <v>19.812000000000001</v>
      </c>
      <c r="G143" s="61">
        <f>A124820750L_Latest</f>
        <v>105.584</v>
      </c>
      <c r="H143" s="59"/>
      <c r="I143" s="59"/>
      <c r="J143" s="59"/>
      <c r="K143" s="59"/>
      <c r="L143" s="59"/>
    </row>
    <row r="144" spans="1:12">
      <c r="A144" s="59"/>
      <c r="B144" s="60" t="s">
        <v>1366</v>
      </c>
      <c r="C144" s="61">
        <f>A124821294L_Latest</f>
        <v>4.7469999999999999</v>
      </c>
      <c r="D144" s="61">
        <f>A124820214J_Latest</f>
        <v>27.244</v>
      </c>
      <c r="E144" s="61">
        <f>A124821834R_Latest</f>
        <v>31.991</v>
      </c>
      <c r="F144" s="61">
        <f>A124822374F_Latest</f>
        <v>41.35</v>
      </c>
      <c r="G144" s="61">
        <f>A124820754W_Latest</f>
        <v>367.036</v>
      </c>
      <c r="H144" s="59"/>
      <c r="I144" s="59"/>
      <c r="J144" s="59"/>
      <c r="K144" s="59"/>
      <c r="L144" s="59"/>
    </row>
    <row r="145" spans="1:12">
      <c r="A145" s="30"/>
      <c r="B145" s="60" t="s">
        <v>1367</v>
      </c>
      <c r="C145" s="61">
        <f>A124821490W_Latest</f>
        <v>1.839</v>
      </c>
      <c r="D145" s="61">
        <f>A124820410T_Latest</f>
        <v>6.673</v>
      </c>
      <c r="E145" s="61">
        <f>A124822030A_Latest</f>
        <v>8.5120000000000005</v>
      </c>
      <c r="F145" s="61">
        <f>A124822570R_Latest</f>
        <v>10.629</v>
      </c>
      <c r="G145" s="61">
        <f>A124820950F_Latest</f>
        <v>231.602</v>
      </c>
      <c r="H145" s="59"/>
      <c r="I145" s="59"/>
      <c r="J145" s="59"/>
      <c r="K145" s="59"/>
      <c r="L145" s="59"/>
    </row>
    <row r="146" spans="1:12">
      <c r="A146" s="59"/>
      <c r="B146" s="60" t="s">
        <v>1368</v>
      </c>
      <c r="C146" s="61">
        <f>A124821622L_Latest</f>
        <v>1.798</v>
      </c>
      <c r="D146" s="61">
        <f>A124820542V_Latest</f>
        <v>16.529</v>
      </c>
      <c r="E146" s="61">
        <f>A124822162C_Latest</f>
        <v>18.327000000000002</v>
      </c>
      <c r="F146" s="61">
        <f>A124822702F_Latest</f>
        <v>25.018000000000001</v>
      </c>
      <c r="G146" s="61">
        <f>A124821082K_Latest</f>
        <v>142.59</v>
      </c>
      <c r="H146" s="59"/>
      <c r="I146" s="59"/>
      <c r="J146" s="59"/>
      <c r="K146" s="59"/>
      <c r="L146" s="59"/>
    </row>
    <row r="147" spans="1:12">
      <c r="A147" s="59"/>
      <c r="B147" s="60" t="s">
        <v>1369</v>
      </c>
      <c r="C147" s="61">
        <f>A124821494F_Latest</f>
        <v>8.0280000000000005</v>
      </c>
      <c r="D147" s="61">
        <f>A124820414A_Latest</f>
        <v>33.899000000000001</v>
      </c>
      <c r="E147" s="61">
        <f>A124822034K_Latest</f>
        <v>41.926000000000002</v>
      </c>
      <c r="F147" s="61">
        <f>A124822574X_Latest</f>
        <v>60.258000000000003</v>
      </c>
      <c r="G147" s="61">
        <f>A124820954R_Latest</f>
        <v>223.667</v>
      </c>
      <c r="H147" s="59"/>
      <c r="I147" s="59"/>
      <c r="J147" s="59"/>
      <c r="K147" s="59"/>
      <c r="L147" s="59"/>
    </row>
    <row r="148" spans="1:12">
      <c r="A148" s="59"/>
      <c r="B148" s="60" t="s">
        <v>1370</v>
      </c>
      <c r="C148" s="61">
        <f>A124821442C_Latest</f>
        <v>6.5510000000000002</v>
      </c>
      <c r="D148" s="61">
        <f>A124820362K_Latest</f>
        <v>31.64</v>
      </c>
      <c r="E148" s="61">
        <f>A124821982T_Latest</f>
        <v>38.192</v>
      </c>
      <c r="F148" s="61">
        <f>A124822522W_Latest</f>
        <v>51.222999999999999</v>
      </c>
      <c r="G148" s="61">
        <f>A124820902L_Latest</f>
        <v>186.845</v>
      </c>
      <c r="H148" s="59"/>
      <c r="I148" s="59"/>
      <c r="J148" s="59"/>
      <c r="K148" s="59"/>
      <c r="L148" s="59"/>
    </row>
    <row r="149" spans="1:12">
      <c r="A149" s="59"/>
      <c r="B149" s="60" t="s">
        <v>1371</v>
      </c>
      <c r="C149" s="61">
        <f>A124821166V_Latest</f>
        <v>3.0939999999999999</v>
      </c>
      <c r="D149" s="61">
        <f>A124820086A_Latest</f>
        <v>31.699000000000002</v>
      </c>
      <c r="E149" s="61">
        <f>A124821706W_Latest</f>
        <v>34.793999999999997</v>
      </c>
      <c r="F149" s="61">
        <f>A124822246L_Latest</f>
        <v>56.677</v>
      </c>
      <c r="G149" s="61">
        <f>A124820626C_Latest</f>
        <v>171.47200000000001</v>
      </c>
      <c r="H149" s="59"/>
      <c r="I149" s="59"/>
      <c r="J149" s="59"/>
      <c r="K149" s="59"/>
      <c r="L149" s="59"/>
    </row>
    <row r="150" spans="1:12">
      <c r="A150" s="59"/>
      <c r="B150" s="60" t="s">
        <v>1372</v>
      </c>
      <c r="C150" s="61">
        <f>A124821626W_Latest</f>
        <v>0.65700000000000003</v>
      </c>
      <c r="D150" s="61">
        <f>A124820546C_Latest</f>
        <v>8.5169999999999995</v>
      </c>
      <c r="E150" s="61">
        <f>A124822166L_Latest</f>
        <v>9.1739999999999995</v>
      </c>
      <c r="F150" s="61">
        <f>A124822706R_Latest</f>
        <v>12.263</v>
      </c>
      <c r="G150" s="61">
        <f>A124821086V_Latest</f>
        <v>51.487000000000002</v>
      </c>
      <c r="H150" s="59"/>
      <c r="I150" s="59"/>
      <c r="J150" s="59"/>
      <c r="K150" s="59"/>
      <c r="L150" s="59"/>
    </row>
    <row r="151" spans="1:12">
      <c r="A151" s="59"/>
      <c r="B151" s="60" t="s">
        <v>1373</v>
      </c>
      <c r="C151" s="61">
        <f>A124821170K_Latest</f>
        <v>2.4449999999999998</v>
      </c>
      <c r="D151" s="61">
        <f>A124820090T_Latest</f>
        <v>5.6059999999999999</v>
      </c>
      <c r="E151" s="61">
        <f>A124821710L_Latest</f>
        <v>8.0500000000000007</v>
      </c>
      <c r="F151" s="61">
        <f>A124822250C_Latest</f>
        <v>11.529</v>
      </c>
      <c r="G151" s="61">
        <f>A124820630V_Latest</f>
        <v>55.698</v>
      </c>
      <c r="H151" s="59"/>
      <c r="I151" s="59"/>
      <c r="J151" s="59"/>
      <c r="K151" s="59"/>
      <c r="L151" s="59"/>
    </row>
    <row r="152" spans="1:12">
      <c r="A152" s="54" t="s">
        <v>1374</v>
      </c>
      <c r="B152" s="59"/>
      <c r="C152" s="61"/>
      <c r="D152" s="61"/>
      <c r="E152" s="61"/>
      <c r="F152" s="61"/>
      <c r="G152" s="61"/>
      <c r="H152" s="59"/>
      <c r="I152" s="59"/>
      <c r="J152" s="59"/>
      <c r="K152" s="59"/>
      <c r="L152" s="59"/>
    </row>
    <row r="153" spans="1:12">
      <c r="A153" s="59"/>
      <c r="B153" s="70" t="s">
        <v>1375</v>
      </c>
      <c r="C153" s="61">
        <f>A124821498R_Latest</f>
        <v>3.3010000000000002</v>
      </c>
      <c r="D153" s="61">
        <f>A124820418K_Latest</f>
        <v>31.786999999999999</v>
      </c>
      <c r="E153" s="61">
        <f>A124822038V_Latest</f>
        <v>35.088000000000001</v>
      </c>
      <c r="F153" s="61">
        <f>A124822578J_Latest</f>
        <v>55.814999999999998</v>
      </c>
      <c r="G153" s="61">
        <f>A124820958X_Latest</f>
        <v>167.09399999999999</v>
      </c>
      <c r="H153" s="59"/>
      <c r="I153" s="59"/>
      <c r="J153" s="59"/>
      <c r="K153" s="59"/>
      <c r="L153" s="59"/>
    </row>
    <row r="154" spans="1:12">
      <c r="A154" s="59"/>
      <c r="B154" s="70" t="s">
        <v>1376</v>
      </c>
      <c r="C154" s="61">
        <f>A124821298W_Latest</f>
        <v>3.8109999999999999</v>
      </c>
      <c r="D154" s="61">
        <f>A124820218T_Latest</f>
        <v>33.857999999999997</v>
      </c>
      <c r="E154" s="61">
        <f>A124821838X_Latest</f>
        <v>37.668999999999997</v>
      </c>
      <c r="F154" s="61">
        <f>A124822378R_Latest</f>
        <v>55.551000000000002</v>
      </c>
      <c r="G154" s="61">
        <f>A124820758F_Latest</f>
        <v>161.21700000000001</v>
      </c>
      <c r="H154" s="59"/>
      <c r="I154" s="59"/>
      <c r="J154" s="59"/>
      <c r="K154" s="59"/>
      <c r="L154" s="59"/>
    </row>
    <row r="155" spans="1:12">
      <c r="A155" s="59"/>
      <c r="B155" s="70" t="s">
        <v>1377</v>
      </c>
      <c r="C155" s="61">
        <f>A124821554W_Latest</f>
        <v>2.984</v>
      </c>
      <c r="D155" s="61">
        <f>A124820474C_Latest</f>
        <v>30.186</v>
      </c>
      <c r="E155" s="61">
        <f>A124822094L_Latest</f>
        <v>33.170999999999999</v>
      </c>
      <c r="F155" s="61">
        <f>A124822634R_Latest</f>
        <v>46.871000000000002</v>
      </c>
      <c r="G155" s="61">
        <f>A124821014J_Latest</f>
        <v>140.517</v>
      </c>
      <c r="H155" s="59"/>
      <c r="I155" s="59"/>
      <c r="J155" s="59"/>
      <c r="K155" s="59"/>
      <c r="L155" s="59"/>
    </row>
    <row r="156" spans="1:12">
      <c r="A156" s="59"/>
      <c r="B156" s="70" t="s">
        <v>1378</v>
      </c>
      <c r="C156" s="61">
        <f>A124821230A_Latest</f>
        <v>3.7959999999999998</v>
      </c>
      <c r="D156" s="61">
        <f>A124820150J_Latest</f>
        <v>23.986000000000001</v>
      </c>
      <c r="E156" s="61">
        <f>A124821770R_Latest</f>
        <v>27.782</v>
      </c>
      <c r="F156" s="61">
        <f>A124822310V_Latest</f>
        <v>36.856000000000002</v>
      </c>
      <c r="G156" s="61">
        <f>A124820690W_Latest</f>
        <v>104.32599999999999</v>
      </c>
      <c r="H156" s="59"/>
      <c r="I156" s="59"/>
      <c r="J156" s="59"/>
      <c r="K156" s="59"/>
      <c r="L156" s="59"/>
    </row>
    <row r="157" spans="1:12">
      <c r="A157" s="59"/>
      <c r="B157" s="70" t="s">
        <v>1379</v>
      </c>
      <c r="C157" s="61">
        <f>A124821634W_Latest</f>
        <v>19.068999999999999</v>
      </c>
      <c r="D157" s="61">
        <f>A124820554C_Latest</f>
        <v>52.89</v>
      </c>
      <c r="E157" s="61">
        <f>A124822174L_Latest</f>
        <v>71.959999999999994</v>
      </c>
      <c r="F157" s="61">
        <f>A124822714R_Latest</f>
        <v>93.665000000000006</v>
      </c>
      <c r="G157" s="61">
        <f>A124821094V_Latest</f>
        <v>962.82600000000002</v>
      </c>
      <c r="H157" s="59"/>
      <c r="I157" s="59"/>
      <c r="J157" s="59"/>
      <c r="K157" s="59"/>
      <c r="L157" s="59"/>
    </row>
    <row r="158" spans="1:12">
      <c r="A158" s="54" t="s">
        <v>1330</v>
      </c>
      <c r="B158" s="54"/>
      <c r="C158" s="71">
        <f>A124821638F_Latest</f>
        <v>60.87</v>
      </c>
      <c r="D158" s="71">
        <f>A124820558L_Latest</f>
        <v>464.21300000000002</v>
      </c>
      <c r="E158" s="71">
        <f>A124822178W_Latest</f>
        <v>525.08299999999997</v>
      </c>
      <c r="F158" s="71">
        <f>A124822718X_Latest</f>
        <v>718.88499999999999</v>
      </c>
      <c r="G158" s="71">
        <f>A124821098C_Latest</f>
        <v>4000.3130000000001</v>
      </c>
      <c r="H158" s="59"/>
      <c r="I158" s="59"/>
      <c r="J158" s="59"/>
      <c r="K158" s="59"/>
      <c r="L158" s="59"/>
    </row>
    <row r="159" spans="1:12">
      <c r="A159" s="59"/>
      <c r="B159" s="54"/>
      <c r="C159" s="72"/>
      <c r="D159" s="72"/>
      <c r="E159" s="72"/>
      <c r="F159" s="72"/>
      <c r="G159" s="72"/>
      <c r="H159" s="59"/>
      <c r="I159" s="73"/>
      <c r="J159" s="59"/>
      <c r="K159" s="59"/>
      <c r="L159" s="59"/>
    </row>
    <row r="160" spans="1:12">
      <c r="A160" s="59"/>
      <c r="B160" s="74"/>
      <c r="C160" s="75"/>
      <c r="D160" s="75"/>
      <c r="E160" s="75"/>
      <c r="F160" s="75"/>
      <c r="G160" s="75"/>
      <c r="H160" s="59"/>
      <c r="I160" s="73"/>
      <c r="J160" s="59"/>
      <c r="K160" s="59"/>
      <c r="L160" s="59"/>
    </row>
    <row r="161" spans="1:12">
      <c r="A161" s="30" t="s">
        <v>1382</v>
      </c>
      <c r="B161" s="75"/>
      <c r="C161" s="75"/>
      <c r="D161" s="75"/>
      <c r="E161" s="75"/>
      <c r="F161" s="75"/>
      <c r="G161" s="59"/>
      <c r="H161" s="73"/>
      <c r="I161" s="59"/>
      <c r="J161" s="59"/>
      <c r="K161" s="59"/>
      <c r="L161" s="59"/>
    </row>
    <row r="162" spans="1:12">
      <c r="A162" s="76"/>
      <c r="B162" s="76"/>
      <c r="C162" s="76"/>
      <c r="D162" s="76"/>
      <c r="E162" s="76"/>
      <c r="F162" s="76"/>
      <c r="G162" s="76"/>
      <c r="H162" s="76"/>
      <c r="I162" s="77"/>
      <c r="J162" s="76"/>
      <c r="K162" s="76"/>
      <c r="L162" s="76"/>
    </row>
    <row r="163" spans="1:12">
      <c r="A163" s="76"/>
      <c r="B163" s="76"/>
      <c r="C163" s="76"/>
      <c r="D163" s="76"/>
      <c r="E163" s="76"/>
      <c r="F163" s="76"/>
      <c r="G163" s="76"/>
      <c r="H163" s="76"/>
      <c r="I163" s="77"/>
      <c r="J163" s="76"/>
      <c r="K163" s="76"/>
      <c r="L163" s="76"/>
    </row>
  </sheetData>
  <mergeCells count="6">
    <mergeCell ref="B6:L6"/>
    <mergeCell ref="A8:H8"/>
    <mergeCell ref="A9:B9"/>
    <mergeCell ref="C9:E9"/>
    <mergeCell ref="F9:F10"/>
    <mergeCell ref="G9:G10"/>
  </mergeCells>
  <hyperlinks>
    <hyperlink ref="A161" r:id="rId1" display="© Commonwealth of Australia 2015" xr:uid="{BDACF3C9-3301-4A4D-9029-B709F35EF747}"/>
  </hyperlinks>
  <pageMargins left="0.74803149606299213" right="0.74803149606299213" top="0.98425196850393704" bottom="0.98425196850393704" header="0.51181102362204722" footer="0.51181102362204722"/>
  <pageSetup paperSize="8" scale="68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D4420-8B49-4D3B-9B33-D91F88C8A094}">
  <sheetPr>
    <pageSetUpPr fitToPage="1"/>
  </sheetPr>
  <dimension ref="A1:L163"/>
  <sheetViews>
    <sheetView zoomScaleNormal="100" workbookViewId="0">
      <pane ySplit="11" topLeftCell="A12" activePane="bottomLeft" state="frozen"/>
      <selection activeCell="Z1" sqref="Z1"/>
      <selection pane="bottomLeft"/>
    </sheetView>
  </sheetViews>
  <sheetFormatPr defaultRowHeight="15" customHeight="1"/>
  <cols>
    <col min="1" max="1" width="3" customWidth="1"/>
    <col min="2" max="2" width="50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1302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33" t="s">
        <v>1303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5.95" customHeight="1">
      <c r="A6" s="31"/>
      <c r="B6" s="87" t="str">
        <f>Contents!B6</f>
        <v>Table 8. Characteristics of discouraged job seekers and other potential workers</v>
      </c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2" ht="15.95" customHeight="1">
      <c r="A7" s="31"/>
      <c r="B7" s="34" t="str">
        <f>Contents!B7</f>
        <v>Released at 11:30 am (Canberra time) Wed 7 Jul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88" t="str">
        <f>Contents!C12</f>
        <v>Table 8.2 - Time Series IDs</v>
      </c>
      <c r="B8" s="88"/>
      <c r="C8" s="88"/>
      <c r="D8" s="88"/>
      <c r="E8" s="88"/>
      <c r="F8" s="88"/>
      <c r="G8" s="88"/>
      <c r="H8" s="88"/>
      <c r="I8" s="35"/>
      <c r="J8" s="36"/>
      <c r="K8" s="37"/>
      <c r="L8" s="37"/>
    </row>
    <row r="9" spans="1:12" ht="25.5" customHeight="1">
      <c r="A9" s="89"/>
      <c r="B9" s="89"/>
      <c r="C9" s="90" t="s">
        <v>1325</v>
      </c>
      <c r="D9" s="90"/>
      <c r="E9" s="90"/>
      <c r="F9" s="91" t="s">
        <v>1326</v>
      </c>
      <c r="G9" s="93" t="s">
        <v>1327</v>
      </c>
      <c r="H9" s="38"/>
      <c r="I9" s="39"/>
      <c r="J9" s="40"/>
      <c r="K9" s="40"/>
      <c r="L9" s="40"/>
    </row>
    <row r="10" spans="1:12" ht="22.5">
      <c r="A10" s="41"/>
      <c r="B10" s="41"/>
      <c r="C10" s="42" t="s">
        <v>1328</v>
      </c>
      <c r="D10" s="42" t="s">
        <v>1329</v>
      </c>
      <c r="E10" s="42" t="s">
        <v>1330</v>
      </c>
      <c r="F10" s="92"/>
      <c r="G10" s="94"/>
      <c r="H10" s="42"/>
      <c r="I10" s="39"/>
      <c r="J10" s="43"/>
      <c r="K10" s="44"/>
      <c r="L10" s="45"/>
    </row>
    <row r="11" spans="1:12">
      <c r="A11" s="41"/>
      <c r="B11" s="41"/>
      <c r="C11" s="46" t="s">
        <v>1331</v>
      </c>
      <c r="D11" s="46" t="s">
        <v>1331</v>
      </c>
      <c r="E11" s="46" t="s">
        <v>1331</v>
      </c>
      <c r="F11" s="46" t="s">
        <v>1331</v>
      </c>
      <c r="G11" s="46" t="s">
        <v>1331</v>
      </c>
      <c r="H11" s="46"/>
      <c r="I11" s="47"/>
      <c r="J11" s="48"/>
      <c r="K11" s="48"/>
      <c r="L11" s="48"/>
    </row>
    <row r="12" spans="1:12">
      <c r="A12" s="49" t="s">
        <v>1332</v>
      </c>
      <c r="B12" s="50"/>
      <c r="C12" s="50"/>
      <c r="D12" s="50"/>
      <c r="E12" s="50"/>
      <c r="F12" s="50"/>
      <c r="G12" s="50"/>
      <c r="H12" s="51"/>
      <c r="I12" s="52"/>
      <c r="J12" s="53"/>
      <c r="K12" s="53"/>
      <c r="L12" s="53"/>
    </row>
    <row r="13" spans="1:12">
      <c r="A13" s="54" t="s">
        <v>1333</v>
      </c>
      <c r="B13" s="55"/>
      <c r="C13" s="56"/>
      <c r="D13" s="56"/>
      <c r="E13" s="56"/>
      <c r="F13" s="56"/>
      <c r="G13" s="56"/>
      <c r="H13" s="57"/>
      <c r="I13" s="58"/>
      <c r="J13" s="58"/>
      <c r="K13" s="58"/>
      <c r="L13" s="58"/>
    </row>
    <row r="14" spans="1:12">
      <c r="A14" s="59"/>
      <c r="B14" s="60" t="s">
        <v>1334</v>
      </c>
      <c r="C14" s="19" t="s">
        <v>280</v>
      </c>
      <c r="D14" s="19" t="s">
        <v>281</v>
      </c>
      <c r="E14" s="19" t="s">
        <v>279</v>
      </c>
      <c r="F14" s="19" t="s">
        <v>278</v>
      </c>
      <c r="G14" s="19" t="s">
        <v>277</v>
      </c>
      <c r="H14" s="57"/>
      <c r="I14" s="57"/>
      <c r="J14" s="57"/>
      <c r="K14" s="57"/>
      <c r="L14" s="57"/>
    </row>
    <row r="15" spans="1:12">
      <c r="A15" s="59"/>
      <c r="B15" s="60" t="s">
        <v>1335</v>
      </c>
      <c r="C15" s="19" t="s">
        <v>295</v>
      </c>
      <c r="D15" s="19" t="s">
        <v>296</v>
      </c>
      <c r="E15" s="19" t="s">
        <v>294</v>
      </c>
      <c r="F15" s="19" t="s">
        <v>293</v>
      </c>
      <c r="G15" s="19" t="s">
        <v>292</v>
      </c>
      <c r="H15" s="57"/>
      <c r="I15" s="57"/>
      <c r="J15" s="57"/>
      <c r="K15" s="57"/>
      <c r="L15" s="57"/>
    </row>
    <row r="16" spans="1:12">
      <c r="A16" s="59"/>
      <c r="B16" s="60" t="s">
        <v>1336</v>
      </c>
      <c r="C16" s="19" t="s">
        <v>310</v>
      </c>
      <c r="D16" s="19" t="s">
        <v>311</v>
      </c>
      <c r="E16" s="19" t="s">
        <v>309</v>
      </c>
      <c r="F16" s="19" t="s">
        <v>308</v>
      </c>
      <c r="G16" s="19" t="s">
        <v>307</v>
      </c>
      <c r="H16" s="57"/>
      <c r="I16" s="57"/>
      <c r="J16" s="57"/>
      <c r="K16" s="57"/>
      <c r="L16" s="57"/>
    </row>
    <row r="17" spans="1:12">
      <c r="A17" s="59"/>
      <c r="B17" s="60" t="s">
        <v>1337</v>
      </c>
      <c r="C17" s="19" t="s">
        <v>325</v>
      </c>
      <c r="D17" s="19" t="s">
        <v>326</v>
      </c>
      <c r="E17" s="19" t="s">
        <v>324</v>
      </c>
      <c r="F17" s="19" t="s">
        <v>323</v>
      </c>
      <c r="G17" s="19" t="s">
        <v>322</v>
      </c>
      <c r="H17" s="57"/>
      <c r="I17" s="57"/>
      <c r="J17" s="57"/>
      <c r="K17" s="57"/>
      <c r="L17" s="57"/>
    </row>
    <row r="18" spans="1:12">
      <c r="A18" s="59"/>
      <c r="B18" s="60" t="s">
        <v>1338</v>
      </c>
      <c r="C18" s="19" t="s">
        <v>340</v>
      </c>
      <c r="D18" s="19" t="s">
        <v>341</v>
      </c>
      <c r="E18" s="19" t="s">
        <v>339</v>
      </c>
      <c r="F18" s="19" t="s">
        <v>338</v>
      </c>
      <c r="G18" s="19" t="s">
        <v>337</v>
      </c>
      <c r="H18" s="57"/>
      <c r="I18" s="57"/>
      <c r="J18" s="57"/>
      <c r="K18" s="57"/>
      <c r="L18" s="57"/>
    </row>
    <row r="19" spans="1:12">
      <c r="A19" s="59"/>
      <c r="B19" s="60" t="s">
        <v>1339</v>
      </c>
      <c r="C19" s="19" t="s">
        <v>355</v>
      </c>
      <c r="D19" s="19" t="s">
        <v>356</v>
      </c>
      <c r="E19" s="19" t="s">
        <v>354</v>
      </c>
      <c r="F19" s="19" t="s">
        <v>353</v>
      </c>
      <c r="G19" s="19" t="s">
        <v>352</v>
      </c>
      <c r="H19" s="57"/>
      <c r="I19" s="57"/>
      <c r="J19" s="57"/>
      <c r="K19" s="57"/>
      <c r="L19" s="57"/>
    </row>
    <row r="20" spans="1:12">
      <c r="A20" s="59"/>
      <c r="B20" s="60" t="s">
        <v>1340</v>
      </c>
      <c r="C20" s="19" t="s">
        <v>370</v>
      </c>
      <c r="D20" s="19" t="s">
        <v>371</v>
      </c>
      <c r="E20" s="19" t="s">
        <v>369</v>
      </c>
      <c r="F20" s="19" t="s">
        <v>368</v>
      </c>
      <c r="G20" s="19" t="s">
        <v>367</v>
      </c>
      <c r="H20" s="57"/>
      <c r="I20" s="57"/>
      <c r="J20" s="57"/>
      <c r="K20" s="57"/>
      <c r="L20" s="57"/>
    </row>
    <row r="21" spans="1:12">
      <c r="A21" s="63"/>
      <c r="B21" s="60" t="s">
        <v>1341</v>
      </c>
      <c r="C21" s="19" t="s">
        <v>385</v>
      </c>
      <c r="D21" s="19" t="s">
        <v>386</v>
      </c>
      <c r="E21" s="19" t="s">
        <v>384</v>
      </c>
      <c r="F21" s="19" t="s">
        <v>383</v>
      </c>
      <c r="G21" s="19" t="s">
        <v>382</v>
      </c>
      <c r="H21" s="57"/>
      <c r="I21" s="57"/>
      <c r="J21" s="57"/>
      <c r="K21" s="57"/>
      <c r="L21" s="57"/>
    </row>
    <row r="22" spans="1:12">
      <c r="A22" s="63" t="s">
        <v>1342</v>
      </c>
      <c r="B22" s="59"/>
      <c r="C22" s="19"/>
      <c r="D22" s="19"/>
      <c r="E22" s="19"/>
      <c r="F22" s="19"/>
      <c r="G22" s="19"/>
      <c r="H22" s="57"/>
      <c r="I22" s="57"/>
      <c r="J22" s="57"/>
      <c r="K22" s="57"/>
      <c r="L22" s="57"/>
    </row>
    <row r="23" spans="1:12">
      <c r="A23" s="59"/>
      <c r="B23" s="64" t="s">
        <v>1343</v>
      </c>
      <c r="C23" s="19" t="s">
        <v>400</v>
      </c>
      <c r="D23" s="19" t="s">
        <v>401</v>
      </c>
      <c r="E23" s="19" t="s">
        <v>399</v>
      </c>
      <c r="F23" s="19" t="s">
        <v>398</v>
      </c>
      <c r="G23" s="19" t="s">
        <v>397</v>
      </c>
      <c r="H23" s="57"/>
      <c r="I23" s="57"/>
      <c r="J23" s="57"/>
      <c r="K23" s="57"/>
      <c r="L23" s="57"/>
    </row>
    <row r="24" spans="1:12">
      <c r="A24" s="59"/>
      <c r="B24" s="64" t="s">
        <v>1344</v>
      </c>
      <c r="C24" s="19" t="s">
        <v>415</v>
      </c>
      <c r="D24" s="19" t="s">
        <v>416</v>
      </c>
      <c r="E24" s="19" t="s">
        <v>414</v>
      </c>
      <c r="F24" s="19" t="s">
        <v>413</v>
      </c>
      <c r="G24" s="19" t="s">
        <v>412</v>
      </c>
      <c r="H24" s="57"/>
      <c r="I24" s="57"/>
      <c r="J24" s="57"/>
      <c r="K24" s="57"/>
      <c r="L24" s="57"/>
    </row>
    <row r="25" spans="1:12">
      <c r="A25" s="59"/>
      <c r="B25" s="64" t="s">
        <v>1345</v>
      </c>
      <c r="C25" s="19" t="s">
        <v>430</v>
      </c>
      <c r="D25" s="19" t="s">
        <v>431</v>
      </c>
      <c r="E25" s="19" t="s">
        <v>429</v>
      </c>
      <c r="F25" s="19" t="s">
        <v>428</v>
      </c>
      <c r="G25" s="19" t="s">
        <v>427</v>
      </c>
      <c r="H25" s="57"/>
      <c r="I25" s="57"/>
      <c r="J25" s="57"/>
      <c r="K25" s="57"/>
      <c r="L25" s="57"/>
    </row>
    <row r="26" spans="1:12">
      <c r="A26" s="59"/>
      <c r="B26" s="64" t="s">
        <v>1346</v>
      </c>
      <c r="C26" s="19" t="s">
        <v>445</v>
      </c>
      <c r="D26" s="19" t="s">
        <v>446</v>
      </c>
      <c r="E26" s="19" t="s">
        <v>444</v>
      </c>
      <c r="F26" s="19" t="s">
        <v>443</v>
      </c>
      <c r="G26" s="19" t="s">
        <v>442</v>
      </c>
      <c r="H26" s="57"/>
      <c r="I26" s="57"/>
      <c r="J26" s="57"/>
      <c r="K26" s="57"/>
      <c r="L26" s="57"/>
    </row>
    <row r="27" spans="1:12">
      <c r="A27" s="59"/>
      <c r="B27" s="64" t="s">
        <v>1347</v>
      </c>
      <c r="C27" s="19" t="s">
        <v>460</v>
      </c>
      <c r="D27" s="19" t="s">
        <v>461</v>
      </c>
      <c r="E27" s="19" t="s">
        <v>459</v>
      </c>
      <c r="F27" s="19" t="s">
        <v>458</v>
      </c>
      <c r="G27" s="19" t="s">
        <v>457</v>
      </c>
      <c r="H27" s="57"/>
      <c r="I27" s="57"/>
      <c r="J27" s="57"/>
      <c r="K27" s="57"/>
      <c r="L27" s="57"/>
    </row>
    <row r="28" spans="1:12">
      <c r="A28" s="59"/>
      <c r="B28" s="64" t="s">
        <v>1348</v>
      </c>
      <c r="C28" s="19" t="s">
        <v>475</v>
      </c>
      <c r="D28" s="19" t="s">
        <v>476</v>
      </c>
      <c r="E28" s="19" t="s">
        <v>474</v>
      </c>
      <c r="F28" s="19" t="s">
        <v>473</v>
      </c>
      <c r="G28" s="19" t="s">
        <v>472</v>
      </c>
      <c r="H28" s="57"/>
      <c r="I28" s="57"/>
      <c r="J28" s="57"/>
      <c r="K28" s="57"/>
      <c r="L28" s="57"/>
    </row>
    <row r="29" spans="1:12">
      <c r="A29" s="63" t="s">
        <v>1349</v>
      </c>
      <c r="B29" s="59"/>
      <c r="C29" s="19"/>
      <c r="D29" s="19"/>
      <c r="E29" s="19"/>
      <c r="F29" s="19"/>
      <c r="G29" s="19"/>
      <c r="H29" s="57"/>
      <c r="I29" s="57"/>
      <c r="J29" s="57"/>
      <c r="K29" s="57"/>
      <c r="L29" s="57"/>
    </row>
    <row r="30" spans="1:12">
      <c r="A30" s="65"/>
      <c r="B30" s="64" t="s">
        <v>1350</v>
      </c>
      <c r="C30" s="19" t="s">
        <v>490</v>
      </c>
      <c r="D30" s="19" t="s">
        <v>491</v>
      </c>
      <c r="E30" s="19" t="s">
        <v>489</v>
      </c>
      <c r="F30" s="19" t="s">
        <v>488</v>
      </c>
      <c r="G30" s="19" t="s">
        <v>487</v>
      </c>
      <c r="H30" s="57"/>
      <c r="I30" s="57"/>
      <c r="J30" s="57"/>
      <c r="K30" s="57"/>
      <c r="L30" s="57"/>
    </row>
    <row r="31" spans="1:12">
      <c r="A31" s="65"/>
      <c r="B31" s="66" t="s">
        <v>1351</v>
      </c>
      <c r="C31" s="19" t="s">
        <v>505</v>
      </c>
      <c r="D31" s="19" t="s">
        <v>506</v>
      </c>
      <c r="E31" s="19" t="s">
        <v>504</v>
      </c>
      <c r="F31" s="19" t="s">
        <v>503</v>
      </c>
      <c r="G31" s="19" t="s">
        <v>502</v>
      </c>
      <c r="H31" s="57"/>
      <c r="I31" s="57"/>
      <c r="J31" s="57"/>
      <c r="K31" s="57"/>
      <c r="L31" s="57"/>
    </row>
    <row r="32" spans="1:12">
      <c r="A32" s="65"/>
      <c r="B32" s="67" t="s">
        <v>1352</v>
      </c>
      <c r="C32" s="19" t="s">
        <v>770</v>
      </c>
      <c r="D32" s="19" t="s">
        <v>771</v>
      </c>
      <c r="E32" s="19" t="s">
        <v>769</v>
      </c>
      <c r="F32" s="19" t="s">
        <v>768</v>
      </c>
      <c r="G32" s="19" t="s">
        <v>767</v>
      </c>
      <c r="H32" s="57"/>
      <c r="I32" s="57"/>
      <c r="J32" s="57"/>
      <c r="K32" s="57"/>
      <c r="L32" s="57"/>
    </row>
    <row r="33" spans="1:12">
      <c r="A33" s="65"/>
      <c r="B33" s="67" t="s">
        <v>1353</v>
      </c>
      <c r="C33" s="19" t="s">
        <v>785</v>
      </c>
      <c r="D33" s="19" t="s">
        <v>786</v>
      </c>
      <c r="E33" s="19" t="s">
        <v>784</v>
      </c>
      <c r="F33" s="19" t="s">
        <v>783</v>
      </c>
      <c r="G33" s="19" t="s">
        <v>782</v>
      </c>
      <c r="H33" s="57"/>
      <c r="I33" s="57"/>
      <c r="J33" s="57"/>
      <c r="K33" s="57"/>
      <c r="L33" s="57"/>
    </row>
    <row r="34" spans="1:12">
      <c r="A34" s="65"/>
      <c r="B34" s="66" t="s">
        <v>1354</v>
      </c>
      <c r="C34" s="19" t="s">
        <v>800</v>
      </c>
      <c r="D34" s="19" t="s">
        <v>801</v>
      </c>
      <c r="E34" s="19" t="s">
        <v>799</v>
      </c>
      <c r="F34" s="19" t="s">
        <v>798</v>
      </c>
      <c r="G34" s="19" t="s">
        <v>797</v>
      </c>
      <c r="H34" s="57"/>
      <c r="I34" s="57"/>
      <c r="J34" s="57"/>
      <c r="K34" s="57"/>
      <c r="L34" s="57"/>
    </row>
    <row r="35" spans="1:12">
      <c r="A35" s="65"/>
      <c r="B35" s="66" t="s">
        <v>1355</v>
      </c>
      <c r="C35" s="19" t="s">
        <v>815</v>
      </c>
      <c r="D35" s="19" t="s">
        <v>816</v>
      </c>
      <c r="E35" s="19" t="s">
        <v>814</v>
      </c>
      <c r="F35" s="19" t="s">
        <v>813</v>
      </c>
      <c r="G35" s="19" t="s">
        <v>812</v>
      </c>
      <c r="H35" s="57"/>
      <c r="I35" s="57"/>
      <c r="J35" s="57"/>
      <c r="K35" s="57"/>
      <c r="L35" s="57"/>
    </row>
    <row r="36" spans="1:12">
      <c r="A36" s="68"/>
      <c r="B36" s="66" t="s">
        <v>1356</v>
      </c>
      <c r="C36" s="19" t="s">
        <v>830</v>
      </c>
      <c r="D36" s="19" t="s">
        <v>831</v>
      </c>
      <c r="E36" s="19" t="s">
        <v>829</v>
      </c>
      <c r="F36" s="19" t="s">
        <v>828</v>
      </c>
      <c r="G36" s="19" t="s">
        <v>827</v>
      </c>
      <c r="H36" s="57"/>
      <c r="I36" s="57"/>
      <c r="J36" s="57"/>
      <c r="K36" s="57"/>
      <c r="L36" s="57"/>
    </row>
    <row r="37" spans="1:12">
      <c r="A37" s="65"/>
      <c r="B37" s="66" t="s">
        <v>1357</v>
      </c>
      <c r="C37" s="19" t="s">
        <v>845</v>
      </c>
      <c r="D37" s="19" t="s">
        <v>846</v>
      </c>
      <c r="E37" s="19" t="s">
        <v>844</v>
      </c>
      <c r="F37" s="19" t="s">
        <v>843</v>
      </c>
      <c r="G37" s="19" t="s">
        <v>842</v>
      </c>
      <c r="H37" s="57"/>
      <c r="I37" s="57"/>
      <c r="J37" s="57"/>
      <c r="K37" s="57"/>
      <c r="L37" s="57"/>
    </row>
    <row r="38" spans="1:12">
      <c r="A38" s="65"/>
      <c r="B38" s="64" t="s">
        <v>1358</v>
      </c>
      <c r="C38" s="19" t="s">
        <v>860</v>
      </c>
      <c r="D38" s="19" t="s">
        <v>861</v>
      </c>
      <c r="E38" s="19" t="s">
        <v>859</v>
      </c>
      <c r="F38" s="19" t="s">
        <v>858</v>
      </c>
      <c r="G38" s="19" t="s">
        <v>857</v>
      </c>
      <c r="H38" s="57"/>
      <c r="I38" s="57"/>
      <c r="J38" s="57"/>
      <c r="K38" s="57"/>
      <c r="L38" s="57"/>
    </row>
    <row r="39" spans="1:12">
      <c r="A39" s="65"/>
      <c r="B39" s="66" t="s">
        <v>1359</v>
      </c>
      <c r="C39" s="19" t="s">
        <v>875</v>
      </c>
      <c r="D39" s="19" t="s">
        <v>876</v>
      </c>
      <c r="E39" s="19" t="s">
        <v>874</v>
      </c>
      <c r="F39" s="19" t="s">
        <v>873</v>
      </c>
      <c r="G39" s="19" t="s">
        <v>872</v>
      </c>
      <c r="H39" s="57"/>
      <c r="I39" s="57"/>
      <c r="J39" s="57"/>
      <c r="K39" s="57"/>
      <c r="L39" s="57"/>
    </row>
    <row r="40" spans="1:12">
      <c r="A40" s="65"/>
      <c r="B40" s="66" t="s">
        <v>1360</v>
      </c>
      <c r="C40" s="19" t="s">
        <v>890</v>
      </c>
      <c r="D40" s="19" t="s">
        <v>891</v>
      </c>
      <c r="E40" s="19" t="s">
        <v>889</v>
      </c>
      <c r="F40" s="19" t="s">
        <v>888</v>
      </c>
      <c r="G40" s="19" t="s">
        <v>887</v>
      </c>
      <c r="H40" s="57"/>
      <c r="I40" s="57"/>
      <c r="J40" s="57"/>
      <c r="K40" s="57"/>
      <c r="L40" s="57"/>
    </row>
    <row r="41" spans="1:12">
      <c r="A41" s="65"/>
      <c r="B41" s="64" t="s">
        <v>1361</v>
      </c>
      <c r="C41" s="19" t="s">
        <v>905</v>
      </c>
      <c r="D41" s="19" t="s">
        <v>906</v>
      </c>
      <c r="E41" s="19" t="s">
        <v>904</v>
      </c>
      <c r="F41" s="19" t="s">
        <v>903</v>
      </c>
      <c r="G41" s="19" t="s">
        <v>902</v>
      </c>
      <c r="H41" s="57"/>
      <c r="I41" s="57"/>
      <c r="J41" s="57"/>
      <c r="K41" s="57"/>
      <c r="L41" s="57"/>
    </row>
    <row r="42" spans="1:12">
      <c r="A42" s="54" t="s">
        <v>1362</v>
      </c>
      <c r="B42" s="59"/>
      <c r="C42" s="19"/>
      <c r="D42" s="19"/>
      <c r="E42" s="19"/>
      <c r="F42" s="19"/>
      <c r="G42" s="19"/>
      <c r="H42" s="57"/>
      <c r="I42" s="57"/>
      <c r="J42" s="57"/>
      <c r="K42" s="57"/>
      <c r="L42" s="57"/>
    </row>
    <row r="43" spans="1:12">
      <c r="A43" s="59"/>
      <c r="B43" s="60" t="s">
        <v>1363</v>
      </c>
      <c r="C43" s="19" t="s">
        <v>920</v>
      </c>
      <c r="D43" s="19" t="s">
        <v>921</v>
      </c>
      <c r="E43" s="19" t="s">
        <v>919</v>
      </c>
      <c r="F43" s="19" t="s">
        <v>918</v>
      </c>
      <c r="G43" s="19" t="s">
        <v>917</v>
      </c>
      <c r="H43" s="57"/>
      <c r="I43" s="57"/>
      <c r="J43" s="57"/>
      <c r="K43" s="57"/>
      <c r="L43" s="57"/>
    </row>
    <row r="44" spans="1:12">
      <c r="A44" s="69"/>
      <c r="B44" s="60" t="s">
        <v>1364</v>
      </c>
      <c r="C44" s="19" t="s">
        <v>935</v>
      </c>
      <c r="D44" s="19" t="s">
        <v>936</v>
      </c>
      <c r="E44" s="19" t="s">
        <v>934</v>
      </c>
      <c r="F44" s="19" t="s">
        <v>933</v>
      </c>
      <c r="G44" s="19" t="s">
        <v>932</v>
      </c>
      <c r="H44" s="57"/>
      <c r="I44" s="57"/>
      <c r="J44" s="57"/>
      <c r="K44" s="57"/>
      <c r="L44" s="57"/>
    </row>
    <row r="45" spans="1:12">
      <c r="A45" s="63"/>
      <c r="B45" s="60" t="s">
        <v>1365</v>
      </c>
      <c r="C45" s="19" t="s">
        <v>950</v>
      </c>
      <c r="D45" s="19" t="s">
        <v>951</v>
      </c>
      <c r="E45" s="19" t="s">
        <v>949</v>
      </c>
      <c r="F45" s="19" t="s">
        <v>948</v>
      </c>
      <c r="G45" s="19" t="s">
        <v>947</v>
      </c>
      <c r="H45" s="57"/>
      <c r="I45" s="57"/>
      <c r="J45" s="57"/>
      <c r="K45" s="57"/>
      <c r="L45" s="57"/>
    </row>
    <row r="46" spans="1:12">
      <c r="A46" s="59"/>
      <c r="B46" s="60" t="s">
        <v>1366</v>
      </c>
      <c r="C46" s="19" t="s">
        <v>965</v>
      </c>
      <c r="D46" s="19" t="s">
        <v>966</v>
      </c>
      <c r="E46" s="19" t="s">
        <v>964</v>
      </c>
      <c r="F46" s="19" t="s">
        <v>963</v>
      </c>
      <c r="G46" s="19" t="s">
        <v>962</v>
      </c>
      <c r="H46" s="57"/>
      <c r="I46" s="57"/>
      <c r="J46" s="57"/>
      <c r="K46" s="57"/>
      <c r="L46" s="57"/>
    </row>
    <row r="47" spans="1:12">
      <c r="A47" s="30"/>
      <c r="B47" s="60" t="s">
        <v>1367</v>
      </c>
      <c r="C47" s="19" t="s">
        <v>980</v>
      </c>
      <c r="D47" s="19" t="s">
        <v>981</v>
      </c>
      <c r="E47" s="19" t="s">
        <v>979</v>
      </c>
      <c r="F47" s="19" t="s">
        <v>978</v>
      </c>
      <c r="G47" s="19" t="s">
        <v>977</v>
      </c>
      <c r="H47" s="57"/>
      <c r="I47" s="57"/>
      <c r="J47" s="57"/>
      <c r="K47" s="57"/>
      <c r="L47" s="57"/>
    </row>
    <row r="48" spans="1:12">
      <c r="A48" s="59"/>
      <c r="B48" s="60" t="s">
        <v>1368</v>
      </c>
      <c r="C48" s="19" t="s">
        <v>995</v>
      </c>
      <c r="D48" s="19" t="s">
        <v>996</v>
      </c>
      <c r="E48" s="19" t="s">
        <v>994</v>
      </c>
      <c r="F48" s="19" t="s">
        <v>993</v>
      </c>
      <c r="G48" s="19" t="s">
        <v>992</v>
      </c>
      <c r="H48" s="57"/>
      <c r="I48" s="57"/>
      <c r="J48" s="57"/>
      <c r="K48" s="57"/>
      <c r="L48" s="57"/>
    </row>
    <row r="49" spans="1:12">
      <c r="A49" s="59"/>
      <c r="B49" s="60" t="s">
        <v>1369</v>
      </c>
      <c r="C49" s="19" t="s">
        <v>1010</v>
      </c>
      <c r="D49" s="19" t="s">
        <v>1011</v>
      </c>
      <c r="E49" s="19" t="s">
        <v>1009</v>
      </c>
      <c r="F49" s="19" t="s">
        <v>1008</v>
      </c>
      <c r="G49" s="19" t="s">
        <v>1007</v>
      </c>
      <c r="H49" s="57"/>
      <c r="I49" s="57"/>
      <c r="J49" s="57"/>
      <c r="K49" s="57"/>
      <c r="L49" s="57"/>
    </row>
    <row r="50" spans="1:12">
      <c r="A50" s="59"/>
      <c r="B50" s="60" t="s">
        <v>1370</v>
      </c>
      <c r="C50" s="19" t="s">
        <v>1170</v>
      </c>
      <c r="D50" s="19" t="s">
        <v>1171</v>
      </c>
      <c r="E50" s="19" t="s">
        <v>1169</v>
      </c>
      <c r="F50" s="19" t="s">
        <v>1168</v>
      </c>
      <c r="G50" s="19" t="s">
        <v>1167</v>
      </c>
      <c r="H50" s="57"/>
      <c r="I50" s="57"/>
      <c r="J50" s="57"/>
      <c r="K50" s="57"/>
      <c r="L50" s="57"/>
    </row>
    <row r="51" spans="1:12">
      <c r="A51" s="59"/>
      <c r="B51" s="60" t="s">
        <v>1371</v>
      </c>
      <c r="C51" s="19" t="s">
        <v>1185</v>
      </c>
      <c r="D51" s="19" t="s">
        <v>1186</v>
      </c>
      <c r="E51" s="19" t="s">
        <v>1184</v>
      </c>
      <c r="F51" s="19" t="s">
        <v>1183</v>
      </c>
      <c r="G51" s="19" t="s">
        <v>1182</v>
      </c>
      <c r="H51" s="57"/>
      <c r="I51" s="57"/>
      <c r="J51" s="57"/>
      <c r="K51" s="57"/>
      <c r="L51" s="57"/>
    </row>
    <row r="52" spans="1:12">
      <c r="A52" s="59"/>
      <c r="B52" s="60" t="s">
        <v>1372</v>
      </c>
      <c r="C52" s="19" t="s">
        <v>1200</v>
      </c>
      <c r="D52" s="19" t="s">
        <v>1201</v>
      </c>
      <c r="E52" s="19" t="s">
        <v>1199</v>
      </c>
      <c r="F52" s="19" t="s">
        <v>1198</v>
      </c>
      <c r="G52" s="19" t="s">
        <v>1197</v>
      </c>
      <c r="H52" s="57"/>
      <c r="I52" s="57"/>
      <c r="J52" s="57"/>
      <c r="K52" s="57"/>
      <c r="L52" s="57"/>
    </row>
    <row r="53" spans="1:12">
      <c r="A53" s="59"/>
      <c r="B53" s="60" t="s">
        <v>1373</v>
      </c>
      <c r="C53" s="19" t="s">
        <v>1215</v>
      </c>
      <c r="D53" s="19" t="s">
        <v>1216</v>
      </c>
      <c r="E53" s="19" t="s">
        <v>1214</v>
      </c>
      <c r="F53" s="19" t="s">
        <v>1213</v>
      </c>
      <c r="G53" s="19" t="s">
        <v>1212</v>
      </c>
      <c r="H53" s="57"/>
      <c r="I53" s="57"/>
      <c r="J53" s="57"/>
      <c r="K53" s="57"/>
      <c r="L53" s="57"/>
    </row>
    <row r="54" spans="1:12">
      <c r="A54" s="54" t="s">
        <v>1374</v>
      </c>
      <c r="B54" s="59"/>
      <c r="C54" s="19"/>
      <c r="D54" s="19"/>
      <c r="E54" s="19"/>
      <c r="F54" s="19"/>
      <c r="G54" s="19"/>
      <c r="H54" s="57"/>
      <c r="I54" s="57"/>
      <c r="J54" s="57"/>
      <c r="K54" s="57"/>
      <c r="L54" s="57"/>
    </row>
    <row r="55" spans="1:12">
      <c r="A55" s="59"/>
      <c r="B55" s="70" t="s">
        <v>1375</v>
      </c>
      <c r="C55" s="19" t="s">
        <v>1230</v>
      </c>
      <c r="D55" s="19" t="s">
        <v>1231</v>
      </c>
      <c r="E55" s="19" t="s">
        <v>1229</v>
      </c>
      <c r="F55" s="19" t="s">
        <v>1228</v>
      </c>
      <c r="G55" s="19" t="s">
        <v>1227</v>
      </c>
      <c r="H55" s="57"/>
      <c r="I55" s="57"/>
      <c r="J55" s="57"/>
      <c r="K55" s="57"/>
      <c r="L55" s="57"/>
    </row>
    <row r="56" spans="1:12">
      <c r="A56" s="59"/>
      <c r="B56" s="70" t="s">
        <v>1376</v>
      </c>
      <c r="C56" s="19" t="s">
        <v>1245</v>
      </c>
      <c r="D56" s="19" t="s">
        <v>1246</v>
      </c>
      <c r="E56" s="19" t="s">
        <v>1244</v>
      </c>
      <c r="F56" s="19" t="s">
        <v>1243</v>
      </c>
      <c r="G56" s="19" t="s">
        <v>1242</v>
      </c>
      <c r="H56" s="57"/>
      <c r="I56" s="57"/>
      <c r="J56" s="57"/>
      <c r="K56" s="57"/>
      <c r="L56" s="57"/>
    </row>
    <row r="57" spans="1:12">
      <c r="A57" s="59"/>
      <c r="B57" s="70" t="s">
        <v>1377</v>
      </c>
      <c r="C57" s="19" t="s">
        <v>1260</v>
      </c>
      <c r="D57" s="19" t="s">
        <v>1261</v>
      </c>
      <c r="E57" s="19" t="s">
        <v>1259</v>
      </c>
      <c r="F57" s="19" t="s">
        <v>1258</v>
      </c>
      <c r="G57" s="19" t="s">
        <v>1257</v>
      </c>
      <c r="H57" s="57"/>
      <c r="I57" s="57"/>
      <c r="J57" s="57"/>
      <c r="K57" s="57"/>
      <c r="L57" s="57"/>
    </row>
    <row r="58" spans="1:12">
      <c r="A58" s="59"/>
      <c r="B58" s="70" t="s">
        <v>1378</v>
      </c>
      <c r="C58" s="19" t="s">
        <v>1275</v>
      </c>
      <c r="D58" s="19" t="s">
        <v>1276</v>
      </c>
      <c r="E58" s="19" t="s">
        <v>1274</v>
      </c>
      <c r="F58" s="19" t="s">
        <v>1273</v>
      </c>
      <c r="G58" s="19" t="s">
        <v>1272</v>
      </c>
      <c r="H58" s="57"/>
      <c r="I58" s="57"/>
      <c r="J58" s="57"/>
      <c r="K58" s="57"/>
      <c r="L58" s="57"/>
    </row>
    <row r="59" spans="1:12">
      <c r="A59" s="59"/>
      <c r="B59" s="70" t="s">
        <v>1379</v>
      </c>
      <c r="C59" s="19" t="s">
        <v>1290</v>
      </c>
      <c r="D59" s="19" t="s">
        <v>1291</v>
      </c>
      <c r="E59" s="19" t="s">
        <v>1289</v>
      </c>
      <c r="F59" s="19" t="s">
        <v>1288</v>
      </c>
      <c r="G59" s="19" t="s">
        <v>1287</v>
      </c>
      <c r="H59" s="57"/>
      <c r="I59" s="57"/>
      <c r="J59" s="57"/>
      <c r="K59" s="57"/>
      <c r="L59" s="57"/>
    </row>
    <row r="60" spans="1:12">
      <c r="A60" s="54" t="s">
        <v>1330</v>
      </c>
      <c r="B60" s="54"/>
      <c r="C60" s="19" t="s">
        <v>265</v>
      </c>
      <c r="D60" s="19" t="s">
        <v>266</v>
      </c>
      <c r="E60" s="19" t="s">
        <v>264</v>
      </c>
      <c r="F60" s="19" t="s">
        <v>263</v>
      </c>
      <c r="G60" s="19" t="s">
        <v>262</v>
      </c>
      <c r="H60" s="57"/>
      <c r="I60" s="57"/>
      <c r="J60" s="57"/>
      <c r="K60" s="57"/>
      <c r="L60" s="57"/>
    </row>
    <row r="61" spans="1:12">
      <c r="A61" s="49" t="s">
        <v>1380</v>
      </c>
      <c r="B61" s="78"/>
      <c r="C61" s="79"/>
      <c r="D61" s="79"/>
      <c r="E61" s="79"/>
      <c r="F61" s="79"/>
      <c r="G61" s="79"/>
      <c r="H61" s="57"/>
      <c r="I61" s="57"/>
      <c r="J61" s="57"/>
      <c r="K61" s="57"/>
      <c r="L61" s="57"/>
    </row>
    <row r="62" spans="1:12">
      <c r="A62" s="54" t="s">
        <v>1333</v>
      </c>
      <c r="B62" s="55"/>
      <c r="C62" s="80"/>
      <c r="D62" s="80"/>
      <c r="E62" s="80"/>
      <c r="F62" s="80"/>
      <c r="G62" s="80"/>
      <c r="H62" s="57"/>
      <c r="I62" s="57"/>
      <c r="J62" s="57"/>
      <c r="K62" s="57"/>
      <c r="L62" s="57"/>
    </row>
    <row r="63" spans="1:12">
      <c r="A63" s="59"/>
      <c r="B63" s="60" t="s">
        <v>1334</v>
      </c>
      <c r="C63" s="19" t="s">
        <v>285</v>
      </c>
      <c r="D63" s="19" t="s">
        <v>286</v>
      </c>
      <c r="E63" s="19" t="s">
        <v>284</v>
      </c>
      <c r="F63" s="19" t="s">
        <v>283</v>
      </c>
      <c r="G63" s="19" t="s">
        <v>282</v>
      </c>
      <c r="H63" s="57"/>
      <c r="I63" s="57"/>
      <c r="J63" s="57"/>
      <c r="K63" s="57"/>
      <c r="L63" s="57"/>
    </row>
    <row r="64" spans="1:12">
      <c r="A64" s="59"/>
      <c r="B64" s="60" t="s">
        <v>1335</v>
      </c>
      <c r="C64" s="19" t="s">
        <v>300</v>
      </c>
      <c r="D64" s="19" t="s">
        <v>301</v>
      </c>
      <c r="E64" s="19" t="s">
        <v>299</v>
      </c>
      <c r="F64" s="19" t="s">
        <v>298</v>
      </c>
      <c r="G64" s="19" t="s">
        <v>297</v>
      </c>
      <c r="H64" s="57"/>
      <c r="I64" s="57"/>
      <c r="J64" s="57"/>
      <c r="K64" s="57"/>
      <c r="L64" s="57"/>
    </row>
    <row r="65" spans="1:12">
      <c r="A65" s="59"/>
      <c r="B65" s="60" t="s">
        <v>1336</v>
      </c>
      <c r="C65" s="19" t="s">
        <v>315</v>
      </c>
      <c r="D65" s="19" t="s">
        <v>316</v>
      </c>
      <c r="E65" s="19" t="s">
        <v>314</v>
      </c>
      <c r="F65" s="19" t="s">
        <v>313</v>
      </c>
      <c r="G65" s="19" t="s">
        <v>312</v>
      </c>
      <c r="H65" s="57"/>
      <c r="I65" s="57"/>
      <c r="J65" s="57"/>
      <c r="K65" s="57"/>
      <c r="L65" s="57"/>
    </row>
    <row r="66" spans="1:12">
      <c r="A66" s="59"/>
      <c r="B66" s="60" t="s">
        <v>1337</v>
      </c>
      <c r="C66" s="19" t="s">
        <v>330</v>
      </c>
      <c r="D66" s="19" t="s">
        <v>331</v>
      </c>
      <c r="E66" s="19" t="s">
        <v>329</v>
      </c>
      <c r="F66" s="19" t="s">
        <v>328</v>
      </c>
      <c r="G66" s="19" t="s">
        <v>327</v>
      </c>
      <c r="H66" s="57"/>
      <c r="I66" s="57"/>
      <c r="J66" s="57"/>
      <c r="K66" s="57"/>
      <c r="L66" s="57"/>
    </row>
    <row r="67" spans="1:12">
      <c r="A67" s="59"/>
      <c r="B67" s="60" t="s">
        <v>1338</v>
      </c>
      <c r="C67" s="19" t="s">
        <v>345</v>
      </c>
      <c r="D67" s="19" t="s">
        <v>346</v>
      </c>
      <c r="E67" s="19" t="s">
        <v>344</v>
      </c>
      <c r="F67" s="19" t="s">
        <v>343</v>
      </c>
      <c r="G67" s="19" t="s">
        <v>342</v>
      </c>
      <c r="H67" s="57"/>
      <c r="I67" s="57"/>
      <c r="J67" s="57"/>
      <c r="K67" s="57"/>
      <c r="L67" s="57"/>
    </row>
    <row r="68" spans="1:12">
      <c r="A68" s="59"/>
      <c r="B68" s="60" t="s">
        <v>1339</v>
      </c>
      <c r="C68" s="19" t="s">
        <v>360</v>
      </c>
      <c r="D68" s="19" t="s">
        <v>361</v>
      </c>
      <c r="E68" s="19" t="s">
        <v>359</v>
      </c>
      <c r="F68" s="19" t="s">
        <v>358</v>
      </c>
      <c r="G68" s="19" t="s">
        <v>357</v>
      </c>
      <c r="H68" s="57"/>
      <c r="I68" s="57"/>
      <c r="J68" s="57"/>
      <c r="K68" s="57"/>
      <c r="L68" s="57"/>
    </row>
    <row r="69" spans="1:12">
      <c r="A69" s="59"/>
      <c r="B69" s="60" t="s">
        <v>1340</v>
      </c>
      <c r="C69" s="19" t="s">
        <v>375</v>
      </c>
      <c r="D69" s="19" t="s">
        <v>376</v>
      </c>
      <c r="E69" s="19" t="s">
        <v>374</v>
      </c>
      <c r="F69" s="19" t="s">
        <v>373</v>
      </c>
      <c r="G69" s="19" t="s">
        <v>372</v>
      </c>
      <c r="H69" s="57"/>
      <c r="I69" s="57"/>
      <c r="J69" s="57"/>
      <c r="K69" s="57"/>
      <c r="L69" s="57"/>
    </row>
    <row r="70" spans="1:12">
      <c r="A70" s="63"/>
      <c r="B70" s="60" t="s">
        <v>1341</v>
      </c>
      <c r="C70" s="19" t="s">
        <v>390</v>
      </c>
      <c r="D70" s="19" t="s">
        <v>391</v>
      </c>
      <c r="E70" s="19" t="s">
        <v>389</v>
      </c>
      <c r="F70" s="19" t="s">
        <v>388</v>
      </c>
      <c r="G70" s="19" t="s">
        <v>387</v>
      </c>
      <c r="H70" s="57"/>
      <c r="I70" s="57"/>
      <c r="J70" s="57"/>
      <c r="K70" s="57"/>
      <c r="L70" s="57"/>
    </row>
    <row r="71" spans="1:12">
      <c r="A71" s="63" t="s">
        <v>1342</v>
      </c>
      <c r="B71" s="59"/>
      <c r="C71" s="19"/>
      <c r="D71" s="19"/>
      <c r="E71" s="19"/>
      <c r="F71" s="19"/>
      <c r="G71" s="19"/>
      <c r="H71" s="57"/>
      <c r="I71" s="57"/>
      <c r="J71" s="57"/>
      <c r="K71" s="57"/>
      <c r="L71" s="57"/>
    </row>
    <row r="72" spans="1:12">
      <c r="A72" s="59"/>
      <c r="B72" s="64" t="s">
        <v>1343</v>
      </c>
      <c r="C72" s="19" t="s">
        <v>405</v>
      </c>
      <c r="D72" s="19" t="s">
        <v>406</v>
      </c>
      <c r="E72" s="19" t="s">
        <v>404</v>
      </c>
      <c r="F72" s="19" t="s">
        <v>403</v>
      </c>
      <c r="G72" s="19" t="s">
        <v>402</v>
      </c>
      <c r="H72" s="57"/>
      <c r="I72" s="57"/>
      <c r="J72" s="57"/>
      <c r="K72" s="57"/>
      <c r="L72" s="57"/>
    </row>
    <row r="73" spans="1:12">
      <c r="A73" s="59"/>
      <c r="B73" s="64" t="s">
        <v>1344</v>
      </c>
      <c r="C73" s="19" t="s">
        <v>420</v>
      </c>
      <c r="D73" s="19" t="s">
        <v>421</v>
      </c>
      <c r="E73" s="19" t="s">
        <v>419</v>
      </c>
      <c r="F73" s="19" t="s">
        <v>418</v>
      </c>
      <c r="G73" s="19" t="s">
        <v>417</v>
      </c>
      <c r="H73" s="57"/>
      <c r="I73" s="57"/>
      <c r="J73" s="57"/>
      <c r="K73" s="57"/>
      <c r="L73" s="57"/>
    </row>
    <row r="74" spans="1:12">
      <c r="A74" s="59"/>
      <c r="B74" s="64" t="s">
        <v>1345</v>
      </c>
      <c r="C74" s="19" t="s">
        <v>435</v>
      </c>
      <c r="D74" s="19" t="s">
        <v>436</v>
      </c>
      <c r="E74" s="19" t="s">
        <v>434</v>
      </c>
      <c r="F74" s="19" t="s">
        <v>433</v>
      </c>
      <c r="G74" s="19" t="s">
        <v>432</v>
      </c>
      <c r="H74" s="57"/>
      <c r="I74" s="57"/>
      <c r="J74" s="57"/>
      <c r="K74" s="57"/>
      <c r="L74" s="57"/>
    </row>
    <row r="75" spans="1:12">
      <c r="A75" s="59"/>
      <c r="B75" s="64" t="s">
        <v>1346</v>
      </c>
      <c r="C75" s="19" t="s">
        <v>450</v>
      </c>
      <c r="D75" s="19" t="s">
        <v>451</v>
      </c>
      <c r="E75" s="19" t="s">
        <v>449</v>
      </c>
      <c r="F75" s="19" t="s">
        <v>448</v>
      </c>
      <c r="G75" s="19" t="s">
        <v>447</v>
      </c>
      <c r="H75" s="57"/>
      <c r="I75" s="57"/>
      <c r="J75" s="57"/>
      <c r="K75" s="57"/>
      <c r="L75" s="57"/>
    </row>
    <row r="76" spans="1:12">
      <c r="A76" s="59"/>
      <c r="B76" s="64" t="s">
        <v>1347</v>
      </c>
      <c r="C76" s="19" t="s">
        <v>465</v>
      </c>
      <c r="D76" s="19" t="s">
        <v>466</v>
      </c>
      <c r="E76" s="19" t="s">
        <v>464</v>
      </c>
      <c r="F76" s="19" t="s">
        <v>463</v>
      </c>
      <c r="G76" s="19" t="s">
        <v>462</v>
      </c>
      <c r="H76" s="57"/>
      <c r="I76" s="57"/>
      <c r="J76" s="57"/>
      <c r="K76" s="57"/>
      <c r="L76" s="57"/>
    </row>
    <row r="77" spans="1:12">
      <c r="A77" s="59"/>
      <c r="B77" s="64" t="s">
        <v>1348</v>
      </c>
      <c r="C77" s="19" t="s">
        <v>480</v>
      </c>
      <c r="D77" s="19" t="s">
        <v>481</v>
      </c>
      <c r="E77" s="19" t="s">
        <v>479</v>
      </c>
      <c r="F77" s="19" t="s">
        <v>478</v>
      </c>
      <c r="G77" s="19" t="s">
        <v>477</v>
      </c>
      <c r="H77" s="57"/>
      <c r="I77" s="57"/>
      <c r="J77" s="57"/>
      <c r="K77" s="57"/>
      <c r="L77" s="57"/>
    </row>
    <row r="78" spans="1:12">
      <c r="A78" s="63" t="s">
        <v>1349</v>
      </c>
      <c r="B78" s="59"/>
      <c r="C78" s="19"/>
      <c r="D78" s="19"/>
      <c r="E78" s="19"/>
      <c r="F78" s="19"/>
      <c r="G78" s="19"/>
      <c r="H78" s="57"/>
      <c r="I78" s="57"/>
      <c r="J78" s="57"/>
      <c r="K78" s="57"/>
      <c r="L78" s="57"/>
    </row>
    <row r="79" spans="1:12">
      <c r="A79" s="65"/>
      <c r="B79" s="64" t="s">
        <v>1350</v>
      </c>
      <c r="C79" s="19" t="s">
        <v>495</v>
      </c>
      <c r="D79" s="19" t="s">
        <v>496</v>
      </c>
      <c r="E79" s="19" t="s">
        <v>494</v>
      </c>
      <c r="F79" s="19" t="s">
        <v>493</v>
      </c>
      <c r="G79" s="19" t="s">
        <v>492</v>
      </c>
      <c r="H79" s="57"/>
      <c r="I79" s="57"/>
      <c r="J79" s="57"/>
      <c r="K79" s="57"/>
      <c r="L79" s="57"/>
    </row>
    <row r="80" spans="1:12">
      <c r="A80" s="65"/>
      <c r="B80" s="66" t="s">
        <v>1351</v>
      </c>
      <c r="C80" s="19" t="s">
        <v>510</v>
      </c>
      <c r="D80" s="19" t="s">
        <v>511</v>
      </c>
      <c r="E80" s="19" t="s">
        <v>509</v>
      </c>
      <c r="F80" s="19" t="s">
        <v>508</v>
      </c>
      <c r="G80" s="19" t="s">
        <v>507</v>
      </c>
      <c r="H80" s="57"/>
      <c r="I80" s="57"/>
      <c r="J80" s="57"/>
      <c r="K80" s="57"/>
      <c r="L80" s="57"/>
    </row>
    <row r="81" spans="1:12">
      <c r="A81" s="65"/>
      <c r="B81" s="67" t="s">
        <v>1352</v>
      </c>
      <c r="C81" s="19" t="s">
        <v>775</v>
      </c>
      <c r="D81" s="19" t="s">
        <v>776</v>
      </c>
      <c r="E81" s="19" t="s">
        <v>774</v>
      </c>
      <c r="F81" s="19" t="s">
        <v>773</v>
      </c>
      <c r="G81" s="19" t="s">
        <v>772</v>
      </c>
      <c r="H81" s="57"/>
      <c r="I81" s="57"/>
      <c r="J81" s="57"/>
      <c r="K81" s="57"/>
      <c r="L81" s="57"/>
    </row>
    <row r="82" spans="1:12">
      <c r="A82" s="65"/>
      <c r="B82" s="67" t="s">
        <v>1353</v>
      </c>
      <c r="C82" s="19" t="s">
        <v>790</v>
      </c>
      <c r="D82" s="19" t="s">
        <v>791</v>
      </c>
      <c r="E82" s="19" t="s">
        <v>789</v>
      </c>
      <c r="F82" s="19" t="s">
        <v>788</v>
      </c>
      <c r="G82" s="19" t="s">
        <v>787</v>
      </c>
      <c r="H82" s="57"/>
      <c r="I82" s="57"/>
      <c r="J82" s="57"/>
      <c r="K82" s="57"/>
      <c r="L82" s="57"/>
    </row>
    <row r="83" spans="1:12">
      <c r="A83" s="65"/>
      <c r="B83" s="66" t="s">
        <v>1354</v>
      </c>
      <c r="C83" s="19" t="s">
        <v>805</v>
      </c>
      <c r="D83" s="19" t="s">
        <v>806</v>
      </c>
      <c r="E83" s="19" t="s">
        <v>804</v>
      </c>
      <c r="F83" s="19" t="s">
        <v>803</v>
      </c>
      <c r="G83" s="19" t="s">
        <v>802</v>
      </c>
      <c r="H83" s="57"/>
      <c r="I83" s="57"/>
      <c r="J83" s="57"/>
      <c r="K83" s="57"/>
      <c r="L83" s="57"/>
    </row>
    <row r="84" spans="1:12">
      <c r="A84" s="65"/>
      <c r="B84" s="66" t="s">
        <v>1355</v>
      </c>
      <c r="C84" s="19" t="s">
        <v>820</v>
      </c>
      <c r="D84" s="19" t="s">
        <v>821</v>
      </c>
      <c r="E84" s="19" t="s">
        <v>819</v>
      </c>
      <c r="F84" s="19" t="s">
        <v>818</v>
      </c>
      <c r="G84" s="19" t="s">
        <v>817</v>
      </c>
      <c r="H84" s="57"/>
      <c r="I84" s="57"/>
      <c r="J84" s="57"/>
      <c r="K84" s="57"/>
      <c r="L84" s="57"/>
    </row>
    <row r="85" spans="1:12">
      <c r="A85" s="68"/>
      <c r="B85" s="66" t="s">
        <v>1356</v>
      </c>
      <c r="C85" s="19" t="s">
        <v>835</v>
      </c>
      <c r="D85" s="19" t="s">
        <v>836</v>
      </c>
      <c r="E85" s="19" t="s">
        <v>834</v>
      </c>
      <c r="F85" s="19" t="s">
        <v>833</v>
      </c>
      <c r="G85" s="19" t="s">
        <v>832</v>
      </c>
      <c r="H85" s="57"/>
      <c r="I85" s="57"/>
      <c r="J85" s="57"/>
      <c r="K85" s="57"/>
      <c r="L85" s="57"/>
    </row>
    <row r="86" spans="1:12">
      <c r="A86" s="65"/>
      <c r="B86" s="66" t="s">
        <v>1357</v>
      </c>
      <c r="C86" s="19" t="s">
        <v>850</v>
      </c>
      <c r="D86" s="19" t="s">
        <v>851</v>
      </c>
      <c r="E86" s="19" t="s">
        <v>849</v>
      </c>
      <c r="F86" s="19" t="s">
        <v>848</v>
      </c>
      <c r="G86" s="19" t="s">
        <v>847</v>
      </c>
      <c r="H86" s="57"/>
      <c r="I86" s="57"/>
      <c r="J86" s="57"/>
      <c r="K86" s="57"/>
      <c r="L86" s="57"/>
    </row>
    <row r="87" spans="1:12">
      <c r="A87" s="65"/>
      <c r="B87" s="64" t="s">
        <v>1358</v>
      </c>
      <c r="C87" s="19" t="s">
        <v>865</v>
      </c>
      <c r="D87" s="19" t="s">
        <v>866</v>
      </c>
      <c r="E87" s="19" t="s">
        <v>864</v>
      </c>
      <c r="F87" s="19" t="s">
        <v>863</v>
      </c>
      <c r="G87" s="19" t="s">
        <v>862</v>
      </c>
      <c r="H87" s="57"/>
      <c r="I87" s="57"/>
      <c r="J87" s="57"/>
      <c r="K87" s="57"/>
      <c r="L87" s="57"/>
    </row>
    <row r="88" spans="1:12">
      <c r="A88" s="65"/>
      <c r="B88" s="66" t="s">
        <v>1359</v>
      </c>
      <c r="C88" s="19" t="s">
        <v>880</v>
      </c>
      <c r="D88" s="19" t="s">
        <v>881</v>
      </c>
      <c r="E88" s="19" t="s">
        <v>879</v>
      </c>
      <c r="F88" s="19" t="s">
        <v>878</v>
      </c>
      <c r="G88" s="19" t="s">
        <v>877</v>
      </c>
      <c r="H88" s="57"/>
      <c r="I88" s="57"/>
      <c r="J88" s="57"/>
      <c r="K88" s="57"/>
      <c r="L88" s="57"/>
    </row>
    <row r="89" spans="1:12">
      <c r="A89" s="65"/>
      <c r="B89" s="66" t="s">
        <v>1360</v>
      </c>
      <c r="C89" s="19" t="s">
        <v>895</v>
      </c>
      <c r="D89" s="19" t="s">
        <v>896</v>
      </c>
      <c r="E89" s="19" t="s">
        <v>894</v>
      </c>
      <c r="F89" s="19" t="s">
        <v>893</v>
      </c>
      <c r="G89" s="19" t="s">
        <v>892</v>
      </c>
      <c r="H89" s="57"/>
      <c r="I89" s="57"/>
      <c r="J89" s="57"/>
      <c r="K89" s="57"/>
      <c r="L89" s="57"/>
    </row>
    <row r="90" spans="1:12">
      <c r="A90" s="65"/>
      <c r="B90" s="64" t="s">
        <v>1361</v>
      </c>
      <c r="C90" s="19" t="s">
        <v>910</v>
      </c>
      <c r="D90" s="19" t="s">
        <v>911</v>
      </c>
      <c r="E90" s="19" t="s">
        <v>909</v>
      </c>
      <c r="F90" s="19" t="s">
        <v>908</v>
      </c>
      <c r="G90" s="19" t="s">
        <v>907</v>
      </c>
      <c r="H90" s="57"/>
      <c r="I90" s="57"/>
      <c r="J90" s="57"/>
      <c r="K90" s="57"/>
      <c r="L90" s="57"/>
    </row>
    <row r="91" spans="1:12">
      <c r="A91" s="54" t="s">
        <v>1362</v>
      </c>
      <c r="B91" s="59"/>
      <c r="C91" s="19"/>
      <c r="D91" s="19"/>
      <c r="E91" s="19"/>
      <c r="F91" s="19"/>
      <c r="G91" s="19"/>
      <c r="H91" s="57"/>
      <c r="I91" s="57"/>
      <c r="J91" s="57"/>
      <c r="K91" s="57"/>
      <c r="L91" s="57"/>
    </row>
    <row r="92" spans="1:12">
      <c r="A92" s="59"/>
      <c r="B92" s="60" t="s">
        <v>1363</v>
      </c>
      <c r="C92" s="19" t="s">
        <v>925</v>
      </c>
      <c r="D92" s="19" t="s">
        <v>926</v>
      </c>
      <c r="E92" s="19" t="s">
        <v>924</v>
      </c>
      <c r="F92" s="19" t="s">
        <v>923</v>
      </c>
      <c r="G92" s="19" t="s">
        <v>922</v>
      </c>
      <c r="H92" s="57"/>
      <c r="I92" s="57"/>
      <c r="J92" s="57"/>
      <c r="K92" s="57"/>
      <c r="L92" s="57"/>
    </row>
    <row r="93" spans="1:12">
      <c r="A93" s="69"/>
      <c r="B93" s="60" t="s">
        <v>1364</v>
      </c>
      <c r="C93" s="19" t="s">
        <v>940</v>
      </c>
      <c r="D93" s="19" t="s">
        <v>941</v>
      </c>
      <c r="E93" s="19" t="s">
        <v>939</v>
      </c>
      <c r="F93" s="19" t="s">
        <v>938</v>
      </c>
      <c r="G93" s="19" t="s">
        <v>937</v>
      </c>
      <c r="H93" s="57"/>
      <c r="I93" s="57"/>
      <c r="J93" s="57"/>
      <c r="K93" s="57"/>
      <c r="L93" s="57"/>
    </row>
    <row r="94" spans="1:12">
      <c r="A94" s="63"/>
      <c r="B94" s="60" t="s">
        <v>1365</v>
      </c>
      <c r="C94" s="19" t="s">
        <v>955</v>
      </c>
      <c r="D94" s="19" t="s">
        <v>956</v>
      </c>
      <c r="E94" s="19" t="s">
        <v>954</v>
      </c>
      <c r="F94" s="19" t="s">
        <v>953</v>
      </c>
      <c r="G94" s="19" t="s">
        <v>952</v>
      </c>
      <c r="H94" s="57"/>
      <c r="I94" s="57"/>
      <c r="J94" s="57"/>
      <c r="K94" s="57"/>
      <c r="L94" s="57"/>
    </row>
    <row r="95" spans="1:12">
      <c r="A95" s="59"/>
      <c r="B95" s="60" t="s">
        <v>1366</v>
      </c>
      <c r="C95" s="19" t="s">
        <v>970</v>
      </c>
      <c r="D95" s="19" t="s">
        <v>971</v>
      </c>
      <c r="E95" s="19" t="s">
        <v>969</v>
      </c>
      <c r="F95" s="19" t="s">
        <v>968</v>
      </c>
      <c r="G95" s="19" t="s">
        <v>967</v>
      </c>
      <c r="H95" s="57"/>
      <c r="I95" s="57"/>
      <c r="J95" s="57"/>
      <c r="K95" s="57"/>
      <c r="L95" s="57"/>
    </row>
    <row r="96" spans="1:12">
      <c r="A96" s="30"/>
      <c r="B96" s="60" t="s">
        <v>1367</v>
      </c>
      <c r="C96" s="19" t="s">
        <v>985</v>
      </c>
      <c r="D96" s="19" t="s">
        <v>986</v>
      </c>
      <c r="E96" s="19" t="s">
        <v>984</v>
      </c>
      <c r="F96" s="19" t="s">
        <v>983</v>
      </c>
      <c r="G96" s="19" t="s">
        <v>982</v>
      </c>
      <c r="H96" s="57"/>
      <c r="I96" s="57"/>
      <c r="J96" s="57"/>
      <c r="K96" s="57"/>
      <c r="L96" s="57"/>
    </row>
    <row r="97" spans="1:12">
      <c r="A97" s="59"/>
      <c r="B97" s="60" t="s">
        <v>1368</v>
      </c>
      <c r="C97" s="19" t="s">
        <v>1000</v>
      </c>
      <c r="D97" s="19" t="s">
        <v>1001</v>
      </c>
      <c r="E97" s="19" t="s">
        <v>999</v>
      </c>
      <c r="F97" s="19" t="s">
        <v>998</v>
      </c>
      <c r="G97" s="19" t="s">
        <v>997</v>
      </c>
      <c r="H97" s="57"/>
      <c r="I97" s="57"/>
      <c r="J97" s="57"/>
      <c r="K97" s="57"/>
      <c r="L97" s="57"/>
    </row>
    <row r="98" spans="1:12">
      <c r="A98" s="59"/>
      <c r="B98" s="60" t="s">
        <v>1369</v>
      </c>
      <c r="C98" s="19" t="s">
        <v>1160</v>
      </c>
      <c r="D98" s="19" t="s">
        <v>1161</v>
      </c>
      <c r="E98" s="19" t="s">
        <v>1159</v>
      </c>
      <c r="F98" s="19" t="s">
        <v>1158</v>
      </c>
      <c r="G98" s="19" t="s">
        <v>1157</v>
      </c>
      <c r="H98" s="57"/>
      <c r="I98" s="57"/>
      <c r="J98" s="57"/>
      <c r="K98" s="57"/>
      <c r="L98" s="57"/>
    </row>
    <row r="99" spans="1:12">
      <c r="A99" s="59"/>
      <c r="B99" s="60" t="s">
        <v>1370</v>
      </c>
      <c r="C99" s="19" t="s">
        <v>1175</v>
      </c>
      <c r="D99" s="19" t="s">
        <v>1176</v>
      </c>
      <c r="E99" s="19" t="s">
        <v>1174</v>
      </c>
      <c r="F99" s="19" t="s">
        <v>1173</v>
      </c>
      <c r="G99" s="19" t="s">
        <v>1172</v>
      </c>
      <c r="H99" s="57"/>
      <c r="I99" s="57"/>
      <c r="J99" s="57"/>
      <c r="K99" s="57"/>
      <c r="L99" s="57"/>
    </row>
    <row r="100" spans="1:12">
      <c r="A100" s="59"/>
      <c r="B100" s="60" t="s">
        <v>1371</v>
      </c>
      <c r="C100" s="19" t="s">
        <v>1190</v>
      </c>
      <c r="D100" s="19" t="s">
        <v>1191</v>
      </c>
      <c r="E100" s="19" t="s">
        <v>1189</v>
      </c>
      <c r="F100" s="19" t="s">
        <v>1188</v>
      </c>
      <c r="G100" s="19" t="s">
        <v>1187</v>
      </c>
      <c r="H100" s="57"/>
      <c r="I100" s="57"/>
      <c r="J100" s="57"/>
      <c r="K100" s="57"/>
      <c r="L100" s="57"/>
    </row>
    <row r="101" spans="1:12">
      <c r="A101" s="59"/>
      <c r="B101" s="60" t="s">
        <v>1372</v>
      </c>
      <c r="C101" s="19" t="s">
        <v>1205</v>
      </c>
      <c r="D101" s="19" t="s">
        <v>1206</v>
      </c>
      <c r="E101" s="19" t="s">
        <v>1204</v>
      </c>
      <c r="F101" s="19" t="s">
        <v>1203</v>
      </c>
      <c r="G101" s="19" t="s">
        <v>1202</v>
      </c>
      <c r="H101" s="57"/>
      <c r="I101" s="57"/>
      <c r="J101" s="57"/>
      <c r="K101" s="57"/>
      <c r="L101" s="57"/>
    </row>
    <row r="102" spans="1:12">
      <c r="A102" s="59"/>
      <c r="B102" s="60" t="s">
        <v>1373</v>
      </c>
      <c r="C102" s="19" t="s">
        <v>1220</v>
      </c>
      <c r="D102" s="19" t="s">
        <v>1221</v>
      </c>
      <c r="E102" s="19" t="s">
        <v>1219</v>
      </c>
      <c r="F102" s="19" t="s">
        <v>1218</v>
      </c>
      <c r="G102" s="19" t="s">
        <v>1217</v>
      </c>
      <c r="H102" s="57"/>
      <c r="I102" s="57"/>
      <c r="J102" s="57"/>
      <c r="K102" s="57"/>
      <c r="L102" s="57"/>
    </row>
    <row r="103" spans="1:12">
      <c r="A103" s="54" t="s">
        <v>1374</v>
      </c>
      <c r="B103" s="59"/>
      <c r="C103" s="19"/>
      <c r="D103" s="19"/>
      <c r="E103" s="19"/>
      <c r="F103" s="19"/>
      <c r="G103" s="19"/>
      <c r="H103" s="57"/>
      <c r="I103" s="57"/>
      <c r="J103" s="57"/>
      <c r="K103" s="57"/>
      <c r="L103" s="57"/>
    </row>
    <row r="104" spans="1:12">
      <c r="A104" s="59"/>
      <c r="B104" s="70" t="s">
        <v>1375</v>
      </c>
      <c r="C104" s="19" t="s">
        <v>1235</v>
      </c>
      <c r="D104" s="19" t="s">
        <v>1236</v>
      </c>
      <c r="E104" s="19" t="s">
        <v>1234</v>
      </c>
      <c r="F104" s="19" t="s">
        <v>1233</v>
      </c>
      <c r="G104" s="19" t="s">
        <v>1232</v>
      </c>
      <c r="H104" s="57"/>
      <c r="I104" s="57"/>
      <c r="J104" s="57"/>
      <c r="K104" s="57"/>
      <c r="L104" s="57"/>
    </row>
    <row r="105" spans="1:12">
      <c r="A105" s="59"/>
      <c r="B105" s="70" t="s">
        <v>1376</v>
      </c>
      <c r="C105" s="19" t="s">
        <v>1250</v>
      </c>
      <c r="D105" s="19" t="s">
        <v>1251</v>
      </c>
      <c r="E105" s="19" t="s">
        <v>1249</v>
      </c>
      <c r="F105" s="19" t="s">
        <v>1248</v>
      </c>
      <c r="G105" s="19" t="s">
        <v>1247</v>
      </c>
      <c r="H105" s="57"/>
      <c r="I105" s="57"/>
      <c r="J105" s="57"/>
      <c r="K105" s="57"/>
      <c r="L105" s="57"/>
    </row>
    <row r="106" spans="1:12">
      <c r="A106" s="59"/>
      <c r="B106" s="70" t="s">
        <v>1377</v>
      </c>
      <c r="C106" s="19" t="s">
        <v>1265</v>
      </c>
      <c r="D106" s="19" t="s">
        <v>1266</v>
      </c>
      <c r="E106" s="19" t="s">
        <v>1264</v>
      </c>
      <c r="F106" s="19" t="s">
        <v>1263</v>
      </c>
      <c r="G106" s="19" t="s">
        <v>1262</v>
      </c>
      <c r="H106" s="57"/>
      <c r="I106" s="57"/>
      <c r="J106" s="57"/>
      <c r="K106" s="57"/>
      <c r="L106" s="57"/>
    </row>
    <row r="107" spans="1:12">
      <c r="A107" s="59"/>
      <c r="B107" s="70" t="s">
        <v>1378</v>
      </c>
      <c r="C107" s="19" t="s">
        <v>1280</v>
      </c>
      <c r="D107" s="19" t="s">
        <v>1281</v>
      </c>
      <c r="E107" s="19" t="s">
        <v>1279</v>
      </c>
      <c r="F107" s="19" t="s">
        <v>1278</v>
      </c>
      <c r="G107" s="19" t="s">
        <v>1277</v>
      </c>
      <c r="H107" s="57"/>
      <c r="I107" s="57"/>
      <c r="J107" s="57"/>
      <c r="K107" s="57"/>
      <c r="L107" s="57"/>
    </row>
    <row r="108" spans="1:12">
      <c r="A108" s="59"/>
      <c r="B108" s="70" t="s">
        <v>1379</v>
      </c>
      <c r="C108" s="19" t="s">
        <v>1295</v>
      </c>
      <c r="D108" s="19" t="s">
        <v>1296</v>
      </c>
      <c r="E108" s="19" t="s">
        <v>1294</v>
      </c>
      <c r="F108" s="19" t="s">
        <v>1293</v>
      </c>
      <c r="G108" s="19" t="s">
        <v>1292</v>
      </c>
      <c r="H108" s="57"/>
      <c r="I108" s="57"/>
      <c r="J108" s="57"/>
      <c r="K108" s="57"/>
      <c r="L108" s="57"/>
    </row>
    <row r="109" spans="1:12">
      <c r="A109" s="54" t="s">
        <v>1330</v>
      </c>
      <c r="B109" s="54"/>
      <c r="C109" s="19" t="s">
        <v>270</v>
      </c>
      <c r="D109" s="19" t="s">
        <v>271</v>
      </c>
      <c r="E109" s="19" t="s">
        <v>269</v>
      </c>
      <c r="F109" s="19" t="s">
        <v>268</v>
      </c>
      <c r="G109" s="19" t="s">
        <v>267</v>
      </c>
      <c r="H109" s="57"/>
      <c r="I109" s="57"/>
      <c r="J109" s="57"/>
      <c r="K109" s="57"/>
      <c r="L109" s="57"/>
    </row>
    <row r="110" spans="1:12">
      <c r="A110" s="49" t="s">
        <v>1381</v>
      </c>
      <c r="B110" s="50"/>
      <c r="C110" s="81"/>
      <c r="D110" s="81"/>
      <c r="E110" s="81"/>
      <c r="F110" s="81"/>
      <c r="G110" s="81"/>
      <c r="H110" s="57"/>
      <c r="I110" s="57"/>
      <c r="J110" s="57"/>
      <c r="K110" s="57"/>
      <c r="L110" s="57"/>
    </row>
    <row r="111" spans="1:12">
      <c r="A111" s="54" t="s">
        <v>1333</v>
      </c>
      <c r="B111" s="55"/>
      <c r="C111" s="80"/>
      <c r="D111" s="80"/>
      <c r="E111" s="80"/>
      <c r="F111" s="80"/>
      <c r="G111" s="80"/>
      <c r="H111" s="57"/>
      <c r="I111" s="57"/>
      <c r="J111" s="57"/>
      <c r="K111" s="57"/>
      <c r="L111" s="57"/>
    </row>
    <row r="112" spans="1:12">
      <c r="A112" s="59"/>
      <c r="B112" s="60" t="s">
        <v>1334</v>
      </c>
      <c r="C112" s="19" t="s">
        <v>290</v>
      </c>
      <c r="D112" s="19" t="s">
        <v>291</v>
      </c>
      <c r="E112" s="19" t="s">
        <v>289</v>
      </c>
      <c r="F112" s="19" t="s">
        <v>288</v>
      </c>
      <c r="G112" s="19" t="s">
        <v>287</v>
      </c>
      <c r="H112" s="57"/>
      <c r="I112" s="57"/>
      <c r="J112" s="57"/>
      <c r="K112" s="57"/>
      <c r="L112" s="57"/>
    </row>
    <row r="113" spans="1:12">
      <c r="A113" s="59"/>
      <c r="B113" s="60" t="s">
        <v>1335</v>
      </c>
      <c r="C113" s="19" t="s">
        <v>305</v>
      </c>
      <c r="D113" s="19" t="s">
        <v>306</v>
      </c>
      <c r="E113" s="19" t="s">
        <v>304</v>
      </c>
      <c r="F113" s="19" t="s">
        <v>303</v>
      </c>
      <c r="G113" s="19" t="s">
        <v>302</v>
      </c>
      <c r="H113" s="57"/>
      <c r="I113" s="57"/>
      <c r="J113" s="57"/>
      <c r="K113" s="57"/>
      <c r="L113" s="57"/>
    </row>
    <row r="114" spans="1:12">
      <c r="A114" s="59"/>
      <c r="B114" s="60" t="s">
        <v>1336</v>
      </c>
      <c r="C114" s="19" t="s">
        <v>320</v>
      </c>
      <c r="D114" s="19" t="s">
        <v>321</v>
      </c>
      <c r="E114" s="19" t="s">
        <v>319</v>
      </c>
      <c r="F114" s="19" t="s">
        <v>318</v>
      </c>
      <c r="G114" s="19" t="s">
        <v>317</v>
      </c>
      <c r="H114" s="57"/>
      <c r="I114" s="57"/>
      <c r="J114" s="57"/>
      <c r="K114" s="57"/>
      <c r="L114" s="57"/>
    </row>
    <row r="115" spans="1:12">
      <c r="A115" s="59"/>
      <c r="B115" s="60" t="s">
        <v>1337</v>
      </c>
      <c r="C115" s="19" t="s">
        <v>335</v>
      </c>
      <c r="D115" s="19" t="s">
        <v>336</v>
      </c>
      <c r="E115" s="19" t="s">
        <v>334</v>
      </c>
      <c r="F115" s="19" t="s">
        <v>333</v>
      </c>
      <c r="G115" s="19" t="s">
        <v>332</v>
      </c>
      <c r="H115" s="57"/>
      <c r="I115" s="57"/>
      <c r="J115" s="57"/>
      <c r="K115" s="57"/>
      <c r="L115" s="57"/>
    </row>
    <row r="116" spans="1:12">
      <c r="A116" s="59"/>
      <c r="B116" s="60" t="s">
        <v>1338</v>
      </c>
      <c r="C116" s="19" t="s">
        <v>350</v>
      </c>
      <c r="D116" s="19" t="s">
        <v>351</v>
      </c>
      <c r="E116" s="19" t="s">
        <v>349</v>
      </c>
      <c r="F116" s="19" t="s">
        <v>348</v>
      </c>
      <c r="G116" s="19" t="s">
        <v>347</v>
      </c>
      <c r="H116" s="57"/>
      <c r="I116" s="57"/>
      <c r="J116" s="57"/>
      <c r="K116" s="57"/>
      <c r="L116" s="57"/>
    </row>
    <row r="117" spans="1:12">
      <c r="A117" s="59"/>
      <c r="B117" s="60" t="s">
        <v>1339</v>
      </c>
      <c r="C117" s="19" t="s">
        <v>365</v>
      </c>
      <c r="D117" s="19" t="s">
        <v>366</v>
      </c>
      <c r="E117" s="19" t="s">
        <v>364</v>
      </c>
      <c r="F117" s="19" t="s">
        <v>363</v>
      </c>
      <c r="G117" s="19" t="s">
        <v>362</v>
      </c>
      <c r="H117" s="57"/>
      <c r="I117" s="57"/>
      <c r="J117" s="57"/>
      <c r="K117" s="57"/>
      <c r="L117" s="57"/>
    </row>
    <row r="118" spans="1:12">
      <c r="A118" s="59"/>
      <c r="B118" s="60" t="s">
        <v>1340</v>
      </c>
      <c r="C118" s="19" t="s">
        <v>380</v>
      </c>
      <c r="D118" s="19" t="s">
        <v>381</v>
      </c>
      <c r="E118" s="19" t="s">
        <v>379</v>
      </c>
      <c r="F118" s="19" t="s">
        <v>378</v>
      </c>
      <c r="G118" s="19" t="s">
        <v>377</v>
      </c>
      <c r="H118" s="57"/>
      <c r="I118" s="57"/>
      <c r="J118" s="57"/>
      <c r="K118" s="57"/>
      <c r="L118" s="57"/>
    </row>
    <row r="119" spans="1:12">
      <c r="A119" s="63"/>
      <c r="B119" s="60" t="s">
        <v>1341</v>
      </c>
      <c r="C119" s="19" t="s">
        <v>395</v>
      </c>
      <c r="D119" s="19" t="s">
        <v>396</v>
      </c>
      <c r="E119" s="19" t="s">
        <v>394</v>
      </c>
      <c r="F119" s="19" t="s">
        <v>393</v>
      </c>
      <c r="G119" s="19" t="s">
        <v>392</v>
      </c>
      <c r="H119" s="57"/>
      <c r="I119" s="57"/>
      <c r="J119" s="57"/>
      <c r="K119" s="57"/>
      <c r="L119" s="57"/>
    </row>
    <row r="120" spans="1:12">
      <c r="A120" s="63" t="s">
        <v>1342</v>
      </c>
      <c r="B120" s="59"/>
      <c r="C120" s="19"/>
      <c r="D120" s="19"/>
      <c r="E120" s="19"/>
      <c r="F120" s="19"/>
      <c r="G120" s="19"/>
      <c r="H120" s="57"/>
      <c r="I120" s="57"/>
      <c r="J120" s="57"/>
      <c r="K120" s="57"/>
      <c r="L120" s="57"/>
    </row>
    <row r="121" spans="1:12">
      <c r="A121" s="59"/>
      <c r="B121" s="64" t="s">
        <v>1343</v>
      </c>
      <c r="C121" s="19" t="s">
        <v>410</v>
      </c>
      <c r="D121" s="19" t="s">
        <v>411</v>
      </c>
      <c r="E121" s="19" t="s">
        <v>409</v>
      </c>
      <c r="F121" s="19" t="s">
        <v>408</v>
      </c>
      <c r="G121" s="19" t="s">
        <v>407</v>
      </c>
      <c r="H121" s="57"/>
      <c r="I121" s="57"/>
      <c r="J121" s="57"/>
      <c r="K121" s="57"/>
      <c r="L121" s="57"/>
    </row>
    <row r="122" spans="1:12">
      <c r="A122" s="59"/>
      <c r="B122" s="64" t="s">
        <v>1344</v>
      </c>
      <c r="C122" s="19" t="s">
        <v>425</v>
      </c>
      <c r="D122" s="19" t="s">
        <v>426</v>
      </c>
      <c r="E122" s="19" t="s">
        <v>424</v>
      </c>
      <c r="F122" s="19" t="s">
        <v>423</v>
      </c>
      <c r="G122" s="19" t="s">
        <v>422</v>
      </c>
      <c r="H122" s="57"/>
      <c r="I122" s="57"/>
      <c r="J122" s="57"/>
      <c r="K122" s="57"/>
      <c r="L122" s="57"/>
    </row>
    <row r="123" spans="1:12">
      <c r="A123" s="59"/>
      <c r="B123" s="64" t="s">
        <v>1345</v>
      </c>
      <c r="C123" s="19" t="s">
        <v>440</v>
      </c>
      <c r="D123" s="19" t="s">
        <v>441</v>
      </c>
      <c r="E123" s="19" t="s">
        <v>439</v>
      </c>
      <c r="F123" s="19" t="s">
        <v>438</v>
      </c>
      <c r="G123" s="19" t="s">
        <v>437</v>
      </c>
      <c r="H123" s="57"/>
      <c r="I123" s="57"/>
      <c r="J123" s="57"/>
      <c r="K123" s="57"/>
      <c r="L123" s="57"/>
    </row>
    <row r="124" spans="1:12">
      <c r="A124" s="59"/>
      <c r="B124" s="64" t="s">
        <v>1346</v>
      </c>
      <c r="C124" s="19" t="s">
        <v>455</v>
      </c>
      <c r="D124" s="19" t="s">
        <v>456</v>
      </c>
      <c r="E124" s="19" t="s">
        <v>454</v>
      </c>
      <c r="F124" s="19" t="s">
        <v>453</v>
      </c>
      <c r="G124" s="19" t="s">
        <v>452</v>
      </c>
      <c r="H124" s="57"/>
      <c r="I124" s="57"/>
      <c r="J124" s="57"/>
      <c r="K124" s="57"/>
      <c r="L124" s="57"/>
    </row>
    <row r="125" spans="1:12">
      <c r="A125" s="59"/>
      <c r="B125" s="64" t="s">
        <v>1347</v>
      </c>
      <c r="C125" s="19" t="s">
        <v>470</v>
      </c>
      <c r="D125" s="19" t="s">
        <v>471</v>
      </c>
      <c r="E125" s="19" t="s">
        <v>469</v>
      </c>
      <c r="F125" s="19" t="s">
        <v>468</v>
      </c>
      <c r="G125" s="19" t="s">
        <v>467</v>
      </c>
      <c r="H125" s="57"/>
      <c r="I125" s="57"/>
      <c r="J125" s="57"/>
      <c r="K125" s="57"/>
      <c r="L125" s="57"/>
    </row>
    <row r="126" spans="1:12">
      <c r="A126" s="59"/>
      <c r="B126" s="64" t="s">
        <v>1348</v>
      </c>
      <c r="C126" s="19" t="s">
        <v>485</v>
      </c>
      <c r="D126" s="19" t="s">
        <v>486</v>
      </c>
      <c r="E126" s="19" t="s">
        <v>484</v>
      </c>
      <c r="F126" s="19" t="s">
        <v>483</v>
      </c>
      <c r="G126" s="19" t="s">
        <v>482</v>
      </c>
      <c r="H126" s="57"/>
      <c r="I126" s="57"/>
      <c r="J126" s="57"/>
      <c r="K126" s="57"/>
      <c r="L126" s="57"/>
    </row>
    <row r="127" spans="1:12">
      <c r="A127" s="63" t="s">
        <v>1349</v>
      </c>
      <c r="B127" s="59"/>
      <c r="C127" s="19"/>
      <c r="D127" s="19"/>
      <c r="E127" s="19"/>
      <c r="F127" s="19"/>
      <c r="G127" s="19"/>
      <c r="H127" s="57"/>
      <c r="I127" s="57"/>
      <c r="J127" s="57"/>
      <c r="K127" s="57"/>
      <c r="L127" s="57"/>
    </row>
    <row r="128" spans="1:12">
      <c r="A128" s="65"/>
      <c r="B128" s="64" t="s">
        <v>1350</v>
      </c>
      <c r="C128" s="19" t="s">
        <v>500</v>
      </c>
      <c r="D128" s="19" t="s">
        <v>501</v>
      </c>
      <c r="E128" s="19" t="s">
        <v>499</v>
      </c>
      <c r="F128" s="19" t="s">
        <v>498</v>
      </c>
      <c r="G128" s="19" t="s">
        <v>497</v>
      </c>
      <c r="H128" s="57"/>
      <c r="I128" s="57"/>
      <c r="J128" s="57"/>
      <c r="K128" s="57"/>
      <c r="L128" s="57"/>
    </row>
    <row r="129" spans="1:12">
      <c r="A129" s="65"/>
      <c r="B129" s="66" t="s">
        <v>1351</v>
      </c>
      <c r="C129" s="19" t="s">
        <v>765</v>
      </c>
      <c r="D129" s="19" t="s">
        <v>766</v>
      </c>
      <c r="E129" s="19" t="s">
        <v>764</v>
      </c>
      <c r="F129" s="19" t="s">
        <v>763</v>
      </c>
      <c r="G129" s="19" t="s">
        <v>762</v>
      </c>
      <c r="H129" s="57"/>
      <c r="I129" s="57"/>
      <c r="J129" s="57"/>
      <c r="K129" s="57"/>
      <c r="L129" s="57"/>
    </row>
    <row r="130" spans="1:12">
      <c r="A130" s="65"/>
      <c r="B130" s="67" t="s">
        <v>1352</v>
      </c>
      <c r="C130" s="19" t="s">
        <v>780</v>
      </c>
      <c r="D130" s="19" t="s">
        <v>781</v>
      </c>
      <c r="E130" s="19" t="s">
        <v>779</v>
      </c>
      <c r="F130" s="19" t="s">
        <v>778</v>
      </c>
      <c r="G130" s="19" t="s">
        <v>777</v>
      </c>
      <c r="H130" s="57"/>
      <c r="I130" s="57"/>
      <c r="J130" s="57"/>
      <c r="K130" s="57"/>
      <c r="L130" s="57"/>
    </row>
    <row r="131" spans="1:12">
      <c r="A131" s="65"/>
      <c r="B131" s="67" t="s">
        <v>1353</v>
      </c>
      <c r="C131" s="19" t="s">
        <v>795</v>
      </c>
      <c r="D131" s="19" t="s">
        <v>796</v>
      </c>
      <c r="E131" s="19" t="s">
        <v>794</v>
      </c>
      <c r="F131" s="19" t="s">
        <v>793</v>
      </c>
      <c r="G131" s="19" t="s">
        <v>792</v>
      </c>
      <c r="H131" s="57"/>
      <c r="I131" s="57"/>
      <c r="J131" s="57"/>
      <c r="K131" s="57"/>
      <c r="L131" s="57"/>
    </row>
    <row r="132" spans="1:12">
      <c r="A132" s="65"/>
      <c r="B132" s="66" t="s">
        <v>1354</v>
      </c>
      <c r="C132" s="19" t="s">
        <v>810</v>
      </c>
      <c r="D132" s="19" t="s">
        <v>811</v>
      </c>
      <c r="E132" s="19" t="s">
        <v>809</v>
      </c>
      <c r="F132" s="19" t="s">
        <v>808</v>
      </c>
      <c r="G132" s="19" t="s">
        <v>807</v>
      </c>
      <c r="H132" s="57"/>
      <c r="I132" s="57"/>
      <c r="J132" s="57"/>
      <c r="K132" s="57"/>
      <c r="L132" s="57"/>
    </row>
    <row r="133" spans="1:12">
      <c r="A133" s="65"/>
      <c r="B133" s="66" t="s">
        <v>1355</v>
      </c>
      <c r="C133" s="19" t="s">
        <v>825</v>
      </c>
      <c r="D133" s="19" t="s">
        <v>826</v>
      </c>
      <c r="E133" s="19" t="s">
        <v>824</v>
      </c>
      <c r="F133" s="19" t="s">
        <v>823</v>
      </c>
      <c r="G133" s="19" t="s">
        <v>822</v>
      </c>
      <c r="H133" s="57"/>
      <c r="I133" s="57"/>
      <c r="J133" s="57"/>
      <c r="K133" s="57"/>
      <c r="L133" s="57"/>
    </row>
    <row r="134" spans="1:12">
      <c r="A134" s="68"/>
      <c r="B134" s="66" t="s">
        <v>1356</v>
      </c>
      <c r="C134" s="19" t="s">
        <v>840</v>
      </c>
      <c r="D134" s="19" t="s">
        <v>841</v>
      </c>
      <c r="E134" s="19" t="s">
        <v>839</v>
      </c>
      <c r="F134" s="19" t="s">
        <v>838</v>
      </c>
      <c r="G134" s="19" t="s">
        <v>837</v>
      </c>
      <c r="H134" s="57"/>
      <c r="I134" s="57"/>
      <c r="J134" s="57"/>
      <c r="K134" s="57"/>
      <c r="L134" s="57"/>
    </row>
    <row r="135" spans="1:12">
      <c r="A135" s="65"/>
      <c r="B135" s="66" t="s">
        <v>1357</v>
      </c>
      <c r="C135" s="19" t="s">
        <v>855</v>
      </c>
      <c r="D135" s="19" t="s">
        <v>856</v>
      </c>
      <c r="E135" s="19" t="s">
        <v>854</v>
      </c>
      <c r="F135" s="19" t="s">
        <v>853</v>
      </c>
      <c r="G135" s="19" t="s">
        <v>852</v>
      </c>
      <c r="H135" s="57"/>
      <c r="I135" s="57"/>
      <c r="J135" s="57"/>
      <c r="K135" s="57"/>
      <c r="L135" s="57"/>
    </row>
    <row r="136" spans="1:12">
      <c r="A136" s="65"/>
      <c r="B136" s="64" t="s">
        <v>1358</v>
      </c>
      <c r="C136" s="19" t="s">
        <v>870</v>
      </c>
      <c r="D136" s="19" t="s">
        <v>871</v>
      </c>
      <c r="E136" s="19" t="s">
        <v>869</v>
      </c>
      <c r="F136" s="19" t="s">
        <v>868</v>
      </c>
      <c r="G136" s="19" t="s">
        <v>867</v>
      </c>
      <c r="H136" s="57"/>
      <c r="I136" s="57"/>
      <c r="J136" s="57"/>
      <c r="K136" s="57"/>
      <c r="L136" s="57"/>
    </row>
    <row r="137" spans="1:12">
      <c r="A137" s="65"/>
      <c r="B137" s="66" t="s">
        <v>1359</v>
      </c>
      <c r="C137" s="19" t="s">
        <v>885</v>
      </c>
      <c r="D137" s="19" t="s">
        <v>886</v>
      </c>
      <c r="E137" s="19" t="s">
        <v>884</v>
      </c>
      <c r="F137" s="19" t="s">
        <v>883</v>
      </c>
      <c r="G137" s="19" t="s">
        <v>882</v>
      </c>
      <c r="H137" s="57"/>
      <c r="I137" s="57"/>
      <c r="J137" s="57"/>
      <c r="K137" s="57"/>
      <c r="L137" s="57"/>
    </row>
    <row r="138" spans="1:12">
      <c r="A138" s="65"/>
      <c r="B138" s="66" t="s">
        <v>1360</v>
      </c>
      <c r="C138" s="19" t="s">
        <v>900</v>
      </c>
      <c r="D138" s="19" t="s">
        <v>901</v>
      </c>
      <c r="E138" s="19" t="s">
        <v>899</v>
      </c>
      <c r="F138" s="19" t="s">
        <v>898</v>
      </c>
      <c r="G138" s="19" t="s">
        <v>897</v>
      </c>
      <c r="H138" s="57"/>
      <c r="I138" s="57"/>
      <c r="J138" s="57"/>
      <c r="K138" s="57"/>
      <c r="L138" s="57"/>
    </row>
    <row r="139" spans="1:12">
      <c r="A139" s="65"/>
      <c r="B139" s="64" t="s">
        <v>1361</v>
      </c>
      <c r="C139" s="19" t="s">
        <v>915</v>
      </c>
      <c r="D139" s="19" t="s">
        <v>916</v>
      </c>
      <c r="E139" s="19" t="s">
        <v>914</v>
      </c>
      <c r="F139" s="19" t="s">
        <v>913</v>
      </c>
      <c r="G139" s="19" t="s">
        <v>912</v>
      </c>
      <c r="H139" s="57"/>
      <c r="I139" s="57"/>
      <c r="J139" s="57"/>
      <c r="K139" s="57"/>
      <c r="L139" s="57"/>
    </row>
    <row r="140" spans="1:12">
      <c r="A140" s="54" t="s">
        <v>1362</v>
      </c>
      <c r="B140" s="59"/>
      <c r="C140" s="19"/>
      <c r="D140" s="19"/>
      <c r="E140" s="19"/>
      <c r="F140" s="19"/>
      <c r="G140" s="19"/>
      <c r="H140" s="57"/>
      <c r="I140" s="57"/>
      <c r="J140" s="57"/>
      <c r="K140" s="57"/>
      <c r="L140" s="57"/>
    </row>
    <row r="141" spans="1:12">
      <c r="A141" s="59"/>
      <c r="B141" s="60" t="s">
        <v>1363</v>
      </c>
      <c r="C141" s="19" t="s">
        <v>930</v>
      </c>
      <c r="D141" s="19" t="s">
        <v>931</v>
      </c>
      <c r="E141" s="19" t="s">
        <v>929</v>
      </c>
      <c r="F141" s="19" t="s">
        <v>928</v>
      </c>
      <c r="G141" s="19" t="s">
        <v>927</v>
      </c>
      <c r="H141" s="57"/>
      <c r="I141" s="57"/>
      <c r="J141" s="57"/>
      <c r="K141" s="57"/>
      <c r="L141" s="57"/>
    </row>
    <row r="142" spans="1:12">
      <c r="A142" s="69"/>
      <c r="B142" s="60" t="s">
        <v>1364</v>
      </c>
      <c r="C142" s="19" t="s">
        <v>945</v>
      </c>
      <c r="D142" s="19" t="s">
        <v>946</v>
      </c>
      <c r="E142" s="19" t="s">
        <v>944</v>
      </c>
      <c r="F142" s="19" t="s">
        <v>943</v>
      </c>
      <c r="G142" s="19" t="s">
        <v>942</v>
      </c>
      <c r="H142" s="57"/>
      <c r="I142" s="57"/>
      <c r="J142" s="57"/>
      <c r="K142" s="57"/>
      <c r="L142" s="57"/>
    </row>
    <row r="143" spans="1:12">
      <c r="A143" s="63"/>
      <c r="B143" s="60" t="s">
        <v>1365</v>
      </c>
      <c r="C143" s="19" t="s">
        <v>960</v>
      </c>
      <c r="D143" s="19" t="s">
        <v>961</v>
      </c>
      <c r="E143" s="19" t="s">
        <v>959</v>
      </c>
      <c r="F143" s="19" t="s">
        <v>958</v>
      </c>
      <c r="G143" s="19" t="s">
        <v>957</v>
      </c>
      <c r="H143" s="57"/>
      <c r="I143" s="57"/>
      <c r="J143" s="57"/>
      <c r="K143" s="57"/>
      <c r="L143" s="57"/>
    </row>
    <row r="144" spans="1:12">
      <c r="A144" s="59"/>
      <c r="B144" s="60" t="s">
        <v>1366</v>
      </c>
      <c r="C144" s="19" t="s">
        <v>975</v>
      </c>
      <c r="D144" s="19" t="s">
        <v>976</v>
      </c>
      <c r="E144" s="19" t="s">
        <v>974</v>
      </c>
      <c r="F144" s="19" t="s">
        <v>973</v>
      </c>
      <c r="G144" s="19" t="s">
        <v>972</v>
      </c>
      <c r="H144" s="57"/>
      <c r="I144" s="57"/>
      <c r="J144" s="57"/>
      <c r="K144" s="57"/>
      <c r="L144" s="57"/>
    </row>
    <row r="145" spans="1:12">
      <c r="A145" s="30"/>
      <c r="B145" s="60" t="s">
        <v>1367</v>
      </c>
      <c r="C145" s="19" t="s">
        <v>990</v>
      </c>
      <c r="D145" s="19" t="s">
        <v>991</v>
      </c>
      <c r="E145" s="19" t="s">
        <v>989</v>
      </c>
      <c r="F145" s="19" t="s">
        <v>988</v>
      </c>
      <c r="G145" s="19" t="s">
        <v>987</v>
      </c>
      <c r="H145" s="57"/>
      <c r="I145" s="57"/>
      <c r="J145" s="57"/>
      <c r="K145" s="57"/>
      <c r="L145" s="57"/>
    </row>
    <row r="146" spans="1:12">
      <c r="A146" s="59"/>
      <c r="B146" s="60" t="s">
        <v>1368</v>
      </c>
      <c r="C146" s="19" t="s">
        <v>1005</v>
      </c>
      <c r="D146" s="19" t="s">
        <v>1006</v>
      </c>
      <c r="E146" s="19" t="s">
        <v>1004</v>
      </c>
      <c r="F146" s="19" t="s">
        <v>1003</v>
      </c>
      <c r="G146" s="19" t="s">
        <v>1002</v>
      </c>
      <c r="H146" s="57"/>
      <c r="I146" s="57"/>
      <c r="J146" s="57"/>
      <c r="K146" s="57"/>
      <c r="L146" s="57"/>
    </row>
    <row r="147" spans="1:12">
      <c r="A147" s="59"/>
      <c r="B147" s="60" t="s">
        <v>1369</v>
      </c>
      <c r="C147" s="19" t="s">
        <v>1165</v>
      </c>
      <c r="D147" s="19" t="s">
        <v>1166</v>
      </c>
      <c r="E147" s="19" t="s">
        <v>1164</v>
      </c>
      <c r="F147" s="19" t="s">
        <v>1163</v>
      </c>
      <c r="G147" s="19" t="s">
        <v>1162</v>
      </c>
      <c r="H147" s="57"/>
      <c r="I147" s="57"/>
      <c r="J147" s="57"/>
      <c r="K147" s="57"/>
      <c r="L147" s="57"/>
    </row>
    <row r="148" spans="1:12">
      <c r="A148" s="59"/>
      <c r="B148" s="60" t="s">
        <v>1370</v>
      </c>
      <c r="C148" s="19" t="s">
        <v>1180</v>
      </c>
      <c r="D148" s="19" t="s">
        <v>1181</v>
      </c>
      <c r="E148" s="19" t="s">
        <v>1179</v>
      </c>
      <c r="F148" s="19" t="s">
        <v>1178</v>
      </c>
      <c r="G148" s="19" t="s">
        <v>1177</v>
      </c>
      <c r="H148" s="57"/>
      <c r="I148" s="57"/>
      <c r="J148" s="57"/>
      <c r="K148" s="57"/>
      <c r="L148" s="57"/>
    </row>
    <row r="149" spans="1:12">
      <c r="A149" s="59"/>
      <c r="B149" s="60" t="s">
        <v>1371</v>
      </c>
      <c r="C149" s="19" t="s">
        <v>1195</v>
      </c>
      <c r="D149" s="19" t="s">
        <v>1196</v>
      </c>
      <c r="E149" s="19" t="s">
        <v>1194</v>
      </c>
      <c r="F149" s="19" t="s">
        <v>1193</v>
      </c>
      <c r="G149" s="19" t="s">
        <v>1192</v>
      </c>
      <c r="H149" s="57"/>
      <c r="I149" s="57"/>
      <c r="J149" s="57"/>
      <c r="K149" s="57"/>
      <c r="L149" s="57"/>
    </row>
    <row r="150" spans="1:12">
      <c r="A150" s="59"/>
      <c r="B150" s="60" t="s">
        <v>1372</v>
      </c>
      <c r="C150" s="19" t="s">
        <v>1210</v>
      </c>
      <c r="D150" s="19" t="s">
        <v>1211</v>
      </c>
      <c r="E150" s="19" t="s">
        <v>1209</v>
      </c>
      <c r="F150" s="19" t="s">
        <v>1208</v>
      </c>
      <c r="G150" s="19" t="s">
        <v>1207</v>
      </c>
      <c r="H150" s="57"/>
      <c r="I150" s="57"/>
      <c r="J150" s="57"/>
      <c r="K150" s="57"/>
      <c r="L150" s="57"/>
    </row>
    <row r="151" spans="1:12">
      <c r="A151" s="59"/>
      <c r="B151" s="60" t="s">
        <v>1373</v>
      </c>
      <c r="C151" s="19" t="s">
        <v>1225</v>
      </c>
      <c r="D151" s="19" t="s">
        <v>1226</v>
      </c>
      <c r="E151" s="19" t="s">
        <v>1224</v>
      </c>
      <c r="F151" s="19" t="s">
        <v>1223</v>
      </c>
      <c r="G151" s="19" t="s">
        <v>1222</v>
      </c>
      <c r="H151" s="57"/>
      <c r="I151" s="57"/>
      <c r="J151" s="57"/>
      <c r="K151" s="57"/>
      <c r="L151" s="57"/>
    </row>
    <row r="152" spans="1:12">
      <c r="A152" s="54" t="s">
        <v>1374</v>
      </c>
      <c r="B152" s="59"/>
      <c r="C152" s="19"/>
      <c r="D152" s="19"/>
      <c r="E152" s="19"/>
      <c r="F152" s="19"/>
      <c r="G152" s="19"/>
      <c r="H152" s="57"/>
      <c r="I152" s="57"/>
      <c r="J152" s="57"/>
      <c r="K152" s="57"/>
      <c r="L152" s="57"/>
    </row>
    <row r="153" spans="1:12">
      <c r="A153" s="59"/>
      <c r="B153" s="70" t="s">
        <v>1375</v>
      </c>
      <c r="C153" s="19" t="s">
        <v>1240</v>
      </c>
      <c r="D153" s="19" t="s">
        <v>1241</v>
      </c>
      <c r="E153" s="19" t="s">
        <v>1239</v>
      </c>
      <c r="F153" s="19" t="s">
        <v>1238</v>
      </c>
      <c r="G153" s="19" t="s">
        <v>1237</v>
      </c>
      <c r="H153" s="57"/>
      <c r="I153" s="57"/>
      <c r="J153" s="57"/>
      <c r="K153" s="57"/>
      <c r="L153" s="57"/>
    </row>
    <row r="154" spans="1:12">
      <c r="A154" s="59"/>
      <c r="B154" s="70" t="s">
        <v>1376</v>
      </c>
      <c r="C154" s="19" t="s">
        <v>1255</v>
      </c>
      <c r="D154" s="19" t="s">
        <v>1256</v>
      </c>
      <c r="E154" s="19" t="s">
        <v>1254</v>
      </c>
      <c r="F154" s="19" t="s">
        <v>1253</v>
      </c>
      <c r="G154" s="19" t="s">
        <v>1252</v>
      </c>
      <c r="H154" s="57"/>
      <c r="I154" s="57"/>
      <c r="J154" s="57"/>
      <c r="K154" s="57"/>
      <c r="L154" s="57"/>
    </row>
    <row r="155" spans="1:12">
      <c r="A155" s="59"/>
      <c r="B155" s="70" t="s">
        <v>1377</v>
      </c>
      <c r="C155" s="19" t="s">
        <v>1270</v>
      </c>
      <c r="D155" s="19" t="s">
        <v>1271</v>
      </c>
      <c r="E155" s="19" t="s">
        <v>1269</v>
      </c>
      <c r="F155" s="19" t="s">
        <v>1268</v>
      </c>
      <c r="G155" s="19" t="s">
        <v>1267</v>
      </c>
      <c r="H155" s="57"/>
      <c r="I155" s="57"/>
      <c r="J155" s="57"/>
      <c r="K155" s="57"/>
      <c r="L155" s="57"/>
    </row>
    <row r="156" spans="1:12">
      <c r="A156" s="59"/>
      <c r="B156" s="70" t="s">
        <v>1378</v>
      </c>
      <c r="C156" s="19" t="s">
        <v>1285</v>
      </c>
      <c r="D156" s="19" t="s">
        <v>1286</v>
      </c>
      <c r="E156" s="19" t="s">
        <v>1284</v>
      </c>
      <c r="F156" s="19" t="s">
        <v>1283</v>
      </c>
      <c r="G156" s="19" t="s">
        <v>1282</v>
      </c>
      <c r="H156" s="57"/>
      <c r="I156" s="57"/>
      <c r="J156" s="57"/>
      <c r="K156" s="57"/>
      <c r="L156" s="57"/>
    </row>
    <row r="157" spans="1:12">
      <c r="A157" s="59"/>
      <c r="B157" s="70" t="s">
        <v>1379</v>
      </c>
      <c r="C157" s="19" t="s">
        <v>1300</v>
      </c>
      <c r="D157" s="19" t="s">
        <v>1301</v>
      </c>
      <c r="E157" s="19" t="s">
        <v>1299</v>
      </c>
      <c r="F157" s="19" t="s">
        <v>1298</v>
      </c>
      <c r="G157" s="19" t="s">
        <v>1297</v>
      </c>
      <c r="H157" s="57"/>
      <c r="I157" s="57"/>
      <c r="J157" s="57"/>
      <c r="K157" s="57"/>
      <c r="L157" s="57"/>
    </row>
    <row r="158" spans="1:12">
      <c r="A158" s="54" t="s">
        <v>1330</v>
      </c>
      <c r="B158" s="54"/>
      <c r="C158" s="19" t="s">
        <v>275</v>
      </c>
      <c r="D158" s="19" t="s">
        <v>276</v>
      </c>
      <c r="E158" s="19" t="s">
        <v>274</v>
      </c>
      <c r="F158" s="19" t="s">
        <v>273</v>
      </c>
      <c r="G158" s="19" t="s">
        <v>272</v>
      </c>
      <c r="H158" s="57"/>
      <c r="I158" s="57"/>
      <c r="J158" s="57"/>
      <c r="K158" s="57"/>
      <c r="L158" s="57"/>
    </row>
    <row r="159" spans="1:12">
      <c r="A159" s="59"/>
      <c r="B159" s="54"/>
      <c r="C159" s="72"/>
      <c r="D159" s="72"/>
      <c r="E159" s="72"/>
      <c r="F159" s="72"/>
      <c r="G159" s="72"/>
      <c r="H159" s="59"/>
      <c r="I159" s="73"/>
      <c r="J159" s="59"/>
      <c r="K159" s="59"/>
      <c r="L159" s="59"/>
    </row>
    <row r="160" spans="1:12">
      <c r="A160" s="59"/>
      <c r="B160" s="74"/>
      <c r="C160" s="75"/>
      <c r="D160" s="75"/>
      <c r="E160" s="75"/>
      <c r="F160" s="75"/>
      <c r="G160" s="75"/>
      <c r="H160" s="59"/>
      <c r="I160" s="73"/>
      <c r="J160" s="59"/>
      <c r="K160" s="59"/>
      <c r="L160" s="59"/>
    </row>
    <row r="161" spans="1:12">
      <c r="A161" s="59"/>
      <c r="B161" s="30" t="s">
        <v>1382</v>
      </c>
      <c r="C161" s="75"/>
      <c r="D161" s="75"/>
      <c r="E161" s="75"/>
      <c r="F161" s="75"/>
      <c r="G161" s="75"/>
      <c r="H161" s="59"/>
      <c r="I161" s="73"/>
      <c r="J161" s="59"/>
      <c r="K161" s="59"/>
      <c r="L161" s="59"/>
    </row>
    <row r="162" spans="1:12">
      <c r="A162" s="76"/>
      <c r="B162" s="76"/>
      <c r="C162" s="76"/>
      <c r="D162" s="76"/>
      <c r="E162" s="76"/>
      <c r="F162" s="76"/>
      <c r="G162" s="76"/>
      <c r="H162" s="76"/>
      <c r="I162" s="77"/>
      <c r="J162" s="76"/>
      <c r="K162" s="76"/>
      <c r="L162" s="76"/>
    </row>
    <row r="163" spans="1:12">
      <c r="A163" s="76"/>
      <c r="B163" s="76"/>
      <c r="C163" s="76"/>
      <c r="D163" s="76"/>
      <c r="E163" s="76"/>
      <c r="F163" s="76"/>
      <c r="G163" s="76"/>
      <c r="H163" s="76"/>
      <c r="I163" s="77"/>
      <c r="J163" s="76"/>
      <c r="K163" s="76"/>
      <c r="L163" s="76"/>
    </row>
  </sheetData>
  <mergeCells count="6">
    <mergeCell ref="B6:L6"/>
    <mergeCell ref="A8:H8"/>
    <mergeCell ref="A9:B9"/>
    <mergeCell ref="C9:E9"/>
    <mergeCell ref="F9:F10"/>
    <mergeCell ref="G9:G10"/>
  </mergeCells>
  <hyperlinks>
    <hyperlink ref="B161" r:id="rId1" display="© Commonwealth of Australia 2015" xr:uid="{9C8A37E3-D552-40C1-BECD-57FD94C5A83C}"/>
    <hyperlink ref="G60" location="A124820790F" display="A124820790F" xr:uid="{1CD51686-C179-41BC-9A27-B961265D4454}"/>
    <hyperlink ref="F60" location="A124822410C" display="A124822410C" xr:uid="{E8DADCDE-E187-47CB-B909-2BBAD3FFECB2}"/>
    <hyperlink ref="E60" location="A124821870X" display="A124821870X" xr:uid="{79EC5397-0BF7-4DF4-A024-E90425F5ADCD}"/>
    <hyperlink ref="C60" location="A124821330K" display="A124821330K" xr:uid="{2FBA7D92-5FA9-4691-B36A-56F31423DC29}"/>
    <hyperlink ref="D60" location="A124820250T" display="A124820250T" xr:uid="{76BE683D-1A98-4786-8490-D6DFE83F432A}"/>
    <hyperlink ref="G14" location="A124820962R" display="A124820962R" xr:uid="{496AA60B-89B6-42EA-8786-D955F9D8231B}"/>
    <hyperlink ref="F14" location="A124822582X" display="A124822582X" xr:uid="{8875FB4E-E26B-4445-8DC2-CEB533A0837D}"/>
    <hyperlink ref="E14" location="A124822042K" display="A124822042K" xr:uid="{CA6473DC-DF08-43CE-8002-40D3592CD69F}"/>
    <hyperlink ref="C14" location="A124821502V" display="A124821502V" xr:uid="{E7A57A30-D55A-40DB-9EDC-101B46387C7C}"/>
    <hyperlink ref="D14" location="A124820422A" display="A124820422A" xr:uid="{FB67FDD5-86B5-4C09-91FE-D28639DD31B8}"/>
    <hyperlink ref="G15" location="A124820826W" display="A124820826W" xr:uid="{098C92EE-E94B-41D0-9274-2756572BFA22}"/>
    <hyperlink ref="F15" location="A124822446F" display="A124822446F" xr:uid="{923853C2-7CA6-4AD5-B419-00D0CEE5B282}"/>
    <hyperlink ref="E15" location="A124821906R" display="A124821906R" xr:uid="{6380C093-99A9-4A61-9F38-02A5F1A2F447}"/>
    <hyperlink ref="C15" location="A124821366L" display="A124821366L" xr:uid="{32CD9866-A5AB-4FE2-8499-6C2DE86C86AA}"/>
    <hyperlink ref="D15" location="A124820286V" display="A124820286V" xr:uid="{8F635D3C-3C76-4E6F-A8C6-399FB66ADEA2}"/>
    <hyperlink ref="G16" location="A124820966X" display="A124820966X" xr:uid="{0ADED015-8C72-456B-8254-2BDD3A74B334}"/>
    <hyperlink ref="F16" location="A124822586J" display="A124822586J" xr:uid="{AB386CD3-D8EE-4CA6-A33C-203897BD97D7}"/>
    <hyperlink ref="E16" location="A124822046V" display="A124822046V" xr:uid="{315A79F1-148E-4AC2-984A-28456114292D}"/>
    <hyperlink ref="C16" location="A124821506C" display="A124821506C" xr:uid="{718DF199-D6B5-4EF5-94C6-EFA1589F2448}"/>
    <hyperlink ref="D16" location="A124820426K" display="A124820426K" xr:uid="{03B417CF-C8CC-465C-BADD-62B55C91E22F}"/>
    <hyperlink ref="G17" location="A124820970R" display="A124820970R" xr:uid="{39790EFB-24D7-41E1-B2A2-5D0BA91AC441}"/>
    <hyperlink ref="F17" location="A124822590X" display="A124822590X" xr:uid="{C5362473-A20C-440D-8D11-FAE1D5FFEB29}"/>
    <hyperlink ref="E17" location="A124822050K" display="A124822050K" xr:uid="{1B7E0D12-6797-4B5E-A6F7-97BEB69A32C7}"/>
    <hyperlink ref="C17" location="A124821510V" display="A124821510V" xr:uid="{571C6789-BA47-49D0-AEA7-06E218591DE2}"/>
    <hyperlink ref="D17" location="A124820430A" display="A124820430A" xr:uid="{A37C6DF4-B98D-4EA7-9168-B0B085C22BA9}"/>
    <hyperlink ref="G18" location="A124820830L" display="A124820830L" xr:uid="{8546BC81-7211-4E02-91E6-A4F134408B7A}"/>
    <hyperlink ref="F18" location="A124822450W" display="A124822450W" xr:uid="{18B6F3B4-B6B8-4947-89FC-894712CF28C6}"/>
    <hyperlink ref="E18" location="A124821910F" display="A124821910F" xr:uid="{C4F2FA18-A3D9-4216-8A79-8EF6D505C384}"/>
    <hyperlink ref="C18" location="A124821370C" display="A124821370C" xr:uid="{0532644A-886D-4E69-A2D1-38FF6D3C54FE}"/>
    <hyperlink ref="D18" location="A124820290K" display="A124820290K" xr:uid="{1644F0E4-40F0-4D8A-B9D3-1B6DAF485D8D}"/>
    <hyperlink ref="G19" location="A124820834W" display="A124820834W" xr:uid="{185594DB-4478-4949-B0EF-9A0AAE1BFE5E}"/>
    <hyperlink ref="F19" location="A124822454F" display="A124822454F" xr:uid="{C75B92FA-B5CB-4FD8-A56F-614BB279955E}"/>
    <hyperlink ref="E19" location="A124821914R" display="A124821914R" xr:uid="{0FC21F5E-FE32-41A8-9505-926917D835C5}"/>
    <hyperlink ref="C19" location="A124821374L" display="A124821374L" xr:uid="{510AFB89-50A5-4317-85B1-119E605BFB67}"/>
    <hyperlink ref="D19" location="A124820294V" display="A124820294V" xr:uid="{F9AAA755-F28F-40B7-AA6F-44989571FED9}"/>
    <hyperlink ref="G20" location="A124820906W" display="A124820906W" xr:uid="{38485417-2F45-4148-9EAA-99CE73E1FDE2}"/>
    <hyperlink ref="F20" location="A124822526F" display="A124822526F" xr:uid="{050099C7-55D3-40A9-9751-08FEB17B24F9}"/>
    <hyperlink ref="E20" location="A124821986A" display="A124821986A" xr:uid="{A412C6D7-1EB1-49A8-98F2-567B4C00889B}"/>
    <hyperlink ref="C20" location="A124821446L" display="A124821446L" xr:uid="{BE452E28-B65F-4CE1-9E1A-4648019D6469}"/>
    <hyperlink ref="D20" location="A124820366V" display="A124820366V" xr:uid="{5FA79C3D-F4BE-4FAA-BC7D-DD79BE65987D}"/>
    <hyperlink ref="G21" location="A124820762W" display="A124820762W" xr:uid="{46782049-BD72-48FD-9DC1-32678EB65561}"/>
    <hyperlink ref="F21" location="A124822382F" display="A124822382F" xr:uid="{3528DB04-0627-4EDE-8845-E1F19226ADCD}"/>
    <hyperlink ref="E21" location="A124821842R" display="A124821842R" xr:uid="{32B1EADF-9DCF-4973-810C-800FC494FDD0}"/>
    <hyperlink ref="C21" location="A124821302A" display="A124821302A" xr:uid="{4DC3ED7C-F609-4FEB-BCA6-38EEE8A5D405}"/>
    <hyperlink ref="D21" location="A124820222J" display="A124820222J" xr:uid="{13F7FA16-CF78-4013-AFD9-C15E76415905}"/>
    <hyperlink ref="G23" location="A124820974X" display="A124820974X" xr:uid="{ADC242B2-C31E-43EC-A46A-9E2FFFCA6577}"/>
    <hyperlink ref="F23" location="A124822594J" display="A124822594J" xr:uid="{8D19867C-CF8A-4B4B-B7EF-745B10ABFDE7}"/>
    <hyperlink ref="E23" location="A124822054V" display="A124822054V" xr:uid="{5D50BE02-0A54-4FEF-B4D0-6EB594AF8B28}"/>
    <hyperlink ref="C23" location="A124821514C" display="A124821514C" xr:uid="{566D7482-952B-4BDE-990E-1A43C4C3A9B5}"/>
    <hyperlink ref="D23" location="A124820434K" display="A124820434K" xr:uid="{D644B18E-A1E7-456D-AF68-70CA4A1F5854}"/>
    <hyperlink ref="G24" location="A124820910L" display="A124820910L" xr:uid="{2A56FBD4-EB7C-4B88-AD14-130FCD2D6F7F}"/>
    <hyperlink ref="F24" location="A124822530W" display="A124822530W" xr:uid="{39770885-3864-40A2-AEFF-9B2B1831C8E6}"/>
    <hyperlink ref="E24" location="A124821990T" display="A124821990T" xr:uid="{F524405D-5CB2-4435-B175-C69A7DB21091}"/>
    <hyperlink ref="C24" location="A124821450C" display="A124821450C" xr:uid="{E85284D9-3861-475F-8C69-004F2626AF7E}"/>
    <hyperlink ref="D24" location="A124820370K" display="A124820370K" xr:uid="{4630AE4D-ABD5-44CD-9328-3CD5C787397B}"/>
    <hyperlink ref="G25" location="A124821018T" display="A124821018T" xr:uid="{009639D6-A0A2-448B-A7D5-16224B5A4CEA}"/>
    <hyperlink ref="F25" location="A124822638X" display="A124822638X" xr:uid="{34B7595E-E35B-4228-BD8E-85D219D1B338}"/>
    <hyperlink ref="E25" location="A124822098W" display="A124822098W" xr:uid="{39F37F08-52EC-4283-9077-77F9556FD5A6}"/>
    <hyperlink ref="C25" location="A124821558F" display="A124821558F" xr:uid="{94116020-4888-4703-9CE5-3EA06CBD8520}"/>
    <hyperlink ref="D25" location="A124820478L" display="A124820478L" xr:uid="{119AB4BC-AA69-4161-964F-3F898ECD5F10}"/>
    <hyperlink ref="G26" location="A124820766F" display="A124820766F" xr:uid="{A676CFFA-412B-4E7E-A201-79CC03EAA897}"/>
    <hyperlink ref="F26" location="A124822386R" display="A124822386R" xr:uid="{899362B1-CCF1-4D3D-B093-83C948CE3B23}"/>
    <hyperlink ref="E26" location="A124821846X" display="A124821846X" xr:uid="{0DB599D9-F029-4C00-8E89-B3C99BF36B9B}"/>
    <hyperlink ref="C26" location="A124821306K" display="A124821306K" xr:uid="{99EFD57E-32B4-4DDB-B56E-7CE65B2330AD}"/>
    <hyperlink ref="D26" location="A124820226T" display="A124820226T" xr:uid="{01A9D998-2C20-4DCF-AF14-9F11D20C0138}"/>
    <hyperlink ref="G27" location="A124820562C" display="A124820562C" xr:uid="{7A851B0B-B65C-4006-8E3A-94BA7AFEE42A}"/>
    <hyperlink ref="F27" location="A124822182L" display="A124822182L" xr:uid="{BEF4C6AB-EAA4-4B63-8DED-76D19D7444F8}"/>
    <hyperlink ref="E27" location="A124821642W" display="A124821642W" xr:uid="{04B61208-FA82-4E65-A7C0-34741ED27DDD}"/>
    <hyperlink ref="C27" location="A124821102J" display="A124821102J" xr:uid="{19DE5B3C-E776-4424-9DE1-EB377B37EA7B}"/>
    <hyperlink ref="D27" location="A124820022R" display="A124820022R" xr:uid="{A0971A9D-1745-4833-B0AC-4DBDD309E48B}"/>
    <hyperlink ref="G28" location="A124820634C" display="A124820634C" xr:uid="{93648431-6FFF-4C3E-AEA5-03F9ED250D5D}"/>
    <hyperlink ref="F28" location="A124822254L" display="A124822254L" xr:uid="{D784B636-BAE4-476A-A096-66A6E233A8B6}"/>
    <hyperlink ref="E28" location="A124821714W" display="A124821714W" xr:uid="{F06DD23A-76FF-4A94-8FD0-E614D9EF41AB}"/>
    <hyperlink ref="C28" location="A124821174V" display="A124821174V" xr:uid="{91C5339A-04EB-4F8F-9489-444FD4479B06}"/>
    <hyperlink ref="D28" location="A124820094A" display="A124820094A" xr:uid="{EE83CCD1-9089-45A7-BEDB-F73DCB650373}"/>
    <hyperlink ref="G30" location="A124820838F" display="A124820838F" xr:uid="{9F1CE194-ADC6-456C-823E-E1EC406EE614}"/>
    <hyperlink ref="F30" location="A124822458R" display="A124822458R" xr:uid="{7091BAD6-A7FC-4E54-AFC6-AB2FBAE914A1}"/>
    <hyperlink ref="E30" location="A124821918X" display="A124821918X" xr:uid="{D675FA80-EAF6-4B68-8FDB-E722923CD079}"/>
    <hyperlink ref="C30" location="A124821378W" display="A124821378W" xr:uid="{DD076599-3EEB-4284-BAE2-BD970C5E90E1}"/>
    <hyperlink ref="D30" location="A124820298C" display="A124820298C" xr:uid="{18358F26-26C5-4A35-8AAF-CE597A6B93E4}"/>
    <hyperlink ref="G31" location="A124820638L" display="A124820638L" xr:uid="{15B0B8F6-94E0-4428-8DEE-E2EF8D774288}"/>
    <hyperlink ref="F31" location="A124822258W" display="A124822258W" xr:uid="{92A44CAF-236F-456D-9963-818C521F7855}"/>
    <hyperlink ref="E31" location="A124821718F" display="A124821718F" xr:uid="{A2CF7AA1-C8A3-438C-8DA9-E06B26C76701}"/>
    <hyperlink ref="C31" location="A124821178C" display="A124821178C" xr:uid="{BEA2881D-AAF3-4704-99CD-4C768F577C60}"/>
    <hyperlink ref="D31" location="A124820098K" display="A124820098K" xr:uid="{F4780B93-2514-413E-BBF7-1B77B5D6B7A7}"/>
    <hyperlink ref="G32" location="A124820842W" display="A124820842W" xr:uid="{96C1A96C-45FB-4524-93D1-A1D1131BEAB1}"/>
    <hyperlink ref="F32" location="A124822462F" display="A124822462F" xr:uid="{1392D598-C9CE-40D0-AED6-57DB4888FF43}"/>
    <hyperlink ref="E32" location="A124821922R" display="A124821922R" xr:uid="{7E5A912E-C0B5-430C-B859-58F6950ABA91}"/>
    <hyperlink ref="C32" location="A124821382L" display="A124821382L" xr:uid="{748900A7-1D71-4B93-8E5A-EDD8AEF45C92}"/>
    <hyperlink ref="D32" location="A124820302J" display="A124820302J" xr:uid="{E01F918E-3786-4422-802B-472CBE16D99D}"/>
    <hyperlink ref="G33" location="A124820846F" display="A124820846F" xr:uid="{69B7CA4F-FA0A-446E-942F-BDEE4CE87142}"/>
    <hyperlink ref="F33" location="A124822466R" display="A124822466R" xr:uid="{68254F9B-D85E-48BA-9F1F-245D4279C7E8}"/>
    <hyperlink ref="E33" location="A124821926X" display="A124821926X" xr:uid="{8D74F1AF-65FA-497E-949F-F74AD323FE7D}"/>
    <hyperlink ref="C33" location="A124821386W" display="A124821386W" xr:uid="{A950428D-6A4C-40CA-AC2B-58CEA60C9DB8}"/>
    <hyperlink ref="D33" location="A124820306T" display="A124820306T" xr:uid="{287544D7-7B9E-4A77-ADCA-469BC418D786}"/>
    <hyperlink ref="G34" location="A124821022J" display="A124821022J" xr:uid="{0062543D-B81E-496D-BC76-1765267893D5}"/>
    <hyperlink ref="F34" location="A124822642R" display="A124822642R" xr:uid="{27DE388A-2208-497C-B19E-162F5B368D0E}"/>
    <hyperlink ref="E34" location="A124822102A" display="A124822102A" xr:uid="{B2473C44-989A-48C4-B98D-420F1206FB11}"/>
    <hyperlink ref="C34" location="A124821562W" display="A124821562W" xr:uid="{05292C4A-AE25-44EC-99ED-1CB0FE66B71F}"/>
    <hyperlink ref="D34" location="A124820482C" display="A124820482C" xr:uid="{8626085C-381E-41F2-9527-DFC94152F0BC}"/>
    <hyperlink ref="G35" location="A124820566L" display="A124820566L" xr:uid="{4ADAA719-3D6A-4688-AA49-1817DB2D0415}"/>
    <hyperlink ref="F35" location="A124822186W" display="A124822186W" xr:uid="{97B4A7FE-D9C4-4106-A423-34BD1AB15388}"/>
    <hyperlink ref="E35" location="A124821646F" display="A124821646F" xr:uid="{7C51F0A4-FB5C-4C1F-B965-42F1A64BF091}"/>
    <hyperlink ref="C35" location="A124821106T" display="A124821106T" xr:uid="{3AD441EB-2E2B-4D0A-B354-22FABF9097BD}"/>
    <hyperlink ref="D35" location="A124820026X" display="A124820026X" xr:uid="{7D717B58-56B5-4B7F-8EF0-3B83228B2950}"/>
    <hyperlink ref="G36" location="A124820978J" display="A124820978J" xr:uid="{4541F4F0-DF10-40DE-B999-C1343F9F9C29}"/>
    <hyperlink ref="F36" location="A124822598T" display="A124822598T" xr:uid="{B8F3CBA5-A081-4745-A4E1-3D583A529193}"/>
    <hyperlink ref="E36" location="A124822058C" display="A124822058C" xr:uid="{3E1950EC-D8EA-4058-9934-71A2D83197A0}"/>
    <hyperlink ref="C36" location="A124821518L" display="A124821518L" xr:uid="{FF2A300F-4330-4057-9D8F-60A18BDEBD93}"/>
    <hyperlink ref="D36" location="A124820438V" display="A124820438V" xr:uid="{499C1B8A-95F0-486D-93C9-5B4A466D986C}"/>
    <hyperlink ref="G37" location="A124820982X" display="A124820982X" xr:uid="{3578567C-7896-4AC7-A669-372816C689C7}"/>
    <hyperlink ref="F37" location="A124822602W" display="A124822602W" xr:uid="{C6726C2F-C1C2-4ADE-B67C-75B32C09E478}"/>
    <hyperlink ref="E37" location="A124822062V" display="A124822062V" xr:uid="{64534EC2-C7F9-46E0-A391-B4E8577A5BF8}"/>
    <hyperlink ref="C37" location="A124821522C" display="A124821522C" xr:uid="{40C5BD73-339C-4AD1-8FEC-3FA7B14A12D4}"/>
    <hyperlink ref="D37" location="A124820442K" display="A124820442K" xr:uid="{57307396-E8E5-482D-8915-DF791DCDF7D4}"/>
    <hyperlink ref="G38" location="A124820570C" display="A124820570C" xr:uid="{25F6FD69-B3CF-42B9-967F-B19106B0D70E}"/>
    <hyperlink ref="F38" location="A124822190L" display="A124822190L" xr:uid="{4089D951-8701-4C09-BA2C-4E7319B0376C}"/>
    <hyperlink ref="E38" location="A124821650W" display="A124821650W" xr:uid="{BFFBA1F6-A9F5-4D3E-BEFA-617783A7D885}"/>
    <hyperlink ref="C38" location="A124821110J" display="A124821110J" xr:uid="{D80E74D0-0449-4EFE-A547-6ED12B60F3D1}"/>
    <hyperlink ref="D38" location="A124820030R" display="A124820030R" xr:uid="{E81B9240-F71F-447B-BB9E-50BA627DC74C}"/>
    <hyperlink ref="G39" location="A124820770W" display="A124820770W" xr:uid="{311B301C-C244-49CF-B492-5BAE6FF26205}"/>
    <hyperlink ref="F39" location="A124822390F" display="A124822390F" xr:uid="{77EE5253-9794-4E90-8CA9-4459C89F1F40}"/>
    <hyperlink ref="E39" location="A124821850R" display="A124821850R" xr:uid="{802EF530-447F-48E6-8BE3-399459E09E18}"/>
    <hyperlink ref="C39" location="A124821310A" display="A124821310A" xr:uid="{ED30AF10-6EB1-482C-BBB5-1F5CDBC81D09}"/>
    <hyperlink ref="D39" location="A124820230J" display="A124820230J" xr:uid="{C54C2150-62D3-44BB-971B-0F18A514BF76}"/>
    <hyperlink ref="G40" location="A124820850W" display="A124820850W" xr:uid="{74F20DE5-B98F-44DA-B6B6-4A822441AE30}"/>
    <hyperlink ref="F40" location="A124822470F" display="A124822470F" xr:uid="{0AAAB555-54FC-470E-A591-CF6F5D713BD8}"/>
    <hyperlink ref="E40" location="A124821930R" display="A124821930R" xr:uid="{304C40CA-0711-4EDA-853A-57737C0D61BA}"/>
    <hyperlink ref="C40" location="A124821390L" display="A124821390L" xr:uid="{E1BF3753-1F73-4031-89EC-CCD1C37EB60D}"/>
    <hyperlink ref="D40" location="A124820310J" display="A124820310J" xr:uid="{638E5C8C-0DE2-4F36-84DF-6AC47C6C1B7A}"/>
    <hyperlink ref="G41" location="A124821026T" display="A124821026T" xr:uid="{0B365EF3-3E1C-4411-A1A4-4E57D8C5EC81}"/>
    <hyperlink ref="F41" location="A124822646X" display="A124822646X" xr:uid="{3578CED9-B6D9-4285-AFFA-5F210CF55A4D}"/>
    <hyperlink ref="E41" location="A124822106K" display="A124822106K" xr:uid="{953C889E-6C45-47A9-9CC8-C2999FCB457E}"/>
    <hyperlink ref="C41" location="A124821566F" display="A124821566F" xr:uid="{1691AC72-959C-4951-9316-63DC7BC9345F}"/>
    <hyperlink ref="D41" location="A124820486L" display="A124820486L" xr:uid="{D768244F-522E-4E0B-B1A9-116E7C8CAFEF}"/>
    <hyperlink ref="G43" location="A124820574L" display="A124820574L" xr:uid="{6CB83CBA-4C9C-4C24-9A70-F788358B3997}"/>
    <hyperlink ref="F43" location="A124822194W" display="A124822194W" xr:uid="{D8982767-ED87-4B06-B257-51AB6EFB3E84}"/>
    <hyperlink ref="E43" location="A124821654F" display="A124821654F" xr:uid="{C1031008-DFA0-4A51-BD78-FE78E758E6A6}"/>
    <hyperlink ref="C43" location="A124821114T" display="A124821114T" xr:uid="{18F6C8BB-4F3A-4D11-BCA1-587A17285FD5}"/>
    <hyperlink ref="D43" location="A124820034X" display="A124820034X" xr:uid="{83526DBC-EA74-47BA-8CE9-4EE75225D3CF}"/>
    <hyperlink ref="G44" location="A124820914W" display="A124820914W" xr:uid="{C686E2C6-D5ED-4C50-AC83-26CDF2AFEFEC}"/>
    <hyperlink ref="F44" location="A124822534F" display="A124822534F" xr:uid="{E2EDE4F5-A7C3-4C30-92F5-3E9EF7ACF374}"/>
    <hyperlink ref="E44" location="A124821994A" display="A124821994A" xr:uid="{320F9A7C-9123-491C-97EA-FFC18C9E4167}"/>
    <hyperlink ref="C44" location="A124821454L" display="A124821454L" xr:uid="{E0CE424F-5E04-47F1-B350-5FD7481D15E2}"/>
    <hyperlink ref="D44" location="A124820374V" display="A124820374V" xr:uid="{688BDF5D-00FE-43AB-9DAC-952677903CF9}"/>
    <hyperlink ref="G45" location="A124820918F" display="A124820918F" xr:uid="{881437DF-8F62-4A7A-9258-EADE519E8D4D}"/>
    <hyperlink ref="F45" location="A124822538R" display="A124822538R" xr:uid="{3177D39C-3566-4847-A9F7-892C9A32FF36}"/>
    <hyperlink ref="E45" location="A124821998K" display="A124821998K" xr:uid="{5DF18114-0902-4BF6-8C40-E68E17D79BFC}"/>
    <hyperlink ref="C45" location="A124821458W" display="A124821458W" xr:uid="{331F69CA-8974-4A3F-9552-EA1BE0E3F54A}"/>
    <hyperlink ref="D45" location="A124820378C" display="A124820378C" xr:uid="{DA4D7113-08D6-45EF-8023-25F1E0BB8457}"/>
    <hyperlink ref="G46" location="A124820694F" display="A124820694F" xr:uid="{490D3794-D09B-4146-8DB5-780414A132D6}"/>
    <hyperlink ref="F46" location="A124822314C" display="A124822314C" xr:uid="{D5486C24-7266-4D0A-8114-35937E5F9B6C}"/>
    <hyperlink ref="E46" location="A124821774X" display="A124821774X" xr:uid="{6B0BAA3A-85CC-4B3E-852E-9C7B647EAE4B}"/>
    <hyperlink ref="C46" location="A124821234K" display="A124821234K" xr:uid="{C6B035F7-620B-4DD0-90AE-5AABBD64F9EB}"/>
    <hyperlink ref="D46" location="A124820154T" display="A124820154T" xr:uid="{80A8A726-CFB6-4D5E-AA0C-DD24F96F641A}"/>
    <hyperlink ref="G47" location="A124820578W" display="A124820578W" xr:uid="{1832EA12-BD0D-43A4-8AD5-CBBF1A3AC971}"/>
    <hyperlink ref="F47" location="A124822198F" display="A124822198F" xr:uid="{618DB999-D0E6-4B18-80A5-50F72BC0377C}"/>
    <hyperlink ref="E47" location="A124821658R" display="A124821658R" xr:uid="{6516532C-521E-4DCE-902D-2808D753DFC1}"/>
    <hyperlink ref="C47" location="A124821118A" display="A124821118A" xr:uid="{2BAD96D8-09A9-4566-BF02-708BDF13F2FB}"/>
    <hyperlink ref="D47" location="A124820038J" display="A124820038J" xr:uid="{5D4B877D-955F-4542-BE17-BC25759839D6}"/>
    <hyperlink ref="G48" location="A124820774F" display="A124820774F" xr:uid="{482B3254-01EA-47AB-B81C-5302D1FA2602}"/>
    <hyperlink ref="F48" location="A124822394R" display="A124822394R" xr:uid="{7C510C97-95CA-4890-8936-C6766CC02CBA}"/>
    <hyperlink ref="E48" location="A124821854X" display="A124821854X" xr:uid="{42D02266-4033-4A82-B141-9E23CD5D67B4}"/>
    <hyperlink ref="C48" location="A124821314K" display="A124821314K" xr:uid="{D9AF49CE-B063-4D64-8332-95A7BD6E6A60}"/>
    <hyperlink ref="D48" location="A124820234T" display="A124820234T" xr:uid="{2AE195A6-ADF1-406F-993E-D919D372E8AD}"/>
    <hyperlink ref="G49" location="A124820642C" display="A124820642C" xr:uid="{AE788492-93AC-4ED0-B15C-9CB124F81F26}"/>
    <hyperlink ref="F49" location="A124822262L" display="A124822262L" xr:uid="{7E51CD37-811F-4674-A519-95CED0EF40D5}"/>
    <hyperlink ref="E49" location="A124821722W" display="A124821722W" xr:uid="{E7AA2C83-5842-43E7-91AA-6680B7BB4F30}"/>
    <hyperlink ref="C49" location="A124821182V" display="A124821182V" xr:uid="{53A6432C-70E8-405F-A5DA-63D1C55114E0}"/>
    <hyperlink ref="D49" location="A124820102R" display="A124820102R" xr:uid="{7F2718D8-9850-49B1-B413-DED231B5E360}"/>
    <hyperlink ref="G50" location="A124820778R" display="A124820778R" xr:uid="{B7E74B40-CC2D-49A8-945B-84CF3452AD38}"/>
    <hyperlink ref="F50" location="A124822398X" display="A124822398X" xr:uid="{F011F7DD-97ED-4F55-B298-D3A2FD1122A7}"/>
    <hyperlink ref="E50" location="A124821858J" display="A124821858J" xr:uid="{20D72246-6D53-4F8C-BE51-0944921DBDAE}"/>
    <hyperlink ref="C50" location="A124821318V" display="A124821318V" xr:uid="{EA3FF092-CB44-49F0-9CE3-9EF1137A0783}"/>
    <hyperlink ref="D50" location="A124820238A" display="A124820238A" xr:uid="{C3E99D97-F33B-427E-9532-66190C76C732}"/>
    <hyperlink ref="G51" location="A124820698R" display="A124820698R" xr:uid="{6DDFC5FE-2E68-4391-8918-E7A28730855E}"/>
    <hyperlink ref="F51" location="A124822318L" display="A124822318L" xr:uid="{2387FB04-F766-4053-8344-4F12844428C4}"/>
    <hyperlink ref="E51" location="A124821778J" display="A124821778J" xr:uid="{0D36654A-232D-489B-8550-47074E530C53}"/>
    <hyperlink ref="C51" location="A124821238V" display="A124821238V" xr:uid="{80605B41-131F-44C0-8156-57EB67763CFE}"/>
    <hyperlink ref="D51" location="A124820158A" display="A124820158A" xr:uid="{E1B1FB80-31AB-49BB-934F-76D922AC71A5}"/>
    <hyperlink ref="G52" location="A124820782F" display="A124820782F" xr:uid="{ECD712E5-688C-4E73-B1B5-50C4C61B0DAB}"/>
    <hyperlink ref="F52" location="A124822402C" display="A124822402C" xr:uid="{70E5DD99-E0EE-41AC-9236-07E8A4824CEA}"/>
    <hyperlink ref="E52" location="A124821862X" display="A124821862X" xr:uid="{1C4B5C6E-10CB-4FBD-A086-572A9F7F9AD9}"/>
    <hyperlink ref="C52" location="A124821322K" display="A124821322K" xr:uid="{0D4F83F3-D3DB-4C9C-85DA-EB6E7E84820D}"/>
    <hyperlink ref="D52" location="A124820242T" display="A124820242T" xr:uid="{0D66F5B4-FD5A-4376-8F66-30AD6ABF2AF3}"/>
    <hyperlink ref="G53" location="A124820854F" display="A124820854F" xr:uid="{6D1D4AA0-108E-44E9-A468-DD173B0B5A94}"/>
    <hyperlink ref="F53" location="A124822474R" display="A124822474R" xr:uid="{DC31D4C1-1A3D-45E9-8A46-EDB64E9372B2}"/>
    <hyperlink ref="E53" location="A124821934X" display="A124821934X" xr:uid="{2D1966C9-F3EB-41C5-917E-BB1C85FD098F}"/>
    <hyperlink ref="C53" location="A124821394W" display="A124821394W" xr:uid="{F3575BFA-F587-4B1B-AC70-372F628F117F}"/>
    <hyperlink ref="D53" location="A124820314T" display="A124820314T" xr:uid="{8B2E3992-9271-4709-8296-EB07C3E87C82}"/>
    <hyperlink ref="G55" location="A124820922W" display="A124820922W" xr:uid="{1C61DA78-FA31-4100-BE35-FDFD5FF72C08}"/>
    <hyperlink ref="F55" location="A124822542F" display="A124822542F" xr:uid="{25109DD2-265E-4B45-BF9B-3421C1029878}"/>
    <hyperlink ref="E55" location="A124822002T" display="A124822002T" xr:uid="{32B439FB-6964-4482-B340-00BF7F9A3392}"/>
    <hyperlink ref="C55" location="A124821462L" display="A124821462L" xr:uid="{318915D9-0B11-4FE1-87CE-58D2F77EDE21}"/>
    <hyperlink ref="D55" location="A124820382V" display="A124820382V" xr:uid="{A5AD0CF0-853A-4289-83D7-1CF02058144A}"/>
    <hyperlink ref="G56" location="A124820858R" display="A124820858R" xr:uid="{7798167B-8961-413D-B999-D63366B9EEFA}"/>
    <hyperlink ref="F56" location="A124822478X" display="A124822478X" xr:uid="{20000B96-5F16-412F-A285-31F64E80220F}"/>
    <hyperlink ref="E56" location="A124821938J" display="A124821938J" xr:uid="{69FF6789-C719-4427-B29B-60E627EE6027}"/>
    <hyperlink ref="C56" location="A124821398F" display="A124821398F" xr:uid="{2E508452-6F27-429F-B89C-1CA86FB4E846}"/>
    <hyperlink ref="D56" location="A124820318A" display="A124820318A" xr:uid="{54D4837A-B6E4-4742-8E30-06590DA1F1AC}"/>
    <hyperlink ref="G57" location="A124820862F" display="A124820862F" xr:uid="{04AE420C-1DB4-483F-8C25-82588C01BE47}"/>
    <hyperlink ref="F57" location="A124822482R" display="A124822482R" xr:uid="{C90D0361-78E1-4F4A-AED6-5A8C53712C63}"/>
    <hyperlink ref="E57" location="A124821942X" display="A124821942X" xr:uid="{51B42022-4A80-44F9-A265-08307DF7FB83}"/>
    <hyperlink ref="C57" location="A124821402K" display="A124821402K" xr:uid="{42BD60CC-D9B8-4634-8590-D2821EF819E7}"/>
    <hyperlink ref="D57" location="A124820322T" display="A124820322T" xr:uid="{AB60E088-836C-4E1C-8383-DCEE9A97FB13}"/>
    <hyperlink ref="G58" location="A124821030J" display="A124821030J" xr:uid="{8A3D80C4-DF64-48B4-B833-4A3754820773}"/>
    <hyperlink ref="F58" location="A124822650R" display="A124822650R" xr:uid="{E67C9178-8262-4311-B785-9409FB7E5225}"/>
    <hyperlink ref="E58" location="A124822110A" display="A124822110A" xr:uid="{F28DFFFE-3837-4FE5-B843-95AF6D001F68}"/>
    <hyperlink ref="C58" location="A124821570W" display="A124821570W" xr:uid="{AED3FFA8-A0E3-4E55-ABA0-8DB09DCA6B99}"/>
    <hyperlink ref="D58" location="A124820490C" display="A124820490C" xr:uid="{6F25B261-024E-4CB4-A74B-B872A41CC5E7}"/>
    <hyperlink ref="G59" location="A124820582L" display="A124820582L" xr:uid="{5F3F1FC7-CBC8-4BDD-A7AB-D3E7C0548D56}"/>
    <hyperlink ref="F59" location="A124822202K" display="A124822202K" xr:uid="{B64CC6D0-3DBA-45FF-BE1B-BE3CFDD9B654}"/>
    <hyperlink ref="E59" location="A124821662F" display="A124821662F" xr:uid="{1D367A81-5501-4764-9A08-40E4BC25C9FE}"/>
    <hyperlink ref="C59" location="A124821122T" display="A124821122T" xr:uid="{B6422EF4-E3AB-4194-88F8-391C08038757}"/>
    <hyperlink ref="D59" location="A124820042X" display="A124820042X" xr:uid="{EF77FD10-664D-423B-A94A-59E9386533C4}"/>
    <hyperlink ref="G109" location="A124820618C" display="A124820618C" xr:uid="{AA6CB353-0121-402F-A23A-94FF74C6F94F}"/>
    <hyperlink ref="F109" location="A124822238L" display="A124822238L" xr:uid="{816D2E37-728B-4EAC-917A-567F3D7A1863}"/>
    <hyperlink ref="E109" location="A124821698J" display="A124821698J" xr:uid="{B893066F-9A59-4E44-9CAD-4013B50090CC}"/>
    <hyperlink ref="C109" location="A124821158V" display="A124821158V" xr:uid="{5FF491B8-8FE4-4F56-818D-25BAFDE3DD83}"/>
    <hyperlink ref="D109" location="A124820078A" display="A124820078A" xr:uid="{CB04938A-DFF6-4323-AC37-410FCF02573E}"/>
    <hyperlink ref="G63" location="A124820646L" display="A124820646L" xr:uid="{BA729EFB-FE35-44D9-AFCE-831542BDA821}"/>
    <hyperlink ref="F63" location="A124822266W" display="A124822266W" xr:uid="{33819FC8-4ACD-4499-8433-6E1F621D010E}"/>
    <hyperlink ref="E63" location="A124821726F" display="A124821726F" xr:uid="{A93D28C5-8693-4BEF-A5D5-122DE04AD7B6}"/>
    <hyperlink ref="C63" location="A124821186C" display="A124821186C" xr:uid="{B5918581-2900-4245-BA17-9068D2173CC7}"/>
    <hyperlink ref="D63" location="A124820106X" display="A124820106X" xr:uid="{884A5320-165F-42A0-8841-6E127DFD8E9F}"/>
    <hyperlink ref="G64" location="A124820866R" display="A124820866R" xr:uid="{A043CD19-4792-4E70-A82D-53C8A05AB1C9}"/>
    <hyperlink ref="F64" location="A124822486X" display="A124822486X" xr:uid="{0AA0A695-7210-4412-B979-36A5EF8D099F}"/>
    <hyperlink ref="E64" location="A124821946J" display="A124821946J" xr:uid="{9B7ADC0F-321B-4A03-9AC1-416B09ED8849}"/>
    <hyperlink ref="C64" location="A124821406V" display="A124821406V" xr:uid="{F915277D-3823-400E-B802-DB276EA3643F}"/>
    <hyperlink ref="D64" location="A124820326A" display="A124820326A" xr:uid="{F60C8348-CB3B-49B9-90A9-980509A3BC2E}"/>
    <hyperlink ref="G65" location="A124820870F" display="A124820870F" xr:uid="{B41ACEF3-FCB9-4C0B-95E3-47CB82B5C281}"/>
    <hyperlink ref="F65" location="A124822490R" display="A124822490R" xr:uid="{7E16E186-FF06-42F7-ABD5-474DC32898FE}"/>
    <hyperlink ref="E65" location="A124821950X" display="A124821950X" xr:uid="{F0B64483-6C97-438B-85D2-28F781BC90A1}"/>
    <hyperlink ref="C65" location="A124821410K" display="A124821410K" xr:uid="{76A50C2D-6B88-468F-B0EC-5D0085AFA0C3}"/>
    <hyperlink ref="D65" location="A124820330T" display="A124820330T" xr:uid="{A530643B-363D-44F1-B59F-118A950865E0}"/>
    <hyperlink ref="G66" location="A124820706C" display="A124820706C" xr:uid="{1EA9E164-AB51-4BCF-BFE3-9B4F29541156}"/>
    <hyperlink ref="F66" location="A124822326L" display="A124822326L" xr:uid="{DA52FD6A-7BDD-4B12-95F7-D6BA6B0AD98D}"/>
    <hyperlink ref="E66" location="A124821786J" display="A124821786J" xr:uid="{E18B9AC2-0002-44EB-9B74-9783F7E0DB46}"/>
    <hyperlink ref="C66" location="A124821246V" display="A124821246V" xr:uid="{B8B5DA2A-49AF-44E2-BBF6-44272F155CE6}"/>
    <hyperlink ref="D66" location="A124820166A" display="A124820166A" xr:uid="{C9E919F0-5CEF-4D90-9945-696FED53E94A}"/>
    <hyperlink ref="G67" location="A124820586W" display="A124820586W" xr:uid="{1CA05D68-5CB0-4EFF-81B0-E89AC08BE75E}"/>
    <hyperlink ref="F67" location="A124822206V" display="A124822206V" xr:uid="{9A779F74-7D37-42FF-B789-5E8207A2D655}"/>
    <hyperlink ref="E67" location="A124821666R" display="A124821666R" xr:uid="{A13DE93D-6304-42CA-B6C8-1D98896A56CC}"/>
    <hyperlink ref="C67" location="A124821126A" display="A124821126A" xr:uid="{C83A2034-F4B6-4523-9624-0F190EF536A6}"/>
    <hyperlink ref="D67" location="A124820046J" display="A124820046J" xr:uid="{31C2987B-60DA-4A5D-B165-3398F8BA2562}"/>
    <hyperlink ref="G68" location="A124821034T" display="A124821034T" xr:uid="{75531749-AD2C-49B4-900A-6C1661BAD623}"/>
    <hyperlink ref="F68" location="A124822654X" display="A124822654X" xr:uid="{E40D538C-1992-43FA-9D6A-23D1CE670426}"/>
    <hyperlink ref="E68" location="A124822114K" display="A124822114K" xr:uid="{F2CD7202-8508-49D9-AB21-D5A9EC89F657}"/>
    <hyperlink ref="C68" location="A124821574F" display="A124821574F" xr:uid="{32482072-886B-4B3E-A741-F65817CE0BAA}"/>
    <hyperlink ref="D68" location="A124820494L" display="A124820494L" xr:uid="{77FEF98E-013E-4EE8-ADF7-754C24EA841A}"/>
    <hyperlink ref="G69" location="A124820794R" display="A124820794R" xr:uid="{7E84D08E-536D-456A-AA3E-C31D2AAF8DD0}"/>
    <hyperlink ref="F69" location="A124822414L" display="A124822414L" xr:uid="{78E2E044-4A69-4A36-89EF-DAA00CCAE405}"/>
    <hyperlink ref="E69" location="A124821874J" display="A124821874J" xr:uid="{3FB55823-6834-4C8C-9BDF-AA519DF28BC7}"/>
    <hyperlink ref="C69" location="A124821334V" display="A124821334V" xr:uid="{F6F6A3C6-C278-4B13-8FFA-A6258D38779A}"/>
    <hyperlink ref="D69" location="A124820254A" display="A124820254A" xr:uid="{3375E60E-D8BB-405A-8C71-F6CD18237E79}"/>
    <hyperlink ref="G70" location="A124820926F" display="A124820926F" xr:uid="{FA40ED40-0A37-4E57-90D9-2002924A1958}"/>
    <hyperlink ref="F70" location="A124822546R" display="A124822546R" xr:uid="{C8DB9167-7A20-4C99-B6B8-18B715910AA7}"/>
    <hyperlink ref="E70" location="A124822006A" display="A124822006A" xr:uid="{2B16A406-7A26-4D02-9D05-6ECC50C464DE}"/>
    <hyperlink ref="C70" location="A124821466W" display="A124821466W" xr:uid="{10227B2A-1450-4779-ADB6-6626B16CF2DB}"/>
    <hyperlink ref="D70" location="A124820386C" display="A124820386C" xr:uid="{40D45106-32A3-4C9E-973F-A0332DE34FA2}"/>
    <hyperlink ref="G72" location="A124821038A" display="A124821038A" xr:uid="{0C36C5CD-E36C-4BBC-9CDF-2506358C2D6E}"/>
    <hyperlink ref="F72" location="A124822658J" display="A124822658J" xr:uid="{474F8D2B-983C-4DC5-B2EF-A9D181F00CAF}"/>
    <hyperlink ref="E72" location="A124822118V" display="A124822118V" xr:uid="{A0C8B9B5-C1E8-4FE2-8589-D5911ABDDE20}"/>
    <hyperlink ref="C72" location="A124821578R" display="A124821578R" xr:uid="{5B095DA4-1A0A-48A9-88FF-376664854EFB}"/>
    <hyperlink ref="D72" location="A124820498W" display="A124820498W" xr:uid="{AE56307D-057F-43E9-B3EB-4C5AD7EF208B}"/>
    <hyperlink ref="G73" location="A124820590L" display="A124820590L" xr:uid="{91CD696B-CC7D-4B8D-B4FA-9FBE9DAD7C00}"/>
    <hyperlink ref="F73" location="A124822210K" display="A124822210K" xr:uid="{22AECA1A-9268-4A06-B615-19CEC4BA8582}"/>
    <hyperlink ref="E73" location="A124821670F" display="A124821670F" xr:uid="{E89552D3-0A14-4431-A383-7D78C3443EEC}"/>
    <hyperlink ref="C73" location="A124821130T" display="A124821130T" xr:uid="{943A64D9-CFAC-449C-953E-2847C22987F4}"/>
    <hyperlink ref="D73" location="A124820050X" display="A124820050X" xr:uid="{6DD3EE14-2159-4A3D-B67C-A56144259D59}"/>
    <hyperlink ref="G74" location="A124820710V" display="A124820710V" xr:uid="{C68CCD8B-AD1A-40C6-B0C4-7FC8CDC1174D}"/>
    <hyperlink ref="F74" location="A124822330C" display="A124822330C" xr:uid="{A3E0DAD1-2349-4DD8-B350-1C372C775098}"/>
    <hyperlink ref="E74" location="A124821790X" display="A124821790X" xr:uid="{A6DAB6C2-F13C-49D9-AA12-B1EA69CCC4AD}"/>
    <hyperlink ref="C74" location="A124821250K" display="A124821250K" xr:uid="{205198B6-E78D-49CD-94DA-05F9650EE18F}"/>
    <hyperlink ref="D74" location="A124820170T" display="A124820170T" xr:uid="{9370BC62-11BA-498B-B9CB-75BC0C1A620E}"/>
    <hyperlink ref="G75" location="A124820874R" display="A124820874R" xr:uid="{1F52D62A-687E-499F-BBDC-509946C7D86E}"/>
    <hyperlink ref="F75" location="A124822494X" display="A124822494X" xr:uid="{88ACB31F-2C3D-433A-AF45-69D005793EB1}"/>
    <hyperlink ref="E75" location="A124821954J" display="A124821954J" xr:uid="{73DDF566-CB18-4BB2-9699-0A1EB276519F}"/>
    <hyperlink ref="C75" location="A124821414V" display="A124821414V" xr:uid="{DA751FEF-C846-4197-878F-2117A99A990F}"/>
    <hyperlink ref="D75" location="A124820334A" display="A124820334A" xr:uid="{A3A81754-1355-4C38-94E8-D7ED52966C4A}"/>
    <hyperlink ref="G76" location="A124820714C" display="A124820714C" xr:uid="{7DD8428A-D78F-42FD-A936-7CA7D34BE57F}"/>
    <hyperlink ref="F76" location="A124822334L" display="A124822334L" xr:uid="{BBC6CF90-E518-40EC-96C3-02C6BE3819FD}"/>
    <hyperlink ref="E76" location="A124821794J" display="A124821794J" xr:uid="{FC883DB8-C5D5-4D77-BFDA-7C437943C1E2}"/>
    <hyperlink ref="C76" location="A124821254V" display="A124821254V" xr:uid="{9EFA3913-E1C7-465D-9A03-E4F3F175C362}"/>
    <hyperlink ref="D76" location="A124820174A" display="A124820174A" xr:uid="{0BF3367A-2BE2-4B7B-B77B-200383F54F2F}"/>
    <hyperlink ref="G77" location="A124820986J" display="A124820986J" xr:uid="{6B873F55-324F-44F8-BFCE-226E138A2F55}"/>
    <hyperlink ref="F77" location="A124822606F" display="A124822606F" xr:uid="{30FFFEBA-2D12-455D-902A-804E240A4562}"/>
    <hyperlink ref="E77" location="A124822066C" display="A124822066C" xr:uid="{EEE89EC9-554D-44AE-BCDB-9144393939AA}"/>
    <hyperlink ref="C77" location="A124821526L" display="A124821526L" xr:uid="{7B140DE8-0A2B-4269-86FE-80FD51840E6B}"/>
    <hyperlink ref="D77" location="A124820446V" display="A124820446V" xr:uid="{52CC92D9-F32D-4D02-AEE7-6AA0093C4FF5}"/>
    <hyperlink ref="G79" location="A124820594W" display="A124820594W" xr:uid="{6B6E67B0-D736-4BD5-8684-2BB160FCA3D5}"/>
    <hyperlink ref="F79" location="A124822214V" display="A124822214V" xr:uid="{3FAC587F-AE17-44E2-BB11-33F94D29D9DC}"/>
    <hyperlink ref="E79" location="A124821674R" display="A124821674R" xr:uid="{30E6478B-4B19-4832-90F7-F519676142AA}"/>
    <hyperlink ref="C79" location="A124821134A" display="A124821134A" xr:uid="{F14FD61E-8CC1-493D-BB19-3C9DF6209515}"/>
    <hyperlink ref="D79" location="A124820054J" display="A124820054J" xr:uid="{404B1639-6ABD-4154-AAFA-72C534031F0C}"/>
    <hyperlink ref="G80" location="A124820990X" display="A124820990X" xr:uid="{285AAEE3-65F9-4A76-9B2E-7B4CBFED88E7}"/>
    <hyperlink ref="F80" location="A124822610W" display="A124822610W" xr:uid="{484DDA5B-2BD7-4C5D-9CD3-1AFA399304D7}"/>
    <hyperlink ref="E80" location="A124822070V" display="A124822070V" xr:uid="{6F06ADC3-541B-4E54-A325-464C260D1574}"/>
    <hyperlink ref="C80" location="A124821530C" display="A124821530C" xr:uid="{26823375-91FE-4AB3-9A10-CC2E5BEA033C}"/>
    <hyperlink ref="D80" location="A124820450K" display="A124820450K" xr:uid="{270CEE2B-D5A4-465C-A7F7-C9F6FACCD1DF}"/>
    <hyperlink ref="G81" location="A124820798X" display="A124820798X" xr:uid="{28AC9480-C6D0-43E2-B338-76449978A1D9}"/>
    <hyperlink ref="F81" location="A124822418W" display="A124822418W" xr:uid="{CCAC4475-4E12-44AA-B03A-36F7034F1FE1}"/>
    <hyperlink ref="E81" location="A124821878T" display="A124821878T" xr:uid="{2697583B-B49B-4925-914A-F5D34C72E50D}"/>
    <hyperlink ref="C81" location="A124821338C" display="A124821338C" xr:uid="{4607B02D-DFA2-4C68-8FB0-A30ACABC258B}"/>
    <hyperlink ref="D81" location="A124820258K" display="A124820258K" xr:uid="{FBF5CC58-3D34-4AE8-BF5A-E7CBB97220F5}"/>
    <hyperlink ref="G82" location="A124820650C" display="A124820650C" xr:uid="{5A37FD33-5199-4345-90C9-F9E825E68FB8}"/>
    <hyperlink ref="F82" location="A124822270L" display="A124822270L" xr:uid="{62C92AF2-FFAF-498D-B2F4-BD577CADACEB}"/>
    <hyperlink ref="E82" location="A124821730W" display="A124821730W" xr:uid="{8153B007-19EE-4F60-89ED-6B0ABB1B8E35}"/>
    <hyperlink ref="C82" location="A124821190V" display="A124821190V" xr:uid="{96DE1EAE-D76C-4865-8D33-E831BF70D9F6}"/>
    <hyperlink ref="D82" location="A124820110R" display="A124820110R" xr:uid="{732177E3-8CD0-4265-97EC-E9D953D0ED3B}"/>
    <hyperlink ref="G83" location="A124820930W" display="A124820930W" xr:uid="{49FAC34F-A36B-4874-BD48-83F5B1D8FAAC}"/>
    <hyperlink ref="F83" location="A124822550F" display="A124822550F" xr:uid="{4C85F5FA-E8E9-420B-AFC7-6CD5C38D7A54}"/>
    <hyperlink ref="E83" location="A124822010T" display="A124822010T" xr:uid="{7649CA0A-B309-4397-AB08-205C08C167D4}"/>
    <hyperlink ref="C83" location="A124821470L" display="A124821470L" xr:uid="{E35FC094-B0DF-44BF-88F3-E45ACBD083E0}"/>
    <hyperlink ref="D83" location="A124820390V" display="A124820390V" xr:uid="{993C44BB-3FEF-4D57-A7EA-462A2A4A6F65}"/>
    <hyperlink ref="G84" location="A124821042T" display="A124821042T" xr:uid="{1329A88E-68D1-4F72-A69E-EDCE2B989754}"/>
    <hyperlink ref="F84" location="A124822662X" display="A124822662X" xr:uid="{F4D0F7FA-91FD-4101-A78E-C0369A7CD52A}"/>
    <hyperlink ref="E84" location="A124822122K" display="A124822122K" xr:uid="{F44F67D9-0B0B-4037-AE15-7581B7B17D29}"/>
    <hyperlink ref="C84" location="A124821582F" display="A124821582F" xr:uid="{D617CF69-ADC3-4020-BE5C-4E7505ADD4BC}"/>
    <hyperlink ref="D84" location="A124820502A" display="A124820502A" xr:uid="{D31E945B-8FCB-4ED7-9DFA-BBAE8EE5F9DB}"/>
    <hyperlink ref="G85" location="A124820654L" display="A124820654L" xr:uid="{6BED593D-AE67-46CC-95AE-FBA580F008A4}"/>
    <hyperlink ref="F85" location="A124822274W" display="A124822274W" xr:uid="{049CFF8C-29F3-47EB-AB8F-358DD4DB4F23}"/>
    <hyperlink ref="E85" location="A124821734F" display="A124821734F" xr:uid="{A469B913-B8A6-4DB5-B720-C9A39A1CAF64}"/>
    <hyperlink ref="C85" location="A124821194C" display="A124821194C" xr:uid="{6EC2ECE1-BC76-4A70-B3C0-2022C3646A20}"/>
    <hyperlink ref="D85" location="A124820114X" display="A124820114X" xr:uid="{171D1282-20B2-475A-9234-8CCB304461A9}"/>
    <hyperlink ref="G86" location="A124820802C" display="A124820802C" xr:uid="{DDC99243-9192-4AA6-9B29-2AC088716308}"/>
    <hyperlink ref="F86" location="A124822422L" display="A124822422L" xr:uid="{1824EA14-AF36-40D5-9C8C-6A7A272BD961}"/>
    <hyperlink ref="E86" location="A124821882J" display="A124821882J" xr:uid="{6B3E2226-45E1-4D1C-B63D-C9CC8E25F1D2}"/>
    <hyperlink ref="C86" location="A124821342V" display="A124821342V" xr:uid="{B9FB64AE-54F6-4453-B373-33D9ECDE8EEB}"/>
    <hyperlink ref="D86" location="A124820262A" display="A124820262A" xr:uid="{9C4B8F5B-4B79-4C92-B24E-E536CD6F0DF9}"/>
    <hyperlink ref="G87" location="A124820994J" display="A124820994J" xr:uid="{533E1707-DDBE-43AA-8254-848BF27E7749}"/>
    <hyperlink ref="F87" location="A124822614F" display="A124822614F" xr:uid="{6410389D-BA5D-4669-9E78-09E50D17025B}"/>
    <hyperlink ref="E87" location="A124822074C" display="A124822074C" xr:uid="{7CE9BCFD-3A38-4DD4-803D-913F5D8006A1}"/>
    <hyperlink ref="C87" location="A124821534L" display="A124821534L" xr:uid="{93C9C3AA-762C-4D42-80AA-8667D9117D1A}"/>
    <hyperlink ref="D87" location="A124820454V" display="A124820454V" xr:uid="{4559C8B3-6A95-484E-A88D-E80012B56BCE}"/>
    <hyperlink ref="G88" location="A124820998T" display="A124820998T" xr:uid="{22A0C515-7E35-4627-BD68-E7C64260D5E3}"/>
    <hyperlink ref="F88" location="A124822618R" display="A124822618R" xr:uid="{5E5F8E3A-6840-469F-A8D0-5BB7DEFA43C8}"/>
    <hyperlink ref="E88" location="A124822078L" display="A124822078L" xr:uid="{22CC783D-F54A-4AF8-A2A5-813F928B7DBA}"/>
    <hyperlink ref="C88" location="A124821538W" display="A124821538W" xr:uid="{3F0DB21E-F303-4A7B-B5F6-6394DE4D6D90}"/>
    <hyperlink ref="D88" location="A124820458C" display="A124820458C" xr:uid="{0D3EED90-9DC0-4B0B-9FA7-2A7005D4D3D1}"/>
    <hyperlink ref="G89" location="A124821046A" display="A124821046A" xr:uid="{BF00D2D0-AC74-46ED-B5E6-05CCC5167E63}"/>
    <hyperlink ref="F89" location="A124822666J" display="A124822666J" xr:uid="{BD8F3D38-6D6B-4F52-A482-AA23761776F7}"/>
    <hyperlink ref="E89" location="A124822126V" display="A124822126V" xr:uid="{5A315F6C-BFB0-40C7-9D0C-6738909678F4}"/>
    <hyperlink ref="C89" location="A124821586R" display="A124821586R" xr:uid="{F20381D7-ABB0-4F6C-878C-28604F0C3242}"/>
    <hyperlink ref="D89" location="A124820506K" display="A124820506K" xr:uid="{1ECDF3EE-920C-415C-B32D-B25F3DB94754}"/>
    <hyperlink ref="G90" location="A124821050T" display="A124821050T" xr:uid="{A7507433-1063-48D1-AAB5-5BF0EE0B1A54}"/>
    <hyperlink ref="F90" location="A124822670X" display="A124822670X" xr:uid="{CFA89689-6AF8-4ADC-A7C5-8C6630B0F973}"/>
    <hyperlink ref="E90" location="A124822130K" display="A124822130K" xr:uid="{5D92D0F6-7607-4A58-B592-3411DD041B76}"/>
    <hyperlink ref="C90" location="A124821590F" display="A124821590F" xr:uid="{38A68C29-67E4-4EC3-9554-9729D73A4454}"/>
    <hyperlink ref="D90" location="A124820510A" display="A124820510A" xr:uid="{3D7541EB-9559-402B-965B-ABA4461A0426}"/>
    <hyperlink ref="G92" location="A124820598F" display="A124820598F" xr:uid="{E256D52E-2185-454F-AF92-5EFABEB05745}"/>
    <hyperlink ref="F92" location="A124822218C" display="A124822218C" xr:uid="{DA3A0BED-EABC-4E6F-8369-F9EB76F9733D}"/>
    <hyperlink ref="E92" location="A124821678X" display="A124821678X" xr:uid="{03AC0329-0A27-46A3-A9B0-7340F744526E}"/>
    <hyperlink ref="C92" location="A124821138K" display="A124821138K" xr:uid="{97B465D5-ECE3-4FEC-BF0C-CD66845F8933}"/>
    <hyperlink ref="D92" location="A124820058T" display="A124820058T" xr:uid="{A5E41B20-14F3-4A79-8CC6-4D0360288038}"/>
    <hyperlink ref="G93" location="A124820658W" display="A124820658W" xr:uid="{2421D930-6646-4BD6-8AFB-A8FA98969900}"/>
    <hyperlink ref="F93" location="A124822278F" display="A124822278F" xr:uid="{DAC15E86-03F2-4A2D-BF48-C77822212077}"/>
    <hyperlink ref="E93" location="A124821738R" display="A124821738R" xr:uid="{102A7F43-E012-4A1E-9480-72DD5D25925A}"/>
    <hyperlink ref="C93" location="A124821198L" display="A124821198L" xr:uid="{054D1437-342E-4606-ABDA-0B4134F49D0B}"/>
    <hyperlink ref="D93" location="A124820118J" display="A124820118J" xr:uid="{F91717F0-3BCA-4B58-A640-0F05F53D75FB}"/>
    <hyperlink ref="G94" location="A124820718L" display="A124820718L" xr:uid="{01DCE09F-4B55-45AF-A3F3-3D13B101536E}"/>
    <hyperlink ref="F94" location="A124822338W" display="A124822338W" xr:uid="{FEB2AADD-6098-4CD8-B736-0754F7F8F145}"/>
    <hyperlink ref="E94" location="A124821798T" display="A124821798T" xr:uid="{2DEC4035-5032-4CD3-B842-D0FDF661EF2C}"/>
    <hyperlink ref="C94" location="A124821258C" display="A124821258C" xr:uid="{4C906367-2C94-4BAD-81CA-AA00658491DB}"/>
    <hyperlink ref="D94" location="A124820178K" display="A124820178K" xr:uid="{A8E2EF43-F030-49FB-B787-F681E8F6EBF0}"/>
    <hyperlink ref="G95" location="A124820602K" display="A124820602K" xr:uid="{473C1200-44FF-40D5-AA50-9586B9FBD5DC}"/>
    <hyperlink ref="F95" location="A124822222V" display="A124822222V" xr:uid="{89B12E16-AE49-4C57-8F43-2F525991789B}"/>
    <hyperlink ref="E95" location="A124821682R" display="A124821682R" xr:uid="{F0198E0A-6350-4574-B79A-83CF58320589}"/>
    <hyperlink ref="C95" location="A124821142A" display="A124821142A" xr:uid="{B9A2FC7D-49A4-49BB-8810-EFB68A1C57B5}"/>
    <hyperlink ref="D95" location="A124820062J" display="A124820062J" xr:uid="{F3939DF0-DC8B-402D-A534-7ADFFB4B7A00}"/>
    <hyperlink ref="G96" location="A124820662L" display="A124820662L" xr:uid="{0634BE41-58F3-49C4-A224-9F2B2EB58A59}"/>
    <hyperlink ref="F96" location="A124822282W" display="A124822282W" xr:uid="{44A7FFD0-8C7C-4115-A817-EBE78B2A431D}"/>
    <hyperlink ref="E96" location="A124821742F" display="A124821742F" xr:uid="{56C46EAE-2C04-445F-B4B5-4CB91F45AEE3}"/>
    <hyperlink ref="C96" location="A124821202T" display="A124821202T" xr:uid="{EF4B4D9B-87BE-4ECB-8F39-D94879DA7C45}"/>
    <hyperlink ref="D96" location="A124820122X" display="A124820122X" xr:uid="{CEE4E020-3ABB-46BC-96FC-3D2DADBFD816}"/>
    <hyperlink ref="G97" location="A124820606V" display="A124820606V" xr:uid="{B88D1919-DF66-47EC-941D-F0C628CB792C}"/>
    <hyperlink ref="F97" location="A124822226C" display="A124822226C" xr:uid="{4B3C8AFF-9C45-4F08-A567-CF6510F57106}"/>
    <hyperlink ref="E97" location="A124821686X" display="A124821686X" xr:uid="{1744DF5F-6848-417F-8608-2666781D5DFB}"/>
    <hyperlink ref="C97" location="A124821146K" display="A124821146K" xr:uid="{C23DB708-DB80-4BA0-9772-B70DA81558A8}"/>
    <hyperlink ref="D97" location="A124820066T" display="A124820066T" xr:uid="{788DA629-2190-4B53-8561-A02BF942D0BC}"/>
    <hyperlink ref="G98" location="A124821054A" display="A124821054A" xr:uid="{E7E58EAF-BC88-466D-96C8-81DE4F513AC6}"/>
    <hyperlink ref="F98" location="A124822674J" display="A124822674J" xr:uid="{4F3CD0B9-CE47-4747-A49C-16701598C633}"/>
    <hyperlink ref="E98" location="A124822134V" display="A124822134V" xr:uid="{3406CF8C-8F94-412E-8C6D-D5E10E6D2814}"/>
    <hyperlink ref="C98" location="A124821594R" display="A124821594R" xr:uid="{7757E7E9-6A67-46C3-BEFD-7ACF566C9CCA}"/>
    <hyperlink ref="D98" location="A124820514K" display="A124820514K" xr:uid="{0D0C9101-3C4F-4CF9-9868-2210E7190FE7}"/>
    <hyperlink ref="G99" location="A124821058K" display="A124821058K" xr:uid="{CE14D304-5CB2-4646-AC83-3961A0A6E799}"/>
    <hyperlink ref="F99" location="A124822678T" display="A124822678T" xr:uid="{D60BDD7F-804B-4C38-9B89-D5E5E5FBF61B}"/>
    <hyperlink ref="E99" location="A124822138C" display="A124822138C" xr:uid="{6E2B075E-47CE-4DBD-AB53-D01A3B9011A9}"/>
    <hyperlink ref="C99" location="A124821598X" display="A124821598X" xr:uid="{3683CFD3-89FB-4ADB-844D-7532C1EE2823}"/>
    <hyperlink ref="D99" location="A124820518V" display="A124820518V" xr:uid="{3AADBC38-4407-4F58-BC98-7494494AECC0}"/>
    <hyperlink ref="G100" location="A124820878X" display="A124820878X" xr:uid="{B4F5DC11-1F2D-4428-8482-7E74586EDA1D}"/>
    <hyperlink ref="F100" location="A124822498J" display="A124822498J" xr:uid="{01A5A904-14A7-4118-A4E3-0725B311F76C}"/>
    <hyperlink ref="E100" location="A124821958T" display="A124821958T" xr:uid="{445B45D9-85DC-492A-87EC-BFBD9F90A03F}"/>
    <hyperlink ref="C100" location="A124821418C" display="A124821418C" xr:uid="{7BF9F0FA-8A33-41CD-9934-F3A163DA5951}"/>
    <hyperlink ref="D100" location="A124820338K" display="A124820338K" xr:uid="{5880B1D6-7B33-42A6-B250-E4E69103FE5E}"/>
    <hyperlink ref="G101" location="A124820934F" display="A124820934F" xr:uid="{AC38E8C3-BB45-4EAA-8E26-0AD1BC2CC6A4}"/>
    <hyperlink ref="F101" location="A124822554R" display="A124822554R" xr:uid="{32A7BD39-DEEA-4ABA-B705-01E20A114216}"/>
    <hyperlink ref="E101" location="A124822014A" display="A124822014A" xr:uid="{20BFBFFD-34F8-4940-8B38-D5B573020DFD}"/>
    <hyperlink ref="C101" location="A124821474W" display="A124821474W" xr:uid="{8B1083AF-7A65-44D2-8B08-DCFF146A2AF8}"/>
    <hyperlink ref="D101" location="A124820394C" display="A124820394C" xr:uid="{0A5AC6A5-CC38-4402-953F-BFB5EB2053EA}"/>
    <hyperlink ref="G102" location="A124820610K" display="A124820610K" xr:uid="{05EDF75C-A1BC-4FC7-8EAF-A073DDECCC17}"/>
    <hyperlink ref="F102" location="A124822230V" display="A124822230V" xr:uid="{571FF981-1955-43C4-A542-82CF7533EA1B}"/>
    <hyperlink ref="E102" location="A124821690R" display="A124821690R" xr:uid="{BE7B1CDE-885D-4F12-AB1F-8A25B7100E46}"/>
    <hyperlink ref="C102" location="A124821150A" display="A124821150A" xr:uid="{6F5533DF-C8BA-4CD8-8295-2B2EABABBF2C}"/>
    <hyperlink ref="D102" location="A124820070J" display="A124820070J" xr:uid="{1D037C2C-4693-4199-A8AD-588986A8C826}"/>
    <hyperlink ref="G104" location="A124820614V" display="A124820614V" xr:uid="{C2F3E680-4E6F-4870-9B2A-E2BE9A06FF84}"/>
    <hyperlink ref="F104" location="A124822234C" display="A124822234C" xr:uid="{AE375301-01F7-4EB7-AA67-2D53EDD0EB16}"/>
    <hyperlink ref="E104" location="A124821694X" display="A124821694X" xr:uid="{B205BC22-BEBA-44BC-AED5-A06468F9F19D}"/>
    <hyperlink ref="C104" location="A124821154K" display="A124821154K" xr:uid="{9953B885-ADD9-4462-BD53-100DE14E6E5C}"/>
    <hyperlink ref="D104" location="A124820074T" display="A124820074T" xr:uid="{62D4D229-9AEF-4E56-8DF7-046229F82A09}"/>
    <hyperlink ref="G105" location="A124820726L" display="A124820726L" xr:uid="{3486CF1E-7A8D-489D-90E7-942A9E072A91}"/>
    <hyperlink ref="F105" location="A124822346W" display="A124822346W" xr:uid="{897106F7-28C5-49E5-B609-42EE9E7CAC6E}"/>
    <hyperlink ref="E105" location="A124821806F" display="A124821806F" xr:uid="{0928EFA4-C35E-45C1-830C-DA6B0F077E4B}"/>
    <hyperlink ref="C105" location="A124821266C" display="A124821266C" xr:uid="{44AEF321-C24B-4717-B191-D90A8B031191}"/>
    <hyperlink ref="D105" location="A124820186K" display="A124820186K" xr:uid="{A78037AD-BDFB-454F-9E7F-EF27AF0D7828}"/>
    <hyperlink ref="G106" location="A124820886X" display="A124820886X" xr:uid="{65B7FA62-E880-4E71-9470-85ADE0D0D459}"/>
    <hyperlink ref="F106" location="A124822506W" display="A124822506W" xr:uid="{3B45EF43-441B-4DBF-B37D-C1CBB044D405}"/>
    <hyperlink ref="E106" location="A124821966T" display="A124821966T" xr:uid="{32A611F2-5CFF-4F5A-8787-D5F86B260FA8}"/>
    <hyperlink ref="C106" location="A124821426C" display="A124821426C" xr:uid="{FB4C8260-FD9C-4F32-AB3F-31EF5D74FB36}"/>
    <hyperlink ref="D106" location="A124820346K" display="A124820346K" xr:uid="{D34D2BCB-2F95-4BFF-85DA-8DE2B2D1E486}"/>
    <hyperlink ref="G107" location="A124820938R" display="A124820938R" xr:uid="{B162D112-6C8A-458B-BCAA-3F34FC59EC26}"/>
    <hyperlink ref="F107" location="A124822558X" display="A124822558X" xr:uid="{15DB627E-8471-4A84-99A9-4787652C1994}"/>
    <hyperlink ref="E107" location="A124822018K" display="A124822018K" xr:uid="{F0EE6218-A699-45EB-979D-961DEC17278F}"/>
    <hyperlink ref="C107" location="A124821478F" display="A124821478F" xr:uid="{EAED32AC-5867-4FF7-9384-4A259D440075}"/>
    <hyperlink ref="D107" location="A124820398L" display="A124820398L" xr:uid="{7C653E8E-930A-4AA1-AAAD-6A418362B3AF}"/>
    <hyperlink ref="G108" location="A124820942F" display="A124820942F" xr:uid="{6E2E15C9-6131-47CC-AA7E-2D795779F9AE}"/>
    <hyperlink ref="F108" location="A124822562R" display="A124822562R" xr:uid="{0505345A-2331-480A-8F7C-72471C50F23C}"/>
    <hyperlink ref="E108" location="A124822022A" display="A124822022A" xr:uid="{A6FFF5C1-30C0-4A25-AABD-C9DE1B87C5B4}"/>
    <hyperlink ref="C108" location="A124821482W" display="A124821482W" xr:uid="{FF6DBCEB-C118-47C0-9CB7-8CFA0E00F352}"/>
    <hyperlink ref="D108" location="A124820402T" display="A124820402T" xr:uid="{8C071DB0-FCFF-4DF4-B90C-158A25395217}"/>
    <hyperlink ref="G158" location="A124821098C" display="A124821098C" xr:uid="{7615A3D2-BB16-498F-A499-CDFB16FF8ED5}"/>
    <hyperlink ref="F158" location="A124822718X" display="A124822718X" xr:uid="{FE56C5EC-35CB-445C-B70E-265E331F5076}"/>
    <hyperlink ref="E158" location="A124822178W" display="A124822178W" xr:uid="{89521AA6-3D98-465B-BE4B-0FC67BF0F80B}"/>
    <hyperlink ref="C158" location="A124821638F" display="A124821638F" xr:uid="{BB463395-C17A-49A9-9222-467DFEAFB61C}"/>
    <hyperlink ref="D158" location="A124820558L" display="A124820558L" xr:uid="{FF856660-88F1-4ABA-A809-04E7305BBC03}"/>
    <hyperlink ref="G112" location="A124820806L" display="A124820806L" xr:uid="{A96C7B73-5E63-419E-85B1-1CF5CD4F80A7}"/>
    <hyperlink ref="F112" location="A124822426W" display="A124822426W" xr:uid="{01964570-6A2C-497E-9E7E-D5645DC91B59}"/>
    <hyperlink ref="E112" location="A124821886T" display="A124821886T" xr:uid="{25125303-3B28-4D06-B60D-5D7D0C222DFD}"/>
    <hyperlink ref="C112" location="A124821346C" display="A124821346C" xr:uid="{C35B85D1-F7C8-4E98-A8B0-F741FDDFBFAA}"/>
    <hyperlink ref="D112" location="A124820266K" display="A124820266K" xr:uid="{CB0DAF3F-AA1B-486C-B454-697A4449517E}"/>
    <hyperlink ref="G113" location="A124820730C" display="A124820730C" xr:uid="{9A71E8C9-780C-4018-A880-952225A44210}"/>
    <hyperlink ref="F113" location="A124822350L" display="A124822350L" xr:uid="{AC43358C-1257-4DE3-8BA7-BBBF42106AA7}"/>
    <hyperlink ref="E113" location="A124821810W" display="A124821810W" xr:uid="{B2E242C9-9C84-46FA-9859-46B6C1E4C6C5}"/>
    <hyperlink ref="C113" location="A124821270V" display="A124821270V" xr:uid="{0111C626-49BD-4683-A5E8-7E23CEC4C1AC}"/>
    <hyperlink ref="D113" location="A124820190A" display="A124820190A" xr:uid="{C01F4177-636F-4786-881C-2AF1E0B897CD}"/>
    <hyperlink ref="G114" location="A124820810C" display="A124820810C" xr:uid="{1029BB43-980D-450E-9E0A-8A215B67958F}"/>
    <hyperlink ref="F114" location="A124822430L" display="A124822430L" xr:uid="{D6763FD5-9DF2-48BF-AE44-90AFFE62A301}"/>
    <hyperlink ref="E114" location="A124821890J" display="A124821890J" xr:uid="{3120469A-0D4D-4B0C-8862-A3D8D4837EB4}"/>
    <hyperlink ref="C114" location="A124821350V" display="A124821350V" xr:uid="{A2B866A2-49DC-4295-9786-435D934012BA}"/>
    <hyperlink ref="D114" location="A124820270A" display="A124820270A" xr:uid="{2B666790-6F52-4B46-9A37-EA2BBBAF1C19}"/>
    <hyperlink ref="G115" location="A124820814L" display="A124820814L" xr:uid="{A36B3B38-BA0D-46DB-BD1F-3C4309565877}"/>
    <hyperlink ref="F115" location="A124822434W" display="A124822434W" xr:uid="{25756438-D670-4673-8C46-23269A9940EF}"/>
    <hyperlink ref="E115" location="A124821894T" display="A124821894T" xr:uid="{C0E2341C-BF5B-49C2-9551-A1B20C4819FB}"/>
    <hyperlink ref="C115" location="A124821354C" display="A124821354C" xr:uid="{D8ECBC93-E71E-4D3B-B1BA-7319E3A02255}"/>
    <hyperlink ref="D115" location="A124820274K" display="A124820274K" xr:uid="{4B5FC622-D489-4206-AB69-F4FCDA480BF0}"/>
    <hyperlink ref="G116" location="A124820666W" display="A124820666W" xr:uid="{0D9FDE33-5B2E-44BF-885C-F371081C230C}"/>
    <hyperlink ref="F116" location="A124822286F" display="A124822286F" xr:uid="{39803A20-8467-49CF-8600-22A0FC20BD79}"/>
    <hyperlink ref="E116" location="A124821746R" display="A124821746R" xr:uid="{45B7B7A5-6C97-4F8E-9985-E0C3F80FEED2}"/>
    <hyperlink ref="C116" location="A124821206A" display="A124821206A" xr:uid="{47749A7E-69A5-4EEA-89B8-7FD257A2EA9D}"/>
    <hyperlink ref="D116" location="A124820126J" display="A124820126J" xr:uid="{25E2F2C4-4708-4AEF-8A7E-B26D02752853}"/>
    <hyperlink ref="G117" location="A124821002X" display="A124821002X" xr:uid="{141A6653-1572-4677-A2B2-48459B9246A8}"/>
    <hyperlink ref="F117" location="A124822622F" display="A124822622F" xr:uid="{FE2A5B2C-1E03-42C2-BB1A-A6C8C14CC2AB}"/>
    <hyperlink ref="E117" location="A124822082C" display="A124822082C" xr:uid="{EE511EE1-450A-4FC5-8B6A-D44C60410BAE}"/>
    <hyperlink ref="C117" location="A124821542L" display="A124821542L" xr:uid="{0D1C2B28-C8C5-45E5-BEE6-E1582BB39C05}"/>
    <hyperlink ref="D117" location="A124820462V" display="A124820462V" xr:uid="{010C7624-D167-4654-9693-9CC9F63908F4}"/>
    <hyperlink ref="G118" location="A124820734L" display="A124820734L" xr:uid="{BBDFF481-B805-4AA1-AF61-BFE8B191CE21}"/>
    <hyperlink ref="F118" location="A124822354W" display="A124822354W" xr:uid="{70E1EC54-110C-4EDF-86F4-2FA390DBB6D2}"/>
    <hyperlink ref="E118" location="A124821814F" display="A124821814F" xr:uid="{6842E8EE-DEA0-4E04-82F5-DB25B27B2E35}"/>
    <hyperlink ref="C118" location="A124821274C" display="A124821274C" xr:uid="{D540076E-CAE4-41DC-8D4E-6D03582D224B}"/>
    <hyperlink ref="D118" location="A124820194K" display="A124820194K" xr:uid="{314FB7A4-3F1D-486A-9EC4-692D59D8E183}"/>
    <hyperlink ref="G119" location="A124820670L" display="A124820670L" xr:uid="{FBAA598B-81F7-43FC-BF09-445E3DBEE878}"/>
    <hyperlink ref="F119" location="A124822290W" display="A124822290W" xr:uid="{75B1B1A8-8DF0-4D6F-996B-3CBADE2D7425}"/>
    <hyperlink ref="E119" location="A124821750F" display="A124821750F" xr:uid="{6767A0E2-E5BE-40FA-AA38-37C3AF2BBC69}"/>
    <hyperlink ref="C119" location="A124821210T" display="A124821210T" xr:uid="{C909C23B-B33F-4BFA-B989-7700CB769ECF}"/>
    <hyperlink ref="D119" location="A124820130X" display="A124820130X" xr:uid="{F55D636D-D147-4453-AB14-E5168F3D1490}"/>
    <hyperlink ref="G121" location="A124820738W" display="A124820738W" xr:uid="{DFF9CD42-A447-4207-A052-DF97EC63327F}"/>
    <hyperlink ref="F121" location="A124822358F" display="A124822358F" xr:uid="{E5E2E1AF-2562-4A7F-8F12-B61673A36474}"/>
    <hyperlink ref="E121" location="A124821818R" display="A124821818R" xr:uid="{B1A29D20-5281-4F1F-816E-E80F64AB2717}"/>
    <hyperlink ref="C121" location="A124821278L" display="A124821278L" xr:uid="{CE879FF9-8198-4068-B9DA-C97D6F2C671A}"/>
    <hyperlink ref="D121" location="A124820198V" display="A124820198V" xr:uid="{03C93B1F-3035-4D05-B0D2-31D5E5570D17}"/>
    <hyperlink ref="G122" location="A124821006J" display="A124821006J" xr:uid="{3572AD60-FAC1-4ED8-BC64-9116A938C965}"/>
    <hyperlink ref="F122" location="A124822626R" display="A124822626R" xr:uid="{F981054B-9230-4826-945D-EB7091068FCC}"/>
    <hyperlink ref="E122" location="A124822086L" display="A124822086L" xr:uid="{9BC329DA-1D08-4B04-A463-9660ACDC844A}"/>
    <hyperlink ref="C122" location="A124821546W" display="A124821546W" xr:uid="{D20BB449-0FB3-45AD-8B6F-09ADE5D52A3B}"/>
    <hyperlink ref="D122" location="A124820466C" display="A124820466C" xr:uid="{BA0C31C6-5BAF-48FE-954A-E4D8D60A9286}"/>
    <hyperlink ref="G123" location="A124820742L" display="A124820742L" xr:uid="{2F16B8D9-8101-4AB1-B5C1-334F1E03A420}"/>
    <hyperlink ref="F123" location="A124822362W" display="A124822362W" xr:uid="{01044CCF-E926-49BF-B592-7B9A516CB036}"/>
    <hyperlink ref="E123" location="A124821822F" display="A124821822F" xr:uid="{95CED721-C0F5-4810-BEDA-27BAA4B958A8}"/>
    <hyperlink ref="C123" location="A124821282C" display="A124821282C" xr:uid="{1D1A9D13-235C-4289-945D-85A6486D0EFD}"/>
    <hyperlink ref="D123" location="A124820202X" display="A124820202X" xr:uid="{F47002D6-B9D8-4AC5-9A4F-54373B3214D2}"/>
    <hyperlink ref="G124" location="A124821062A" display="A124821062A" xr:uid="{16DA1EB1-9DC4-4098-B5D1-0D0B6294E735}"/>
    <hyperlink ref="F124" location="A124822682J" display="A124822682J" xr:uid="{8845F81F-E127-4EB8-9B90-F3B1A39D4582}"/>
    <hyperlink ref="E124" location="A124822142V" display="A124822142V" xr:uid="{AA533528-6032-4EA8-8E9F-BDFE15D845AE}"/>
    <hyperlink ref="C124" location="A124821602C" display="A124821602C" xr:uid="{65802007-6F50-428F-B570-57138C35688E}"/>
    <hyperlink ref="D124" location="A124820522K" display="A124820522K" xr:uid="{887A7ACD-F409-4917-8AD3-760A754613C4}"/>
    <hyperlink ref="G125" location="A124821010X" display="A124821010X" xr:uid="{180EAB2B-F186-4785-AB2D-0548D6A5AE93}"/>
    <hyperlink ref="F125" location="A124822630F" display="A124822630F" xr:uid="{EC9700FC-0E24-4209-979C-6FAAB1F5933D}"/>
    <hyperlink ref="E125" location="A124822090C" display="A124822090C" xr:uid="{B6782462-10FD-45F9-926E-94EFFC4F4BE8}"/>
    <hyperlink ref="C125" location="A124821550L" display="A124821550L" xr:uid="{D7D48F54-15D1-402A-B366-DD4825403E5C}"/>
    <hyperlink ref="D125" location="A124820470V" display="A124820470V" xr:uid="{B07A50BE-BDD1-4129-9EBA-D6E9FA27ACC0}"/>
    <hyperlink ref="G126" location="A124820674W" display="A124820674W" xr:uid="{AF0428D2-2F64-4D93-A2C4-7087D352223E}"/>
    <hyperlink ref="F126" location="A124822294F" display="A124822294F" xr:uid="{572BA917-658F-4659-9083-13579393994D}"/>
    <hyperlink ref="E126" location="A124821754R" display="A124821754R" xr:uid="{300BF448-9CC2-4328-8004-8E23A0E12511}"/>
    <hyperlink ref="C126" location="A124821214A" display="A124821214A" xr:uid="{6D7D6734-80FE-47AD-B20E-30D632F94E6B}"/>
    <hyperlink ref="D126" location="A124820134J" display="A124820134J" xr:uid="{BF1417A0-9966-42FF-AC1F-81E0B2CEA555}"/>
    <hyperlink ref="G128" location="A124820746W" display="A124820746W" xr:uid="{B9D96F85-DB36-4F78-AD30-8823BD34C978}"/>
    <hyperlink ref="F128" location="A124822366F" display="A124822366F" xr:uid="{2AE18DD3-6F4D-43BD-88C4-A5E52AC8C6EC}"/>
    <hyperlink ref="E128" location="A124821826R" display="A124821826R" xr:uid="{44964B9E-0484-4875-A542-25E20D57F55B}"/>
    <hyperlink ref="C128" location="A124821286L" display="A124821286L" xr:uid="{E204E956-D716-4BAE-AF3B-662420312A41}"/>
    <hyperlink ref="D128" location="A124820206J" display="A124820206J" xr:uid="{5D832715-13C4-4A78-8D05-E9C4C0455255}"/>
    <hyperlink ref="G129" location="A124820818W" display="A124820818W" xr:uid="{B9A6AC8C-711A-445E-8F25-728508CA873D}"/>
    <hyperlink ref="F129" location="A124822438F" display="A124822438F" xr:uid="{4ACFE182-7D35-4135-BCA7-47290914BF52}"/>
    <hyperlink ref="E129" location="A124821898A" display="A124821898A" xr:uid="{4E2B3C66-2587-4B5D-9B5E-9E87B95BA31F}"/>
    <hyperlink ref="C129" location="A124821358L" display="A124821358L" xr:uid="{25DAEC9B-830A-43A5-8C04-7ED8CC6FFA4D}"/>
    <hyperlink ref="D129" location="A124820278V" display="A124820278V" xr:uid="{55CDF011-89DF-45D0-9747-DA4B6630CC8C}"/>
    <hyperlink ref="G130" location="A124820678F" display="A124820678F" xr:uid="{C3B01D4B-A942-4A79-9F01-EC671184EC07}"/>
    <hyperlink ref="F130" location="A124822298R" display="A124822298R" xr:uid="{88714DDC-1618-4386-923C-3484E953DFE8}"/>
    <hyperlink ref="E130" location="A124821758X" display="A124821758X" xr:uid="{C736A5DF-B974-4C8D-9744-B2B1BE4FFDA6}"/>
    <hyperlink ref="C130" location="A124821218K" display="A124821218K" xr:uid="{FFD3F83C-29D5-41FC-84F7-E33712C09C84}"/>
    <hyperlink ref="D130" location="A124820138T" display="A124820138T" xr:uid="{EEB26FED-F224-46DA-BC66-C970FA10526B}"/>
    <hyperlink ref="G131" location="A124820890R" display="A124820890R" xr:uid="{AC55B7A0-A42F-490D-AE12-BD38CFAE1168}"/>
    <hyperlink ref="F131" location="A124822510L" display="A124822510L" xr:uid="{273BCBC4-D4D0-4DFE-A0BF-30CC8A9A8B2B}"/>
    <hyperlink ref="E131" location="A124821970J" display="A124821970J" xr:uid="{E4F66C71-59BA-4AC0-93CA-9A3F4F6BD448}"/>
    <hyperlink ref="C131" location="A124821430V" display="A124821430V" xr:uid="{C4014C2D-ACA5-44B4-82EF-0C289CA109FD}"/>
    <hyperlink ref="D131" location="A124820350A" display="A124820350A" xr:uid="{22F27471-2BCD-40FB-A8F4-5C7036F859A9}"/>
    <hyperlink ref="G132" location="A124821066K" display="A124821066K" xr:uid="{7FFEB508-4F23-41CA-8E21-652EB5C9A754}"/>
    <hyperlink ref="F132" location="A124822686T" display="A124822686T" xr:uid="{7999D48F-9376-4B57-AF89-5AB3BB317892}"/>
    <hyperlink ref="E132" location="A124822146C" display="A124822146C" xr:uid="{3F846109-053B-4EF7-89FE-EFA7600F6B17}"/>
    <hyperlink ref="C132" location="A124821606L" display="A124821606L" xr:uid="{A42ADE42-AA1B-481A-9127-ABB15A84EB6F}"/>
    <hyperlink ref="D132" location="A124820526V" display="A124820526V" xr:uid="{96DC37C6-C6C4-4EDF-AFB3-8DF4DE75D555}"/>
    <hyperlink ref="G133" location="A124821070A" display="A124821070A" xr:uid="{E29DA3EA-256F-49CA-84CE-BFCFA9E693A5}"/>
    <hyperlink ref="F133" location="A124822690J" display="A124822690J" xr:uid="{CEFBB78E-58A5-40B3-AE35-87155307D242}"/>
    <hyperlink ref="E133" location="A124822150V" display="A124822150V" xr:uid="{64792D02-6FA6-435F-8E03-38AD5AA6E073}"/>
    <hyperlink ref="C133" location="A124821610C" display="A124821610C" xr:uid="{80811827-A839-4ED2-A658-D8F998915E99}"/>
    <hyperlink ref="D133" location="A124820530K" display="A124820530K" xr:uid="{72D41CE7-4C3D-4E8D-A707-3186B42C40C5}"/>
    <hyperlink ref="G134" location="A124820946R" display="A124820946R" xr:uid="{4C0F8946-AF37-4E7B-AAF7-DF677DCD80CF}"/>
    <hyperlink ref="F134" location="A124822566X" display="A124822566X" xr:uid="{0E87EE80-C1F7-4CBE-BE6F-68F65714D1A4}"/>
    <hyperlink ref="E134" location="A124822026K" display="A124822026K" xr:uid="{C4EECEDA-B01B-4EA0-8EF6-46612E9DA05F}"/>
    <hyperlink ref="C134" location="A124821486F" display="A124821486F" xr:uid="{700441EA-6BC8-4C48-8146-9BB6C64ECB28}"/>
    <hyperlink ref="D134" location="A124820406A" display="A124820406A" xr:uid="{DF12A8D9-E8E7-42AE-885A-F0B90B67B254}"/>
    <hyperlink ref="G135" location="A124820894X" display="A124820894X" xr:uid="{AC46EFDF-3697-42D7-AD13-F3221B40C53A}"/>
    <hyperlink ref="F135" location="A124822514W" display="A124822514W" xr:uid="{1F9F6926-5D67-41C7-AA00-0325B7760894}"/>
    <hyperlink ref="E135" location="A124821974T" display="A124821974T" xr:uid="{05EE0A0E-C4FB-44A0-92BA-666DBFA503F8}"/>
    <hyperlink ref="C135" location="A124821434C" display="A124821434C" xr:uid="{059A859B-D87B-4F01-B607-EAF7680348A5}"/>
    <hyperlink ref="D135" location="A124820354K" display="A124820354K" xr:uid="{065FEC8C-025D-479B-8C2E-115C69F44F84}"/>
    <hyperlink ref="G136" location="A124821074K" display="A124821074K" xr:uid="{BF0FB356-4E9B-4737-885D-671F64F7C1E1}"/>
    <hyperlink ref="F136" location="A124822694T" display="A124822694T" xr:uid="{0E56FF98-599A-44FF-83C9-984979764B6B}"/>
    <hyperlink ref="E136" location="A124822154C" display="A124822154C" xr:uid="{F6B1AFBC-C268-408F-857C-7AA20AD8083E}"/>
    <hyperlink ref="C136" location="A124821614L" display="A124821614L" xr:uid="{FF61612C-8143-4F38-AD85-D5DDABC9F5DE}"/>
    <hyperlink ref="D136" location="A124820534V" display="A124820534V" xr:uid="{A9E2A017-4E1B-4F4B-BE67-E91116032DFE}"/>
    <hyperlink ref="G137" location="A124820682W" display="A124820682W" xr:uid="{6D05370B-9C0F-40B0-A048-C99FC865ABA0}"/>
    <hyperlink ref="F137" location="A124822302V" display="A124822302V" xr:uid="{E8D76CEE-CAC7-469C-AA44-E0749E733DE3}"/>
    <hyperlink ref="E137" location="A124821762R" display="A124821762R" xr:uid="{74B5712D-A50D-4CF0-BCD5-F545330587FF}"/>
    <hyperlink ref="C137" location="A124821222A" display="A124821222A" xr:uid="{E1044397-13E1-4147-9AE0-264110FA20C7}"/>
    <hyperlink ref="D137" location="A124820142J" display="A124820142J" xr:uid="{60D3A429-FD51-484B-9A21-DC86D87C349C}"/>
    <hyperlink ref="G138" location="A124821078V" display="A124821078V" xr:uid="{FB10CC8D-2003-43C4-9D6F-8C0E667350C3}"/>
    <hyperlink ref="F138" location="A124822698A" display="A124822698A" xr:uid="{60E38D6C-190F-4E91-9518-E5D586858129}"/>
    <hyperlink ref="E138" location="A124822158L" display="A124822158L" xr:uid="{4CD88853-62C4-45CA-A2C9-49556BDC6A9C}"/>
    <hyperlink ref="C138" location="A124821618W" display="A124821618W" xr:uid="{1588E657-29CD-4FA2-8ED3-9EEFFFB53F42}"/>
    <hyperlink ref="D138" location="A124820538C" display="A124820538C" xr:uid="{9D625647-C768-408D-96B9-53B4ECC1C3B4}"/>
    <hyperlink ref="G139" location="A124820822L" display="A124820822L" xr:uid="{B7BB5E84-601E-4BD7-AEB7-EB6B0D850BFD}"/>
    <hyperlink ref="F139" location="A124822442W" display="A124822442W" xr:uid="{3E32B427-E050-402E-BB04-FCF8B1712FE3}"/>
    <hyperlink ref="E139" location="A124821902F" display="A124821902F" xr:uid="{AE62C5FE-D670-4831-9E42-81CC66A3D688}"/>
    <hyperlink ref="C139" location="A124821362C" display="A124821362C" xr:uid="{FD31B314-69C1-41B5-928D-D1CFD4CD1FF0}"/>
    <hyperlink ref="D139" location="A124820282K" display="A124820282K" xr:uid="{98527E6B-2E44-4198-BB7F-2B3EDCFFDEB8}"/>
    <hyperlink ref="G141" location="A124820898J" display="A124820898J" xr:uid="{344D2DFB-914C-4893-88D7-B1B52EEB0519}"/>
    <hyperlink ref="F141" location="A124822518F" display="A124822518F" xr:uid="{9A7DF115-878E-44B7-88AE-4219FD161C5B}"/>
    <hyperlink ref="E141" location="A124821978A" display="A124821978A" xr:uid="{52E2967B-DB2B-4DBF-BBD7-3F62446BF4DB}"/>
    <hyperlink ref="C141" location="A124821438L" display="A124821438L" xr:uid="{66B56DA9-6601-4693-B7CF-ED549912F79D}"/>
    <hyperlink ref="D141" location="A124820358V" display="A124820358V" xr:uid="{B438987A-2AE9-44DE-94F4-73238904D84D}"/>
    <hyperlink ref="G142" location="A124820622V" display="A124820622V" xr:uid="{D1F362FA-2AFD-4384-93F9-6027672C6715}"/>
    <hyperlink ref="F142" location="A124822242C" display="A124822242C" xr:uid="{1DDC95E9-B970-42F9-A357-47D63F00ADC7}"/>
    <hyperlink ref="E142" location="A124821702L" display="A124821702L" xr:uid="{F6725FBC-360C-4DD3-9C34-E01DD24452CB}"/>
    <hyperlink ref="C142" location="A124821162K" display="A124821162K" xr:uid="{ABCB43F3-6E42-4EA9-B86A-8A827AE796C2}"/>
    <hyperlink ref="D142" location="A124820082T" display="A124820082T" xr:uid="{094E57BC-EE1A-4C10-8316-D42C78B62C29}"/>
    <hyperlink ref="G143" location="A124820750L" display="A124820750L" xr:uid="{6F363B74-69C3-4BA4-9F88-E932BF11BD10}"/>
    <hyperlink ref="F143" location="A124822370W" display="A124822370W" xr:uid="{2AFB4F6E-5BC3-41B6-820C-66E68CF103CA}"/>
    <hyperlink ref="E143" location="A124821830F" display="A124821830F" xr:uid="{0B22648C-5708-4B5F-9A7A-1C452721329F}"/>
    <hyperlink ref="C143" location="A124821290C" display="A124821290C" xr:uid="{61346D71-80C6-4DFB-B47A-A22FAC610D32}"/>
    <hyperlink ref="D143" location="A124820210X" display="A124820210X" xr:uid="{E15BD441-FAE6-4A84-A694-DDBADF509AAA}"/>
    <hyperlink ref="G144" location="A124820754W" display="A124820754W" xr:uid="{207D88B8-55F2-4EA6-B7D8-85E555DE421D}"/>
    <hyperlink ref="F144" location="A124822374F" display="A124822374F" xr:uid="{E3B83AF5-F6EE-45BA-A150-1C2174F51EC3}"/>
    <hyperlink ref="E144" location="A124821834R" display="A124821834R" xr:uid="{5B862545-2C43-40F5-B3A2-B76F9B09F02D}"/>
    <hyperlink ref="C144" location="A124821294L" display="A124821294L" xr:uid="{166808F6-7CA7-484D-9842-5AF58353B359}"/>
    <hyperlink ref="D144" location="A124820214J" display="A124820214J" xr:uid="{4E07E254-B5FB-4067-9D45-B1AB13BF656C}"/>
    <hyperlink ref="G145" location="A124820950F" display="A124820950F" xr:uid="{27BCA44F-8310-4A01-9225-0AE7E9C6CBFE}"/>
    <hyperlink ref="F145" location="A124822570R" display="A124822570R" xr:uid="{7DEBC70F-2DD0-48AB-BC33-893D8F5B2609}"/>
    <hyperlink ref="E145" location="A124822030A" display="A124822030A" xr:uid="{1A8D0434-5D72-47F2-809D-E5716FACCF18}"/>
    <hyperlink ref="C145" location="A124821490W" display="A124821490W" xr:uid="{A6495941-1543-4657-9F05-7699136B8DC7}"/>
    <hyperlink ref="D145" location="A124820410T" display="A124820410T" xr:uid="{13383ACD-AE5C-462F-80AF-F39704DBBD5A}"/>
    <hyperlink ref="G146" location="A124821082K" display="A124821082K" xr:uid="{04D229D9-1882-42B7-9553-2CFE97588904}"/>
    <hyperlink ref="F146" location="A124822702F" display="A124822702F" xr:uid="{C61B222F-06C4-4E85-93AA-408877B849CB}"/>
    <hyperlink ref="E146" location="A124822162C" display="A124822162C" xr:uid="{2A95B02F-28D3-450F-AD72-0A7BEB06A48A}"/>
    <hyperlink ref="C146" location="A124821622L" display="A124821622L" xr:uid="{3B7010AB-6D9A-40C1-8ABC-318C3BDC92F0}"/>
    <hyperlink ref="D146" location="A124820542V" display="A124820542V" xr:uid="{248B1775-58D8-4282-8CAD-ED7FC31CE5BB}"/>
    <hyperlink ref="G147" location="A124820954R" display="A124820954R" xr:uid="{9D12451F-F97F-4923-92CF-BED114D31610}"/>
    <hyperlink ref="F147" location="A124822574X" display="A124822574X" xr:uid="{4D267E98-0C6F-4891-AB3A-954A01817ECF}"/>
    <hyperlink ref="E147" location="A124822034K" display="A124822034K" xr:uid="{91094AB0-D3E9-4F1C-941E-330C9618C3FB}"/>
    <hyperlink ref="C147" location="A124821494F" display="A124821494F" xr:uid="{1F1B5170-A397-48AB-AF70-36E047E49178}"/>
    <hyperlink ref="D147" location="A124820414A" display="A124820414A" xr:uid="{28D0A6AF-98F9-4354-9041-4F28DFDE1F4B}"/>
    <hyperlink ref="G148" location="A124820902L" display="A124820902L" xr:uid="{91C59476-D3C5-45F6-8A89-4AF445E8ABE2}"/>
    <hyperlink ref="F148" location="A124822522W" display="A124822522W" xr:uid="{7E53C4A2-EE66-4DC3-8070-D917D3DC50C4}"/>
    <hyperlink ref="E148" location="A124821982T" display="A124821982T" xr:uid="{5F51FED7-50A7-4D70-BB2D-46D8E53E5266}"/>
    <hyperlink ref="C148" location="A124821442C" display="A124821442C" xr:uid="{B86F111F-9C3B-4532-ACA9-BA6FA3639A20}"/>
    <hyperlink ref="D148" location="A124820362K" display="A124820362K" xr:uid="{5E4779B5-EDDE-4C12-BDFA-C467C50DCD23}"/>
    <hyperlink ref="G149" location="A124820626C" display="A124820626C" xr:uid="{12A1FE8D-9F57-44EA-9C36-B94373DAB01F}"/>
    <hyperlink ref="F149" location="A124822246L" display="A124822246L" xr:uid="{9D8D954C-F101-4AD1-834A-70B35CAAAF47}"/>
    <hyperlink ref="E149" location="A124821706W" display="A124821706W" xr:uid="{D824C646-97A9-4C41-8223-07466BA37BFE}"/>
    <hyperlink ref="C149" location="A124821166V" display="A124821166V" xr:uid="{294B228E-6A5B-48F7-8AB6-91425BFCB102}"/>
    <hyperlink ref="D149" location="A124820086A" display="A124820086A" xr:uid="{AAF4B5E0-28D4-4525-B681-DEDCBE86A709}"/>
    <hyperlink ref="G150" location="A124821086V" display="A124821086V" xr:uid="{D801DF6C-8CEF-4557-BE6B-8E804F7A72F3}"/>
    <hyperlink ref="F150" location="A124822706R" display="A124822706R" xr:uid="{EC5EF238-6B73-4E4F-BDE0-E1BF76529FF4}"/>
    <hyperlink ref="E150" location="A124822166L" display="A124822166L" xr:uid="{D402ADF8-9571-4D12-A146-22EDDE27FDE0}"/>
    <hyperlink ref="C150" location="A124821626W" display="A124821626W" xr:uid="{235785BB-1570-482B-8D43-179A8B3F2798}"/>
    <hyperlink ref="D150" location="A124820546C" display="A124820546C" xr:uid="{BBB0F01D-B47D-4412-B1DF-9A04EA144001}"/>
    <hyperlink ref="G151" location="A124820630V" display="A124820630V" xr:uid="{2252A1F6-4F68-43D6-8247-908F876F6F54}"/>
    <hyperlink ref="F151" location="A124822250C" display="A124822250C" xr:uid="{7C97B43F-18C8-46CF-9EBA-6101520B735D}"/>
    <hyperlink ref="E151" location="A124821710L" display="A124821710L" xr:uid="{BAE0C5F8-FE0A-4E24-A3E8-BBC04987E107}"/>
    <hyperlink ref="C151" location="A124821170K" display="A124821170K" xr:uid="{2702F4E9-65BA-4CBA-A25B-F0C40CA124F6}"/>
    <hyperlink ref="D151" location="A124820090T" display="A124820090T" xr:uid="{44E849DC-D712-4A07-91FF-1A3D7A6D576B}"/>
    <hyperlink ref="G153" location="A124820958X" display="A124820958X" xr:uid="{A0C9367F-BCA1-4516-AAFD-E2F5AED124DC}"/>
    <hyperlink ref="F153" location="A124822578J" display="A124822578J" xr:uid="{B5730ADF-C1D2-4A2F-BCE2-A7F038E6BACC}"/>
    <hyperlink ref="E153" location="A124822038V" display="A124822038V" xr:uid="{28B64CE8-6F4D-407E-B0DF-E3937286A571}"/>
    <hyperlink ref="C153" location="A124821498R" display="A124821498R" xr:uid="{5207BDA1-2FF7-47E4-AC8C-2E1D2D369805}"/>
    <hyperlink ref="D153" location="A124820418K" display="A124820418K" xr:uid="{F8C04110-7387-4EDF-B143-802FF1A4EB92}"/>
    <hyperlink ref="G154" location="A124820758F" display="A124820758F" xr:uid="{21767783-19F2-4BDA-8A62-9B3B28724741}"/>
    <hyperlink ref="F154" location="A124822378R" display="A124822378R" xr:uid="{9F87F37A-B36E-4080-AAA2-C1935A15272F}"/>
    <hyperlink ref="E154" location="A124821838X" display="A124821838X" xr:uid="{B1ACCF16-79B6-4A51-9B5C-41B7C2F7F94A}"/>
    <hyperlink ref="C154" location="A124821298W" display="A124821298W" xr:uid="{08063822-5C5D-4C6A-BC34-B2773F1153B9}"/>
    <hyperlink ref="D154" location="A124820218T" display="A124820218T" xr:uid="{9AE5B429-D862-4025-BE4D-D256C13A60DD}"/>
    <hyperlink ref="G155" location="A124821014J" display="A124821014J" xr:uid="{DB5AF6F0-F214-49C9-85FE-A78CDC0EC0B8}"/>
    <hyperlink ref="F155" location="A124822634R" display="A124822634R" xr:uid="{BC7E4AD2-025E-4613-90F0-BB08EC0C7875}"/>
    <hyperlink ref="E155" location="A124822094L" display="A124822094L" xr:uid="{0981185A-271B-4E8A-96AF-40B3E0BB6A5F}"/>
    <hyperlink ref="C155" location="A124821554W" display="A124821554W" xr:uid="{ABB097ED-2745-47B1-BB9B-756A7FEC7562}"/>
    <hyperlink ref="D155" location="A124820474C" display="A124820474C" xr:uid="{F8F5B580-CFA7-4F82-AF71-93BE188AFE23}"/>
    <hyperlink ref="G156" location="A124820690W" display="A124820690W" xr:uid="{25F092D8-26C2-49EB-A342-2E5064FF32BD}"/>
    <hyperlink ref="F156" location="A124822310V" display="A124822310V" xr:uid="{E1035869-9827-4CEE-B35F-334AEF4CBA6F}"/>
    <hyperlink ref="E156" location="A124821770R" display="A124821770R" xr:uid="{48B76F0E-8A43-436A-857E-8368B862685B}"/>
    <hyperlink ref="C156" location="A124821230A" display="A124821230A" xr:uid="{39CC9C5E-0EF4-47CD-ABC4-3FA2CAAC10F2}"/>
    <hyperlink ref="D156" location="A124820150J" display="A124820150J" xr:uid="{40F1D706-BF9A-4EB0-93CB-39B23F1CC591}"/>
    <hyperlink ref="G157" location="A124821094V" display="A124821094V" xr:uid="{25502E59-1028-459F-A422-6E6B387809E2}"/>
    <hyperlink ref="F157" location="A124822714R" display="A124822714R" xr:uid="{C23FFC40-70A4-454A-8833-9D880ACFB780}"/>
    <hyperlink ref="E157" location="A124822174L" display="A124822174L" xr:uid="{C4B1B99F-E565-4AFE-9B43-4E2900EA989B}"/>
    <hyperlink ref="C157" location="A124821634W" display="A124821634W" xr:uid="{2246FC89-879A-4A06-A04D-B0C7F88FE254}"/>
    <hyperlink ref="D157" location="A124820554C" display="A124820554C" xr:uid="{5091CBBB-1E99-49AE-9E42-640DEB292907}"/>
  </hyperlinks>
  <pageMargins left="0.74803149606299213" right="0.74803149606299213" top="0.98425196850393704" bottom="0.98425196850393704" header="0.51181102362204722" footer="0.51181102362204722"/>
  <pageSetup paperSize="8" scale="68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58"/>
  <sheetViews>
    <sheetView showGridLines="0" workbookViewId="0">
      <pane ySplit="11" topLeftCell="A12" activePane="bottomLeft" state="frozen"/>
      <selection pane="bottomLeft"/>
    </sheetView>
  </sheetViews>
  <sheetFormatPr defaultColWidth="7.7109375" defaultRowHeight="11.25"/>
  <cols>
    <col min="1" max="1" width="17.85546875" style="11" customWidth="1"/>
    <col min="2" max="2" width="19.140625" style="11" customWidth="1"/>
    <col min="3" max="3" width="30.7109375" style="11" customWidth="1"/>
    <col min="4" max="4" width="7.7109375" style="11"/>
    <col min="5" max="5" width="11" style="11" bestFit="1" customWidth="1"/>
    <col min="6" max="11" width="7.7109375" style="11"/>
    <col min="12" max="12" width="9.7109375" style="11" customWidth="1"/>
    <col min="13" max="25" width="7.7109375" style="11"/>
    <col min="26" max="26" width="7.7109375" style="11" customWidth="1"/>
    <col min="27" max="16384" width="7.7109375" style="11"/>
  </cols>
  <sheetData>
    <row r="2" spans="1:13" ht="12.75">
      <c r="B2" s="13" t="s">
        <v>1302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5.75">
      <c r="B5" s="14" t="s">
        <v>1303</v>
      </c>
    </row>
    <row r="6" spans="1:13" ht="15.75" customHeight="1">
      <c r="B6" s="83" t="s">
        <v>1304</v>
      </c>
      <c r="C6" s="83"/>
      <c r="D6" s="83"/>
      <c r="E6" s="83"/>
      <c r="F6" s="83"/>
      <c r="G6" s="83"/>
      <c r="H6" s="83"/>
      <c r="I6" s="83"/>
      <c r="J6" s="83"/>
      <c r="K6" s="83"/>
      <c r="L6" s="83"/>
    </row>
    <row r="8" spans="1:13" ht="15">
      <c r="D8" s="16" t="s">
        <v>1306</v>
      </c>
    </row>
    <row r="9" spans="1:13" s="17" customFormat="1"/>
    <row r="10" spans="1:13" ht="22.5" customHeight="1">
      <c r="A10" s="18" t="s">
        <v>1307</v>
      </c>
      <c r="B10" s="18"/>
      <c r="C10" s="18"/>
      <c r="D10" s="18" t="s">
        <v>251</v>
      </c>
      <c r="E10" s="18" t="s">
        <v>258</v>
      </c>
      <c r="F10" s="18" t="s">
        <v>255</v>
      </c>
      <c r="G10" s="18" t="s">
        <v>256</v>
      </c>
      <c r="H10" s="18" t="s">
        <v>1308</v>
      </c>
      <c r="I10" s="18" t="s">
        <v>250</v>
      </c>
      <c r="J10" s="18" t="s">
        <v>252</v>
      </c>
      <c r="K10" s="18" t="s">
        <v>1309</v>
      </c>
      <c r="L10" s="18" t="s">
        <v>254</v>
      </c>
    </row>
    <row r="12" spans="1:13">
      <c r="A12" s="11" t="s">
        <v>0</v>
      </c>
      <c r="D12" s="11" t="s">
        <v>260</v>
      </c>
      <c r="E12" s="19" t="s">
        <v>262</v>
      </c>
      <c r="F12" s="10">
        <v>42036</v>
      </c>
      <c r="G12" s="10">
        <v>44228</v>
      </c>
      <c r="H12" s="11">
        <v>7</v>
      </c>
      <c r="I12" s="20" t="s">
        <v>259</v>
      </c>
      <c r="J12" s="11" t="s">
        <v>261</v>
      </c>
      <c r="K12" s="11" t="s">
        <v>1311</v>
      </c>
      <c r="L12" s="11">
        <v>2</v>
      </c>
    </row>
    <row r="13" spans="1:13">
      <c r="A13" s="11" t="s">
        <v>1</v>
      </c>
      <c r="D13" s="11" t="s">
        <v>260</v>
      </c>
      <c r="E13" s="19" t="s">
        <v>263</v>
      </c>
      <c r="F13" s="10">
        <v>42036</v>
      </c>
      <c r="G13" s="10">
        <v>44228</v>
      </c>
      <c r="H13" s="11">
        <v>7</v>
      </c>
      <c r="I13" s="20" t="s">
        <v>259</v>
      </c>
      <c r="J13" s="11" t="s">
        <v>261</v>
      </c>
      <c r="K13" s="11" t="s">
        <v>1311</v>
      </c>
      <c r="L13" s="11">
        <v>2</v>
      </c>
    </row>
    <row r="14" spans="1:13">
      <c r="A14" s="11" t="s">
        <v>2</v>
      </c>
      <c r="D14" s="11" t="s">
        <v>260</v>
      </c>
      <c r="E14" s="19" t="s">
        <v>264</v>
      </c>
      <c r="F14" s="10">
        <v>42036</v>
      </c>
      <c r="G14" s="10">
        <v>44228</v>
      </c>
      <c r="H14" s="11">
        <v>7</v>
      </c>
      <c r="I14" s="20" t="s">
        <v>259</v>
      </c>
      <c r="J14" s="11" t="s">
        <v>261</v>
      </c>
      <c r="K14" s="11" t="s">
        <v>1311</v>
      </c>
      <c r="L14" s="11">
        <v>2</v>
      </c>
    </row>
    <row r="15" spans="1:13">
      <c r="A15" s="11" t="s">
        <v>3</v>
      </c>
      <c r="D15" s="11" t="s">
        <v>260</v>
      </c>
      <c r="E15" s="19" t="s">
        <v>265</v>
      </c>
      <c r="F15" s="10">
        <v>42036</v>
      </c>
      <c r="G15" s="10">
        <v>44228</v>
      </c>
      <c r="H15" s="11">
        <v>7</v>
      </c>
      <c r="I15" s="20" t="s">
        <v>259</v>
      </c>
      <c r="J15" s="11" t="s">
        <v>261</v>
      </c>
      <c r="K15" s="11" t="s">
        <v>1311</v>
      </c>
      <c r="L15" s="11">
        <v>2</v>
      </c>
    </row>
    <row r="16" spans="1:13">
      <c r="A16" s="11" t="s">
        <v>4</v>
      </c>
      <c r="D16" s="11" t="s">
        <v>260</v>
      </c>
      <c r="E16" s="19" t="s">
        <v>266</v>
      </c>
      <c r="F16" s="10">
        <v>42036</v>
      </c>
      <c r="G16" s="10">
        <v>44228</v>
      </c>
      <c r="H16" s="11">
        <v>7</v>
      </c>
      <c r="I16" s="20" t="s">
        <v>259</v>
      </c>
      <c r="J16" s="11" t="s">
        <v>261</v>
      </c>
      <c r="K16" s="11" t="s">
        <v>1311</v>
      </c>
      <c r="L16" s="11">
        <v>2</v>
      </c>
    </row>
    <row r="17" spans="1:12">
      <c r="A17" s="11" t="s">
        <v>5</v>
      </c>
      <c r="D17" s="11" t="s">
        <v>260</v>
      </c>
      <c r="E17" s="19" t="s">
        <v>267</v>
      </c>
      <c r="F17" s="10">
        <v>42036</v>
      </c>
      <c r="G17" s="10">
        <v>44228</v>
      </c>
      <c r="H17" s="11">
        <v>7</v>
      </c>
      <c r="I17" s="20" t="s">
        <v>259</v>
      </c>
      <c r="J17" s="11" t="s">
        <v>261</v>
      </c>
      <c r="K17" s="11" t="s">
        <v>1311</v>
      </c>
      <c r="L17" s="11">
        <v>2</v>
      </c>
    </row>
    <row r="18" spans="1:12">
      <c r="A18" s="11" t="s">
        <v>6</v>
      </c>
      <c r="D18" s="11" t="s">
        <v>260</v>
      </c>
      <c r="E18" s="19" t="s">
        <v>268</v>
      </c>
      <c r="F18" s="10">
        <v>42036</v>
      </c>
      <c r="G18" s="10">
        <v>44228</v>
      </c>
      <c r="H18" s="11">
        <v>7</v>
      </c>
      <c r="I18" s="20" t="s">
        <v>259</v>
      </c>
      <c r="J18" s="11" t="s">
        <v>261</v>
      </c>
      <c r="K18" s="11" t="s">
        <v>1311</v>
      </c>
      <c r="L18" s="11">
        <v>2</v>
      </c>
    </row>
    <row r="19" spans="1:12">
      <c r="A19" s="11" t="s">
        <v>7</v>
      </c>
      <c r="D19" s="11" t="s">
        <v>260</v>
      </c>
      <c r="E19" s="19" t="s">
        <v>269</v>
      </c>
      <c r="F19" s="10">
        <v>42036</v>
      </c>
      <c r="G19" s="10">
        <v>44228</v>
      </c>
      <c r="H19" s="11">
        <v>7</v>
      </c>
      <c r="I19" s="20" t="s">
        <v>259</v>
      </c>
      <c r="J19" s="11" t="s">
        <v>261</v>
      </c>
      <c r="K19" s="11" t="s">
        <v>1311</v>
      </c>
      <c r="L19" s="11">
        <v>2</v>
      </c>
    </row>
    <row r="20" spans="1:12">
      <c r="A20" s="11" t="s">
        <v>8</v>
      </c>
      <c r="D20" s="11" t="s">
        <v>260</v>
      </c>
      <c r="E20" s="19" t="s">
        <v>270</v>
      </c>
      <c r="F20" s="10">
        <v>42036</v>
      </c>
      <c r="G20" s="10">
        <v>44228</v>
      </c>
      <c r="H20" s="11">
        <v>7</v>
      </c>
      <c r="I20" s="20" t="s">
        <v>259</v>
      </c>
      <c r="J20" s="11" t="s">
        <v>261</v>
      </c>
      <c r="K20" s="11" t="s">
        <v>1311</v>
      </c>
      <c r="L20" s="11">
        <v>2</v>
      </c>
    </row>
    <row r="21" spans="1:12">
      <c r="A21" s="11" t="s">
        <v>9</v>
      </c>
      <c r="D21" s="11" t="s">
        <v>260</v>
      </c>
      <c r="E21" s="19" t="s">
        <v>271</v>
      </c>
      <c r="F21" s="10">
        <v>42036</v>
      </c>
      <c r="G21" s="10">
        <v>44228</v>
      </c>
      <c r="H21" s="11">
        <v>7</v>
      </c>
      <c r="I21" s="20" t="s">
        <v>259</v>
      </c>
      <c r="J21" s="11" t="s">
        <v>261</v>
      </c>
      <c r="K21" s="11" t="s">
        <v>1311</v>
      </c>
      <c r="L21" s="11">
        <v>2</v>
      </c>
    </row>
    <row r="22" spans="1:12">
      <c r="A22" s="11" t="s">
        <v>10</v>
      </c>
      <c r="D22" s="11" t="s">
        <v>260</v>
      </c>
      <c r="E22" s="19" t="s">
        <v>272</v>
      </c>
      <c r="F22" s="10">
        <v>42036</v>
      </c>
      <c r="G22" s="10">
        <v>44228</v>
      </c>
      <c r="H22" s="11">
        <v>7</v>
      </c>
      <c r="I22" s="20" t="s">
        <v>259</v>
      </c>
      <c r="J22" s="11" t="s">
        <v>261</v>
      </c>
      <c r="K22" s="11" t="s">
        <v>1311</v>
      </c>
      <c r="L22" s="11">
        <v>2</v>
      </c>
    </row>
    <row r="23" spans="1:12">
      <c r="A23" s="11" t="s">
        <v>11</v>
      </c>
      <c r="D23" s="11" t="s">
        <v>260</v>
      </c>
      <c r="E23" s="19" t="s">
        <v>273</v>
      </c>
      <c r="F23" s="10">
        <v>42036</v>
      </c>
      <c r="G23" s="10">
        <v>44228</v>
      </c>
      <c r="H23" s="11">
        <v>7</v>
      </c>
      <c r="I23" s="20" t="s">
        <v>259</v>
      </c>
      <c r="J23" s="11" t="s">
        <v>261</v>
      </c>
      <c r="K23" s="11" t="s">
        <v>1311</v>
      </c>
      <c r="L23" s="11">
        <v>2</v>
      </c>
    </row>
    <row r="24" spans="1:12">
      <c r="A24" s="11" t="s">
        <v>12</v>
      </c>
      <c r="D24" s="11" t="s">
        <v>260</v>
      </c>
      <c r="E24" s="19" t="s">
        <v>274</v>
      </c>
      <c r="F24" s="10">
        <v>42036</v>
      </c>
      <c r="G24" s="10">
        <v>44228</v>
      </c>
      <c r="H24" s="11">
        <v>7</v>
      </c>
      <c r="I24" s="20" t="s">
        <v>259</v>
      </c>
      <c r="J24" s="11" t="s">
        <v>261</v>
      </c>
      <c r="K24" s="11" t="s">
        <v>1311</v>
      </c>
      <c r="L24" s="11">
        <v>2</v>
      </c>
    </row>
    <row r="25" spans="1:12">
      <c r="A25" s="11" t="s">
        <v>13</v>
      </c>
      <c r="D25" s="11" t="s">
        <v>260</v>
      </c>
      <c r="E25" s="19" t="s">
        <v>275</v>
      </c>
      <c r="F25" s="10">
        <v>42036</v>
      </c>
      <c r="G25" s="10">
        <v>44228</v>
      </c>
      <c r="H25" s="11">
        <v>7</v>
      </c>
      <c r="I25" s="20" t="s">
        <v>259</v>
      </c>
      <c r="J25" s="11" t="s">
        <v>261</v>
      </c>
      <c r="K25" s="11" t="s">
        <v>1311</v>
      </c>
      <c r="L25" s="11">
        <v>2</v>
      </c>
    </row>
    <row r="26" spans="1:12">
      <c r="A26" s="11" t="s">
        <v>14</v>
      </c>
      <c r="D26" s="11" t="s">
        <v>260</v>
      </c>
      <c r="E26" s="19" t="s">
        <v>276</v>
      </c>
      <c r="F26" s="10">
        <v>42036</v>
      </c>
      <c r="G26" s="10">
        <v>44228</v>
      </c>
      <c r="H26" s="11">
        <v>7</v>
      </c>
      <c r="I26" s="20" t="s">
        <v>259</v>
      </c>
      <c r="J26" s="11" t="s">
        <v>261</v>
      </c>
      <c r="K26" s="11" t="s">
        <v>1311</v>
      </c>
      <c r="L26" s="11">
        <v>2</v>
      </c>
    </row>
    <row r="27" spans="1:12">
      <c r="A27" s="11" t="s">
        <v>15</v>
      </c>
      <c r="D27" s="11" t="s">
        <v>260</v>
      </c>
      <c r="E27" s="19" t="s">
        <v>277</v>
      </c>
      <c r="F27" s="10">
        <v>42036</v>
      </c>
      <c r="G27" s="10">
        <v>44228</v>
      </c>
      <c r="H27" s="11">
        <v>7</v>
      </c>
      <c r="I27" s="20" t="s">
        <v>259</v>
      </c>
      <c r="J27" s="11" t="s">
        <v>261</v>
      </c>
      <c r="K27" s="11" t="s">
        <v>1311</v>
      </c>
      <c r="L27" s="11">
        <v>2</v>
      </c>
    </row>
    <row r="28" spans="1:12">
      <c r="A28" s="11" t="s">
        <v>16</v>
      </c>
      <c r="D28" s="11" t="s">
        <v>260</v>
      </c>
      <c r="E28" s="19" t="s">
        <v>278</v>
      </c>
      <c r="F28" s="10">
        <v>42036</v>
      </c>
      <c r="G28" s="10">
        <v>44228</v>
      </c>
      <c r="H28" s="11">
        <v>7</v>
      </c>
      <c r="I28" s="20" t="s">
        <v>259</v>
      </c>
      <c r="J28" s="11" t="s">
        <v>261</v>
      </c>
      <c r="K28" s="11" t="s">
        <v>1311</v>
      </c>
      <c r="L28" s="11">
        <v>2</v>
      </c>
    </row>
    <row r="29" spans="1:12">
      <c r="A29" s="11" t="s">
        <v>17</v>
      </c>
      <c r="D29" s="11" t="s">
        <v>260</v>
      </c>
      <c r="E29" s="19" t="s">
        <v>279</v>
      </c>
      <c r="F29" s="10">
        <v>42036</v>
      </c>
      <c r="G29" s="10">
        <v>44228</v>
      </c>
      <c r="H29" s="11">
        <v>7</v>
      </c>
      <c r="I29" s="20" t="s">
        <v>259</v>
      </c>
      <c r="J29" s="11" t="s">
        <v>261</v>
      </c>
      <c r="K29" s="11" t="s">
        <v>1311</v>
      </c>
      <c r="L29" s="11">
        <v>2</v>
      </c>
    </row>
    <row r="30" spans="1:12">
      <c r="A30" s="11" t="s">
        <v>18</v>
      </c>
      <c r="D30" s="11" t="s">
        <v>260</v>
      </c>
      <c r="E30" s="19" t="s">
        <v>280</v>
      </c>
      <c r="F30" s="10">
        <v>42036</v>
      </c>
      <c r="G30" s="10">
        <v>44228</v>
      </c>
      <c r="H30" s="11">
        <v>7</v>
      </c>
      <c r="I30" s="20" t="s">
        <v>259</v>
      </c>
      <c r="J30" s="11" t="s">
        <v>261</v>
      </c>
      <c r="K30" s="11" t="s">
        <v>1311</v>
      </c>
      <c r="L30" s="11">
        <v>2</v>
      </c>
    </row>
    <row r="31" spans="1:12">
      <c r="A31" s="11" t="s">
        <v>19</v>
      </c>
      <c r="D31" s="11" t="s">
        <v>260</v>
      </c>
      <c r="E31" s="19" t="s">
        <v>281</v>
      </c>
      <c r="F31" s="10">
        <v>42036</v>
      </c>
      <c r="G31" s="10">
        <v>44228</v>
      </c>
      <c r="H31" s="11">
        <v>7</v>
      </c>
      <c r="I31" s="20" t="s">
        <v>259</v>
      </c>
      <c r="J31" s="11" t="s">
        <v>261</v>
      </c>
      <c r="K31" s="11" t="s">
        <v>1311</v>
      </c>
      <c r="L31" s="11">
        <v>2</v>
      </c>
    </row>
    <row r="32" spans="1:12">
      <c r="A32" s="11" t="s">
        <v>20</v>
      </c>
      <c r="D32" s="11" t="s">
        <v>260</v>
      </c>
      <c r="E32" s="19" t="s">
        <v>282</v>
      </c>
      <c r="F32" s="10">
        <v>42036</v>
      </c>
      <c r="G32" s="10">
        <v>44228</v>
      </c>
      <c r="H32" s="11">
        <v>7</v>
      </c>
      <c r="I32" s="20" t="s">
        <v>259</v>
      </c>
      <c r="J32" s="11" t="s">
        <v>261</v>
      </c>
      <c r="K32" s="11" t="s">
        <v>1311</v>
      </c>
      <c r="L32" s="11">
        <v>2</v>
      </c>
    </row>
    <row r="33" spans="1:12">
      <c r="A33" s="11" t="s">
        <v>21</v>
      </c>
      <c r="D33" s="11" t="s">
        <v>260</v>
      </c>
      <c r="E33" s="19" t="s">
        <v>283</v>
      </c>
      <c r="F33" s="10">
        <v>42036</v>
      </c>
      <c r="G33" s="10">
        <v>44228</v>
      </c>
      <c r="H33" s="11">
        <v>7</v>
      </c>
      <c r="I33" s="20" t="s">
        <v>259</v>
      </c>
      <c r="J33" s="11" t="s">
        <v>261</v>
      </c>
      <c r="K33" s="11" t="s">
        <v>1311</v>
      </c>
      <c r="L33" s="11">
        <v>2</v>
      </c>
    </row>
    <row r="34" spans="1:12">
      <c r="A34" s="11" t="s">
        <v>22</v>
      </c>
      <c r="D34" s="11" t="s">
        <v>260</v>
      </c>
      <c r="E34" s="19" t="s">
        <v>284</v>
      </c>
      <c r="F34" s="10">
        <v>42036</v>
      </c>
      <c r="G34" s="10">
        <v>44228</v>
      </c>
      <c r="H34" s="11">
        <v>7</v>
      </c>
      <c r="I34" s="20" t="s">
        <v>259</v>
      </c>
      <c r="J34" s="11" t="s">
        <v>261</v>
      </c>
      <c r="K34" s="11" t="s">
        <v>1311</v>
      </c>
      <c r="L34" s="11">
        <v>2</v>
      </c>
    </row>
    <row r="35" spans="1:12">
      <c r="A35" s="11" t="s">
        <v>23</v>
      </c>
      <c r="D35" s="11" t="s">
        <v>260</v>
      </c>
      <c r="E35" s="19" t="s">
        <v>285</v>
      </c>
      <c r="F35" s="10">
        <v>42036</v>
      </c>
      <c r="G35" s="10">
        <v>44228</v>
      </c>
      <c r="H35" s="11">
        <v>7</v>
      </c>
      <c r="I35" s="20" t="s">
        <v>259</v>
      </c>
      <c r="J35" s="11" t="s">
        <v>261</v>
      </c>
      <c r="K35" s="11" t="s">
        <v>1311</v>
      </c>
      <c r="L35" s="11">
        <v>2</v>
      </c>
    </row>
    <row r="36" spans="1:12">
      <c r="A36" s="11" t="s">
        <v>24</v>
      </c>
      <c r="D36" s="11" t="s">
        <v>260</v>
      </c>
      <c r="E36" s="19" t="s">
        <v>286</v>
      </c>
      <c r="F36" s="10">
        <v>42036</v>
      </c>
      <c r="G36" s="10">
        <v>44228</v>
      </c>
      <c r="H36" s="11">
        <v>7</v>
      </c>
      <c r="I36" s="20" t="s">
        <v>259</v>
      </c>
      <c r="J36" s="11" t="s">
        <v>261</v>
      </c>
      <c r="K36" s="11" t="s">
        <v>1311</v>
      </c>
      <c r="L36" s="11">
        <v>2</v>
      </c>
    </row>
    <row r="37" spans="1:12">
      <c r="A37" s="11" t="s">
        <v>25</v>
      </c>
      <c r="D37" s="11" t="s">
        <v>260</v>
      </c>
      <c r="E37" s="19" t="s">
        <v>287</v>
      </c>
      <c r="F37" s="10">
        <v>42036</v>
      </c>
      <c r="G37" s="10">
        <v>44228</v>
      </c>
      <c r="H37" s="11">
        <v>7</v>
      </c>
      <c r="I37" s="20" t="s">
        <v>259</v>
      </c>
      <c r="J37" s="11" t="s">
        <v>261</v>
      </c>
      <c r="K37" s="11" t="s">
        <v>1311</v>
      </c>
      <c r="L37" s="11">
        <v>2</v>
      </c>
    </row>
    <row r="38" spans="1:12">
      <c r="A38" s="11" t="s">
        <v>26</v>
      </c>
      <c r="D38" s="11" t="s">
        <v>260</v>
      </c>
      <c r="E38" s="19" t="s">
        <v>288</v>
      </c>
      <c r="F38" s="10">
        <v>42036</v>
      </c>
      <c r="G38" s="10">
        <v>44228</v>
      </c>
      <c r="H38" s="11">
        <v>7</v>
      </c>
      <c r="I38" s="20" t="s">
        <v>259</v>
      </c>
      <c r="J38" s="11" t="s">
        <v>261</v>
      </c>
      <c r="K38" s="11" t="s">
        <v>1311</v>
      </c>
      <c r="L38" s="11">
        <v>2</v>
      </c>
    </row>
    <row r="39" spans="1:12">
      <c r="A39" s="11" t="s">
        <v>27</v>
      </c>
      <c r="D39" s="11" t="s">
        <v>260</v>
      </c>
      <c r="E39" s="19" t="s">
        <v>289</v>
      </c>
      <c r="F39" s="10">
        <v>42036</v>
      </c>
      <c r="G39" s="10">
        <v>44228</v>
      </c>
      <c r="H39" s="11">
        <v>7</v>
      </c>
      <c r="I39" s="20" t="s">
        <v>259</v>
      </c>
      <c r="J39" s="11" t="s">
        <v>261</v>
      </c>
      <c r="K39" s="11" t="s">
        <v>1311</v>
      </c>
      <c r="L39" s="11">
        <v>2</v>
      </c>
    </row>
    <row r="40" spans="1:12">
      <c r="A40" s="11" t="s">
        <v>28</v>
      </c>
      <c r="D40" s="11" t="s">
        <v>260</v>
      </c>
      <c r="E40" s="19" t="s">
        <v>290</v>
      </c>
      <c r="F40" s="10">
        <v>42036</v>
      </c>
      <c r="G40" s="10">
        <v>44228</v>
      </c>
      <c r="H40" s="11">
        <v>7</v>
      </c>
      <c r="I40" s="20" t="s">
        <v>259</v>
      </c>
      <c r="J40" s="11" t="s">
        <v>261</v>
      </c>
      <c r="K40" s="11" t="s">
        <v>1311</v>
      </c>
      <c r="L40" s="11">
        <v>2</v>
      </c>
    </row>
    <row r="41" spans="1:12">
      <c r="A41" s="11" t="s">
        <v>29</v>
      </c>
      <c r="D41" s="11" t="s">
        <v>260</v>
      </c>
      <c r="E41" s="19" t="s">
        <v>291</v>
      </c>
      <c r="F41" s="10">
        <v>42036</v>
      </c>
      <c r="G41" s="10">
        <v>44228</v>
      </c>
      <c r="H41" s="11">
        <v>7</v>
      </c>
      <c r="I41" s="20" t="s">
        <v>259</v>
      </c>
      <c r="J41" s="11" t="s">
        <v>261</v>
      </c>
      <c r="K41" s="11" t="s">
        <v>1311</v>
      </c>
      <c r="L41" s="11">
        <v>2</v>
      </c>
    </row>
    <row r="42" spans="1:12">
      <c r="A42" s="11" t="s">
        <v>30</v>
      </c>
      <c r="D42" s="11" t="s">
        <v>260</v>
      </c>
      <c r="E42" s="19" t="s">
        <v>292</v>
      </c>
      <c r="F42" s="10">
        <v>42036</v>
      </c>
      <c r="G42" s="10">
        <v>44228</v>
      </c>
      <c r="H42" s="11">
        <v>7</v>
      </c>
      <c r="I42" s="20" t="s">
        <v>259</v>
      </c>
      <c r="J42" s="11" t="s">
        <v>261</v>
      </c>
      <c r="K42" s="11" t="s">
        <v>1311</v>
      </c>
      <c r="L42" s="11">
        <v>2</v>
      </c>
    </row>
    <row r="43" spans="1:12">
      <c r="A43" s="11" t="s">
        <v>31</v>
      </c>
      <c r="D43" s="11" t="s">
        <v>260</v>
      </c>
      <c r="E43" s="19" t="s">
        <v>293</v>
      </c>
      <c r="F43" s="10">
        <v>42036</v>
      </c>
      <c r="G43" s="10">
        <v>44228</v>
      </c>
      <c r="H43" s="11">
        <v>7</v>
      </c>
      <c r="I43" s="20" t="s">
        <v>259</v>
      </c>
      <c r="J43" s="11" t="s">
        <v>261</v>
      </c>
      <c r="K43" s="11" t="s">
        <v>1311</v>
      </c>
      <c r="L43" s="11">
        <v>2</v>
      </c>
    </row>
    <row r="44" spans="1:12">
      <c r="A44" s="11" t="s">
        <v>32</v>
      </c>
      <c r="D44" s="11" t="s">
        <v>260</v>
      </c>
      <c r="E44" s="19" t="s">
        <v>294</v>
      </c>
      <c r="F44" s="10">
        <v>42036</v>
      </c>
      <c r="G44" s="10">
        <v>44228</v>
      </c>
      <c r="H44" s="11">
        <v>7</v>
      </c>
      <c r="I44" s="20" t="s">
        <v>259</v>
      </c>
      <c r="J44" s="11" t="s">
        <v>261</v>
      </c>
      <c r="K44" s="11" t="s">
        <v>1311</v>
      </c>
      <c r="L44" s="11">
        <v>2</v>
      </c>
    </row>
    <row r="45" spans="1:12">
      <c r="A45" s="11" t="s">
        <v>33</v>
      </c>
      <c r="D45" s="11" t="s">
        <v>260</v>
      </c>
      <c r="E45" s="19" t="s">
        <v>295</v>
      </c>
      <c r="F45" s="10">
        <v>42036</v>
      </c>
      <c r="G45" s="10">
        <v>44228</v>
      </c>
      <c r="H45" s="11">
        <v>7</v>
      </c>
      <c r="I45" s="20" t="s">
        <v>259</v>
      </c>
      <c r="J45" s="11" t="s">
        <v>261</v>
      </c>
      <c r="K45" s="11" t="s">
        <v>1311</v>
      </c>
      <c r="L45" s="11">
        <v>2</v>
      </c>
    </row>
    <row r="46" spans="1:12">
      <c r="A46" s="11" t="s">
        <v>34</v>
      </c>
      <c r="D46" s="11" t="s">
        <v>260</v>
      </c>
      <c r="E46" s="19" t="s">
        <v>296</v>
      </c>
      <c r="F46" s="10">
        <v>42036</v>
      </c>
      <c r="G46" s="10">
        <v>44228</v>
      </c>
      <c r="H46" s="11">
        <v>7</v>
      </c>
      <c r="I46" s="20" t="s">
        <v>259</v>
      </c>
      <c r="J46" s="11" t="s">
        <v>261</v>
      </c>
      <c r="K46" s="11" t="s">
        <v>1311</v>
      </c>
      <c r="L46" s="11">
        <v>2</v>
      </c>
    </row>
    <row r="47" spans="1:12">
      <c r="A47" s="11" t="s">
        <v>35</v>
      </c>
      <c r="D47" s="11" t="s">
        <v>260</v>
      </c>
      <c r="E47" s="19" t="s">
        <v>297</v>
      </c>
      <c r="F47" s="10">
        <v>42036</v>
      </c>
      <c r="G47" s="10">
        <v>44228</v>
      </c>
      <c r="H47" s="11">
        <v>7</v>
      </c>
      <c r="I47" s="20" t="s">
        <v>259</v>
      </c>
      <c r="J47" s="11" t="s">
        <v>261</v>
      </c>
      <c r="K47" s="11" t="s">
        <v>1311</v>
      </c>
      <c r="L47" s="11">
        <v>2</v>
      </c>
    </row>
    <row r="48" spans="1:12">
      <c r="A48" s="11" t="s">
        <v>36</v>
      </c>
      <c r="D48" s="11" t="s">
        <v>260</v>
      </c>
      <c r="E48" s="19" t="s">
        <v>298</v>
      </c>
      <c r="F48" s="10">
        <v>42036</v>
      </c>
      <c r="G48" s="10">
        <v>44228</v>
      </c>
      <c r="H48" s="11">
        <v>7</v>
      </c>
      <c r="I48" s="20" t="s">
        <v>259</v>
      </c>
      <c r="J48" s="11" t="s">
        <v>261</v>
      </c>
      <c r="K48" s="11" t="s">
        <v>1311</v>
      </c>
      <c r="L48" s="11">
        <v>2</v>
      </c>
    </row>
    <row r="49" spans="1:12">
      <c r="A49" s="11" t="s">
        <v>37</v>
      </c>
      <c r="D49" s="11" t="s">
        <v>260</v>
      </c>
      <c r="E49" s="19" t="s">
        <v>299</v>
      </c>
      <c r="F49" s="10">
        <v>42036</v>
      </c>
      <c r="G49" s="10">
        <v>44228</v>
      </c>
      <c r="H49" s="11">
        <v>7</v>
      </c>
      <c r="I49" s="20" t="s">
        <v>259</v>
      </c>
      <c r="J49" s="11" t="s">
        <v>261</v>
      </c>
      <c r="K49" s="11" t="s">
        <v>1311</v>
      </c>
      <c r="L49" s="11">
        <v>2</v>
      </c>
    </row>
    <row r="50" spans="1:12">
      <c r="A50" s="11" t="s">
        <v>38</v>
      </c>
      <c r="D50" s="11" t="s">
        <v>260</v>
      </c>
      <c r="E50" s="19" t="s">
        <v>300</v>
      </c>
      <c r="F50" s="10">
        <v>42036</v>
      </c>
      <c r="G50" s="10">
        <v>44228</v>
      </c>
      <c r="H50" s="11">
        <v>7</v>
      </c>
      <c r="I50" s="20" t="s">
        <v>259</v>
      </c>
      <c r="J50" s="11" t="s">
        <v>261</v>
      </c>
      <c r="K50" s="11" t="s">
        <v>1311</v>
      </c>
      <c r="L50" s="11">
        <v>2</v>
      </c>
    </row>
    <row r="51" spans="1:12">
      <c r="A51" s="11" t="s">
        <v>39</v>
      </c>
      <c r="D51" s="11" t="s">
        <v>260</v>
      </c>
      <c r="E51" s="19" t="s">
        <v>301</v>
      </c>
      <c r="F51" s="10">
        <v>42036</v>
      </c>
      <c r="G51" s="10">
        <v>44228</v>
      </c>
      <c r="H51" s="11">
        <v>7</v>
      </c>
      <c r="I51" s="20" t="s">
        <v>259</v>
      </c>
      <c r="J51" s="11" t="s">
        <v>261</v>
      </c>
      <c r="K51" s="11" t="s">
        <v>1311</v>
      </c>
      <c r="L51" s="11">
        <v>2</v>
      </c>
    </row>
    <row r="52" spans="1:12">
      <c r="A52" s="11" t="s">
        <v>40</v>
      </c>
      <c r="D52" s="11" t="s">
        <v>260</v>
      </c>
      <c r="E52" s="19" t="s">
        <v>302</v>
      </c>
      <c r="F52" s="10">
        <v>42036</v>
      </c>
      <c r="G52" s="10">
        <v>44228</v>
      </c>
      <c r="H52" s="11">
        <v>7</v>
      </c>
      <c r="I52" s="20" t="s">
        <v>259</v>
      </c>
      <c r="J52" s="11" t="s">
        <v>261</v>
      </c>
      <c r="K52" s="11" t="s">
        <v>1311</v>
      </c>
      <c r="L52" s="11">
        <v>2</v>
      </c>
    </row>
    <row r="53" spans="1:12">
      <c r="A53" s="11" t="s">
        <v>41</v>
      </c>
      <c r="D53" s="11" t="s">
        <v>260</v>
      </c>
      <c r="E53" s="19" t="s">
        <v>303</v>
      </c>
      <c r="F53" s="10">
        <v>42036</v>
      </c>
      <c r="G53" s="10">
        <v>44228</v>
      </c>
      <c r="H53" s="11">
        <v>7</v>
      </c>
      <c r="I53" s="20" t="s">
        <v>259</v>
      </c>
      <c r="J53" s="11" t="s">
        <v>261</v>
      </c>
      <c r="K53" s="11" t="s">
        <v>1311</v>
      </c>
      <c r="L53" s="11">
        <v>2</v>
      </c>
    </row>
    <row r="54" spans="1:12">
      <c r="A54" s="11" t="s">
        <v>42</v>
      </c>
      <c r="D54" s="11" t="s">
        <v>260</v>
      </c>
      <c r="E54" s="19" t="s">
        <v>304</v>
      </c>
      <c r="F54" s="10">
        <v>42036</v>
      </c>
      <c r="G54" s="10">
        <v>44228</v>
      </c>
      <c r="H54" s="11">
        <v>7</v>
      </c>
      <c r="I54" s="20" t="s">
        <v>259</v>
      </c>
      <c r="J54" s="11" t="s">
        <v>261</v>
      </c>
      <c r="K54" s="11" t="s">
        <v>1311</v>
      </c>
      <c r="L54" s="11">
        <v>2</v>
      </c>
    </row>
    <row r="55" spans="1:12">
      <c r="A55" s="11" t="s">
        <v>43</v>
      </c>
      <c r="D55" s="11" t="s">
        <v>260</v>
      </c>
      <c r="E55" s="19" t="s">
        <v>305</v>
      </c>
      <c r="F55" s="10">
        <v>42036</v>
      </c>
      <c r="G55" s="10">
        <v>44228</v>
      </c>
      <c r="H55" s="11">
        <v>7</v>
      </c>
      <c r="I55" s="20" t="s">
        <v>259</v>
      </c>
      <c r="J55" s="11" t="s">
        <v>261</v>
      </c>
      <c r="K55" s="11" t="s">
        <v>1311</v>
      </c>
      <c r="L55" s="11">
        <v>2</v>
      </c>
    </row>
    <row r="56" spans="1:12">
      <c r="A56" s="11" t="s">
        <v>44</v>
      </c>
      <c r="D56" s="11" t="s">
        <v>260</v>
      </c>
      <c r="E56" s="19" t="s">
        <v>306</v>
      </c>
      <c r="F56" s="10">
        <v>42036</v>
      </c>
      <c r="G56" s="10">
        <v>44228</v>
      </c>
      <c r="H56" s="11">
        <v>7</v>
      </c>
      <c r="I56" s="20" t="s">
        <v>259</v>
      </c>
      <c r="J56" s="11" t="s">
        <v>261</v>
      </c>
      <c r="K56" s="11" t="s">
        <v>1311</v>
      </c>
      <c r="L56" s="11">
        <v>2</v>
      </c>
    </row>
    <row r="57" spans="1:12">
      <c r="A57" s="11" t="s">
        <v>45</v>
      </c>
      <c r="D57" s="11" t="s">
        <v>260</v>
      </c>
      <c r="E57" s="19" t="s">
        <v>307</v>
      </c>
      <c r="F57" s="10">
        <v>42036</v>
      </c>
      <c r="G57" s="10">
        <v>44228</v>
      </c>
      <c r="H57" s="11">
        <v>7</v>
      </c>
      <c r="I57" s="20" t="s">
        <v>259</v>
      </c>
      <c r="J57" s="11" t="s">
        <v>261</v>
      </c>
      <c r="K57" s="11" t="s">
        <v>1311</v>
      </c>
      <c r="L57" s="11">
        <v>2</v>
      </c>
    </row>
    <row r="58" spans="1:12">
      <c r="A58" s="11" t="s">
        <v>46</v>
      </c>
      <c r="D58" s="11" t="s">
        <v>260</v>
      </c>
      <c r="E58" s="19" t="s">
        <v>308</v>
      </c>
      <c r="F58" s="10">
        <v>42036</v>
      </c>
      <c r="G58" s="10">
        <v>44228</v>
      </c>
      <c r="H58" s="11">
        <v>7</v>
      </c>
      <c r="I58" s="20" t="s">
        <v>259</v>
      </c>
      <c r="J58" s="11" t="s">
        <v>261</v>
      </c>
      <c r="K58" s="11" t="s">
        <v>1311</v>
      </c>
      <c r="L58" s="11">
        <v>2</v>
      </c>
    </row>
    <row r="59" spans="1:12">
      <c r="A59" s="11" t="s">
        <v>47</v>
      </c>
      <c r="D59" s="11" t="s">
        <v>260</v>
      </c>
      <c r="E59" s="19" t="s">
        <v>309</v>
      </c>
      <c r="F59" s="10">
        <v>42036</v>
      </c>
      <c r="G59" s="10">
        <v>44228</v>
      </c>
      <c r="H59" s="11">
        <v>7</v>
      </c>
      <c r="I59" s="20" t="s">
        <v>259</v>
      </c>
      <c r="J59" s="11" t="s">
        <v>261</v>
      </c>
      <c r="K59" s="11" t="s">
        <v>1311</v>
      </c>
      <c r="L59" s="11">
        <v>2</v>
      </c>
    </row>
    <row r="60" spans="1:12">
      <c r="A60" s="11" t="s">
        <v>48</v>
      </c>
      <c r="D60" s="11" t="s">
        <v>260</v>
      </c>
      <c r="E60" s="19" t="s">
        <v>310</v>
      </c>
      <c r="F60" s="10">
        <v>42036</v>
      </c>
      <c r="G60" s="10">
        <v>44228</v>
      </c>
      <c r="H60" s="11">
        <v>7</v>
      </c>
      <c r="I60" s="20" t="s">
        <v>259</v>
      </c>
      <c r="J60" s="11" t="s">
        <v>261</v>
      </c>
      <c r="K60" s="11" t="s">
        <v>1311</v>
      </c>
      <c r="L60" s="11">
        <v>2</v>
      </c>
    </row>
    <row r="61" spans="1:12">
      <c r="A61" s="11" t="s">
        <v>49</v>
      </c>
      <c r="D61" s="11" t="s">
        <v>260</v>
      </c>
      <c r="E61" s="19" t="s">
        <v>311</v>
      </c>
      <c r="F61" s="10">
        <v>42036</v>
      </c>
      <c r="G61" s="10">
        <v>44228</v>
      </c>
      <c r="H61" s="11">
        <v>7</v>
      </c>
      <c r="I61" s="20" t="s">
        <v>259</v>
      </c>
      <c r="J61" s="11" t="s">
        <v>261</v>
      </c>
      <c r="K61" s="11" t="s">
        <v>1311</v>
      </c>
      <c r="L61" s="11">
        <v>2</v>
      </c>
    </row>
    <row r="62" spans="1:12">
      <c r="A62" s="11" t="s">
        <v>50</v>
      </c>
      <c r="D62" s="11" t="s">
        <v>260</v>
      </c>
      <c r="E62" s="19" t="s">
        <v>312</v>
      </c>
      <c r="F62" s="10">
        <v>42036</v>
      </c>
      <c r="G62" s="10">
        <v>44228</v>
      </c>
      <c r="H62" s="11">
        <v>7</v>
      </c>
      <c r="I62" s="20" t="s">
        <v>259</v>
      </c>
      <c r="J62" s="11" t="s">
        <v>261</v>
      </c>
      <c r="K62" s="11" t="s">
        <v>1311</v>
      </c>
      <c r="L62" s="11">
        <v>2</v>
      </c>
    </row>
    <row r="63" spans="1:12">
      <c r="A63" s="11" t="s">
        <v>51</v>
      </c>
      <c r="D63" s="11" t="s">
        <v>260</v>
      </c>
      <c r="E63" s="19" t="s">
        <v>313</v>
      </c>
      <c r="F63" s="10">
        <v>42036</v>
      </c>
      <c r="G63" s="10">
        <v>44228</v>
      </c>
      <c r="H63" s="11">
        <v>7</v>
      </c>
      <c r="I63" s="20" t="s">
        <v>259</v>
      </c>
      <c r="J63" s="11" t="s">
        <v>261</v>
      </c>
      <c r="K63" s="11" t="s">
        <v>1311</v>
      </c>
      <c r="L63" s="11">
        <v>2</v>
      </c>
    </row>
    <row r="64" spans="1:12">
      <c r="A64" s="11" t="s">
        <v>52</v>
      </c>
      <c r="D64" s="11" t="s">
        <v>260</v>
      </c>
      <c r="E64" s="19" t="s">
        <v>314</v>
      </c>
      <c r="F64" s="10">
        <v>42036</v>
      </c>
      <c r="G64" s="10">
        <v>44228</v>
      </c>
      <c r="H64" s="11">
        <v>7</v>
      </c>
      <c r="I64" s="20" t="s">
        <v>259</v>
      </c>
      <c r="J64" s="11" t="s">
        <v>261</v>
      </c>
      <c r="K64" s="11" t="s">
        <v>1311</v>
      </c>
      <c r="L64" s="11">
        <v>2</v>
      </c>
    </row>
    <row r="65" spans="1:12">
      <c r="A65" s="11" t="s">
        <v>53</v>
      </c>
      <c r="D65" s="11" t="s">
        <v>260</v>
      </c>
      <c r="E65" s="19" t="s">
        <v>315</v>
      </c>
      <c r="F65" s="10">
        <v>42036</v>
      </c>
      <c r="G65" s="10">
        <v>44228</v>
      </c>
      <c r="H65" s="11">
        <v>7</v>
      </c>
      <c r="I65" s="20" t="s">
        <v>259</v>
      </c>
      <c r="J65" s="11" t="s">
        <v>261</v>
      </c>
      <c r="K65" s="11" t="s">
        <v>1311</v>
      </c>
      <c r="L65" s="11">
        <v>2</v>
      </c>
    </row>
    <row r="66" spans="1:12">
      <c r="A66" s="11" t="s">
        <v>54</v>
      </c>
      <c r="D66" s="11" t="s">
        <v>260</v>
      </c>
      <c r="E66" s="19" t="s">
        <v>316</v>
      </c>
      <c r="F66" s="10">
        <v>42036</v>
      </c>
      <c r="G66" s="10">
        <v>44228</v>
      </c>
      <c r="H66" s="11">
        <v>7</v>
      </c>
      <c r="I66" s="20" t="s">
        <v>259</v>
      </c>
      <c r="J66" s="11" t="s">
        <v>261</v>
      </c>
      <c r="K66" s="11" t="s">
        <v>1311</v>
      </c>
      <c r="L66" s="11">
        <v>2</v>
      </c>
    </row>
    <row r="67" spans="1:12">
      <c r="A67" s="11" t="s">
        <v>55</v>
      </c>
      <c r="D67" s="11" t="s">
        <v>260</v>
      </c>
      <c r="E67" s="19" t="s">
        <v>317</v>
      </c>
      <c r="F67" s="10">
        <v>42036</v>
      </c>
      <c r="G67" s="10">
        <v>44228</v>
      </c>
      <c r="H67" s="11">
        <v>7</v>
      </c>
      <c r="I67" s="20" t="s">
        <v>259</v>
      </c>
      <c r="J67" s="11" t="s">
        <v>261</v>
      </c>
      <c r="K67" s="11" t="s">
        <v>1311</v>
      </c>
      <c r="L67" s="11">
        <v>2</v>
      </c>
    </row>
    <row r="68" spans="1:12">
      <c r="A68" s="11" t="s">
        <v>56</v>
      </c>
      <c r="D68" s="11" t="s">
        <v>260</v>
      </c>
      <c r="E68" s="19" t="s">
        <v>318</v>
      </c>
      <c r="F68" s="10">
        <v>42036</v>
      </c>
      <c r="G68" s="10">
        <v>44228</v>
      </c>
      <c r="H68" s="11">
        <v>7</v>
      </c>
      <c r="I68" s="20" t="s">
        <v>259</v>
      </c>
      <c r="J68" s="11" t="s">
        <v>261</v>
      </c>
      <c r="K68" s="11" t="s">
        <v>1311</v>
      </c>
      <c r="L68" s="11">
        <v>2</v>
      </c>
    </row>
    <row r="69" spans="1:12">
      <c r="A69" s="11" t="s">
        <v>57</v>
      </c>
      <c r="D69" s="11" t="s">
        <v>260</v>
      </c>
      <c r="E69" s="19" t="s">
        <v>319</v>
      </c>
      <c r="F69" s="10">
        <v>42036</v>
      </c>
      <c r="G69" s="10">
        <v>44228</v>
      </c>
      <c r="H69" s="11">
        <v>7</v>
      </c>
      <c r="I69" s="20" t="s">
        <v>259</v>
      </c>
      <c r="J69" s="11" t="s">
        <v>261</v>
      </c>
      <c r="K69" s="11" t="s">
        <v>1311</v>
      </c>
      <c r="L69" s="11">
        <v>2</v>
      </c>
    </row>
    <row r="70" spans="1:12">
      <c r="A70" s="11" t="s">
        <v>58</v>
      </c>
      <c r="D70" s="11" t="s">
        <v>260</v>
      </c>
      <c r="E70" s="19" t="s">
        <v>320</v>
      </c>
      <c r="F70" s="10">
        <v>42036</v>
      </c>
      <c r="G70" s="10">
        <v>44228</v>
      </c>
      <c r="H70" s="11">
        <v>7</v>
      </c>
      <c r="I70" s="20" t="s">
        <v>259</v>
      </c>
      <c r="J70" s="11" t="s">
        <v>261</v>
      </c>
      <c r="K70" s="11" t="s">
        <v>1311</v>
      </c>
      <c r="L70" s="11">
        <v>2</v>
      </c>
    </row>
    <row r="71" spans="1:12">
      <c r="A71" s="11" t="s">
        <v>59</v>
      </c>
      <c r="D71" s="11" t="s">
        <v>260</v>
      </c>
      <c r="E71" s="19" t="s">
        <v>321</v>
      </c>
      <c r="F71" s="10">
        <v>42036</v>
      </c>
      <c r="G71" s="10">
        <v>44228</v>
      </c>
      <c r="H71" s="11">
        <v>7</v>
      </c>
      <c r="I71" s="20" t="s">
        <v>259</v>
      </c>
      <c r="J71" s="11" t="s">
        <v>261</v>
      </c>
      <c r="K71" s="11" t="s">
        <v>1311</v>
      </c>
      <c r="L71" s="11">
        <v>2</v>
      </c>
    </row>
    <row r="72" spans="1:12">
      <c r="A72" s="11" t="s">
        <v>60</v>
      </c>
      <c r="D72" s="11" t="s">
        <v>260</v>
      </c>
      <c r="E72" s="19" t="s">
        <v>322</v>
      </c>
      <c r="F72" s="10">
        <v>42036</v>
      </c>
      <c r="G72" s="10">
        <v>44228</v>
      </c>
      <c r="H72" s="11">
        <v>7</v>
      </c>
      <c r="I72" s="20" t="s">
        <v>259</v>
      </c>
      <c r="J72" s="11" t="s">
        <v>261</v>
      </c>
      <c r="K72" s="11" t="s">
        <v>1311</v>
      </c>
      <c r="L72" s="11">
        <v>2</v>
      </c>
    </row>
    <row r="73" spans="1:12">
      <c r="A73" s="11" t="s">
        <v>61</v>
      </c>
      <c r="D73" s="11" t="s">
        <v>260</v>
      </c>
      <c r="E73" s="19" t="s">
        <v>323</v>
      </c>
      <c r="F73" s="10">
        <v>42036</v>
      </c>
      <c r="G73" s="10">
        <v>44228</v>
      </c>
      <c r="H73" s="11">
        <v>7</v>
      </c>
      <c r="I73" s="20" t="s">
        <v>259</v>
      </c>
      <c r="J73" s="11" t="s">
        <v>261</v>
      </c>
      <c r="K73" s="11" t="s">
        <v>1311</v>
      </c>
      <c r="L73" s="11">
        <v>2</v>
      </c>
    </row>
    <row r="74" spans="1:12">
      <c r="A74" s="11" t="s">
        <v>62</v>
      </c>
      <c r="D74" s="11" t="s">
        <v>260</v>
      </c>
      <c r="E74" s="19" t="s">
        <v>324</v>
      </c>
      <c r="F74" s="10">
        <v>42036</v>
      </c>
      <c r="G74" s="10">
        <v>44228</v>
      </c>
      <c r="H74" s="11">
        <v>7</v>
      </c>
      <c r="I74" s="20" t="s">
        <v>259</v>
      </c>
      <c r="J74" s="11" t="s">
        <v>261</v>
      </c>
      <c r="K74" s="11" t="s">
        <v>1311</v>
      </c>
      <c r="L74" s="11">
        <v>2</v>
      </c>
    </row>
    <row r="75" spans="1:12">
      <c r="A75" s="11" t="s">
        <v>63</v>
      </c>
      <c r="D75" s="11" t="s">
        <v>260</v>
      </c>
      <c r="E75" s="19" t="s">
        <v>325</v>
      </c>
      <c r="F75" s="10">
        <v>42036</v>
      </c>
      <c r="G75" s="10">
        <v>44228</v>
      </c>
      <c r="H75" s="11">
        <v>7</v>
      </c>
      <c r="I75" s="20" t="s">
        <v>259</v>
      </c>
      <c r="J75" s="11" t="s">
        <v>261</v>
      </c>
      <c r="K75" s="11" t="s">
        <v>1311</v>
      </c>
      <c r="L75" s="11">
        <v>2</v>
      </c>
    </row>
    <row r="76" spans="1:12">
      <c r="A76" s="11" t="s">
        <v>64</v>
      </c>
      <c r="D76" s="11" t="s">
        <v>260</v>
      </c>
      <c r="E76" s="19" t="s">
        <v>326</v>
      </c>
      <c r="F76" s="10">
        <v>42036</v>
      </c>
      <c r="G76" s="10">
        <v>44228</v>
      </c>
      <c r="H76" s="11">
        <v>7</v>
      </c>
      <c r="I76" s="20" t="s">
        <v>259</v>
      </c>
      <c r="J76" s="11" t="s">
        <v>261</v>
      </c>
      <c r="K76" s="11" t="s">
        <v>1311</v>
      </c>
      <c r="L76" s="11">
        <v>2</v>
      </c>
    </row>
    <row r="77" spans="1:12">
      <c r="A77" s="11" t="s">
        <v>65</v>
      </c>
      <c r="D77" s="11" t="s">
        <v>260</v>
      </c>
      <c r="E77" s="19" t="s">
        <v>327</v>
      </c>
      <c r="F77" s="10">
        <v>42036</v>
      </c>
      <c r="G77" s="10">
        <v>44228</v>
      </c>
      <c r="H77" s="11">
        <v>7</v>
      </c>
      <c r="I77" s="20" t="s">
        <v>259</v>
      </c>
      <c r="J77" s="11" t="s">
        <v>261</v>
      </c>
      <c r="K77" s="11" t="s">
        <v>1311</v>
      </c>
      <c r="L77" s="11">
        <v>2</v>
      </c>
    </row>
    <row r="78" spans="1:12">
      <c r="A78" s="11" t="s">
        <v>66</v>
      </c>
      <c r="D78" s="11" t="s">
        <v>260</v>
      </c>
      <c r="E78" s="19" t="s">
        <v>328</v>
      </c>
      <c r="F78" s="10">
        <v>42036</v>
      </c>
      <c r="G78" s="10">
        <v>44228</v>
      </c>
      <c r="H78" s="11">
        <v>7</v>
      </c>
      <c r="I78" s="20" t="s">
        <v>259</v>
      </c>
      <c r="J78" s="11" t="s">
        <v>261</v>
      </c>
      <c r="K78" s="11" t="s">
        <v>1311</v>
      </c>
      <c r="L78" s="11">
        <v>2</v>
      </c>
    </row>
    <row r="79" spans="1:12">
      <c r="A79" s="11" t="s">
        <v>67</v>
      </c>
      <c r="D79" s="11" t="s">
        <v>260</v>
      </c>
      <c r="E79" s="19" t="s">
        <v>329</v>
      </c>
      <c r="F79" s="10">
        <v>42036</v>
      </c>
      <c r="G79" s="10">
        <v>44228</v>
      </c>
      <c r="H79" s="11">
        <v>7</v>
      </c>
      <c r="I79" s="20" t="s">
        <v>259</v>
      </c>
      <c r="J79" s="11" t="s">
        <v>261</v>
      </c>
      <c r="K79" s="11" t="s">
        <v>1311</v>
      </c>
      <c r="L79" s="11">
        <v>2</v>
      </c>
    </row>
    <row r="80" spans="1:12">
      <c r="A80" s="11" t="s">
        <v>68</v>
      </c>
      <c r="D80" s="11" t="s">
        <v>260</v>
      </c>
      <c r="E80" s="19" t="s">
        <v>330</v>
      </c>
      <c r="F80" s="10">
        <v>42036</v>
      </c>
      <c r="G80" s="10">
        <v>44228</v>
      </c>
      <c r="H80" s="11">
        <v>7</v>
      </c>
      <c r="I80" s="20" t="s">
        <v>259</v>
      </c>
      <c r="J80" s="11" t="s">
        <v>261</v>
      </c>
      <c r="K80" s="11" t="s">
        <v>1311</v>
      </c>
      <c r="L80" s="11">
        <v>2</v>
      </c>
    </row>
    <row r="81" spans="1:12">
      <c r="A81" s="11" t="s">
        <v>69</v>
      </c>
      <c r="D81" s="11" t="s">
        <v>260</v>
      </c>
      <c r="E81" s="19" t="s">
        <v>331</v>
      </c>
      <c r="F81" s="10">
        <v>42036</v>
      </c>
      <c r="G81" s="10">
        <v>44228</v>
      </c>
      <c r="H81" s="11">
        <v>7</v>
      </c>
      <c r="I81" s="20" t="s">
        <v>259</v>
      </c>
      <c r="J81" s="11" t="s">
        <v>261</v>
      </c>
      <c r="K81" s="11" t="s">
        <v>1311</v>
      </c>
      <c r="L81" s="11">
        <v>2</v>
      </c>
    </row>
    <row r="82" spans="1:12">
      <c r="A82" s="11" t="s">
        <v>70</v>
      </c>
      <c r="D82" s="11" t="s">
        <v>260</v>
      </c>
      <c r="E82" s="19" t="s">
        <v>332</v>
      </c>
      <c r="F82" s="10">
        <v>42036</v>
      </c>
      <c r="G82" s="10">
        <v>44228</v>
      </c>
      <c r="H82" s="11">
        <v>7</v>
      </c>
      <c r="I82" s="20" t="s">
        <v>259</v>
      </c>
      <c r="J82" s="11" t="s">
        <v>261</v>
      </c>
      <c r="K82" s="11" t="s">
        <v>1311</v>
      </c>
      <c r="L82" s="11">
        <v>2</v>
      </c>
    </row>
    <row r="83" spans="1:12">
      <c r="A83" s="11" t="s">
        <v>71</v>
      </c>
      <c r="D83" s="11" t="s">
        <v>260</v>
      </c>
      <c r="E83" s="19" t="s">
        <v>333</v>
      </c>
      <c r="F83" s="10">
        <v>42036</v>
      </c>
      <c r="G83" s="10">
        <v>44228</v>
      </c>
      <c r="H83" s="11">
        <v>7</v>
      </c>
      <c r="I83" s="20" t="s">
        <v>259</v>
      </c>
      <c r="J83" s="11" t="s">
        <v>261</v>
      </c>
      <c r="K83" s="11" t="s">
        <v>1311</v>
      </c>
      <c r="L83" s="11">
        <v>2</v>
      </c>
    </row>
    <row r="84" spans="1:12">
      <c r="A84" s="11" t="s">
        <v>72</v>
      </c>
      <c r="D84" s="11" t="s">
        <v>260</v>
      </c>
      <c r="E84" s="19" t="s">
        <v>334</v>
      </c>
      <c r="F84" s="10">
        <v>42036</v>
      </c>
      <c r="G84" s="10">
        <v>44228</v>
      </c>
      <c r="H84" s="11">
        <v>7</v>
      </c>
      <c r="I84" s="20" t="s">
        <v>259</v>
      </c>
      <c r="J84" s="11" t="s">
        <v>261</v>
      </c>
      <c r="K84" s="11" t="s">
        <v>1311</v>
      </c>
      <c r="L84" s="11">
        <v>2</v>
      </c>
    </row>
    <row r="85" spans="1:12">
      <c r="A85" s="11" t="s">
        <v>73</v>
      </c>
      <c r="D85" s="11" t="s">
        <v>260</v>
      </c>
      <c r="E85" s="19" t="s">
        <v>335</v>
      </c>
      <c r="F85" s="10">
        <v>42036</v>
      </c>
      <c r="G85" s="10">
        <v>44228</v>
      </c>
      <c r="H85" s="11">
        <v>7</v>
      </c>
      <c r="I85" s="20" t="s">
        <v>259</v>
      </c>
      <c r="J85" s="11" t="s">
        <v>261</v>
      </c>
      <c r="K85" s="11" t="s">
        <v>1311</v>
      </c>
      <c r="L85" s="11">
        <v>2</v>
      </c>
    </row>
    <row r="86" spans="1:12">
      <c r="A86" s="11" t="s">
        <v>74</v>
      </c>
      <c r="D86" s="11" t="s">
        <v>260</v>
      </c>
      <c r="E86" s="19" t="s">
        <v>336</v>
      </c>
      <c r="F86" s="10">
        <v>42036</v>
      </c>
      <c r="G86" s="10">
        <v>44228</v>
      </c>
      <c r="H86" s="11">
        <v>7</v>
      </c>
      <c r="I86" s="20" t="s">
        <v>259</v>
      </c>
      <c r="J86" s="11" t="s">
        <v>261</v>
      </c>
      <c r="K86" s="11" t="s">
        <v>1311</v>
      </c>
      <c r="L86" s="11">
        <v>2</v>
      </c>
    </row>
    <row r="87" spans="1:12">
      <c r="A87" s="11" t="s">
        <v>75</v>
      </c>
      <c r="D87" s="11" t="s">
        <v>260</v>
      </c>
      <c r="E87" s="19" t="s">
        <v>337</v>
      </c>
      <c r="F87" s="10">
        <v>42036</v>
      </c>
      <c r="G87" s="10">
        <v>44228</v>
      </c>
      <c r="H87" s="11">
        <v>7</v>
      </c>
      <c r="I87" s="20" t="s">
        <v>259</v>
      </c>
      <c r="J87" s="11" t="s">
        <v>261</v>
      </c>
      <c r="K87" s="11" t="s">
        <v>1311</v>
      </c>
      <c r="L87" s="11">
        <v>2</v>
      </c>
    </row>
    <row r="88" spans="1:12">
      <c r="A88" s="11" t="s">
        <v>76</v>
      </c>
      <c r="D88" s="11" t="s">
        <v>260</v>
      </c>
      <c r="E88" s="19" t="s">
        <v>338</v>
      </c>
      <c r="F88" s="10">
        <v>42036</v>
      </c>
      <c r="G88" s="10">
        <v>44228</v>
      </c>
      <c r="H88" s="11">
        <v>7</v>
      </c>
      <c r="I88" s="20" t="s">
        <v>259</v>
      </c>
      <c r="J88" s="11" t="s">
        <v>261</v>
      </c>
      <c r="K88" s="11" t="s">
        <v>1311</v>
      </c>
      <c r="L88" s="11">
        <v>2</v>
      </c>
    </row>
    <row r="89" spans="1:12">
      <c r="A89" s="11" t="s">
        <v>77</v>
      </c>
      <c r="D89" s="11" t="s">
        <v>260</v>
      </c>
      <c r="E89" s="19" t="s">
        <v>339</v>
      </c>
      <c r="F89" s="10">
        <v>42036</v>
      </c>
      <c r="G89" s="10">
        <v>44228</v>
      </c>
      <c r="H89" s="11">
        <v>7</v>
      </c>
      <c r="I89" s="20" t="s">
        <v>259</v>
      </c>
      <c r="J89" s="11" t="s">
        <v>261</v>
      </c>
      <c r="K89" s="11" t="s">
        <v>1311</v>
      </c>
      <c r="L89" s="11">
        <v>2</v>
      </c>
    </row>
    <row r="90" spans="1:12">
      <c r="A90" s="11" t="s">
        <v>78</v>
      </c>
      <c r="D90" s="11" t="s">
        <v>260</v>
      </c>
      <c r="E90" s="19" t="s">
        <v>340</v>
      </c>
      <c r="F90" s="10">
        <v>42036</v>
      </c>
      <c r="G90" s="10">
        <v>44228</v>
      </c>
      <c r="H90" s="11">
        <v>7</v>
      </c>
      <c r="I90" s="20" t="s">
        <v>259</v>
      </c>
      <c r="J90" s="11" t="s">
        <v>261</v>
      </c>
      <c r="K90" s="11" t="s">
        <v>1311</v>
      </c>
      <c r="L90" s="11">
        <v>2</v>
      </c>
    </row>
    <row r="91" spans="1:12">
      <c r="A91" s="11" t="s">
        <v>79</v>
      </c>
      <c r="D91" s="11" t="s">
        <v>260</v>
      </c>
      <c r="E91" s="19" t="s">
        <v>341</v>
      </c>
      <c r="F91" s="10">
        <v>42036</v>
      </c>
      <c r="G91" s="10">
        <v>44228</v>
      </c>
      <c r="H91" s="11">
        <v>7</v>
      </c>
      <c r="I91" s="20" t="s">
        <v>259</v>
      </c>
      <c r="J91" s="11" t="s">
        <v>261</v>
      </c>
      <c r="K91" s="11" t="s">
        <v>1311</v>
      </c>
      <c r="L91" s="11">
        <v>2</v>
      </c>
    </row>
    <row r="92" spans="1:12">
      <c r="A92" s="11" t="s">
        <v>80</v>
      </c>
      <c r="D92" s="11" t="s">
        <v>260</v>
      </c>
      <c r="E92" s="19" t="s">
        <v>342</v>
      </c>
      <c r="F92" s="10">
        <v>42036</v>
      </c>
      <c r="G92" s="10">
        <v>44228</v>
      </c>
      <c r="H92" s="11">
        <v>7</v>
      </c>
      <c r="I92" s="20" t="s">
        <v>259</v>
      </c>
      <c r="J92" s="11" t="s">
        <v>261</v>
      </c>
      <c r="K92" s="11" t="s">
        <v>1311</v>
      </c>
      <c r="L92" s="11">
        <v>2</v>
      </c>
    </row>
    <row r="93" spans="1:12">
      <c r="A93" s="11" t="s">
        <v>81</v>
      </c>
      <c r="D93" s="11" t="s">
        <v>260</v>
      </c>
      <c r="E93" s="19" t="s">
        <v>343</v>
      </c>
      <c r="F93" s="10">
        <v>42036</v>
      </c>
      <c r="G93" s="10">
        <v>44228</v>
      </c>
      <c r="H93" s="11">
        <v>7</v>
      </c>
      <c r="I93" s="20" t="s">
        <v>259</v>
      </c>
      <c r="J93" s="11" t="s">
        <v>261</v>
      </c>
      <c r="K93" s="11" t="s">
        <v>1311</v>
      </c>
      <c r="L93" s="11">
        <v>2</v>
      </c>
    </row>
    <row r="94" spans="1:12">
      <c r="A94" s="11" t="s">
        <v>82</v>
      </c>
      <c r="D94" s="11" t="s">
        <v>260</v>
      </c>
      <c r="E94" s="19" t="s">
        <v>344</v>
      </c>
      <c r="F94" s="10">
        <v>42036</v>
      </c>
      <c r="G94" s="10">
        <v>44228</v>
      </c>
      <c r="H94" s="11">
        <v>7</v>
      </c>
      <c r="I94" s="20" t="s">
        <v>259</v>
      </c>
      <c r="J94" s="11" t="s">
        <v>261</v>
      </c>
      <c r="K94" s="11" t="s">
        <v>1311</v>
      </c>
      <c r="L94" s="11">
        <v>2</v>
      </c>
    </row>
    <row r="95" spans="1:12">
      <c r="A95" s="11" t="s">
        <v>83</v>
      </c>
      <c r="D95" s="11" t="s">
        <v>260</v>
      </c>
      <c r="E95" s="19" t="s">
        <v>345</v>
      </c>
      <c r="F95" s="10">
        <v>42036</v>
      </c>
      <c r="G95" s="10">
        <v>44228</v>
      </c>
      <c r="H95" s="11">
        <v>7</v>
      </c>
      <c r="I95" s="20" t="s">
        <v>259</v>
      </c>
      <c r="J95" s="11" t="s">
        <v>261</v>
      </c>
      <c r="K95" s="11" t="s">
        <v>1311</v>
      </c>
      <c r="L95" s="11">
        <v>2</v>
      </c>
    </row>
    <row r="96" spans="1:12">
      <c r="A96" s="11" t="s">
        <v>84</v>
      </c>
      <c r="D96" s="11" t="s">
        <v>260</v>
      </c>
      <c r="E96" s="19" t="s">
        <v>346</v>
      </c>
      <c r="F96" s="10">
        <v>42036</v>
      </c>
      <c r="G96" s="10">
        <v>44228</v>
      </c>
      <c r="H96" s="11">
        <v>7</v>
      </c>
      <c r="I96" s="20" t="s">
        <v>259</v>
      </c>
      <c r="J96" s="11" t="s">
        <v>261</v>
      </c>
      <c r="K96" s="11" t="s">
        <v>1311</v>
      </c>
      <c r="L96" s="11">
        <v>2</v>
      </c>
    </row>
    <row r="97" spans="1:12">
      <c r="A97" s="11" t="s">
        <v>85</v>
      </c>
      <c r="D97" s="11" t="s">
        <v>260</v>
      </c>
      <c r="E97" s="19" t="s">
        <v>347</v>
      </c>
      <c r="F97" s="10">
        <v>42036</v>
      </c>
      <c r="G97" s="10">
        <v>44228</v>
      </c>
      <c r="H97" s="11">
        <v>7</v>
      </c>
      <c r="I97" s="20" t="s">
        <v>259</v>
      </c>
      <c r="J97" s="11" t="s">
        <v>261</v>
      </c>
      <c r="K97" s="11" t="s">
        <v>1311</v>
      </c>
      <c r="L97" s="11">
        <v>2</v>
      </c>
    </row>
    <row r="98" spans="1:12">
      <c r="A98" s="11" t="s">
        <v>86</v>
      </c>
      <c r="D98" s="11" t="s">
        <v>260</v>
      </c>
      <c r="E98" s="19" t="s">
        <v>348</v>
      </c>
      <c r="F98" s="10">
        <v>42036</v>
      </c>
      <c r="G98" s="10">
        <v>44228</v>
      </c>
      <c r="H98" s="11">
        <v>7</v>
      </c>
      <c r="I98" s="20" t="s">
        <v>259</v>
      </c>
      <c r="J98" s="11" t="s">
        <v>261</v>
      </c>
      <c r="K98" s="11" t="s">
        <v>1311</v>
      </c>
      <c r="L98" s="11">
        <v>2</v>
      </c>
    </row>
    <row r="99" spans="1:12">
      <c r="A99" s="11" t="s">
        <v>87</v>
      </c>
      <c r="D99" s="11" t="s">
        <v>260</v>
      </c>
      <c r="E99" s="19" t="s">
        <v>349</v>
      </c>
      <c r="F99" s="10">
        <v>42036</v>
      </c>
      <c r="G99" s="10">
        <v>44228</v>
      </c>
      <c r="H99" s="11">
        <v>7</v>
      </c>
      <c r="I99" s="20" t="s">
        <v>259</v>
      </c>
      <c r="J99" s="11" t="s">
        <v>261</v>
      </c>
      <c r="K99" s="11" t="s">
        <v>1311</v>
      </c>
      <c r="L99" s="11">
        <v>2</v>
      </c>
    </row>
    <row r="100" spans="1:12">
      <c r="A100" s="11" t="s">
        <v>88</v>
      </c>
      <c r="D100" s="11" t="s">
        <v>260</v>
      </c>
      <c r="E100" s="19" t="s">
        <v>350</v>
      </c>
      <c r="F100" s="10">
        <v>42036</v>
      </c>
      <c r="G100" s="10">
        <v>44228</v>
      </c>
      <c r="H100" s="11">
        <v>7</v>
      </c>
      <c r="I100" s="20" t="s">
        <v>259</v>
      </c>
      <c r="J100" s="11" t="s">
        <v>261</v>
      </c>
      <c r="K100" s="11" t="s">
        <v>1311</v>
      </c>
      <c r="L100" s="11">
        <v>2</v>
      </c>
    </row>
    <row r="101" spans="1:12">
      <c r="A101" s="11" t="s">
        <v>89</v>
      </c>
      <c r="D101" s="11" t="s">
        <v>260</v>
      </c>
      <c r="E101" s="19" t="s">
        <v>351</v>
      </c>
      <c r="F101" s="10">
        <v>42036</v>
      </c>
      <c r="G101" s="10">
        <v>44228</v>
      </c>
      <c r="H101" s="11">
        <v>7</v>
      </c>
      <c r="I101" s="20" t="s">
        <v>259</v>
      </c>
      <c r="J101" s="11" t="s">
        <v>261</v>
      </c>
      <c r="K101" s="11" t="s">
        <v>1311</v>
      </c>
      <c r="L101" s="11">
        <v>2</v>
      </c>
    </row>
    <row r="102" spans="1:12">
      <c r="A102" s="11" t="s">
        <v>90</v>
      </c>
      <c r="D102" s="11" t="s">
        <v>260</v>
      </c>
      <c r="E102" s="19" t="s">
        <v>352</v>
      </c>
      <c r="F102" s="10">
        <v>42036</v>
      </c>
      <c r="G102" s="10">
        <v>44228</v>
      </c>
      <c r="H102" s="11">
        <v>7</v>
      </c>
      <c r="I102" s="20" t="s">
        <v>259</v>
      </c>
      <c r="J102" s="11" t="s">
        <v>261</v>
      </c>
      <c r="K102" s="11" t="s">
        <v>1311</v>
      </c>
      <c r="L102" s="11">
        <v>2</v>
      </c>
    </row>
    <row r="103" spans="1:12">
      <c r="A103" s="11" t="s">
        <v>91</v>
      </c>
      <c r="D103" s="11" t="s">
        <v>260</v>
      </c>
      <c r="E103" s="19" t="s">
        <v>353</v>
      </c>
      <c r="F103" s="10">
        <v>42036</v>
      </c>
      <c r="G103" s="10">
        <v>44228</v>
      </c>
      <c r="H103" s="11">
        <v>7</v>
      </c>
      <c r="I103" s="20" t="s">
        <v>259</v>
      </c>
      <c r="J103" s="11" t="s">
        <v>261</v>
      </c>
      <c r="K103" s="11" t="s">
        <v>1311</v>
      </c>
      <c r="L103" s="11">
        <v>2</v>
      </c>
    </row>
    <row r="104" spans="1:12">
      <c r="A104" s="11" t="s">
        <v>92</v>
      </c>
      <c r="D104" s="11" t="s">
        <v>260</v>
      </c>
      <c r="E104" s="19" t="s">
        <v>354</v>
      </c>
      <c r="F104" s="10">
        <v>42036</v>
      </c>
      <c r="G104" s="10">
        <v>44228</v>
      </c>
      <c r="H104" s="11">
        <v>7</v>
      </c>
      <c r="I104" s="20" t="s">
        <v>259</v>
      </c>
      <c r="J104" s="11" t="s">
        <v>261</v>
      </c>
      <c r="K104" s="11" t="s">
        <v>1311</v>
      </c>
      <c r="L104" s="11">
        <v>2</v>
      </c>
    </row>
    <row r="105" spans="1:12">
      <c r="A105" s="11" t="s">
        <v>93</v>
      </c>
      <c r="D105" s="11" t="s">
        <v>260</v>
      </c>
      <c r="E105" s="19" t="s">
        <v>355</v>
      </c>
      <c r="F105" s="10">
        <v>42036</v>
      </c>
      <c r="G105" s="10">
        <v>44228</v>
      </c>
      <c r="H105" s="11">
        <v>7</v>
      </c>
      <c r="I105" s="20" t="s">
        <v>259</v>
      </c>
      <c r="J105" s="11" t="s">
        <v>261</v>
      </c>
      <c r="K105" s="11" t="s">
        <v>1311</v>
      </c>
      <c r="L105" s="11">
        <v>2</v>
      </c>
    </row>
    <row r="106" spans="1:12">
      <c r="A106" s="11" t="s">
        <v>94</v>
      </c>
      <c r="D106" s="11" t="s">
        <v>260</v>
      </c>
      <c r="E106" s="19" t="s">
        <v>356</v>
      </c>
      <c r="F106" s="10">
        <v>42036</v>
      </c>
      <c r="G106" s="10">
        <v>44228</v>
      </c>
      <c r="H106" s="11">
        <v>7</v>
      </c>
      <c r="I106" s="20" t="s">
        <v>259</v>
      </c>
      <c r="J106" s="11" t="s">
        <v>261</v>
      </c>
      <c r="K106" s="11" t="s">
        <v>1311</v>
      </c>
      <c r="L106" s="11">
        <v>2</v>
      </c>
    </row>
    <row r="107" spans="1:12">
      <c r="A107" s="11" t="s">
        <v>95</v>
      </c>
      <c r="D107" s="11" t="s">
        <v>260</v>
      </c>
      <c r="E107" s="19" t="s">
        <v>357</v>
      </c>
      <c r="F107" s="10">
        <v>42036</v>
      </c>
      <c r="G107" s="10">
        <v>44228</v>
      </c>
      <c r="H107" s="11">
        <v>7</v>
      </c>
      <c r="I107" s="20" t="s">
        <v>259</v>
      </c>
      <c r="J107" s="11" t="s">
        <v>261</v>
      </c>
      <c r="K107" s="11" t="s">
        <v>1311</v>
      </c>
      <c r="L107" s="11">
        <v>2</v>
      </c>
    </row>
    <row r="108" spans="1:12">
      <c r="A108" s="11" t="s">
        <v>96</v>
      </c>
      <c r="D108" s="11" t="s">
        <v>260</v>
      </c>
      <c r="E108" s="19" t="s">
        <v>358</v>
      </c>
      <c r="F108" s="10">
        <v>42036</v>
      </c>
      <c r="G108" s="10">
        <v>44228</v>
      </c>
      <c r="H108" s="11">
        <v>7</v>
      </c>
      <c r="I108" s="20" t="s">
        <v>259</v>
      </c>
      <c r="J108" s="11" t="s">
        <v>261</v>
      </c>
      <c r="K108" s="11" t="s">
        <v>1311</v>
      </c>
      <c r="L108" s="11">
        <v>2</v>
      </c>
    </row>
    <row r="109" spans="1:12">
      <c r="A109" s="11" t="s">
        <v>97</v>
      </c>
      <c r="D109" s="11" t="s">
        <v>260</v>
      </c>
      <c r="E109" s="19" t="s">
        <v>359</v>
      </c>
      <c r="F109" s="10">
        <v>42036</v>
      </c>
      <c r="G109" s="10">
        <v>44228</v>
      </c>
      <c r="H109" s="11">
        <v>7</v>
      </c>
      <c r="I109" s="20" t="s">
        <v>259</v>
      </c>
      <c r="J109" s="11" t="s">
        <v>261</v>
      </c>
      <c r="K109" s="11" t="s">
        <v>1311</v>
      </c>
      <c r="L109" s="11">
        <v>2</v>
      </c>
    </row>
    <row r="110" spans="1:12">
      <c r="A110" s="11" t="s">
        <v>98</v>
      </c>
      <c r="D110" s="11" t="s">
        <v>260</v>
      </c>
      <c r="E110" s="19" t="s">
        <v>360</v>
      </c>
      <c r="F110" s="10">
        <v>42036</v>
      </c>
      <c r="G110" s="10">
        <v>44228</v>
      </c>
      <c r="H110" s="11">
        <v>7</v>
      </c>
      <c r="I110" s="20" t="s">
        <v>259</v>
      </c>
      <c r="J110" s="11" t="s">
        <v>261</v>
      </c>
      <c r="K110" s="11" t="s">
        <v>1311</v>
      </c>
      <c r="L110" s="11">
        <v>2</v>
      </c>
    </row>
    <row r="111" spans="1:12">
      <c r="A111" s="11" t="s">
        <v>99</v>
      </c>
      <c r="D111" s="11" t="s">
        <v>260</v>
      </c>
      <c r="E111" s="19" t="s">
        <v>361</v>
      </c>
      <c r="F111" s="10">
        <v>42036</v>
      </c>
      <c r="G111" s="10">
        <v>44228</v>
      </c>
      <c r="H111" s="11">
        <v>7</v>
      </c>
      <c r="I111" s="20" t="s">
        <v>259</v>
      </c>
      <c r="J111" s="11" t="s">
        <v>261</v>
      </c>
      <c r="K111" s="11" t="s">
        <v>1311</v>
      </c>
      <c r="L111" s="11">
        <v>2</v>
      </c>
    </row>
    <row r="112" spans="1:12">
      <c r="A112" s="11" t="s">
        <v>100</v>
      </c>
      <c r="D112" s="11" t="s">
        <v>260</v>
      </c>
      <c r="E112" s="19" t="s">
        <v>362</v>
      </c>
      <c r="F112" s="10">
        <v>42036</v>
      </c>
      <c r="G112" s="10">
        <v>44228</v>
      </c>
      <c r="H112" s="11">
        <v>7</v>
      </c>
      <c r="I112" s="20" t="s">
        <v>259</v>
      </c>
      <c r="J112" s="11" t="s">
        <v>261</v>
      </c>
      <c r="K112" s="11" t="s">
        <v>1311</v>
      </c>
      <c r="L112" s="11">
        <v>2</v>
      </c>
    </row>
    <row r="113" spans="1:12">
      <c r="A113" s="11" t="s">
        <v>101</v>
      </c>
      <c r="D113" s="11" t="s">
        <v>260</v>
      </c>
      <c r="E113" s="19" t="s">
        <v>363</v>
      </c>
      <c r="F113" s="10">
        <v>42036</v>
      </c>
      <c r="G113" s="10">
        <v>44228</v>
      </c>
      <c r="H113" s="11">
        <v>7</v>
      </c>
      <c r="I113" s="20" t="s">
        <v>259</v>
      </c>
      <c r="J113" s="11" t="s">
        <v>261</v>
      </c>
      <c r="K113" s="11" t="s">
        <v>1311</v>
      </c>
      <c r="L113" s="11">
        <v>2</v>
      </c>
    </row>
    <row r="114" spans="1:12">
      <c r="A114" s="11" t="s">
        <v>102</v>
      </c>
      <c r="D114" s="11" t="s">
        <v>260</v>
      </c>
      <c r="E114" s="19" t="s">
        <v>364</v>
      </c>
      <c r="F114" s="10">
        <v>42036</v>
      </c>
      <c r="G114" s="10">
        <v>44228</v>
      </c>
      <c r="H114" s="11">
        <v>7</v>
      </c>
      <c r="I114" s="20" t="s">
        <v>259</v>
      </c>
      <c r="J114" s="11" t="s">
        <v>261</v>
      </c>
      <c r="K114" s="11" t="s">
        <v>1311</v>
      </c>
      <c r="L114" s="11">
        <v>2</v>
      </c>
    </row>
    <row r="115" spans="1:12">
      <c r="A115" s="11" t="s">
        <v>103</v>
      </c>
      <c r="D115" s="11" t="s">
        <v>260</v>
      </c>
      <c r="E115" s="19" t="s">
        <v>365</v>
      </c>
      <c r="F115" s="10">
        <v>42036</v>
      </c>
      <c r="G115" s="10">
        <v>44228</v>
      </c>
      <c r="H115" s="11">
        <v>7</v>
      </c>
      <c r="I115" s="20" t="s">
        <v>259</v>
      </c>
      <c r="J115" s="11" t="s">
        <v>261</v>
      </c>
      <c r="K115" s="11" t="s">
        <v>1311</v>
      </c>
      <c r="L115" s="11">
        <v>2</v>
      </c>
    </row>
    <row r="116" spans="1:12">
      <c r="A116" s="11" t="s">
        <v>104</v>
      </c>
      <c r="D116" s="11" t="s">
        <v>260</v>
      </c>
      <c r="E116" s="19" t="s">
        <v>366</v>
      </c>
      <c r="F116" s="10">
        <v>42036</v>
      </c>
      <c r="G116" s="10">
        <v>44228</v>
      </c>
      <c r="H116" s="11">
        <v>7</v>
      </c>
      <c r="I116" s="20" t="s">
        <v>259</v>
      </c>
      <c r="J116" s="11" t="s">
        <v>261</v>
      </c>
      <c r="K116" s="11" t="s">
        <v>1311</v>
      </c>
      <c r="L116" s="11">
        <v>2</v>
      </c>
    </row>
    <row r="117" spans="1:12">
      <c r="A117" s="11" t="s">
        <v>105</v>
      </c>
      <c r="D117" s="11" t="s">
        <v>260</v>
      </c>
      <c r="E117" s="19" t="s">
        <v>367</v>
      </c>
      <c r="F117" s="10">
        <v>42036</v>
      </c>
      <c r="G117" s="10">
        <v>44228</v>
      </c>
      <c r="H117" s="11">
        <v>7</v>
      </c>
      <c r="I117" s="20" t="s">
        <v>259</v>
      </c>
      <c r="J117" s="11" t="s">
        <v>261</v>
      </c>
      <c r="K117" s="11" t="s">
        <v>1311</v>
      </c>
      <c r="L117" s="11">
        <v>2</v>
      </c>
    </row>
    <row r="118" spans="1:12">
      <c r="A118" s="11" t="s">
        <v>106</v>
      </c>
      <c r="D118" s="11" t="s">
        <v>260</v>
      </c>
      <c r="E118" s="19" t="s">
        <v>368</v>
      </c>
      <c r="F118" s="10">
        <v>42036</v>
      </c>
      <c r="G118" s="10">
        <v>44228</v>
      </c>
      <c r="H118" s="11">
        <v>7</v>
      </c>
      <c r="I118" s="20" t="s">
        <v>259</v>
      </c>
      <c r="J118" s="11" t="s">
        <v>261</v>
      </c>
      <c r="K118" s="11" t="s">
        <v>1311</v>
      </c>
      <c r="L118" s="11">
        <v>2</v>
      </c>
    </row>
    <row r="119" spans="1:12">
      <c r="A119" s="11" t="s">
        <v>107</v>
      </c>
      <c r="D119" s="11" t="s">
        <v>260</v>
      </c>
      <c r="E119" s="19" t="s">
        <v>369</v>
      </c>
      <c r="F119" s="10">
        <v>42036</v>
      </c>
      <c r="G119" s="10">
        <v>44228</v>
      </c>
      <c r="H119" s="11">
        <v>7</v>
      </c>
      <c r="I119" s="20" t="s">
        <v>259</v>
      </c>
      <c r="J119" s="11" t="s">
        <v>261</v>
      </c>
      <c r="K119" s="11" t="s">
        <v>1311</v>
      </c>
      <c r="L119" s="11">
        <v>2</v>
      </c>
    </row>
    <row r="120" spans="1:12">
      <c r="A120" s="11" t="s">
        <v>108</v>
      </c>
      <c r="D120" s="11" t="s">
        <v>260</v>
      </c>
      <c r="E120" s="19" t="s">
        <v>370</v>
      </c>
      <c r="F120" s="10">
        <v>42036</v>
      </c>
      <c r="G120" s="10">
        <v>44228</v>
      </c>
      <c r="H120" s="11">
        <v>7</v>
      </c>
      <c r="I120" s="20" t="s">
        <v>259</v>
      </c>
      <c r="J120" s="11" t="s">
        <v>261</v>
      </c>
      <c r="K120" s="11" t="s">
        <v>1311</v>
      </c>
      <c r="L120" s="11">
        <v>2</v>
      </c>
    </row>
    <row r="121" spans="1:12">
      <c r="A121" s="11" t="s">
        <v>109</v>
      </c>
      <c r="D121" s="11" t="s">
        <v>260</v>
      </c>
      <c r="E121" s="19" t="s">
        <v>371</v>
      </c>
      <c r="F121" s="10">
        <v>42036</v>
      </c>
      <c r="G121" s="10">
        <v>44228</v>
      </c>
      <c r="H121" s="11">
        <v>7</v>
      </c>
      <c r="I121" s="20" t="s">
        <v>259</v>
      </c>
      <c r="J121" s="11" t="s">
        <v>261</v>
      </c>
      <c r="K121" s="11" t="s">
        <v>1311</v>
      </c>
      <c r="L121" s="11">
        <v>2</v>
      </c>
    </row>
    <row r="122" spans="1:12">
      <c r="A122" s="11" t="s">
        <v>110</v>
      </c>
      <c r="D122" s="11" t="s">
        <v>260</v>
      </c>
      <c r="E122" s="19" t="s">
        <v>372</v>
      </c>
      <c r="F122" s="10">
        <v>42036</v>
      </c>
      <c r="G122" s="10">
        <v>44228</v>
      </c>
      <c r="H122" s="11">
        <v>7</v>
      </c>
      <c r="I122" s="20" t="s">
        <v>259</v>
      </c>
      <c r="J122" s="11" t="s">
        <v>261</v>
      </c>
      <c r="K122" s="11" t="s">
        <v>1311</v>
      </c>
      <c r="L122" s="11">
        <v>2</v>
      </c>
    </row>
    <row r="123" spans="1:12">
      <c r="A123" s="11" t="s">
        <v>111</v>
      </c>
      <c r="D123" s="11" t="s">
        <v>260</v>
      </c>
      <c r="E123" s="19" t="s">
        <v>373</v>
      </c>
      <c r="F123" s="10">
        <v>42036</v>
      </c>
      <c r="G123" s="10">
        <v>44228</v>
      </c>
      <c r="H123" s="11">
        <v>7</v>
      </c>
      <c r="I123" s="20" t="s">
        <v>259</v>
      </c>
      <c r="J123" s="11" t="s">
        <v>261</v>
      </c>
      <c r="K123" s="11" t="s">
        <v>1311</v>
      </c>
      <c r="L123" s="11">
        <v>2</v>
      </c>
    </row>
    <row r="124" spans="1:12">
      <c r="A124" s="11" t="s">
        <v>112</v>
      </c>
      <c r="D124" s="11" t="s">
        <v>260</v>
      </c>
      <c r="E124" s="19" t="s">
        <v>374</v>
      </c>
      <c r="F124" s="10">
        <v>42036</v>
      </c>
      <c r="G124" s="10">
        <v>44228</v>
      </c>
      <c r="H124" s="11">
        <v>7</v>
      </c>
      <c r="I124" s="20" t="s">
        <v>259</v>
      </c>
      <c r="J124" s="11" t="s">
        <v>261</v>
      </c>
      <c r="K124" s="11" t="s">
        <v>1311</v>
      </c>
      <c r="L124" s="11">
        <v>2</v>
      </c>
    </row>
    <row r="125" spans="1:12">
      <c r="A125" s="11" t="s">
        <v>113</v>
      </c>
      <c r="D125" s="11" t="s">
        <v>260</v>
      </c>
      <c r="E125" s="19" t="s">
        <v>375</v>
      </c>
      <c r="F125" s="10">
        <v>42036</v>
      </c>
      <c r="G125" s="10">
        <v>44228</v>
      </c>
      <c r="H125" s="11">
        <v>7</v>
      </c>
      <c r="I125" s="20" t="s">
        <v>259</v>
      </c>
      <c r="J125" s="11" t="s">
        <v>261</v>
      </c>
      <c r="K125" s="11" t="s">
        <v>1311</v>
      </c>
      <c r="L125" s="11">
        <v>2</v>
      </c>
    </row>
    <row r="126" spans="1:12">
      <c r="A126" s="11" t="s">
        <v>114</v>
      </c>
      <c r="D126" s="11" t="s">
        <v>260</v>
      </c>
      <c r="E126" s="19" t="s">
        <v>376</v>
      </c>
      <c r="F126" s="10">
        <v>42036</v>
      </c>
      <c r="G126" s="10">
        <v>44228</v>
      </c>
      <c r="H126" s="11">
        <v>7</v>
      </c>
      <c r="I126" s="20" t="s">
        <v>259</v>
      </c>
      <c r="J126" s="11" t="s">
        <v>261</v>
      </c>
      <c r="K126" s="11" t="s">
        <v>1311</v>
      </c>
      <c r="L126" s="11">
        <v>2</v>
      </c>
    </row>
    <row r="127" spans="1:12">
      <c r="A127" s="11" t="s">
        <v>115</v>
      </c>
      <c r="D127" s="11" t="s">
        <v>260</v>
      </c>
      <c r="E127" s="19" t="s">
        <v>377</v>
      </c>
      <c r="F127" s="10">
        <v>42036</v>
      </c>
      <c r="G127" s="10">
        <v>44228</v>
      </c>
      <c r="H127" s="11">
        <v>7</v>
      </c>
      <c r="I127" s="20" t="s">
        <v>259</v>
      </c>
      <c r="J127" s="11" t="s">
        <v>261</v>
      </c>
      <c r="K127" s="11" t="s">
        <v>1311</v>
      </c>
      <c r="L127" s="11">
        <v>2</v>
      </c>
    </row>
    <row r="128" spans="1:12">
      <c r="A128" s="11" t="s">
        <v>116</v>
      </c>
      <c r="D128" s="11" t="s">
        <v>260</v>
      </c>
      <c r="E128" s="19" t="s">
        <v>378</v>
      </c>
      <c r="F128" s="10">
        <v>42036</v>
      </c>
      <c r="G128" s="10">
        <v>44228</v>
      </c>
      <c r="H128" s="11">
        <v>7</v>
      </c>
      <c r="I128" s="20" t="s">
        <v>259</v>
      </c>
      <c r="J128" s="11" t="s">
        <v>261</v>
      </c>
      <c r="K128" s="11" t="s">
        <v>1311</v>
      </c>
      <c r="L128" s="11">
        <v>2</v>
      </c>
    </row>
    <row r="129" spans="1:12">
      <c r="A129" s="11" t="s">
        <v>117</v>
      </c>
      <c r="D129" s="11" t="s">
        <v>260</v>
      </c>
      <c r="E129" s="19" t="s">
        <v>379</v>
      </c>
      <c r="F129" s="10">
        <v>42036</v>
      </c>
      <c r="G129" s="10">
        <v>44228</v>
      </c>
      <c r="H129" s="11">
        <v>7</v>
      </c>
      <c r="I129" s="20" t="s">
        <v>259</v>
      </c>
      <c r="J129" s="11" t="s">
        <v>261</v>
      </c>
      <c r="K129" s="11" t="s">
        <v>1311</v>
      </c>
      <c r="L129" s="11">
        <v>2</v>
      </c>
    </row>
    <row r="130" spans="1:12">
      <c r="A130" s="11" t="s">
        <v>118</v>
      </c>
      <c r="D130" s="11" t="s">
        <v>260</v>
      </c>
      <c r="E130" s="19" t="s">
        <v>380</v>
      </c>
      <c r="F130" s="10">
        <v>42036</v>
      </c>
      <c r="G130" s="10">
        <v>44228</v>
      </c>
      <c r="H130" s="11">
        <v>7</v>
      </c>
      <c r="I130" s="20" t="s">
        <v>259</v>
      </c>
      <c r="J130" s="11" t="s">
        <v>261</v>
      </c>
      <c r="K130" s="11" t="s">
        <v>1311</v>
      </c>
      <c r="L130" s="11">
        <v>2</v>
      </c>
    </row>
    <row r="131" spans="1:12">
      <c r="A131" s="11" t="s">
        <v>119</v>
      </c>
      <c r="D131" s="11" t="s">
        <v>260</v>
      </c>
      <c r="E131" s="19" t="s">
        <v>381</v>
      </c>
      <c r="F131" s="10">
        <v>42036</v>
      </c>
      <c r="G131" s="10">
        <v>44228</v>
      </c>
      <c r="H131" s="11">
        <v>7</v>
      </c>
      <c r="I131" s="20" t="s">
        <v>259</v>
      </c>
      <c r="J131" s="11" t="s">
        <v>261</v>
      </c>
      <c r="K131" s="11" t="s">
        <v>1311</v>
      </c>
      <c r="L131" s="11">
        <v>2</v>
      </c>
    </row>
    <row r="132" spans="1:12">
      <c r="A132" s="11" t="s">
        <v>120</v>
      </c>
      <c r="D132" s="11" t="s">
        <v>260</v>
      </c>
      <c r="E132" s="19" t="s">
        <v>382</v>
      </c>
      <c r="F132" s="10">
        <v>42036</v>
      </c>
      <c r="G132" s="10">
        <v>44228</v>
      </c>
      <c r="H132" s="11">
        <v>7</v>
      </c>
      <c r="I132" s="20" t="s">
        <v>259</v>
      </c>
      <c r="J132" s="11" t="s">
        <v>261</v>
      </c>
      <c r="K132" s="11" t="s">
        <v>1311</v>
      </c>
      <c r="L132" s="11">
        <v>2</v>
      </c>
    </row>
    <row r="133" spans="1:12">
      <c r="A133" s="11" t="s">
        <v>121</v>
      </c>
      <c r="D133" s="11" t="s">
        <v>260</v>
      </c>
      <c r="E133" s="19" t="s">
        <v>383</v>
      </c>
      <c r="F133" s="10">
        <v>42036</v>
      </c>
      <c r="G133" s="10">
        <v>44228</v>
      </c>
      <c r="H133" s="11">
        <v>7</v>
      </c>
      <c r="I133" s="20" t="s">
        <v>259</v>
      </c>
      <c r="J133" s="11" t="s">
        <v>261</v>
      </c>
      <c r="K133" s="11" t="s">
        <v>1311</v>
      </c>
      <c r="L133" s="11">
        <v>2</v>
      </c>
    </row>
    <row r="134" spans="1:12">
      <c r="A134" s="11" t="s">
        <v>122</v>
      </c>
      <c r="D134" s="11" t="s">
        <v>260</v>
      </c>
      <c r="E134" s="19" t="s">
        <v>384</v>
      </c>
      <c r="F134" s="10">
        <v>42036</v>
      </c>
      <c r="G134" s="10">
        <v>44228</v>
      </c>
      <c r="H134" s="11">
        <v>7</v>
      </c>
      <c r="I134" s="20" t="s">
        <v>259</v>
      </c>
      <c r="J134" s="11" t="s">
        <v>261</v>
      </c>
      <c r="K134" s="11" t="s">
        <v>1311</v>
      </c>
      <c r="L134" s="11">
        <v>2</v>
      </c>
    </row>
    <row r="135" spans="1:12">
      <c r="A135" s="11" t="s">
        <v>123</v>
      </c>
      <c r="D135" s="11" t="s">
        <v>260</v>
      </c>
      <c r="E135" s="19" t="s">
        <v>385</v>
      </c>
      <c r="F135" s="10">
        <v>42036</v>
      </c>
      <c r="G135" s="10">
        <v>44228</v>
      </c>
      <c r="H135" s="11">
        <v>7</v>
      </c>
      <c r="I135" s="20" t="s">
        <v>259</v>
      </c>
      <c r="J135" s="11" t="s">
        <v>261</v>
      </c>
      <c r="K135" s="11" t="s">
        <v>1311</v>
      </c>
      <c r="L135" s="11">
        <v>2</v>
      </c>
    </row>
    <row r="136" spans="1:12">
      <c r="A136" s="11" t="s">
        <v>124</v>
      </c>
      <c r="D136" s="11" t="s">
        <v>260</v>
      </c>
      <c r="E136" s="19" t="s">
        <v>386</v>
      </c>
      <c r="F136" s="10">
        <v>42036</v>
      </c>
      <c r="G136" s="10">
        <v>44228</v>
      </c>
      <c r="H136" s="11">
        <v>7</v>
      </c>
      <c r="I136" s="20" t="s">
        <v>259</v>
      </c>
      <c r="J136" s="11" t="s">
        <v>261</v>
      </c>
      <c r="K136" s="11" t="s">
        <v>1311</v>
      </c>
      <c r="L136" s="11">
        <v>2</v>
      </c>
    </row>
    <row r="137" spans="1:12">
      <c r="A137" s="11" t="s">
        <v>125</v>
      </c>
      <c r="D137" s="11" t="s">
        <v>260</v>
      </c>
      <c r="E137" s="19" t="s">
        <v>387</v>
      </c>
      <c r="F137" s="10">
        <v>42036</v>
      </c>
      <c r="G137" s="10">
        <v>44228</v>
      </c>
      <c r="H137" s="11">
        <v>7</v>
      </c>
      <c r="I137" s="20" t="s">
        <v>259</v>
      </c>
      <c r="J137" s="11" t="s">
        <v>261</v>
      </c>
      <c r="K137" s="11" t="s">
        <v>1311</v>
      </c>
      <c r="L137" s="11">
        <v>2</v>
      </c>
    </row>
    <row r="138" spans="1:12">
      <c r="A138" s="11" t="s">
        <v>126</v>
      </c>
      <c r="D138" s="11" t="s">
        <v>260</v>
      </c>
      <c r="E138" s="19" t="s">
        <v>388</v>
      </c>
      <c r="F138" s="10">
        <v>42036</v>
      </c>
      <c r="G138" s="10">
        <v>44228</v>
      </c>
      <c r="H138" s="11">
        <v>7</v>
      </c>
      <c r="I138" s="20" t="s">
        <v>259</v>
      </c>
      <c r="J138" s="11" t="s">
        <v>261</v>
      </c>
      <c r="K138" s="11" t="s">
        <v>1311</v>
      </c>
      <c r="L138" s="11">
        <v>2</v>
      </c>
    </row>
    <row r="139" spans="1:12">
      <c r="A139" s="11" t="s">
        <v>127</v>
      </c>
      <c r="D139" s="11" t="s">
        <v>260</v>
      </c>
      <c r="E139" s="19" t="s">
        <v>389</v>
      </c>
      <c r="F139" s="10">
        <v>42036</v>
      </c>
      <c r="G139" s="10">
        <v>44228</v>
      </c>
      <c r="H139" s="11">
        <v>7</v>
      </c>
      <c r="I139" s="20" t="s">
        <v>259</v>
      </c>
      <c r="J139" s="11" t="s">
        <v>261</v>
      </c>
      <c r="K139" s="11" t="s">
        <v>1311</v>
      </c>
      <c r="L139" s="11">
        <v>2</v>
      </c>
    </row>
    <row r="140" spans="1:12">
      <c r="A140" s="11" t="s">
        <v>128</v>
      </c>
      <c r="D140" s="11" t="s">
        <v>260</v>
      </c>
      <c r="E140" s="19" t="s">
        <v>390</v>
      </c>
      <c r="F140" s="10">
        <v>42036</v>
      </c>
      <c r="G140" s="10">
        <v>44228</v>
      </c>
      <c r="H140" s="11">
        <v>7</v>
      </c>
      <c r="I140" s="20" t="s">
        <v>259</v>
      </c>
      <c r="J140" s="11" t="s">
        <v>261</v>
      </c>
      <c r="K140" s="11" t="s">
        <v>1311</v>
      </c>
      <c r="L140" s="11">
        <v>2</v>
      </c>
    </row>
    <row r="141" spans="1:12">
      <c r="A141" s="11" t="s">
        <v>129</v>
      </c>
      <c r="D141" s="11" t="s">
        <v>260</v>
      </c>
      <c r="E141" s="19" t="s">
        <v>391</v>
      </c>
      <c r="F141" s="10">
        <v>42036</v>
      </c>
      <c r="G141" s="10">
        <v>44228</v>
      </c>
      <c r="H141" s="11">
        <v>7</v>
      </c>
      <c r="I141" s="20" t="s">
        <v>259</v>
      </c>
      <c r="J141" s="11" t="s">
        <v>261</v>
      </c>
      <c r="K141" s="11" t="s">
        <v>1311</v>
      </c>
      <c r="L141" s="11">
        <v>2</v>
      </c>
    </row>
    <row r="142" spans="1:12">
      <c r="A142" s="11" t="s">
        <v>130</v>
      </c>
      <c r="D142" s="11" t="s">
        <v>260</v>
      </c>
      <c r="E142" s="19" t="s">
        <v>392</v>
      </c>
      <c r="F142" s="10">
        <v>42036</v>
      </c>
      <c r="G142" s="10">
        <v>44228</v>
      </c>
      <c r="H142" s="11">
        <v>7</v>
      </c>
      <c r="I142" s="20" t="s">
        <v>259</v>
      </c>
      <c r="J142" s="11" t="s">
        <v>261</v>
      </c>
      <c r="K142" s="11" t="s">
        <v>1311</v>
      </c>
      <c r="L142" s="11">
        <v>2</v>
      </c>
    </row>
    <row r="143" spans="1:12">
      <c r="A143" s="11" t="s">
        <v>131</v>
      </c>
      <c r="D143" s="11" t="s">
        <v>260</v>
      </c>
      <c r="E143" s="19" t="s">
        <v>393</v>
      </c>
      <c r="F143" s="10">
        <v>42036</v>
      </c>
      <c r="G143" s="10">
        <v>44228</v>
      </c>
      <c r="H143" s="11">
        <v>7</v>
      </c>
      <c r="I143" s="20" t="s">
        <v>259</v>
      </c>
      <c r="J143" s="11" t="s">
        <v>261</v>
      </c>
      <c r="K143" s="11" t="s">
        <v>1311</v>
      </c>
      <c r="L143" s="11">
        <v>2</v>
      </c>
    </row>
    <row r="144" spans="1:12">
      <c r="A144" s="11" t="s">
        <v>132</v>
      </c>
      <c r="D144" s="11" t="s">
        <v>260</v>
      </c>
      <c r="E144" s="19" t="s">
        <v>394</v>
      </c>
      <c r="F144" s="10">
        <v>42036</v>
      </c>
      <c r="G144" s="10">
        <v>44228</v>
      </c>
      <c r="H144" s="11">
        <v>7</v>
      </c>
      <c r="I144" s="20" t="s">
        <v>259</v>
      </c>
      <c r="J144" s="11" t="s">
        <v>261</v>
      </c>
      <c r="K144" s="11" t="s">
        <v>1311</v>
      </c>
      <c r="L144" s="11">
        <v>2</v>
      </c>
    </row>
    <row r="145" spans="1:12">
      <c r="A145" s="11" t="s">
        <v>133</v>
      </c>
      <c r="D145" s="11" t="s">
        <v>260</v>
      </c>
      <c r="E145" s="19" t="s">
        <v>395</v>
      </c>
      <c r="F145" s="10">
        <v>42036</v>
      </c>
      <c r="G145" s="10">
        <v>44228</v>
      </c>
      <c r="H145" s="11">
        <v>7</v>
      </c>
      <c r="I145" s="20" t="s">
        <v>259</v>
      </c>
      <c r="J145" s="11" t="s">
        <v>261</v>
      </c>
      <c r="K145" s="11" t="s">
        <v>1311</v>
      </c>
      <c r="L145" s="11">
        <v>2</v>
      </c>
    </row>
    <row r="146" spans="1:12">
      <c r="A146" s="11" t="s">
        <v>134</v>
      </c>
      <c r="D146" s="11" t="s">
        <v>260</v>
      </c>
      <c r="E146" s="19" t="s">
        <v>396</v>
      </c>
      <c r="F146" s="10">
        <v>42036</v>
      </c>
      <c r="G146" s="10">
        <v>44228</v>
      </c>
      <c r="H146" s="11">
        <v>7</v>
      </c>
      <c r="I146" s="20" t="s">
        <v>259</v>
      </c>
      <c r="J146" s="11" t="s">
        <v>261</v>
      </c>
      <c r="K146" s="11" t="s">
        <v>1311</v>
      </c>
      <c r="L146" s="11">
        <v>2</v>
      </c>
    </row>
    <row r="147" spans="1:12">
      <c r="A147" s="11" t="s">
        <v>135</v>
      </c>
      <c r="D147" s="11" t="s">
        <v>260</v>
      </c>
      <c r="E147" s="19" t="s">
        <v>397</v>
      </c>
      <c r="F147" s="10">
        <v>42036</v>
      </c>
      <c r="G147" s="10">
        <v>44228</v>
      </c>
      <c r="H147" s="11">
        <v>7</v>
      </c>
      <c r="I147" s="20" t="s">
        <v>259</v>
      </c>
      <c r="J147" s="11" t="s">
        <v>261</v>
      </c>
      <c r="K147" s="11" t="s">
        <v>1311</v>
      </c>
      <c r="L147" s="11">
        <v>2</v>
      </c>
    </row>
    <row r="148" spans="1:12">
      <c r="A148" s="11" t="s">
        <v>136</v>
      </c>
      <c r="D148" s="11" t="s">
        <v>260</v>
      </c>
      <c r="E148" s="19" t="s">
        <v>398</v>
      </c>
      <c r="F148" s="10">
        <v>42036</v>
      </c>
      <c r="G148" s="10">
        <v>44228</v>
      </c>
      <c r="H148" s="11">
        <v>7</v>
      </c>
      <c r="I148" s="20" t="s">
        <v>259</v>
      </c>
      <c r="J148" s="11" t="s">
        <v>261</v>
      </c>
      <c r="K148" s="11" t="s">
        <v>1311</v>
      </c>
      <c r="L148" s="11">
        <v>2</v>
      </c>
    </row>
    <row r="149" spans="1:12">
      <c r="A149" s="11" t="s">
        <v>137</v>
      </c>
      <c r="D149" s="11" t="s">
        <v>260</v>
      </c>
      <c r="E149" s="19" t="s">
        <v>399</v>
      </c>
      <c r="F149" s="10">
        <v>42036</v>
      </c>
      <c r="G149" s="10">
        <v>44228</v>
      </c>
      <c r="H149" s="11">
        <v>7</v>
      </c>
      <c r="I149" s="20" t="s">
        <v>259</v>
      </c>
      <c r="J149" s="11" t="s">
        <v>261</v>
      </c>
      <c r="K149" s="11" t="s">
        <v>1311</v>
      </c>
      <c r="L149" s="11">
        <v>2</v>
      </c>
    </row>
    <row r="150" spans="1:12">
      <c r="A150" s="11" t="s">
        <v>138</v>
      </c>
      <c r="D150" s="11" t="s">
        <v>260</v>
      </c>
      <c r="E150" s="19" t="s">
        <v>400</v>
      </c>
      <c r="F150" s="10">
        <v>42036</v>
      </c>
      <c r="G150" s="10">
        <v>44228</v>
      </c>
      <c r="H150" s="11">
        <v>7</v>
      </c>
      <c r="I150" s="20" t="s">
        <v>259</v>
      </c>
      <c r="J150" s="11" t="s">
        <v>261</v>
      </c>
      <c r="K150" s="11" t="s">
        <v>1311</v>
      </c>
      <c r="L150" s="11">
        <v>2</v>
      </c>
    </row>
    <row r="151" spans="1:12">
      <c r="A151" s="11" t="s">
        <v>139</v>
      </c>
      <c r="D151" s="11" t="s">
        <v>260</v>
      </c>
      <c r="E151" s="19" t="s">
        <v>401</v>
      </c>
      <c r="F151" s="10">
        <v>42036</v>
      </c>
      <c r="G151" s="10">
        <v>44228</v>
      </c>
      <c r="H151" s="11">
        <v>7</v>
      </c>
      <c r="I151" s="20" t="s">
        <v>259</v>
      </c>
      <c r="J151" s="11" t="s">
        <v>261</v>
      </c>
      <c r="K151" s="11" t="s">
        <v>1311</v>
      </c>
      <c r="L151" s="11">
        <v>2</v>
      </c>
    </row>
    <row r="152" spans="1:12">
      <c r="A152" s="11" t="s">
        <v>140</v>
      </c>
      <c r="D152" s="11" t="s">
        <v>260</v>
      </c>
      <c r="E152" s="19" t="s">
        <v>402</v>
      </c>
      <c r="F152" s="10">
        <v>42036</v>
      </c>
      <c r="G152" s="10">
        <v>44228</v>
      </c>
      <c r="H152" s="11">
        <v>7</v>
      </c>
      <c r="I152" s="20" t="s">
        <v>259</v>
      </c>
      <c r="J152" s="11" t="s">
        <v>261</v>
      </c>
      <c r="K152" s="11" t="s">
        <v>1311</v>
      </c>
      <c r="L152" s="11">
        <v>2</v>
      </c>
    </row>
    <row r="153" spans="1:12">
      <c r="A153" s="11" t="s">
        <v>141</v>
      </c>
      <c r="D153" s="11" t="s">
        <v>260</v>
      </c>
      <c r="E153" s="19" t="s">
        <v>403</v>
      </c>
      <c r="F153" s="10">
        <v>42036</v>
      </c>
      <c r="G153" s="10">
        <v>44228</v>
      </c>
      <c r="H153" s="11">
        <v>7</v>
      </c>
      <c r="I153" s="20" t="s">
        <v>259</v>
      </c>
      <c r="J153" s="11" t="s">
        <v>261</v>
      </c>
      <c r="K153" s="11" t="s">
        <v>1311</v>
      </c>
      <c r="L153" s="11">
        <v>2</v>
      </c>
    </row>
    <row r="154" spans="1:12">
      <c r="A154" s="11" t="s">
        <v>142</v>
      </c>
      <c r="D154" s="11" t="s">
        <v>260</v>
      </c>
      <c r="E154" s="19" t="s">
        <v>404</v>
      </c>
      <c r="F154" s="10">
        <v>42036</v>
      </c>
      <c r="G154" s="10">
        <v>44228</v>
      </c>
      <c r="H154" s="11">
        <v>7</v>
      </c>
      <c r="I154" s="20" t="s">
        <v>259</v>
      </c>
      <c r="J154" s="11" t="s">
        <v>261</v>
      </c>
      <c r="K154" s="11" t="s">
        <v>1311</v>
      </c>
      <c r="L154" s="11">
        <v>2</v>
      </c>
    </row>
    <row r="155" spans="1:12">
      <c r="A155" s="11" t="s">
        <v>143</v>
      </c>
      <c r="D155" s="11" t="s">
        <v>260</v>
      </c>
      <c r="E155" s="19" t="s">
        <v>405</v>
      </c>
      <c r="F155" s="10">
        <v>42036</v>
      </c>
      <c r="G155" s="10">
        <v>44228</v>
      </c>
      <c r="H155" s="11">
        <v>7</v>
      </c>
      <c r="I155" s="20" t="s">
        <v>259</v>
      </c>
      <c r="J155" s="11" t="s">
        <v>261</v>
      </c>
      <c r="K155" s="11" t="s">
        <v>1311</v>
      </c>
      <c r="L155" s="11">
        <v>2</v>
      </c>
    </row>
    <row r="156" spans="1:12">
      <c r="A156" s="11" t="s">
        <v>144</v>
      </c>
      <c r="D156" s="11" t="s">
        <v>260</v>
      </c>
      <c r="E156" s="19" t="s">
        <v>406</v>
      </c>
      <c r="F156" s="10">
        <v>42036</v>
      </c>
      <c r="G156" s="10">
        <v>44228</v>
      </c>
      <c r="H156" s="11">
        <v>7</v>
      </c>
      <c r="I156" s="20" t="s">
        <v>259</v>
      </c>
      <c r="J156" s="11" t="s">
        <v>261</v>
      </c>
      <c r="K156" s="11" t="s">
        <v>1311</v>
      </c>
      <c r="L156" s="11">
        <v>2</v>
      </c>
    </row>
    <row r="157" spans="1:12">
      <c r="A157" s="11" t="s">
        <v>145</v>
      </c>
      <c r="D157" s="11" t="s">
        <v>260</v>
      </c>
      <c r="E157" s="19" t="s">
        <v>407</v>
      </c>
      <c r="F157" s="10">
        <v>42036</v>
      </c>
      <c r="G157" s="10">
        <v>44228</v>
      </c>
      <c r="H157" s="11">
        <v>7</v>
      </c>
      <c r="I157" s="20" t="s">
        <v>259</v>
      </c>
      <c r="J157" s="11" t="s">
        <v>261</v>
      </c>
      <c r="K157" s="11" t="s">
        <v>1311</v>
      </c>
      <c r="L157" s="11">
        <v>2</v>
      </c>
    </row>
    <row r="158" spans="1:12">
      <c r="A158" s="11" t="s">
        <v>146</v>
      </c>
      <c r="D158" s="11" t="s">
        <v>260</v>
      </c>
      <c r="E158" s="19" t="s">
        <v>408</v>
      </c>
      <c r="F158" s="10">
        <v>42036</v>
      </c>
      <c r="G158" s="10">
        <v>44228</v>
      </c>
      <c r="H158" s="11">
        <v>7</v>
      </c>
      <c r="I158" s="20" t="s">
        <v>259</v>
      </c>
      <c r="J158" s="11" t="s">
        <v>261</v>
      </c>
      <c r="K158" s="11" t="s">
        <v>1311</v>
      </c>
      <c r="L158" s="11">
        <v>2</v>
      </c>
    </row>
    <row r="159" spans="1:12">
      <c r="A159" s="11" t="s">
        <v>147</v>
      </c>
      <c r="D159" s="11" t="s">
        <v>260</v>
      </c>
      <c r="E159" s="19" t="s">
        <v>409</v>
      </c>
      <c r="F159" s="10">
        <v>42036</v>
      </c>
      <c r="G159" s="10">
        <v>44228</v>
      </c>
      <c r="H159" s="11">
        <v>7</v>
      </c>
      <c r="I159" s="20" t="s">
        <v>259</v>
      </c>
      <c r="J159" s="11" t="s">
        <v>261</v>
      </c>
      <c r="K159" s="11" t="s">
        <v>1311</v>
      </c>
      <c r="L159" s="11">
        <v>2</v>
      </c>
    </row>
    <row r="160" spans="1:12">
      <c r="A160" s="11" t="s">
        <v>148</v>
      </c>
      <c r="D160" s="11" t="s">
        <v>260</v>
      </c>
      <c r="E160" s="19" t="s">
        <v>410</v>
      </c>
      <c r="F160" s="10">
        <v>42036</v>
      </c>
      <c r="G160" s="10">
        <v>44228</v>
      </c>
      <c r="H160" s="11">
        <v>7</v>
      </c>
      <c r="I160" s="20" t="s">
        <v>259</v>
      </c>
      <c r="J160" s="11" t="s">
        <v>261</v>
      </c>
      <c r="K160" s="11" t="s">
        <v>1311</v>
      </c>
      <c r="L160" s="11">
        <v>2</v>
      </c>
    </row>
    <row r="161" spans="1:12">
      <c r="A161" s="11" t="s">
        <v>149</v>
      </c>
      <c r="D161" s="11" t="s">
        <v>260</v>
      </c>
      <c r="E161" s="19" t="s">
        <v>411</v>
      </c>
      <c r="F161" s="10">
        <v>42036</v>
      </c>
      <c r="G161" s="10">
        <v>44228</v>
      </c>
      <c r="H161" s="11">
        <v>7</v>
      </c>
      <c r="I161" s="20" t="s">
        <v>259</v>
      </c>
      <c r="J161" s="11" t="s">
        <v>261</v>
      </c>
      <c r="K161" s="11" t="s">
        <v>1311</v>
      </c>
      <c r="L161" s="11">
        <v>2</v>
      </c>
    </row>
    <row r="162" spans="1:12">
      <c r="A162" s="11" t="s">
        <v>150</v>
      </c>
      <c r="D162" s="11" t="s">
        <v>260</v>
      </c>
      <c r="E162" s="19" t="s">
        <v>412</v>
      </c>
      <c r="F162" s="10">
        <v>42036</v>
      </c>
      <c r="G162" s="10">
        <v>44228</v>
      </c>
      <c r="H162" s="11">
        <v>7</v>
      </c>
      <c r="I162" s="20" t="s">
        <v>259</v>
      </c>
      <c r="J162" s="11" t="s">
        <v>261</v>
      </c>
      <c r="K162" s="11" t="s">
        <v>1311</v>
      </c>
      <c r="L162" s="11">
        <v>2</v>
      </c>
    </row>
    <row r="163" spans="1:12">
      <c r="A163" s="11" t="s">
        <v>151</v>
      </c>
      <c r="D163" s="11" t="s">
        <v>260</v>
      </c>
      <c r="E163" s="19" t="s">
        <v>413</v>
      </c>
      <c r="F163" s="10">
        <v>42036</v>
      </c>
      <c r="G163" s="10">
        <v>44228</v>
      </c>
      <c r="H163" s="11">
        <v>7</v>
      </c>
      <c r="I163" s="20" t="s">
        <v>259</v>
      </c>
      <c r="J163" s="11" t="s">
        <v>261</v>
      </c>
      <c r="K163" s="11" t="s">
        <v>1311</v>
      </c>
      <c r="L163" s="11">
        <v>2</v>
      </c>
    </row>
    <row r="164" spans="1:12">
      <c r="A164" s="11" t="s">
        <v>152</v>
      </c>
      <c r="D164" s="11" t="s">
        <v>260</v>
      </c>
      <c r="E164" s="19" t="s">
        <v>414</v>
      </c>
      <c r="F164" s="10">
        <v>42036</v>
      </c>
      <c r="G164" s="10">
        <v>44228</v>
      </c>
      <c r="H164" s="11">
        <v>7</v>
      </c>
      <c r="I164" s="20" t="s">
        <v>259</v>
      </c>
      <c r="J164" s="11" t="s">
        <v>261</v>
      </c>
      <c r="K164" s="11" t="s">
        <v>1311</v>
      </c>
      <c r="L164" s="11">
        <v>2</v>
      </c>
    </row>
    <row r="165" spans="1:12">
      <c r="A165" s="11" t="s">
        <v>153</v>
      </c>
      <c r="D165" s="11" t="s">
        <v>260</v>
      </c>
      <c r="E165" s="19" t="s">
        <v>415</v>
      </c>
      <c r="F165" s="10">
        <v>42036</v>
      </c>
      <c r="G165" s="10">
        <v>44228</v>
      </c>
      <c r="H165" s="11">
        <v>7</v>
      </c>
      <c r="I165" s="20" t="s">
        <v>259</v>
      </c>
      <c r="J165" s="11" t="s">
        <v>261</v>
      </c>
      <c r="K165" s="11" t="s">
        <v>1311</v>
      </c>
      <c r="L165" s="11">
        <v>2</v>
      </c>
    </row>
    <row r="166" spans="1:12">
      <c r="A166" s="11" t="s">
        <v>154</v>
      </c>
      <c r="D166" s="11" t="s">
        <v>260</v>
      </c>
      <c r="E166" s="19" t="s">
        <v>416</v>
      </c>
      <c r="F166" s="10">
        <v>42036</v>
      </c>
      <c r="G166" s="10">
        <v>44228</v>
      </c>
      <c r="H166" s="11">
        <v>7</v>
      </c>
      <c r="I166" s="20" t="s">
        <v>259</v>
      </c>
      <c r="J166" s="11" t="s">
        <v>261</v>
      </c>
      <c r="K166" s="11" t="s">
        <v>1311</v>
      </c>
      <c r="L166" s="11">
        <v>2</v>
      </c>
    </row>
    <row r="167" spans="1:12">
      <c r="A167" s="11" t="s">
        <v>155</v>
      </c>
      <c r="D167" s="11" t="s">
        <v>260</v>
      </c>
      <c r="E167" s="19" t="s">
        <v>417</v>
      </c>
      <c r="F167" s="10">
        <v>42036</v>
      </c>
      <c r="G167" s="10">
        <v>44228</v>
      </c>
      <c r="H167" s="11">
        <v>7</v>
      </c>
      <c r="I167" s="20" t="s">
        <v>259</v>
      </c>
      <c r="J167" s="11" t="s">
        <v>261</v>
      </c>
      <c r="K167" s="11" t="s">
        <v>1311</v>
      </c>
      <c r="L167" s="11">
        <v>2</v>
      </c>
    </row>
    <row r="168" spans="1:12">
      <c r="A168" s="11" t="s">
        <v>156</v>
      </c>
      <c r="D168" s="11" t="s">
        <v>260</v>
      </c>
      <c r="E168" s="19" t="s">
        <v>418</v>
      </c>
      <c r="F168" s="10">
        <v>42036</v>
      </c>
      <c r="G168" s="10">
        <v>44228</v>
      </c>
      <c r="H168" s="11">
        <v>7</v>
      </c>
      <c r="I168" s="20" t="s">
        <v>259</v>
      </c>
      <c r="J168" s="11" t="s">
        <v>261</v>
      </c>
      <c r="K168" s="11" t="s">
        <v>1311</v>
      </c>
      <c r="L168" s="11">
        <v>2</v>
      </c>
    </row>
    <row r="169" spans="1:12">
      <c r="A169" s="11" t="s">
        <v>157</v>
      </c>
      <c r="D169" s="11" t="s">
        <v>260</v>
      </c>
      <c r="E169" s="19" t="s">
        <v>419</v>
      </c>
      <c r="F169" s="10">
        <v>42036</v>
      </c>
      <c r="G169" s="10">
        <v>44228</v>
      </c>
      <c r="H169" s="11">
        <v>7</v>
      </c>
      <c r="I169" s="20" t="s">
        <v>259</v>
      </c>
      <c r="J169" s="11" t="s">
        <v>261</v>
      </c>
      <c r="K169" s="11" t="s">
        <v>1311</v>
      </c>
      <c r="L169" s="11">
        <v>2</v>
      </c>
    </row>
    <row r="170" spans="1:12">
      <c r="A170" s="11" t="s">
        <v>158</v>
      </c>
      <c r="D170" s="11" t="s">
        <v>260</v>
      </c>
      <c r="E170" s="19" t="s">
        <v>420</v>
      </c>
      <c r="F170" s="10">
        <v>42036</v>
      </c>
      <c r="G170" s="10">
        <v>44228</v>
      </c>
      <c r="H170" s="11">
        <v>7</v>
      </c>
      <c r="I170" s="20" t="s">
        <v>259</v>
      </c>
      <c r="J170" s="11" t="s">
        <v>261</v>
      </c>
      <c r="K170" s="11" t="s">
        <v>1311</v>
      </c>
      <c r="L170" s="11">
        <v>2</v>
      </c>
    </row>
    <row r="171" spans="1:12">
      <c r="A171" s="11" t="s">
        <v>159</v>
      </c>
      <c r="D171" s="11" t="s">
        <v>260</v>
      </c>
      <c r="E171" s="19" t="s">
        <v>421</v>
      </c>
      <c r="F171" s="10">
        <v>42036</v>
      </c>
      <c r="G171" s="10">
        <v>44228</v>
      </c>
      <c r="H171" s="11">
        <v>7</v>
      </c>
      <c r="I171" s="20" t="s">
        <v>259</v>
      </c>
      <c r="J171" s="11" t="s">
        <v>261</v>
      </c>
      <c r="K171" s="11" t="s">
        <v>1311</v>
      </c>
      <c r="L171" s="11">
        <v>2</v>
      </c>
    </row>
    <row r="172" spans="1:12">
      <c r="A172" s="11" t="s">
        <v>160</v>
      </c>
      <c r="D172" s="11" t="s">
        <v>260</v>
      </c>
      <c r="E172" s="19" t="s">
        <v>422</v>
      </c>
      <c r="F172" s="10">
        <v>42036</v>
      </c>
      <c r="G172" s="10">
        <v>44228</v>
      </c>
      <c r="H172" s="11">
        <v>7</v>
      </c>
      <c r="I172" s="20" t="s">
        <v>259</v>
      </c>
      <c r="J172" s="11" t="s">
        <v>261</v>
      </c>
      <c r="K172" s="11" t="s">
        <v>1311</v>
      </c>
      <c r="L172" s="11">
        <v>2</v>
      </c>
    </row>
    <row r="173" spans="1:12">
      <c r="A173" s="11" t="s">
        <v>161</v>
      </c>
      <c r="D173" s="11" t="s">
        <v>260</v>
      </c>
      <c r="E173" s="19" t="s">
        <v>423</v>
      </c>
      <c r="F173" s="10">
        <v>42036</v>
      </c>
      <c r="G173" s="10">
        <v>44228</v>
      </c>
      <c r="H173" s="11">
        <v>7</v>
      </c>
      <c r="I173" s="20" t="s">
        <v>259</v>
      </c>
      <c r="J173" s="11" t="s">
        <v>261</v>
      </c>
      <c r="K173" s="11" t="s">
        <v>1311</v>
      </c>
      <c r="L173" s="11">
        <v>2</v>
      </c>
    </row>
    <row r="174" spans="1:12">
      <c r="A174" s="11" t="s">
        <v>162</v>
      </c>
      <c r="D174" s="11" t="s">
        <v>260</v>
      </c>
      <c r="E174" s="19" t="s">
        <v>424</v>
      </c>
      <c r="F174" s="10">
        <v>42036</v>
      </c>
      <c r="G174" s="10">
        <v>44228</v>
      </c>
      <c r="H174" s="11">
        <v>7</v>
      </c>
      <c r="I174" s="20" t="s">
        <v>259</v>
      </c>
      <c r="J174" s="11" t="s">
        <v>261</v>
      </c>
      <c r="K174" s="11" t="s">
        <v>1311</v>
      </c>
      <c r="L174" s="11">
        <v>2</v>
      </c>
    </row>
    <row r="175" spans="1:12">
      <c r="A175" s="11" t="s">
        <v>163</v>
      </c>
      <c r="D175" s="11" t="s">
        <v>260</v>
      </c>
      <c r="E175" s="19" t="s">
        <v>425</v>
      </c>
      <c r="F175" s="10">
        <v>42036</v>
      </c>
      <c r="G175" s="10">
        <v>44228</v>
      </c>
      <c r="H175" s="11">
        <v>7</v>
      </c>
      <c r="I175" s="20" t="s">
        <v>259</v>
      </c>
      <c r="J175" s="11" t="s">
        <v>261</v>
      </c>
      <c r="K175" s="11" t="s">
        <v>1311</v>
      </c>
      <c r="L175" s="11">
        <v>2</v>
      </c>
    </row>
    <row r="176" spans="1:12">
      <c r="A176" s="11" t="s">
        <v>164</v>
      </c>
      <c r="D176" s="11" t="s">
        <v>260</v>
      </c>
      <c r="E176" s="19" t="s">
        <v>426</v>
      </c>
      <c r="F176" s="10">
        <v>42036</v>
      </c>
      <c r="G176" s="10">
        <v>44228</v>
      </c>
      <c r="H176" s="11">
        <v>7</v>
      </c>
      <c r="I176" s="20" t="s">
        <v>259</v>
      </c>
      <c r="J176" s="11" t="s">
        <v>261</v>
      </c>
      <c r="K176" s="11" t="s">
        <v>1311</v>
      </c>
      <c r="L176" s="11">
        <v>2</v>
      </c>
    </row>
    <row r="177" spans="1:12">
      <c r="A177" s="11" t="s">
        <v>165</v>
      </c>
      <c r="D177" s="11" t="s">
        <v>260</v>
      </c>
      <c r="E177" s="19" t="s">
        <v>427</v>
      </c>
      <c r="F177" s="10">
        <v>42036</v>
      </c>
      <c r="G177" s="10">
        <v>44228</v>
      </c>
      <c r="H177" s="11">
        <v>7</v>
      </c>
      <c r="I177" s="20" t="s">
        <v>259</v>
      </c>
      <c r="J177" s="11" t="s">
        <v>261</v>
      </c>
      <c r="K177" s="11" t="s">
        <v>1311</v>
      </c>
      <c r="L177" s="11">
        <v>2</v>
      </c>
    </row>
    <row r="178" spans="1:12">
      <c r="A178" s="11" t="s">
        <v>166</v>
      </c>
      <c r="D178" s="11" t="s">
        <v>260</v>
      </c>
      <c r="E178" s="19" t="s">
        <v>428</v>
      </c>
      <c r="F178" s="10">
        <v>42036</v>
      </c>
      <c r="G178" s="10">
        <v>44228</v>
      </c>
      <c r="H178" s="11">
        <v>7</v>
      </c>
      <c r="I178" s="20" t="s">
        <v>259</v>
      </c>
      <c r="J178" s="11" t="s">
        <v>261</v>
      </c>
      <c r="K178" s="11" t="s">
        <v>1311</v>
      </c>
      <c r="L178" s="11">
        <v>2</v>
      </c>
    </row>
    <row r="179" spans="1:12">
      <c r="A179" s="11" t="s">
        <v>167</v>
      </c>
      <c r="D179" s="11" t="s">
        <v>260</v>
      </c>
      <c r="E179" s="19" t="s">
        <v>429</v>
      </c>
      <c r="F179" s="10">
        <v>42036</v>
      </c>
      <c r="G179" s="10">
        <v>44228</v>
      </c>
      <c r="H179" s="11">
        <v>7</v>
      </c>
      <c r="I179" s="20" t="s">
        <v>259</v>
      </c>
      <c r="J179" s="11" t="s">
        <v>261</v>
      </c>
      <c r="K179" s="11" t="s">
        <v>1311</v>
      </c>
      <c r="L179" s="11">
        <v>2</v>
      </c>
    </row>
    <row r="180" spans="1:12">
      <c r="A180" s="11" t="s">
        <v>168</v>
      </c>
      <c r="D180" s="11" t="s">
        <v>260</v>
      </c>
      <c r="E180" s="19" t="s">
        <v>430</v>
      </c>
      <c r="F180" s="10">
        <v>42036</v>
      </c>
      <c r="G180" s="10">
        <v>44228</v>
      </c>
      <c r="H180" s="11">
        <v>7</v>
      </c>
      <c r="I180" s="20" t="s">
        <v>259</v>
      </c>
      <c r="J180" s="11" t="s">
        <v>261</v>
      </c>
      <c r="K180" s="11" t="s">
        <v>1311</v>
      </c>
      <c r="L180" s="11">
        <v>2</v>
      </c>
    </row>
    <row r="181" spans="1:12">
      <c r="A181" s="11" t="s">
        <v>169</v>
      </c>
      <c r="D181" s="11" t="s">
        <v>260</v>
      </c>
      <c r="E181" s="19" t="s">
        <v>431</v>
      </c>
      <c r="F181" s="10">
        <v>42036</v>
      </c>
      <c r="G181" s="10">
        <v>44228</v>
      </c>
      <c r="H181" s="11">
        <v>7</v>
      </c>
      <c r="I181" s="20" t="s">
        <v>259</v>
      </c>
      <c r="J181" s="11" t="s">
        <v>261</v>
      </c>
      <c r="K181" s="11" t="s">
        <v>1311</v>
      </c>
      <c r="L181" s="11">
        <v>2</v>
      </c>
    </row>
    <row r="182" spans="1:12">
      <c r="A182" s="11" t="s">
        <v>170</v>
      </c>
      <c r="D182" s="11" t="s">
        <v>260</v>
      </c>
      <c r="E182" s="19" t="s">
        <v>432</v>
      </c>
      <c r="F182" s="10">
        <v>42036</v>
      </c>
      <c r="G182" s="10">
        <v>44228</v>
      </c>
      <c r="H182" s="11">
        <v>7</v>
      </c>
      <c r="I182" s="20" t="s">
        <v>259</v>
      </c>
      <c r="J182" s="11" t="s">
        <v>261</v>
      </c>
      <c r="K182" s="11" t="s">
        <v>1311</v>
      </c>
      <c r="L182" s="11">
        <v>2</v>
      </c>
    </row>
    <row r="183" spans="1:12">
      <c r="A183" s="11" t="s">
        <v>171</v>
      </c>
      <c r="D183" s="11" t="s">
        <v>260</v>
      </c>
      <c r="E183" s="19" t="s">
        <v>433</v>
      </c>
      <c r="F183" s="10">
        <v>42036</v>
      </c>
      <c r="G183" s="10">
        <v>44228</v>
      </c>
      <c r="H183" s="11">
        <v>7</v>
      </c>
      <c r="I183" s="20" t="s">
        <v>259</v>
      </c>
      <c r="J183" s="11" t="s">
        <v>261</v>
      </c>
      <c r="K183" s="11" t="s">
        <v>1311</v>
      </c>
      <c r="L183" s="11">
        <v>2</v>
      </c>
    </row>
    <row r="184" spans="1:12">
      <c r="A184" s="11" t="s">
        <v>172</v>
      </c>
      <c r="D184" s="11" t="s">
        <v>260</v>
      </c>
      <c r="E184" s="19" t="s">
        <v>434</v>
      </c>
      <c r="F184" s="10">
        <v>42036</v>
      </c>
      <c r="G184" s="10">
        <v>44228</v>
      </c>
      <c r="H184" s="11">
        <v>7</v>
      </c>
      <c r="I184" s="20" t="s">
        <v>259</v>
      </c>
      <c r="J184" s="11" t="s">
        <v>261</v>
      </c>
      <c r="K184" s="11" t="s">
        <v>1311</v>
      </c>
      <c r="L184" s="11">
        <v>2</v>
      </c>
    </row>
    <row r="185" spans="1:12">
      <c r="A185" s="11" t="s">
        <v>173</v>
      </c>
      <c r="D185" s="11" t="s">
        <v>260</v>
      </c>
      <c r="E185" s="19" t="s">
        <v>435</v>
      </c>
      <c r="F185" s="10">
        <v>42036</v>
      </c>
      <c r="G185" s="10">
        <v>44228</v>
      </c>
      <c r="H185" s="11">
        <v>7</v>
      </c>
      <c r="I185" s="20" t="s">
        <v>259</v>
      </c>
      <c r="J185" s="11" t="s">
        <v>261</v>
      </c>
      <c r="K185" s="11" t="s">
        <v>1311</v>
      </c>
      <c r="L185" s="11">
        <v>2</v>
      </c>
    </row>
    <row r="186" spans="1:12">
      <c r="A186" s="11" t="s">
        <v>174</v>
      </c>
      <c r="D186" s="11" t="s">
        <v>260</v>
      </c>
      <c r="E186" s="19" t="s">
        <v>436</v>
      </c>
      <c r="F186" s="10">
        <v>42036</v>
      </c>
      <c r="G186" s="10">
        <v>44228</v>
      </c>
      <c r="H186" s="11">
        <v>7</v>
      </c>
      <c r="I186" s="20" t="s">
        <v>259</v>
      </c>
      <c r="J186" s="11" t="s">
        <v>261</v>
      </c>
      <c r="K186" s="11" t="s">
        <v>1311</v>
      </c>
      <c r="L186" s="11">
        <v>2</v>
      </c>
    </row>
    <row r="187" spans="1:12">
      <c r="A187" s="11" t="s">
        <v>175</v>
      </c>
      <c r="D187" s="11" t="s">
        <v>260</v>
      </c>
      <c r="E187" s="19" t="s">
        <v>437</v>
      </c>
      <c r="F187" s="10">
        <v>42036</v>
      </c>
      <c r="G187" s="10">
        <v>44228</v>
      </c>
      <c r="H187" s="11">
        <v>7</v>
      </c>
      <c r="I187" s="20" t="s">
        <v>259</v>
      </c>
      <c r="J187" s="11" t="s">
        <v>261</v>
      </c>
      <c r="K187" s="11" t="s">
        <v>1311</v>
      </c>
      <c r="L187" s="11">
        <v>2</v>
      </c>
    </row>
    <row r="188" spans="1:12">
      <c r="A188" s="11" t="s">
        <v>176</v>
      </c>
      <c r="D188" s="11" t="s">
        <v>260</v>
      </c>
      <c r="E188" s="19" t="s">
        <v>438</v>
      </c>
      <c r="F188" s="10">
        <v>42036</v>
      </c>
      <c r="G188" s="10">
        <v>44228</v>
      </c>
      <c r="H188" s="11">
        <v>7</v>
      </c>
      <c r="I188" s="20" t="s">
        <v>259</v>
      </c>
      <c r="J188" s="11" t="s">
        <v>261</v>
      </c>
      <c r="K188" s="11" t="s">
        <v>1311</v>
      </c>
      <c r="L188" s="11">
        <v>2</v>
      </c>
    </row>
    <row r="189" spans="1:12">
      <c r="A189" s="11" t="s">
        <v>177</v>
      </c>
      <c r="D189" s="11" t="s">
        <v>260</v>
      </c>
      <c r="E189" s="19" t="s">
        <v>439</v>
      </c>
      <c r="F189" s="10">
        <v>42036</v>
      </c>
      <c r="G189" s="10">
        <v>44228</v>
      </c>
      <c r="H189" s="11">
        <v>7</v>
      </c>
      <c r="I189" s="20" t="s">
        <v>259</v>
      </c>
      <c r="J189" s="11" t="s">
        <v>261</v>
      </c>
      <c r="K189" s="11" t="s">
        <v>1311</v>
      </c>
      <c r="L189" s="11">
        <v>2</v>
      </c>
    </row>
    <row r="190" spans="1:12">
      <c r="A190" s="11" t="s">
        <v>178</v>
      </c>
      <c r="D190" s="11" t="s">
        <v>260</v>
      </c>
      <c r="E190" s="19" t="s">
        <v>440</v>
      </c>
      <c r="F190" s="10">
        <v>42036</v>
      </c>
      <c r="G190" s="10">
        <v>44228</v>
      </c>
      <c r="H190" s="11">
        <v>7</v>
      </c>
      <c r="I190" s="20" t="s">
        <v>259</v>
      </c>
      <c r="J190" s="11" t="s">
        <v>261</v>
      </c>
      <c r="K190" s="11" t="s">
        <v>1311</v>
      </c>
      <c r="L190" s="11">
        <v>2</v>
      </c>
    </row>
    <row r="191" spans="1:12">
      <c r="A191" s="11" t="s">
        <v>179</v>
      </c>
      <c r="D191" s="11" t="s">
        <v>260</v>
      </c>
      <c r="E191" s="19" t="s">
        <v>441</v>
      </c>
      <c r="F191" s="10">
        <v>42036</v>
      </c>
      <c r="G191" s="10">
        <v>44228</v>
      </c>
      <c r="H191" s="11">
        <v>7</v>
      </c>
      <c r="I191" s="20" t="s">
        <v>259</v>
      </c>
      <c r="J191" s="11" t="s">
        <v>261</v>
      </c>
      <c r="K191" s="11" t="s">
        <v>1311</v>
      </c>
      <c r="L191" s="11">
        <v>2</v>
      </c>
    </row>
    <row r="192" spans="1:12">
      <c r="A192" s="11" t="s">
        <v>180</v>
      </c>
      <c r="D192" s="11" t="s">
        <v>260</v>
      </c>
      <c r="E192" s="19" t="s">
        <v>442</v>
      </c>
      <c r="F192" s="10">
        <v>42036</v>
      </c>
      <c r="G192" s="10">
        <v>44228</v>
      </c>
      <c r="H192" s="11">
        <v>7</v>
      </c>
      <c r="I192" s="20" t="s">
        <v>259</v>
      </c>
      <c r="J192" s="11" t="s">
        <v>261</v>
      </c>
      <c r="K192" s="11" t="s">
        <v>1311</v>
      </c>
      <c r="L192" s="11">
        <v>2</v>
      </c>
    </row>
    <row r="193" spans="1:12">
      <c r="A193" s="11" t="s">
        <v>181</v>
      </c>
      <c r="D193" s="11" t="s">
        <v>260</v>
      </c>
      <c r="E193" s="19" t="s">
        <v>443</v>
      </c>
      <c r="F193" s="10">
        <v>42036</v>
      </c>
      <c r="G193" s="10">
        <v>44228</v>
      </c>
      <c r="H193" s="11">
        <v>7</v>
      </c>
      <c r="I193" s="20" t="s">
        <v>259</v>
      </c>
      <c r="J193" s="11" t="s">
        <v>261</v>
      </c>
      <c r="K193" s="11" t="s">
        <v>1311</v>
      </c>
      <c r="L193" s="11">
        <v>2</v>
      </c>
    </row>
    <row r="194" spans="1:12">
      <c r="A194" s="11" t="s">
        <v>182</v>
      </c>
      <c r="D194" s="11" t="s">
        <v>260</v>
      </c>
      <c r="E194" s="19" t="s">
        <v>444</v>
      </c>
      <c r="F194" s="10">
        <v>42036</v>
      </c>
      <c r="G194" s="10">
        <v>44228</v>
      </c>
      <c r="H194" s="11">
        <v>7</v>
      </c>
      <c r="I194" s="20" t="s">
        <v>259</v>
      </c>
      <c r="J194" s="11" t="s">
        <v>261</v>
      </c>
      <c r="K194" s="11" t="s">
        <v>1311</v>
      </c>
      <c r="L194" s="11">
        <v>2</v>
      </c>
    </row>
    <row r="195" spans="1:12">
      <c r="A195" s="11" t="s">
        <v>183</v>
      </c>
      <c r="D195" s="11" t="s">
        <v>260</v>
      </c>
      <c r="E195" s="19" t="s">
        <v>445</v>
      </c>
      <c r="F195" s="10">
        <v>42036</v>
      </c>
      <c r="G195" s="10">
        <v>44228</v>
      </c>
      <c r="H195" s="11">
        <v>7</v>
      </c>
      <c r="I195" s="20" t="s">
        <v>259</v>
      </c>
      <c r="J195" s="11" t="s">
        <v>261</v>
      </c>
      <c r="K195" s="11" t="s">
        <v>1311</v>
      </c>
      <c r="L195" s="11">
        <v>2</v>
      </c>
    </row>
    <row r="196" spans="1:12">
      <c r="A196" s="11" t="s">
        <v>184</v>
      </c>
      <c r="D196" s="11" t="s">
        <v>260</v>
      </c>
      <c r="E196" s="19" t="s">
        <v>446</v>
      </c>
      <c r="F196" s="10">
        <v>42036</v>
      </c>
      <c r="G196" s="10">
        <v>44228</v>
      </c>
      <c r="H196" s="11">
        <v>7</v>
      </c>
      <c r="I196" s="20" t="s">
        <v>259</v>
      </c>
      <c r="J196" s="11" t="s">
        <v>261</v>
      </c>
      <c r="K196" s="11" t="s">
        <v>1311</v>
      </c>
      <c r="L196" s="11">
        <v>2</v>
      </c>
    </row>
    <row r="197" spans="1:12">
      <c r="A197" s="11" t="s">
        <v>185</v>
      </c>
      <c r="D197" s="11" t="s">
        <v>260</v>
      </c>
      <c r="E197" s="19" t="s">
        <v>447</v>
      </c>
      <c r="F197" s="10">
        <v>42036</v>
      </c>
      <c r="G197" s="10">
        <v>44228</v>
      </c>
      <c r="H197" s="11">
        <v>7</v>
      </c>
      <c r="I197" s="20" t="s">
        <v>259</v>
      </c>
      <c r="J197" s="11" t="s">
        <v>261</v>
      </c>
      <c r="K197" s="11" t="s">
        <v>1311</v>
      </c>
      <c r="L197" s="11">
        <v>2</v>
      </c>
    </row>
    <row r="198" spans="1:12">
      <c r="A198" s="11" t="s">
        <v>186</v>
      </c>
      <c r="D198" s="11" t="s">
        <v>260</v>
      </c>
      <c r="E198" s="19" t="s">
        <v>448</v>
      </c>
      <c r="F198" s="10">
        <v>42036</v>
      </c>
      <c r="G198" s="10">
        <v>44228</v>
      </c>
      <c r="H198" s="11">
        <v>7</v>
      </c>
      <c r="I198" s="20" t="s">
        <v>259</v>
      </c>
      <c r="J198" s="11" t="s">
        <v>261</v>
      </c>
      <c r="K198" s="11" t="s">
        <v>1311</v>
      </c>
      <c r="L198" s="11">
        <v>2</v>
      </c>
    </row>
    <row r="199" spans="1:12">
      <c r="A199" s="11" t="s">
        <v>187</v>
      </c>
      <c r="D199" s="11" t="s">
        <v>260</v>
      </c>
      <c r="E199" s="19" t="s">
        <v>449</v>
      </c>
      <c r="F199" s="10">
        <v>42036</v>
      </c>
      <c r="G199" s="10">
        <v>44228</v>
      </c>
      <c r="H199" s="11">
        <v>7</v>
      </c>
      <c r="I199" s="20" t="s">
        <v>259</v>
      </c>
      <c r="J199" s="11" t="s">
        <v>261</v>
      </c>
      <c r="K199" s="11" t="s">
        <v>1311</v>
      </c>
      <c r="L199" s="11">
        <v>2</v>
      </c>
    </row>
    <row r="200" spans="1:12">
      <c r="A200" s="11" t="s">
        <v>188</v>
      </c>
      <c r="D200" s="11" t="s">
        <v>260</v>
      </c>
      <c r="E200" s="19" t="s">
        <v>450</v>
      </c>
      <c r="F200" s="10">
        <v>42036</v>
      </c>
      <c r="G200" s="10">
        <v>44228</v>
      </c>
      <c r="H200" s="11">
        <v>7</v>
      </c>
      <c r="I200" s="20" t="s">
        <v>259</v>
      </c>
      <c r="J200" s="11" t="s">
        <v>261</v>
      </c>
      <c r="K200" s="11" t="s">
        <v>1311</v>
      </c>
      <c r="L200" s="11">
        <v>2</v>
      </c>
    </row>
    <row r="201" spans="1:12">
      <c r="A201" s="11" t="s">
        <v>189</v>
      </c>
      <c r="D201" s="11" t="s">
        <v>260</v>
      </c>
      <c r="E201" s="19" t="s">
        <v>451</v>
      </c>
      <c r="F201" s="10">
        <v>42036</v>
      </c>
      <c r="G201" s="10">
        <v>44228</v>
      </c>
      <c r="H201" s="11">
        <v>7</v>
      </c>
      <c r="I201" s="20" t="s">
        <v>259</v>
      </c>
      <c r="J201" s="11" t="s">
        <v>261</v>
      </c>
      <c r="K201" s="11" t="s">
        <v>1311</v>
      </c>
      <c r="L201" s="11">
        <v>2</v>
      </c>
    </row>
    <row r="202" spans="1:12">
      <c r="A202" s="11" t="s">
        <v>190</v>
      </c>
      <c r="D202" s="11" t="s">
        <v>260</v>
      </c>
      <c r="E202" s="19" t="s">
        <v>452</v>
      </c>
      <c r="F202" s="10">
        <v>42036</v>
      </c>
      <c r="G202" s="10">
        <v>44228</v>
      </c>
      <c r="H202" s="11">
        <v>7</v>
      </c>
      <c r="I202" s="20" t="s">
        <v>259</v>
      </c>
      <c r="J202" s="11" t="s">
        <v>261</v>
      </c>
      <c r="K202" s="11" t="s">
        <v>1311</v>
      </c>
      <c r="L202" s="11">
        <v>2</v>
      </c>
    </row>
    <row r="203" spans="1:12">
      <c r="A203" s="11" t="s">
        <v>191</v>
      </c>
      <c r="D203" s="11" t="s">
        <v>260</v>
      </c>
      <c r="E203" s="19" t="s">
        <v>453</v>
      </c>
      <c r="F203" s="10">
        <v>42036</v>
      </c>
      <c r="G203" s="10">
        <v>44228</v>
      </c>
      <c r="H203" s="11">
        <v>7</v>
      </c>
      <c r="I203" s="20" t="s">
        <v>259</v>
      </c>
      <c r="J203" s="11" t="s">
        <v>261</v>
      </c>
      <c r="K203" s="11" t="s">
        <v>1311</v>
      </c>
      <c r="L203" s="11">
        <v>2</v>
      </c>
    </row>
    <row r="204" spans="1:12">
      <c r="A204" s="11" t="s">
        <v>192</v>
      </c>
      <c r="D204" s="11" t="s">
        <v>260</v>
      </c>
      <c r="E204" s="19" t="s">
        <v>454</v>
      </c>
      <c r="F204" s="10">
        <v>42036</v>
      </c>
      <c r="G204" s="10">
        <v>44228</v>
      </c>
      <c r="H204" s="11">
        <v>7</v>
      </c>
      <c r="I204" s="20" t="s">
        <v>259</v>
      </c>
      <c r="J204" s="11" t="s">
        <v>261</v>
      </c>
      <c r="K204" s="11" t="s">
        <v>1311</v>
      </c>
      <c r="L204" s="11">
        <v>2</v>
      </c>
    </row>
    <row r="205" spans="1:12">
      <c r="A205" s="11" t="s">
        <v>193</v>
      </c>
      <c r="D205" s="11" t="s">
        <v>260</v>
      </c>
      <c r="E205" s="19" t="s">
        <v>455</v>
      </c>
      <c r="F205" s="10">
        <v>42036</v>
      </c>
      <c r="G205" s="10">
        <v>44228</v>
      </c>
      <c r="H205" s="11">
        <v>7</v>
      </c>
      <c r="I205" s="20" t="s">
        <v>259</v>
      </c>
      <c r="J205" s="11" t="s">
        <v>261</v>
      </c>
      <c r="K205" s="11" t="s">
        <v>1311</v>
      </c>
      <c r="L205" s="11">
        <v>2</v>
      </c>
    </row>
    <row r="206" spans="1:12">
      <c r="A206" s="11" t="s">
        <v>194</v>
      </c>
      <c r="D206" s="11" t="s">
        <v>260</v>
      </c>
      <c r="E206" s="19" t="s">
        <v>456</v>
      </c>
      <c r="F206" s="10">
        <v>42036</v>
      </c>
      <c r="G206" s="10">
        <v>44228</v>
      </c>
      <c r="H206" s="11">
        <v>7</v>
      </c>
      <c r="I206" s="20" t="s">
        <v>259</v>
      </c>
      <c r="J206" s="11" t="s">
        <v>261</v>
      </c>
      <c r="K206" s="11" t="s">
        <v>1311</v>
      </c>
      <c r="L206" s="11">
        <v>2</v>
      </c>
    </row>
    <row r="207" spans="1:12">
      <c r="A207" s="11" t="s">
        <v>195</v>
      </c>
      <c r="D207" s="11" t="s">
        <v>260</v>
      </c>
      <c r="E207" s="19" t="s">
        <v>457</v>
      </c>
      <c r="F207" s="10">
        <v>42036</v>
      </c>
      <c r="G207" s="10">
        <v>44228</v>
      </c>
      <c r="H207" s="11">
        <v>7</v>
      </c>
      <c r="I207" s="20" t="s">
        <v>259</v>
      </c>
      <c r="J207" s="11" t="s">
        <v>261</v>
      </c>
      <c r="K207" s="11" t="s">
        <v>1311</v>
      </c>
      <c r="L207" s="11">
        <v>2</v>
      </c>
    </row>
    <row r="208" spans="1:12">
      <c r="A208" s="11" t="s">
        <v>196</v>
      </c>
      <c r="D208" s="11" t="s">
        <v>260</v>
      </c>
      <c r="E208" s="19" t="s">
        <v>458</v>
      </c>
      <c r="F208" s="10">
        <v>42036</v>
      </c>
      <c r="G208" s="10">
        <v>44228</v>
      </c>
      <c r="H208" s="11">
        <v>7</v>
      </c>
      <c r="I208" s="20" t="s">
        <v>259</v>
      </c>
      <c r="J208" s="11" t="s">
        <v>261</v>
      </c>
      <c r="K208" s="11" t="s">
        <v>1311</v>
      </c>
      <c r="L208" s="11">
        <v>2</v>
      </c>
    </row>
    <row r="209" spans="1:12">
      <c r="A209" s="11" t="s">
        <v>197</v>
      </c>
      <c r="D209" s="11" t="s">
        <v>260</v>
      </c>
      <c r="E209" s="19" t="s">
        <v>459</v>
      </c>
      <c r="F209" s="10">
        <v>42036</v>
      </c>
      <c r="G209" s="10">
        <v>44228</v>
      </c>
      <c r="H209" s="11">
        <v>7</v>
      </c>
      <c r="I209" s="20" t="s">
        <v>259</v>
      </c>
      <c r="J209" s="11" t="s">
        <v>261</v>
      </c>
      <c r="K209" s="11" t="s">
        <v>1311</v>
      </c>
      <c r="L209" s="11">
        <v>2</v>
      </c>
    </row>
    <row r="210" spans="1:12">
      <c r="A210" s="11" t="s">
        <v>198</v>
      </c>
      <c r="D210" s="11" t="s">
        <v>260</v>
      </c>
      <c r="E210" s="19" t="s">
        <v>460</v>
      </c>
      <c r="F210" s="10">
        <v>42036</v>
      </c>
      <c r="G210" s="10">
        <v>44228</v>
      </c>
      <c r="H210" s="11">
        <v>7</v>
      </c>
      <c r="I210" s="20" t="s">
        <v>259</v>
      </c>
      <c r="J210" s="11" t="s">
        <v>261</v>
      </c>
      <c r="K210" s="11" t="s">
        <v>1311</v>
      </c>
      <c r="L210" s="11">
        <v>2</v>
      </c>
    </row>
    <row r="211" spans="1:12">
      <c r="A211" s="11" t="s">
        <v>199</v>
      </c>
      <c r="D211" s="11" t="s">
        <v>260</v>
      </c>
      <c r="E211" s="19" t="s">
        <v>461</v>
      </c>
      <c r="F211" s="10">
        <v>42036</v>
      </c>
      <c r="G211" s="10">
        <v>44228</v>
      </c>
      <c r="H211" s="11">
        <v>7</v>
      </c>
      <c r="I211" s="20" t="s">
        <v>259</v>
      </c>
      <c r="J211" s="11" t="s">
        <v>261</v>
      </c>
      <c r="K211" s="11" t="s">
        <v>1311</v>
      </c>
      <c r="L211" s="11">
        <v>2</v>
      </c>
    </row>
    <row r="212" spans="1:12">
      <c r="A212" s="11" t="s">
        <v>200</v>
      </c>
      <c r="D212" s="11" t="s">
        <v>260</v>
      </c>
      <c r="E212" s="19" t="s">
        <v>462</v>
      </c>
      <c r="F212" s="10">
        <v>42036</v>
      </c>
      <c r="G212" s="10">
        <v>44228</v>
      </c>
      <c r="H212" s="11">
        <v>7</v>
      </c>
      <c r="I212" s="20" t="s">
        <v>259</v>
      </c>
      <c r="J212" s="11" t="s">
        <v>261</v>
      </c>
      <c r="K212" s="11" t="s">
        <v>1311</v>
      </c>
      <c r="L212" s="11">
        <v>2</v>
      </c>
    </row>
    <row r="213" spans="1:12">
      <c r="A213" s="11" t="s">
        <v>201</v>
      </c>
      <c r="D213" s="11" t="s">
        <v>260</v>
      </c>
      <c r="E213" s="19" t="s">
        <v>463</v>
      </c>
      <c r="F213" s="10">
        <v>42036</v>
      </c>
      <c r="G213" s="10">
        <v>44228</v>
      </c>
      <c r="H213" s="11">
        <v>7</v>
      </c>
      <c r="I213" s="20" t="s">
        <v>259</v>
      </c>
      <c r="J213" s="11" t="s">
        <v>261</v>
      </c>
      <c r="K213" s="11" t="s">
        <v>1311</v>
      </c>
      <c r="L213" s="11">
        <v>2</v>
      </c>
    </row>
    <row r="214" spans="1:12">
      <c r="A214" s="11" t="s">
        <v>202</v>
      </c>
      <c r="D214" s="11" t="s">
        <v>260</v>
      </c>
      <c r="E214" s="19" t="s">
        <v>464</v>
      </c>
      <c r="F214" s="10">
        <v>42036</v>
      </c>
      <c r="G214" s="10">
        <v>44228</v>
      </c>
      <c r="H214" s="11">
        <v>7</v>
      </c>
      <c r="I214" s="20" t="s">
        <v>259</v>
      </c>
      <c r="J214" s="11" t="s">
        <v>261</v>
      </c>
      <c r="K214" s="11" t="s">
        <v>1311</v>
      </c>
      <c r="L214" s="11">
        <v>2</v>
      </c>
    </row>
    <row r="215" spans="1:12">
      <c r="A215" s="11" t="s">
        <v>203</v>
      </c>
      <c r="D215" s="11" t="s">
        <v>260</v>
      </c>
      <c r="E215" s="19" t="s">
        <v>465</v>
      </c>
      <c r="F215" s="10">
        <v>42036</v>
      </c>
      <c r="G215" s="10">
        <v>44228</v>
      </c>
      <c r="H215" s="11">
        <v>7</v>
      </c>
      <c r="I215" s="20" t="s">
        <v>259</v>
      </c>
      <c r="J215" s="11" t="s">
        <v>261</v>
      </c>
      <c r="K215" s="11" t="s">
        <v>1311</v>
      </c>
      <c r="L215" s="11">
        <v>2</v>
      </c>
    </row>
    <row r="216" spans="1:12">
      <c r="A216" s="11" t="s">
        <v>204</v>
      </c>
      <c r="D216" s="11" t="s">
        <v>260</v>
      </c>
      <c r="E216" s="19" t="s">
        <v>466</v>
      </c>
      <c r="F216" s="10">
        <v>42036</v>
      </c>
      <c r="G216" s="10">
        <v>44228</v>
      </c>
      <c r="H216" s="11">
        <v>7</v>
      </c>
      <c r="I216" s="20" t="s">
        <v>259</v>
      </c>
      <c r="J216" s="11" t="s">
        <v>261</v>
      </c>
      <c r="K216" s="11" t="s">
        <v>1311</v>
      </c>
      <c r="L216" s="11">
        <v>2</v>
      </c>
    </row>
    <row r="217" spans="1:12">
      <c r="A217" s="11" t="s">
        <v>205</v>
      </c>
      <c r="D217" s="11" t="s">
        <v>260</v>
      </c>
      <c r="E217" s="19" t="s">
        <v>467</v>
      </c>
      <c r="F217" s="10">
        <v>42036</v>
      </c>
      <c r="G217" s="10">
        <v>44228</v>
      </c>
      <c r="H217" s="11">
        <v>7</v>
      </c>
      <c r="I217" s="20" t="s">
        <v>259</v>
      </c>
      <c r="J217" s="11" t="s">
        <v>261</v>
      </c>
      <c r="K217" s="11" t="s">
        <v>1311</v>
      </c>
      <c r="L217" s="11">
        <v>2</v>
      </c>
    </row>
    <row r="218" spans="1:12">
      <c r="A218" s="11" t="s">
        <v>206</v>
      </c>
      <c r="D218" s="11" t="s">
        <v>260</v>
      </c>
      <c r="E218" s="19" t="s">
        <v>468</v>
      </c>
      <c r="F218" s="10">
        <v>42036</v>
      </c>
      <c r="G218" s="10">
        <v>44228</v>
      </c>
      <c r="H218" s="11">
        <v>7</v>
      </c>
      <c r="I218" s="20" t="s">
        <v>259</v>
      </c>
      <c r="J218" s="11" t="s">
        <v>261</v>
      </c>
      <c r="K218" s="11" t="s">
        <v>1311</v>
      </c>
      <c r="L218" s="11">
        <v>2</v>
      </c>
    </row>
    <row r="219" spans="1:12">
      <c r="A219" s="11" t="s">
        <v>207</v>
      </c>
      <c r="D219" s="11" t="s">
        <v>260</v>
      </c>
      <c r="E219" s="19" t="s">
        <v>469</v>
      </c>
      <c r="F219" s="10">
        <v>42036</v>
      </c>
      <c r="G219" s="10">
        <v>44228</v>
      </c>
      <c r="H219" s="11">
        <v>7</v>
      </c>
      <c r="I219" s="20" t="s">
        <v>259</v>
      </c>
      <c r="J219" s="11" t="s">
        <v>261</v>
      </c>
      <c r="K219" s="11" t="s">
        <v>1311</v>
      </c>
      <c r="L219" s="11">
        <v>2</v>
      </c>
    </row>
    <row r="220" spans="1:12">
      <c r="A220" s="11" t="s">
        <v>208</v>
      </c>
      <c r="D220" s="11" t="s">
        <v>260</v>
      </c>
      <c r="E220" s="19" t="s">
        <v>470</v>
      </c>
      <c r="F220" s="10">
        <v>42036</v>
      </c>
      <c r="G220" s="10">
        <v>44228</v>
      </c>
      <c r="H220" s="11">
        <v>7</v>
      </c>
      <c r="I220" s="20" t="s">
        <v>259</v>
      </c>
      <c r="J220" s="11" t="s">
        <v>261</v>
      </c>
      <c r="K220" s="11" t="s">
        <v>1311</v>
      </c>
      <c r="L220" s="11">
        <v>2</v>
      </c>
    </row>
    <row r="221" spans="1:12">
      <c r="A221" s="11" t="s">
        <v>209</v>
      </c>
      <c r="D221" s="11" t="s">
        <v>260</v>
      </c>
      <c r="E221" s="19" t="s">
        <v>471</v>
      </c>
      <c r="F221" s="10">
        <v>42036</v>
      </c>
      <c r="G221" s="10">
        <v>44228</v>
      </c>
      <c r="H221" s="11">
        <v>7</v>
      </c>
      <c r="I221" s="20" t="s">
        <v>259</v>
      </c>
      <c r="J221" s="11" t="s">
        <v>261</v>
      </c>
      <c r="K221" s="11" t="s">
        <v>1311</v>
      </c>
      <c r="L221" s="11">
        <v>2</v>
      </c>
    </row>
    <row r="222" spans="1:12">
      <c r="A222" s="11" t="s">
        <v>210</v>
      </c>
      <c r="D222" s="11" t="s">
        <v>260</v>
      </c>
      <c r="E222" s="19" t="s">
        <v>472</v>
      </c>
      <c r="F222" s="10">
        <v>42036</v>
      </c>
      <c r="G222" s="10">
        <v>44228</v>
      </c>
      <c r="H222" s="11">
        <v>7</v>
      </c>
      <c r="I222" s="20" t="s">
        <v>259</v>
      </c>
      <c r="J222" s="11" t="s">
        <v>261</v>
      </c>
      <c r="K222" s="11" t="s">
        <v>1311</v>
      </c>
      <c r="L222" s="11">
        <v>2</v>
      </c>
    </row>
    <row r="223" spans="1:12">
      <c r="A223" s="11" t="s">
        <v>211</v>
      </c>
      <c r="D223" s="11" t="s">
        <v>260</v>
      </c>
      <c r="E223" s="19" t="s">
        <v>473</v>
      </c>
      <c r="F223" s="10">
        <v>42036</v>
      </c>
      <c r="G223" s="10">
        <v>44228</v>
      </c>
      <c r="H223" s="11">
        <v>7</v>
      </c>
      <c r="I223" s="20" t="s">
        <v>259</v>
      </c>
      <c r="J223" s="11" t="s">
        <v>261</v>
      </c>
      <c r="K223" s="11" t="s">
        <v>1311</v>
      </c>
      <c r="L223" s="11">
        <v>2</v>
      </c>
    </row>
    <row r="224" spans="1:12">
      <c r="A224" s="11" t="s">
        <v>212</v>
      </c>
      <c r="D224" s="11" t="s">
        <v>260</v>
      </c>
      <c r="E224" s="19" t="s">
        <v>474</v>
      </c>
      <c r="F224" s="10">
        <v>42036</v>
      </c>
      <c r="G224" s="10">
        <v>44228</v>
      </c>
      <c r="H224" s="11">
        <v>7</v>
      </c>
      <c r="I224" s="20" t="s">
        <v>259</v>
      </c>
      <c r="J224" s="11" t="s">
        <v>261</v>
      </c>
      <c r="K224" s="11" t="s">
        <v>1311</v>
      </c>
      <c r="L224" s="11">
        <v>2</v>
      </c>
    </row>
    <row r="225" spans="1:12">
      <c r="A225" s="11" t="s">
        <v>213</v>
      </c>
      <c r="D225" s="11" t="s">
        <v>260</v>
      </c>
      <c r="E225" s="19" t="s">
        <v>475</v>
      </c>
      <c r="F225" s="10">
        <v>42036</v>
      </c>
      <c r="G225" s="10">
        <v>44228</v>
      </c>
      <c r="H225" s="11">
        <v>7</v>
      </c>
      <c r="I225" s="20" t="s">
        <v>259</v>
      </c>
      <c r="J225" s="11" t="s">
        <v>261</v>
      </c>
      <c r="K225" s="11" t="s">
        <v>1311</v>
      </c>
      <c r="L225" s="11">
        <v>2</v>
      </c>
    </row>
    <row r="226" spans="1:12">
      <c r="A226" s="11" t="s">
        <v>214</v>
      </c>
      <c r="D226" s="11" t="s">
        <v>260</v>
      </c>
      <c r="E226" s="19" t="s">
        <v>476</v>
      </c>
      <c r="F226" s="10">
        <v>42036</v>
      </c>
      <c r="G226" s="10">
        <v>44228</v>
      </c>
      <c r="H226" s="11">
        <v>7</v>
      </c>
      <c r="I226" s="20" t="s">
        <v>259</v>
      </c>
      <c r="J226" s="11" t="s">
        <v>261</v>
      </c>
      <c r="K226" s="11" t="s">
        <v>1311</v>
      </c>
      <c r="L226" s="11">
        <v>2</v>
      </c>
    </row>
    <row r="227" spans="1:12">
      <c r="A227" s="11" t="s">
        <v>215</v>
      </c>
      <c r="D227" s="11" t="s">
        <v>260</v>
      </c>
      <c r="E227" s="19" t="s">
        <v>477</v>
      </c>
      <c r="F227" s="10">
        <v>42036</v>
      </c>
      <c r="G227" s="10">
        <v>44228</v>
      </c>
      <c r="H227" s="11">
        <v>7</v>
      </c>
      <c r="I227" s="20" t="s">
        <v>259</v>
      </c>
      <c r="J227" s="11" t="s">
        <v>261</v>
      </c>
      <c r="K227" s="11" t="s">
        <v>1311</v>
      </c>
      <c r="L227" s="11">
        <v>2</v>
      </c>
    </row>
    <row r="228" spans="1:12">
      <c r="A228" s="11" t="s">
        <v>216</v>
      </c>
      <c r="D228" s="11" t="s">
        <v>260</v>
      </c>
      <c r="E228" s="19" t="s">
        <v>478</v>
      </c>
      <c r="F228" s="10">
        <v>42036</v>
      </c>
      <c r="G228" s="10">
        <v>44228</v>
      </c>
      <c r="H228" s="11">
        <v>7</v>
      </c>
      <c r="I228" s="20" t="s">
        <v>259</v>
      </c>
      <c r="J228" s="11" t="s">
        <v>261</v>
      </c>
      <c r="K228" s="11" t="s">
        <v>1311</v>
      </c>
      <c r="L228" s="11">
        <v>2</v>
      </c>
    </row>
    <row r="229" spans="1:12">
      <c r="A229" s="11" t="s">
        <v>217</v>
      </c>
      <c r="D229" s="11" t="s">
        <v>260</v>
      </c>
      <c r="E229" s="19" t="s">
        <v>479</v>
      </c>
      <c r="F229" s="10">
        <v>42036</v>
      </c>
      <c r="G229" s="10">
        <v>44228</v>
      </c>
      <c r="H229" s="11">
        <v>7</v>
      </c>
      <c r="I229" s="20" t="s">
        <v>259</v>
      </c>
      <c r="J229" s="11" t="s">
        <v>261</v>
      </c>
      <c r="K229" s="11" t="s">
        <v>1311</v>
      </c>
      <c r="L229" s="11">
        <v>2</v>
      </c>
    </row>
    <row r="230" spans="1:12">
      <c r="A230" s="11" t="s">
        <v>218</v>
      </c>
      <c r="D230" s="11" t="s">
        <v>260</v>
      </c>
      <c r="E230" s="19" t="s">
        <v>480</v>
      </c>
      <c r="F230" s="10">
        <v>42036</v>
      </c>
      <c r="G230" s="10">
        <v>44228</v>
      </c>
      <c r="H230" s="11">
        <v>7</v>
      </c>
      <c r="I230" s="20" t="s">
        <v>259</v>
      </c>
      <c r="J230" s="11" t="s">
        <v>261</v>
      </c>
      <c r="K230" s="11" t="s">
        <v>1311</v>
      </c>
      <c r="L230" s="11">
        <v>2</v>
      </c>
    </row>
    <row r="231" spans="1:12">
      <c r="A231" s="11" t="s">
        <v>219</v>
      </c>
      <c r="D231" s="11" t="s">
        <v>260</v>
      </c>
      <c r="E231" s="19" t="s">
        <v>481</v>
      </c>
      <c r="F231" s="10">
        <v>42036</v>
      </c>
      <c r="G231" s="10">
        <v>44228</v>
      </c>
      <c r="H231" s="11">
        <v>7</v>
      </c>
      <c r="I231" s="20" t="s">
        <v>259</v>
      </c>
      <c r="J231" s="11" t="s">
        <v>261</v>
      </c>
      <c r="K231" s="11" t="s">
        <v>1311</v>
      </c>
      <c r="L231" s="11">
        <v>2</v>
      </c>
    </row>
    <row r="232" spans="1:12">
      <c r="A232" s="11" t="s">
        <v>220</v>
      </c>
      <c r="D232" s="11" t="s">
        <v>260</v>
      </c>
      <c r="E232" s="19" t="s">
        <v>482</v>
      </c>
      <c r="F232" s="10">
        <v>42036</v>
      </c>
      <c r="G232" s="10">
        <v>44228</v>
      </c>
      <c r="H232" s="11">
        <v>7</v>
      </c>
      <c r="I232" s="20" t="s">
        <v>259</v>
      </c>
      <c r="J232" s="11" t="s">
        <v>261</v>
      </c>
      <c r="K232" s="11" t="s">
        <v>1311</v>
      </c>
      <c r="L232" s="11">
        <v>2</v>
      </c>
    </row>
    <row r="233" spans="1:12">
      <c r="A233" s="11" t="s">
        <v>221</v>
      </c>
      <c r="D233" s="11" t="s">
        <v>260</v>
      </c>
      <c r="E233" s="19" t="s">
        <v>483</v>
      </c>
      <c r="F233" s="10">
        <v>42036</v>
      </c>
      <c r="G233" s="10">
        <v>44228</v>
      </c>
      <c r="H233" s="11">
        <v>7</v>
      </c>
      <c r="I233" s="20" t="s">
        <v>259</v>
      </c>
      <c r="J233" s="11" t="s">
        <v>261</v>
      </c>
      <c r="K233" s="11" t="s">
        <v>1311</v>
      </c>
      <c r="L233" s="11">
        <v>2</v>
      </c>
    </row>
    <row r="234" spans="1:12">
      <c r="A234" s="11" t="s">
        <v>222</v>
      </c>
      <c r="D234" s="11" t="s">
        <v>260</v>
      </c>
      <c r="E234" s="19" t="s">
        <v>484</v>
      </c>
      <c r="F234" s="10">
        <v>42036</v>
      </c>
      <c r="G234" s="10">
        <v>44228</v>
      </c>
      <c r="H234" s="11">
        <v>7</v>
      </c>
      <c r="I234" s="20" t="s">
        <v>259</v>
      </c>
      <c r="J234" s="11" t="s">
        <v>261</v>
      </c>
      <c r="K234" s="11" t="s">
        <v>1311</v>
      </c>
      <c r="L234" s="11">
        <v>2</v>
      </c>
    </row>
    <row r="235" spans="1:12">
      <c r="A235" s="11" t="s">
        <v>223</v>
      </c>
      <c r="D235" s="11" t="s">
        <v>260</v>
      </c>
      <c r="E235" s="19" t="s">
        <v>485</v>
      </c>
      <c r="F235" s="10">
        <v>42036</v>
      </c>
      <c r="G235" s="10">
        <v>44228</v>
      </c>
      <c r="H235" s="11">
        <v>7</v>
      </c>
      <c r="I235" s="20" t="s">
        <v>259</v>
      </c>
      <c r="J235" s="11" t="s">
        <v>261</v>
      </c>
      <c r="K235" s="11" t="s">
        <v>1311</v>
      </c>
      <c r="L235" s="11">
        <v>2</v>
      </c>
    </row>
    <row r="236" spans="1:12">
      <c r="A236" s="11" t="s">
        <v>224</v>
      </c>
      <c r="D236" s="11" t="s">
        <v>260</v>
      </c>
      <c r="E236" s="19" t="s">
        <v>486</v>
      </c>
      <c r="F236" s="10">
        <v>42036</v>
      </c>
      <c r="G236" s="10">
        <v>44228</v>
      </c>
      <c r="H236" s="11">
        <v>7</v>
      </c>
      <c r="I236" s="20" t="s">
        <v>259</v>
      </c>
      <c r="J236" s="11" t="s">
        <v>261</v>
      </c>
      <c r="K236" s="11" t="s">
        <v>1311</v>
      </c>
      <c r="L236" s="11">
        <v>2</v>
      </c>
    </row>
    <row r="237" spans="1:12">
      <c r="A237" s="11" t="s">
        <v>225</v>
      </c>
      <c r="D237" s="11" t="s">
        <v>260</v>
      </c>
      <c r="E237" s="19" t="s">
        <v>487</v>
      </c>
      <c r="F237" s="10">
        <v>42036</v>
      </c>
      <c r="G237" s="10">
        <v>44228</v>
      </c>
      <c r="H237" s="11">
        <v>7</v>
      </c>
      <c r="I237" s="20" t="s">
        <v>259</v>
      </c>
      <c r="J237" s="11" t="s">
        <v>261</v>
      </c>
      <c r="K237" s="11" t="s">
        <v>1311</v>
      </c>
      <c r="L237" s="11">
        <v>2</v>
      </c>
    </row>
    <row r="238" spans="1:12">
      <c r="A238" s="11" t="s">
        <v>226</v>
      </c>
      <c r="D238" s="11" t="s">
        <v>260</v>
      </c>
      <c r="E238" s="19" t="s">
        <v>488</v>
      </c>
      <c r="F238" s="10">
        <v>42036</v>
      </c>
      <c r="G238" s="10">
        <v>44228</v>
      </c>
      <c r="H238" s="11">
        <v>7</v>
      </c>
      <c r="I238" s="20" t="s">
        <v>259</v>
      </c>
      <c r="J238" s="11" t="s">
        <v>261</v>
      </c>
      <c r="K238" s="11" t="s">
        <v>1311</v>
      </c>
      <c r="L238" s="11">
        <v>2</v>
      </c>
    </row>
    <row r="239" spans="1:12">
      <c r="A239" s="11" t="s">
        <v>227</v>
      </c>
      <c r="D239" s="11" t="s">
        <v>260</v>
      </c>
      <c r="E239" s="19" t="s">
        <v>489</v>
      </c>
      <c r="F239" s="10">
        <v>42036</v>
      </c>
      <c r="G239" s="10">
        <v>44228</v>
      </c>
      <c r="H239" s="11">
        <v>7</v>
      </c>
      <c r="I239" s="20" t="s">
        <v>259</v>
      </c>
      <c r="J239" s="11" t="s">
        <v>261</v>
      </c>
      <c r="K239" s="11" t="s">
        <v>1311</v>
      </c>
      <c r="L239" s="11">
        <v>2</v>
      </c>
    </row>
    <row r="240" spans="1:12">
      <c r="A240" s="11" t="s">
        <v>228</v>
      </c>
      <c r="D240" s="11" t="s">
        <v>260</v>
      </c>
      <c r="E240" s="19" t="s">
        <v>490</v>
      </c>
      <c r="F240" s="10">
        <v>42036</v>
      </c>
      <c r="G240" s="10">
        <v>44228</v>
      </c>
      <c r="H240" s="11">
        <v>7</v>
      </c>
      <c r="I240" s="20" t="s">
        <v>259</v>
      </c>
      <c r="J240" s="11" t="s">
        <v>261</v>
      </c>
      <c r="K240" s="11" t="s">
        <v>1311</v>
      </c>
      <c r="L240" s="11">
        <v>2</v>
      </c>
    </row>
    <row r="241" spans="1:12">
      <c r="A241" s="11" t="s">
        <v>229</v>
      </c>
      <c r="D241" s="11" t="s">
        <v>260</v>
      </c>
      <c r="E241" s="19" t="s">
        <v>491</v>
      </c>
      <c r="F241" s="10">
        <v>42036</v>
      </c>
      <c r="G241" s="10">
        <v>44228</v>
      </c>
      <c r="H241" s="11">
        <v>7</v>
      </c>
      <c r="I241" s="20" t="s">
        <v>259</v>
      </c>
      <c r="J241" s="11" t="s">
        <v>261</v>
      </c>
      <c r="K241" s="11" t="s">
        <v>1311</v>
      </c>
      <c r="L241" s="11">
        <v>2</v>
      </c>
    </row>
    <row r="242" spans="1:12">
      <c r="A242" s="11" t="s">
        <v>230</v>
      </c>
      <c r="D242" s="11" t="s">
        <v>260</v>
      </c>
      <c r="E242" s="19" t="s">
        <v>492</v>
      </c>
      <c r="F242" s="10">
        <v>42036</v>
      </c>
      <c r="G242" s="10">
        <v>44228</v>
      </c>
      <c r="H242" s="11">
        <v>7</v>
      </c>
      <c r="I242" s="20" t="s">
        <v>259</v>
      </c>
      <c r="J242" s="11" t="s">
        <v>261</v>
      </c>
      <c r="K242" s="11" t="s">
        <v>1311</v>
      </c>
      <c r="L242" s="11">
        <v>2</v>
      </c>
    </row>
    <row r="243" spans="1:12">
      <c r="A243" s="11" t="s">
        <v>231</v>
      </c>
      <c r="D243" s="11" t="s">
        <v>260</v>
      </c>
      <c r="E243" s="19" t="s">
        <v>493</v>
      </c>
      <c r="F243" s="10">
        <v>42036</v>
      </c>
      <c r="G243" s="10">
        <v>44228</v>
      </c>
      <c r="H243" s="11">
        <v>7</v>
      </c>
      <c r="I243" s="20" t="s">
        <v>259</v>
      </c>
      <c r="J243" s="11" t="s">
        <v>261</v>
      </c>
      <c r="K243" s="11" t="s">
        <v>1311</v>
      </c>
      <c r="L243" s="11">
        <v>2</v>
      </c>
    </row>
    <row r="244" spans="1:12">
      <c r="A244" s="11" t="s">
        <v>232</v>
      </c>
      <c r="D244" s="11" t="s">
        <v>260</v>
      </c>
      <c r="E244" s="19" t="s">
        <v>494</v>
      </c>
      <c r="F244" s="10">
        <v>42036</v>
      </c>
      <c r="G244" s="10">
        <v>44228</v>
      </c>
      <c r="H244" s="11">
        <v>7</v>
      </c>
      <c r="I244" s="20" t="s">
        <v>259</v>
      </c>
      <c r="J244" s="11" t="s">
        <v>261</v>
      </c>
      <c r="K244" s="11" t="s">
        <v>1311</v>
      </c>
      <c r="L244" s="11">
        <v>2</v>
      </c>
    </row>
    <row r="245" spans="1:12">
      <c r="A245" s="11" t="s">
        <v>233</v>
      </c>
      <c r="D245" s="11" t="s">
        <v>260</v>
      </c>
      <c r="E245" s="19" t="s">
        <v>495</v>
      </c>
      <c r="F245" s="10">
        <v>42036</v>
      </c>
      <c r="G245" s="10">
        <v>44228</v>
      </c>
      <c r="H245" s="11">
        <v>7</v>
      </c>
      <c r="I245" s="20" t="s">
        <v>259</v>
      </c>
      <c r="J245" s="11" t="s">
        <v>261</v>
      </c>
      <c r="K245" s="11" t="s">
        <v>1311</v>
      </c>
      <c r="L245" s="11">
        <v>2</v>
      </c>
    </row>
    <row r="246" spans="1:12">
      <c r="A246" s="11" t="s">
        <v>234</v>
      </c>
      <c r="D246" s="11" t="s">
        <v>260</v>
      </c>
      <c r="E246" s="19" t="s">
        <v>496</v>
      </c>
      <c r="F246" s="10">
        <v>42036</v>
      </c>
      <c r="G246" s="10">
        <v>44228</v>
      </c>
      <c r="H246" s="11">
        <v>7</v>
      </c>
      <c r="I246" s="20" t="s">
        <v>259</v>
      </c>
      <c r="J246" s="11" t="s">
        <v>261</v>
      </c>
      <c r="K246" s="11" t="s">
        <v>1311</v>
      </c>
      <c r="L246" s="11">
        <v>2</v>
      </c>
    </row>
    <row r="247" spans="1:12">
      <c r="A247" s="11" t="s">
        <v>235</v>
      </c>
      <c r="D247" s="11" t="s">
        <v>260</v>
      </c>
      <c r="E247" s="19" t="s">
        <v>497</v>
      </c>
      <c r="F247" s="10">
        <v>42036</v>
      </c>
      <c r="G247" s="10">
        <v>44228</v>
      </c>
      <c r="H247" s="11">
        <v>7</v>
      </c>
      <c r="I247" s="20" t="s">
        <v>259</v>
      </c>
      <c r="J247" s="11" t="s">
        <v>261</v>
      </c>
      <c r="K247" s="11" t="s">
        <v>1311</v>
      </c>
      <c r="L247" s="11">
        <v>2</v>
      </c>
    </row>
    <row r="248" spans="1:12">
      <c r="A248" s="11" t="s">
        <v>236</v>
      </c>
      <c r="D248" s="11" t="s">
        <v>260</v>
      </c>
      <c r="E248" s="19" t="s">
        <v>498</v>
      </c>
      <c r="F248" s="10">
        <v>42036</v>
      </c>
      <c r="G248" s="10">
        <v>44228</v>
      </c>
      <c r="H248" s="11">
        <v>7</v>
      </c>
      <c r="I248" s="20" t="s">
        <v>259</v>
      </c>
      <c r="J248" s="11" t="s">
        <v>261</v>
      </c>
      <c r="K248" s="11" t="s">
        <v>1311</v>
      </c>
      <c r="L248" s="11">
        <v>2</v>
      </c>
    </row>
    <row r="249" spans="1:12">
      <c r="A249" s="11" t="s">
        <v>237</v>
      </c>
      <c r="D249" s="11" t="s">
        <v>260</v>
      </c>
      <c r="E249" s="19" t="s">
        <v>499</v>
      </c>
      <c r="F249" s="10">
        <v>42036</v>
      </c>
      <c r="G249" s="10">
        <v>44228</v>
      </c>
      <c r="H249" s="11">
        <v>7</v>
      </c>
      <c r="I249" s="20" t="s">
        <v>259</v>
      </c>
      <c r="J249" s="11" t="s">
        <v>261</v>
      </c>
      <c r="K249" s="11" t="s">
        <v>1311</v>
      </c>
      <c r="L249" s="11">
        <v>2</v>
      </c>
    </row>
    <row r="250" spans="1:12">
      <c r="A250" s="11" t="s">
        <v>238</v>
      </c>
      <c r="D250" s="11" t="s">
        <v>260</v>
      </c>
      <c r="E250" s="19" t="s">
        <v>500</v>
      </c>
      <c r="F250" s="10">
        <v>42036</v>
      </c>
      <c r="G250" s="10">
        <v>44228</v>
      </c>
      <c r="H250" s="11">
        <v>7</v>
      </c>
      <c r="I250" s="20" t="s">
        <v>259</v>
      </c>
      <c r="J250" s="11" t="s">
        <v>261</v>
      </c>
      <c r="K250" s="11" t="s">
        <v>1311</v>
      </c>
      <c r="L250" s="11">
        <v>2</v>
      </c>
    </row>
    <row r="251" spans="1:12">
      <c r="A251" s="11" t="s">
        <v>239</v>
      </c>
      <c r="D251" s="11" t="s">
        <v>260</v>
      </c>
      <c r="E251" s="19" t="s">
        <v>501</v>
      </c>
      <c r="F251" s="10">
        <v>42036</v>
      </c>
      <c r="G251" s="10">
        <v>44228</v>
      </c>
      <c r="H251" s="11">
        <v>7</v>
      </c>
      <c r="I251" s="20" t="s">
        <v>259</v>
      </c>
      <c r="J251" s="11" t="s">
        <v>261</v>
      </c>
      <c r="K251" s="11" t="s">
        <v>1311</v>
      </c>
      <c r="L251" s="11">
        <v>2</v>
      </c>
    </row>
    <row r="252" spans="1:12">
      <c r="A252" s="11" t="s">
        <v>240</v>
      </c>
      <c r="D252" s="11" t="s">
        <v>260</v>
      </c>
      <c r="E252" s="19" t="s">
        <v>502</v>
      </c>
      <c r="F252" s="10">
        <v>42036</v>
      </c>
      <c r="G252" s="10">
        <v>44228</v>
      </c>
      <c r="H252" s="11">
        <v>7</v>
      </c>
      <c r="I252" s="20" t="s">
        <v>259</v>
      </c>
      <c r="J252" s="11" t="s">
        <v>261</v>
      </c>
      <c r="K252" s="11" t="s">
        <v>1311</v>
      </c>
      <c r="L252" s="11">
        <v>2</v>
      </c>
    </row>
    <row r="253" spans="1:12">
      <c r="A253" s="11" t="s">
        <v>241</v>
      </c>
      <c r="D253" s="11" t="s">
        <v>260</v>
      </c>
      <c r="E253" s="19" t="s">
        <v>503</v>
      </c>
      <c r="F253" s="10">
        <v>42036</v>
      </c>
      <c r="G253" s="10">
        <v>44228</v>
      </c>
      <c r="H253" s="11">
        <v>7</v>
      </c>
      <c r="I253" s="20" t="s">
        <v>259</v>
      </c>
      <c r="J253" s="11" t="s">
        <v>261</v>
      </c>
      <c r="K253" s="11" t="s">
        <v>1311</v>
      </c>
      <c r="L253" s="11">
        <v>2</v>
      </c>
    </row>
    <row r="254" spans="1:12">
      <c r="A254" s="11" t="s">
        <v>242</v>
      </c>
      <c r="D254" s="11" t="s">
        <v>260</v>
      </c>
      <c r="E254" s="19" t="s">
        <v>504</v>
      </c>
      <c r="F254" s="10">
        <v>42036</v>
      </c>
      <c r="G254" s="10">
        <v>44228</v>
      </c>
      <c r="H254" s="11">
        <v>7</v>
      </c>
      <c r="I254" s="20" t="s">
        <v>259</v>
      </c>
      <c r="J254" s="11" t="s">
        <v>261</v>
      </c>
      <c r="K254" s="11" t="s">
        <v>1311</v>
      </c>
      <c r="L254" s="11">
        <v>2</v>
      </c>
    </row>
    <row r="255" spans="1:12">
      <c r="A255" s="11" t="s">
        <v>243</v>
      </c>
      <c r="D255" s="11" t="s">
        <v>260</v>
      </c>
      <c r="E255" s="19" t="s">
        <v>505</v>
      </c>
      <c r="F255" s="10">
        <v>42036</v>
      </c>
      <c r="G255" s="10">
        <v>44228</v>
      </c>
      <c r="H255" s="11">
        <v>7</v>
      </c>
      <c r="I255" s="20" t="s">
        <v>259</v>
      </c>
      <c r="J255" s="11" t="s">
        <v>261</v>
      </c>
      <c r="K255" s="11" t="s">
        <v>1311</v>
      </c>
      <c r="L255" s="11">
        <v>2</v>
      </c>
    </row>
    <row r="256" spans="1:12">
      <c r="A256" s="11" t="s">
        <v>244</v>
      </c>
      <c r="D256" s="11" t="s">
        <v>260</v>
      </c>
      <c r="E256" s="19" t="s">
        <v>506</v>
      </c>
      <c r="F256" s="10">
        <v>42036</v>
      </c>
      <c r="G256" s="10">
        <v>44228</v>
      </c>
      <c r="H256" s="11">
        <v>7</v>
      </c>
      <c r="I256" s="20" t="s">
        <v>259</v>
      </c>
      <c r="J256" s="11" t="s">
        <v>261</v>
      </c>
      <c r="K256" s="11" t="s">
        <v>1311</v>
      </c>
      <c r="L256" s="11">
        <v>2</v>
      </c>
    </row>
    <row r="257" spans="1:12">
      <c r="A257" s="11" t="s">
        <v>245</v>
      </c>
      <c r="D257" s="11" t="s">
        <v>260</v>
      </c>
      <c r="E257" s="19" t="s">
        <v>507</v>
      </c>
      <c r="F257" s="10">
        <v>42036</v>
      </c>
      <c r="G257" s="10">
        <v>44228</v>
      </c>
      <c r="H257" s="11">
        <v>7</v>
      </c>
      <c r="I257" s="20" t="s">
        <v>259</v>
      </c>
      <c r="J257" s="11" t="s">
        <v>261</v>
      </c>
      <c r="K257" s="11" t="s">
        <v>1311</v>
      </c>
      <c r="L257" s="11">
        <v>2</v>
      </c>
    </row>
    <row r="258" spans="1:12">
      <c r="A258" s="11" t="s">
        <v>246</v>
      </c>
      <c r="D258" s="11" t="s">
        <v>260</v>
      </c>
      <c r="E258" s="19" t="s">
        <v>508</v>
      </c>
      <c r="F258" s="10">
        <v>42036</v>
      </c>
      <c r="G258" s="10">
        <v>44228</v>
      </c>
      <c r="H258" s="11">
        <v>7</v>
      </c>
      <c r="I258" s="20" t="s">
        <v>259</v>
      </c>
      <c r="J258" s="11" t="s">
        <v>261</v>
      </c>
      <c r="K258" s="11" t="s">
        <v>1311</v>
      </c>
      <c r="L258" s="11">
        <v>2</v>
      </c>
    </row>
    <row r="259" spans="1:12">
      <c r="A259" s="11" t="s">
        <v>247</v>
      </c>
      <c r="D259" s="11" t="s">
        <v>260</v>
      </c>
      <c r="E259" s="19" t="s">
        <v>509</v>
      </c>
      <c r="F259" s="10">
        <v>42036</v>
      </c>
      <c r="G259" s="10">
        <v>44228</v>
      </c>
      <c r="H259" s="11">
        <v>7</v>
      </c>
      <c r="I259" s="20" t="s">
        <v>259</v>
      </c>
      <c r="J259" s="11" t="s">
        <v>261</v>
      </c>
      <c r="K259" s="11" t="s">
        <v>1311</v>
      </c>
      <c r="L259" s="11">
        <v>2</v>
      </c>
    </row>
    <row r="260" spans="1:12">
      <c r="A260" s="11" t="s">
        <v>248</v>
      </c>
      <c r="D260" s="11" t="s">
        <v>260</v>
      </c>
      <c r="E260" s="19" t="s">
        <v>510</v>
      </c>
      <c r="F260" s="10">
        <v>42036</v>
      </c>
      <c r="G260" s="10">
        <v>44228</v>
      </c>
      <c r="H260" s="11">
        <v>7</v>
      </c>
      <c r="I260" s="20" t="s">
        <v>259</v>
      </c>
      <c r="J260" s="11" t="s">
        <v>261</v>
      </c>
      <c r="K260" s="11" t="s">
        <v>1311</v>
      </c>
      <c r="L260" s="11">
        <v>2</v>
      </c>
    </row>
    <row r="261" spans="1:12">
      <c r="A261" s="11" t="s">
        <v>249</v>
      </c>
      <c r="D261" s="11" t="s">
        <v>260</v>
      </c>
      <c r="E261" s="19" t="s">
        <v>511</v>
      </c>
      <c r="F261" s="10">
        <v>42036</v>
      </c>
      <c r="G261" s="10">
        <v>44228</v>
      </c>
      <c r="H261" s="11">
        <v>7</v>
      </c>
      <c r="I261" s="20" t="s">
        <v>259</v>
      </c>
      <c r="J261" s="11" t="s">
        <v>261</v>
      </c>
      <c r="K261" s="11" t="s">
        <v>1311</v>
      </c>
      <c r="L261" s="11">
        <v>2</v>
      </c>
    </row>
    <row r="262" spans="1:12">
      <c r="A262" s="11" t="s">
        <v>512</v>
      </c>
      <c r="D262" s="11" t="s">
        <v>260</v>
      </c>
      <c r="E262" s="19" t="s">
        <v>762</v>
      </c>
      <c r="F262" s="10">
        <v>42036</v>
      </c>
      <c r="G262" s="10">
        <v>44228</v>
      </c>
      <c r="H262" s="11">
        <v>7</v>
      </c>
      <c r="I262" s="20" t="s">
        <v>259</v>
      </c>
      <c r="J262" s="11" t="s">
        <v>261</v>
      </c>
      <c r="K262" s="11" t="s">
        <v>1311</v>
      </c>
      <c r="L262" s="11">
        <v>2</v>
      </c>
    </row>
    <row r="263" spans="1:12">
      <c r="A263" s="11" t="s">
        <v>513</v>
      </c>
      <c r="D263" s="11" t="s">
        <v>260</v>
      </c>
      <c r="E263" s="19" t="s">
        <v>763</v>
      </c>
      <c r="F263" s="10">
        <v>42036</v>
      </c>
      <c r="G263" s="10">
        <v>44228</v>
      </c>
      <c r="H263" s="11">
        <v>7</v>
      </c>
      <c r="I263" s="20" t="s">
        <v>259</v>
      </c>
      <c r="J263" s="11" t="s">
        <v>261</v>
      </c>
      <c r="K263" s="11" t="s">
        <v>1311</v>
      </c>
      <c r="L263" s="11">
        <v>2</v>
      </c>
    </row>
    <row r="264" spans="1:12">
      <c r="A264" s="11" t="s">
        <v>514</v>
      </c>
      <c r="D264" s="11" t="s">
        <v>260</v>
      </c>
      <c r="E264" s="19" t="s">
        <v>764</v>
      </c>
      <c r="F264" s="10">
        <v>42036</v>
      </c>
      <c r="G264" s="10">
        <v>44228</v>
      </c>
      <c r="H264" s="11">
        <v>7</v>
      </c>
      <c r="I264" s="20" t="s">
        <v>259</v>
      </c>
      <c r="J264" s="11" t="s">
        <v>261</v>
      </c>
      <c r="K264" s="11" t="s">
        <v>1311</v>
      </c>
      <c r="L264" s="11">
        <v>2</v>
      </c>
    </row>
    <row r="265" spans="1:12">
      <c r="A265" s="11" t="s">
        <v>515</v>
      </c>
      <c r="D265" s="11" t="s">
        <v>260</v>
      </c>
      <c r="E265" s="19" t="s">
        <v>765</v>
      </c>
      <c r="F265" s="10">
        <v>42036</v>
      </c>
      <c r="G265" s="10">
        <v>44228</v>
      </c>
      <c r="H265" s="11">
        <v>7</v>
      </c>
      <c r="I265" s="20" t="s">
        <v>259</v>
      </c>
      <c r="J265" s="11" t="s">
        <v>261</v>
      </c>
      <c r="K265" s="11" t="s">
        <v>1311</v>
      </c>
      <c r="L265" s="11">
        <v>2</v>
      </c>
    </row>
    <row r="266" spans="1:12">
      <c r="A266" s="11" t="s">
        <v>516</v>
      </c>
      <c r="D266" s="11" t="s">
        <v>260</v>
      </c>
      <c r="E266" s="19" t="s">
        <v>766</v>
      </c>
      <c r="F266" s="10">
        <v>42036</v>
      </c>
      <c r="G266" s="10">
        <v>44228</v>
      </c>
      <c r="H266" s="11">
        <v>7</v>
      </c>
      <c r="I266" s="20" t="s">
        <v>259</v>
      </c>
      <c r="J266" s="11" t="s">
        <v>261</v>
      </c>
      <c r="K266" s="11" t="s">
        <v>1311</v>
      </c>
      <c r="L266" s="11">
        <v>2</v>
      </c>
    </row>
    <row r="267" spans="1:12">
      <c r="A267" s="11" t="s">
        <v>517</v>
      </c>
      <c r="D267" s="11" t="s">
        <v>260</v>
      </c>
      <c r="E267" s="19" t="s">
        <v>767</v>
      </c>
      <c r="F267" s="10">
        <v>42036</v>
      </c>
      <c r="G267" s="10">
        <v>44228</v>
      </c>
      <c r="H267" s="11">
        <v>7</v>
      </c>
      <c r="I267" s="20" t="s">
        <v>259</v>
      </c>
      <c r="J267" s="11" t="s">
        <v>261</v>
      </c>
      <c r="K267" s="11" t="s">
        <v>1311</v>
      </c>
      <c r="L267" s="11">
        <v>2</v>
      </c>
    </row>
    <row r="268" spans="1:12">
      <c r="A268" s="11" t="s">
        <v>518</v>
      </c>
      <c r="D268" s="11" t="s">
        <v>260</v>
      </c>
      <c r="E268" s="19" t="s">
        <v>768</v>
      </c>
      <c r="F268" s="10">
        <v>42036</v>
      </c>
      <c r="G268" s="10">
        <v>44228</v>
      </c>
      <c r="H268" s="11">
        <v>7</v>
      </c>
      <c r="I268" s="20" t="s">
        <v>259</v>
      </c>
      <c r="J268" s="11" t="s">
        <v>261</v>
      </c>
      <c r="K268" s="11" t="s">
        <v>1311</v>
      </c>
      <c r="L268" s="11">
        <v>2</v>
      </c>
    </row>
    <row r="269" spans="1:12">
      <c r="A269" s="11" t="s">
        <v>519</v>
      </c>
      <c r="D269" s="11" t="s">
        <v>260</v>
      </c>
      <c r="E269" s="19" t="s">
        <v>769</v>
      </c>
      <c r="F269" s="10">
        <v>42036</v>
      </c>
      <c r="G269" s="10">
        <v>44228</v>
      </c>
      <c r="H269" s="11">
        <v>7</v>
      </c>
      <c r="I269" s="20" t="s">
        <v>259</v>
      </c>
      <c r="J269" s="11" t="s">
        <v>261</v>
      </c>
      <c r="K269" s="11" t="s">
        <v>1311</v>
      </c>
      <c r="L269" s="11">
        <v>2</v>
      </c>
    </row>
    <row r="270" spans="1:12">
      <c r="A270" s="11" t="s">
        <v>520</v>
      </c>
      <c r="D270" s="11" t="s">
        <v>260</v>
      </c>
      <c r="E270" s="19" t="s">
        <v>770</v>
      </c>
      <c r="F270" s="10">
        <v>42036</v>
      </c>
      <c r="G270" s="10">
        <v>44228</v>
      </c>
      <c r="H270" s="11">
        <v>7</v>
      </c>
      <c r="I270" s="20" t="s">
        <v>259</v>
      </c>
      <c r="J270" s="11" t="s">
        <v>261</v>
      </c>
      <c r="K270" s="11" t="s">
        <v>1311</v>
      </c>
      <c r="L270" s="11">
        <v>2</v>
      </c>
    </row>
    <row r="271" spans="1:12">
      <c r="A271" s="11" t="s">
        <v>521</v>
      </c>
      <c r="D271" s="11" t="s">
        <v>260</v>
      </c>
      <c r="E271" s="19" t="s">
        <v>771</v>
      </c>
      <c r="F271" s="10">
        <v>42036</v>
      </c>
      <c r="G271" s="10">
        <v>44228</v>
      </c>
      <c r="H271" s="11">
        <v>7</v>
      </c>
      <c r="I271" s="20" t="s">
        <v>259</v>
      </c>
      <c r="J271" s="11" t="s">
        <v>261</v>
      </c>
      <c r="K271" s="11" t="s">
        <v>1311</v>
      </c>
      <c r="L271" s="11">
        <v>2</v>
      </c>
    </row>
    <row r="272" spans="1:12">
      <c r="A272" s="11" t="s">
        <v>522</v>
      </c>
      <c r="D272" s="11" t="s">
        <v>260</v>
      </c>
      <c r="E272" s="19" t="s">
        <v>772</v>
      </c>
      <c r="F272" s="10">
        <v>42036</v>
      </c>
      <c r="G272" s="10">
        <v>44228</v>
      </c>
      <c r="H272" s="11">
        <v>7</v>
      </c>
      <c r="I272" s="20" t="s">
        <v>259</v>
      </c>
      <c r="J272" s="11" t="s">
        <v>261</v>
      </c>
      <c r="K272" s="11" t="s">
        <v>1311</v>
      </c>
      <c r="L272" s="11">
        <v>2</v>
      </c>
    </row>
    <row r="273" spans="1:12">
      <c r="A273" s="11" t="s">
        <v>523</v>
      </c>
      <c r="D273" s="11" t="s">
        <v>260</v>
      </c>
      <c r="E273" s="19" t="s">
        <v>773</v>
      </c>
      <c r="F273" s="10">
        <v>42036</v>
      </c>
      <c r="G273" s="10">
        <v>44228</v>
      </c>
      <c r="H273" s="11">
        <v>7</v>
      </c>
      <c r="I273" s="20" t="s">
        <v>259</v>
      </c>
      <c r="J273" s="11" t="s">
        <v>261</v>
      </c>
      <c r="K273" s="11" t="s">
        <v>1311</v>
      </c>
      <c r="L273" s="11">
        <v>2</v>
      </c>
    </row>
    <row r="274" spans="1:12">
      <c r="A274" s="11" t="s">
        <v>524</v>
      </c>
      <c r="D274" s="11" t="s">
        <v>260</v>
      </c>
      <c r="E274" s="19" t="s">
        <v>774</v>
      </c>
      <c r="F274" s="10">
        <v>42036</v>
      </c>
      <c r="G274" s="10">
        <v>44228</v>
      </c>
      <c r="H274" s="11">
        <v>7</v>
      </c>
      <c r="I274" s="20" t="s">
        <v>259</v>
      </c>
      <c r="J274" s="11" t="s">
        <v>261</v>
      </c>
      <c r="K274" s="11" t="s">
        <v>1311</v>
      </c>
      <c r="L274" s="11">
        <v>2</v>
      </c>
    </row>
    <row r="275" spans="1:12">
      <c r="A275" s="11" t="s">
        <v>525</v>
      </c>
      <c r="D275" s="11" t="s">
        <v>260</v>
      </c>
      <c r="E275" s="19" t="s">
        <v>775</v>
      </c>
      <c r="F275" s="10">
        <v>42036</v>
      </c>
      <c r="G275" s="10">
        <v>44228</v>
      </c>
      <c r="H275" s="11">
        <v>7</v>
      </c>
      <c r="I275" s="20" t="s">
        <v>259</v>
      </c>
      <c r="J275" s="11" t="s">
        <v>261</v>
      </c>
      <c r="K275" s="11" t="s">
        <v>1311</v>
      </c>
      <c r="L275" s="11">
        <v>2</v>
      </c>
    </row>
    <row r="276" spans="1:12">
      <c r="A276" s="11" t="s">
        <v>526</v>
      </c>
      <c r="D276" s="11" t="s">
        <v>260</v>
      </c>
      <c r="E276" s="19" t="s">
        <v>776</v>
      </c>
      <c r="F276" s="10">
        <v>42036</v>
      </c>
      <c r="G276" s="10">
        <v>44228</v>
      </c>
      <c r="H276" s="11">
        <v>7</v>
      </c>
      <c r="I276" s="20" t="s">
        <v>259</v>
      </c>
      <c r="J276" s="11" t="s">
        <v>261</v>
      </c>
      <c r="K276" s="11" t="s">
        <v>1311</v>
      </c>
      <c r="L276" s="11">
        <v>2</v>
      </c>
    </row>
    <row r="277" spans="1:12">
      <c r="A277" s="11" t="s">
        <v>527</v>
      </c>
      <c r="D277" s="11" t="s">
        <v>260</v>
      </c>
      <c r="E277" s="19" t="s">
        <v>777</v>
      </c>
      <c r="F277" s="10">
        <v>42036</v>
      </c>
      <c r="G277" s="10">
        <v>44228</v>
      </c>
      <c r="H277" s="11">
        <v>7</v>
      </c>
      <c r="I277" s="20" t="s">
        <v>259</v>
      </c>
      <c r="J277" s="11" t="s">
        <v>261</v>
      </c>
      <c r="K277" s="11" t="s">
        <v>1311</v>
      </c>
      <c r="L277" s="11">
        <v>2</v>
      </c>
    </row>
    <row r="278" spans="1:12">
      <c r="A278" s="11" t="s">
        <v>528</v>
      </c>
      <c r="D278" s="11" t="s">
        <v>260</v>
      </c>
      <c r="E278" s="19" t="s">
        <v>778</v>
      </c>
      <c r="F278" s="10">
        <v>42036</v>
      </c>
      <c r="G278" s="10">
        <v>44228</v>
      </c>
      <c r="H278" s="11">
        <v>7</v>
      </c>
      <c r="I278" s="20" t="s">
        <v>259</v>
      </c>
      <c r="J278" s="11" t="s">
        <v>261</v>
      </c>
      <c r="K278" s="11" t="s">
        <v>1311</v>
      </c>
      <c r="L278" s="11">
        <v>2</v>
      </c>
    </row>
    <row r="279" spans="1:12">
      <c r="A279" s="11" t="s">
        <v>529</v>
      </c>
      <c r="D279" s="11" t="s">
        <v>260</v>
      </c>
      <c r="E279" s="19" t="s">
        <v>779</v>
      </c>
      <c r="F279" s="10">
        <v>42036</v>
      </c>
      <c r="G279" s="10">
        <v>44228</v>
      </c>
      <c r="H279" s="11">
        <v>7</v>
      </c>
      <c r="I279" s="20" t="s">
        <v>259</v>
      </c>
      <c r="J279" s="11" t="s">
        <v>261</v>
      </c>
      <c r="K279" s="11" t="s">
        <v>1311</v>
      </c>
      <c r="L279" s="11">
        <v>2</v>
      </c>
    </row>
    <row r="280" spans="1:12">
      <c r="A280" s="11" t="s">
        <v>530</v>
      </c>
      <c r="D280" s="11" t="s">
        <v>260</v>
      </c>
      <c r="E280" s="19" t="s">
        <v>780</v>
      </c>
      <c r="F280" s="10">
        <v>42036</v>
      </c>
      <c r="G280" s="10">
        <v>44228</v>
      </c>
      <c r="H280" s="11">
        <v>7</v>
      </c>
      <c r="I280" s="20" t="s">
        <v>259</v>
      </c>
      <c r="J280" s="11" t="s">
        <v>261</v>
      </c>
      <c r="K280" s="11" t="s">
        <v>1311</v>
      </c>
      <c r="L280" s="11">
        <v>2</v>
      </c>
    </row>
    <row r="281" spans="1:12">
      <c r="A281" s="11" t="s">
        <v>531</v>
      </c>
      <c r="D281" s="11" t="s">
        <v>260</v>
      </c>
      <c r="E281" s="19" t="s">
        <v>781</v>
      </c>
      <c r="F281" s="10">
        <v>42036</v>
      </c>
      <c r="G281" s="10">
        <v>44228</v>
      </c>
      <c r="H281" s="11">
        <v>7</v>
      </c>
      <c r="I281" s="20" t="s">
        <v>259</v>
      </c>
      <c r="J281" s="11" t="s">
        <v>261</v>
      </c>
      <c r="K281" s="11" t="s">
        <v>1311</v>
      </c>
      <c r="L281" s="11">
        <v>2</v>
      </c>
    </row>
    <row r="282" spans="1:12">
      <c r="A282" s="11" t="s">
        <v>532</v>
      </c>
      <c r="D282" s="11" t="s">
        <v>260</v>
      </c>
      <c r="E282" s="19" t="s">
        <v>782</v>
      </c>
      <c r="F282" s="10">
        <v>42036</v>
      </c>
      <c r="G282" s="10">
        <v>44228</v>
      </c>
      <c r="H282" s="11">
        <v>7</v>
      </c>
      <c r="I282" s="20" t="s">
        <v>259</v>
      </c>
      <c r="J282" s="11" t="s">
        <v>261</v>
      </c>
      <c r="K282" s="11" t="s">
        <v>1311</v>
      </c>
      <c r="L282" s="11">
        <v>2</v>
      </c>
    </row>
    <row r="283" spans="1:12">
      <c r="A283" s="11" t="s">
        <v>533</v>
      </c>
      <c r="D283" s="11" t="s">
        <v>260</v>
      </c>
      <c r="E283" s="19" t="s">
        <v>783</v>
      </c>
      <c r="F283" s="10">
        <v>42036</v>
      </c>
      <c r="G283" s="10">
        <v>44228</v>
      </c>
      <c r="H283" s="11">
        <v>7</v>
      </c>
      <c r="I283" s="20" t="s">
        <v>259</v>
      </c>
      <c r="J283" s="11" t="s">
        <v>261</v>
      </c>
      <c r="K283" s="11" t="s">
        <v>1311</v>
      </c>
      <c r="L283" s="11">
        <v>2</v>
      </c>
    </row>
    <row r="284" spans="1:12">
      <c r="A284" s="11" t="s">
        <v>534</v>
      </c>
      <c r="D284" s="11" t="s">
        <v>260</v>
      </c>
      <c r="E284" s="19" t="s">
        <v>784</v>
      </c>
      <c r="F284" s="10">
        <v>42036</v>
      </c>
      <c r="G284" s="10">
        <v>44228</v>
      </c>
      <c r="H284" s="11">
        <v>7</v>
      </c>
      <c r="I284" s="20" t="s">
        <v>259</v>
      </c>
      <c r="J284" s="11" t="s">
        <v>261</v>
      </c>
      <c r="K284" s="11" t="s">
        <v>1311</v>
      </c>
      <c r="L284" s="11">
        <v>2</v>
      </c>
    </row>
    <row r="285" spans="1:12">
      <c r="A285" s="11" t="s">
        <v>535</v>
      </c>
      <c r="D285" s="11" t="s">
        <v>260</v>
      </c>
      <c r="E285" s="19" t="s">
        <v>785</v>
      </c>
      <c r="F285" s="10">
        <v>42036</v>
      </c>
      <c r="G285" s="10">
        <v>44228</v>
      </c>
      <c r="H285" s="11">
        <v>7</v>
      </c>
      <c r="I285" s="20" t="s">
        <v>259</v>
      </c>
      <c r="J285" s="11" t="s">
        <v>261</v>
      </c>
      <c r="K285" s="11" t="s">
        <v>1311</v>
      </c>
      <c r="L285" s="11">
        <v>2</v>
      </c>
    </row>
    <row r="286" spans="1:12">
      <c r="A286" s="11" t="s">
        <v>536</v>
      </c>
      <c r="D286" s="11" t="s">
        <v>260</v>
      </c>
      <c r="E286" s="19" t="s">
        <v>786</v>
      </c>
      <c r="F286" s="10">
        <v>42036</v>
      </c>
      <c r="G286" s="10">
        <v>44228</v>
      </c>
      <c r="H286" s="11">
        <v>7</v>
      </c>
      <c r="I286" s="20" t="s">
        <v>259</v>
      </c>
      <c r="J286" s="11" t="s">
        <v>261</v>
      </c>
      <c r="K286" s="11" t="s">
        <v>1311</v>
      </c>
      <c r="L286" s="11">
        <v>2</v>
      </c>
    </row>
    <row r="287" spans="1:12">
      <c r="A287" s="11" t="s">
        <v>537</v>
      </c>
      <c r="D287" s="11" t="s">
        <v>260</v>
      </c>
      <c r="E287" s="19" t="s">
        <v>787</v>
      </c>
      <c r="F287" s="10">
        <v>42036</v>
      </c>
      <c r="G287" s="10">
        <v>44228</v>
      </c>
      <c r="H287" s="11">
        <v>7</v>
      </c>
      <c r="I287" s="20" t="s">
        <v>259</v>
      </c>
      <c r="J287" s="11" t="s">
        <v>261</v>
      </c>
      <c r="K287" s="11" t="s">
        <v>1311</v>
      </c>
      <c r="L287" s="11">
        <v>2</v>
      </c>
    </row>
    <row r="288" spans="1:12">
      <c r="A288" s="11" t="s">
        <v>538</v>
      </c>
      <c r="D288" s="11" t="s">
        <v>260</v>
      </c>
      <c r="E288" s="19" t="s">
        <v>788</v>
      </c>
      <c r="F288" s="10">
        <v>42036</v>
      </c>
      <c r="G288" s="10">
        <v>44228</v>
      </c>
      <c r="H288" s="11">
        <v>7</v>
      </c>
      <c r="I288" s="20" t="s">
        <v>259</v>
      </c>
      <c r="J288" s="11" t="s">
        <v>261</v>
      </c>
      <c r="K288" s="11" t="s">
        <v>1311</v>
      </c>
      <c r="L288" s="11">
        <v>2</v>
      </c>
    </row>
    <row r="289" spans="1:12">
      <c r="A289" s="11" t="s">
        <v>539</v>
      </c>
      <c r="D289" s="11" t="s">
        <v>260</v>
      </c>
      <c r="E289" s="19" t="s">
        <v>789</v>
      </c>
      <c r="F289" s="10">
        <v>42036</v>
      </c>
      <c r="G289" s="10">
        <v>44228</v>
      </c>
      <c r="H289" s="11">
        <v>7</v>
      </c>
      <c r="I289" s="20" t="s">
        <v>259</v>
      </c>
      <c r="J289" s="11" t="s">
        <v>261</v>
      </c>
      <c r="K289" s="11" t="s">
        <v>1311</v>
      </c>
      <c r="L289" s="11">
        <v>2</v>
      </c>
    </row>
    <row r="290" spans="1:12">
      <c r="A290" s="11" t="s">
        <v>540</v>
      </c>
      <c r="D290" s="11" t="s">
        <v>260</v>
      </c>
      <c r="E290" s="19" t="s">
        <v>790</v>
      </c>
      <c r="F290" s="10">
        <v>42036</v>
      </c>
      <c r="G290" s="10">
        <v>44228</v>
      </c>
      <c r="H290" s="11">
        <v>7</v>
      </c>
      <c r="I290" s="20" t="s">
        <v>259</v>
      </c>
      <c r="J290" s="11" t="s">
        <v>261</v>
      </c>
      <c r="K290" s="11" t="s">
        <v>1311</v>
      </c>
      <c r="L290" s="11">
        <v>2</v>
      </c>
    </row>
    <row r="291" spans="1:12">
      <c r="A291" s="11" t="s">
        <v>541</v>
      </c>
      <c r="D291" s="11" t="s">
        <v>260</v>
      </c>
      <c r="E291" s="19" t="s">
        <v>791</v>
      </c>
      <c r="F291" s="10">
        <v>42036</v>
      </c>
      <c r="G291" s="10">
        <v>44228</v>
      </c>
      <c r="H291" s="11">
        <v>7</v>
      </c>
      <c r="I291" s="20" t="s">
        <v>259</v>
      </c>
      <c r="J291" s="11" t="s">
        <v>261</v>
      </c>
      <c r="K291" s="11" t="s">
        <v>1311</v>
      </c>
      <c r="L291" s="11">
        <v>2</v>
      </c>
    </row>
    <row r="292" spans="1:12">
      <c r="A292" s="11" t="s">
        <v>542</v>
      </c>
      <c r="D292" s="11" t="s">
        <v>260</v>
      </c>
      <c r="E292" s="19" t="s">
        <v>792</v>
      </c>
      <c r="F292" s="10">
        <v>42036</v>
      </c>
      <c r="G292" s="10">
        <v>44228</v>
      </c>
      <c r="H292" s="11">
        <v>7</v>
      </c>
      <c r="I292" s="20" t="s">
        <v>259</v>
      </c>
      <c r="J292" s="11" t="s">
        <v>261</v>
      </c>
      <c r="K292" s="11" t="s">
        <v>1311</v>
      </c>
      <c r="L292" s="11">
        <v>2</v>
      </c>
    </row>
    <row r="293" spans="1:12">
      <c r="A293" s="11" t="s">
        <v>543</v>
      </c>
      <c r="D293" s="11" t="s">
        <v>260</v>
      </c>
      <c r="E293" s="19" t="s">
        <v>793</v>
      </c>
      <c r="F293" s="10">
        <v>42036</v>
      </c>
      <c r="G293" s="10">
        <v>44228</v>
      </c>
      <c r="H293" s="11">
        <v>7</v>
      </c>
      <c r="I293" s="20" t="s">
        <v>259</v>
      </c>
      <c r="J293" s="11" t="s">
        <v>261</v>
      </c>
      <c r="K293" s="11" t="s">
        <v>1311</v>
      </c>
      <c r="L293" s="11">
        <v>2</v>
      </c>
    </row>
    <row r="294" spans="1:12">
      <c r="A294" s="11" t="s">
        <v>544</v>
      </c>
      <c r="D294" s="11" t="s">
        <v>260</v>
      </c>
      <c r="E294" s="19" t="s">
        <v>794</v>
      </c>
      <c r="F294" s="10">
        <v>42036</v>
      </c>
      <c r="G294" s="10">
        <v>44228</v>
      </c>
      <c r="H294" s="11">
        <v>7</v>
      </c>
      <c r="I294" s="20" t="s">
        <v>259</v>
      </c>
      <c r="J294" s="11" t="s">
        <v>261</v>
      </c>
      <c r="K294" s="11" t="s">
        <v>1311</v>
      </c>
      <c r="L294" s="11">
        <v>2</v>
      </c>
    </row>
    <row r="295" spans="1:12">
      <c r="A295" s="11" t="s">
        <v>545</v>
      </c>
      <c r="D295" s="11" t="s">
        <v>260</v>
      </c>
      <c r="E295" s="19" t="s">
        <v>795</v>
      </c>
      <c r="F295" s="10">
        <v>42036</v>
      </c>
      <c r="G295" s="10">
        <v>44228</v>
      </c>
      <c r="H295" s="11">
        <v>7</v>
      </c>
      <c r="I295" s="20" t="s">
        <v>259</v>
      </c>
      <c r="J295" s="11" t="s">
        <v>261</v>
      </c>
      <c r="K295" s="11" t="s">
        <v>1311</v>
      </c>
      <c r="L295" s="11">
        <v>2</v>
      </c>
    </row>
    <row r="296" spans="1:12">
      <c r="A296" s="11" t="s">
        <v>546</v>
      </c>
      <c r="D296" s="11" t="s">
        <v>260</v>
      </c>
      <c r="E296" s="19" t="s">
        <v>796</v>
      </c>
      <c r="F296" s="10">
        <v>42036</v>
      </c>
      <c r="G296" s="10">
        <v>44228</v>
      </c>
      <c r="H296" s="11">
        <v>7</v>
      </c>
      <c r="I296" s="20" t="s">
        <v>259</v>
      </c>
      <c r="J296" s="11" t="s">
        <v>261</v>
      </c>
      <c r="K296" s="11" t="s">
        <v>1311</v>
      </c>
      <c r="L296" s="11">
        <v>2</v>
      </c>
    </row>
    <row r="297" spans="1:12">
      <c r="A297" s="11" t="s">
        <v>547</v>
      </c>
      <c r="D297" s="11" t="s">
        <v>260</v>
      </c>
      <c r="E297" s="19" t="s">
        <v>797</v>
      </c>
      <c r="F297" s="10">
        <v>42036</v>
      </c>
      <c r="G297" s="10">
        <v>44228</v>
      </c>
      <c r="H297" s="11">
        <v>7</v>
      </c>
      <c r="I297" s="20" t="s">
        <v>259</v>
      </c>
      <c r="J297" s="11" t="s">
        <v>261</v>
      </c>
      <c r="K297" s="11" t="s">
        <v>1311</v>
      </c>
      <c r="L297" s="11">
        <v>2</v>
      </c>
    </row>
    <row r="298" spans="1:12">
      <c r="A298" s="11" t="s">
        <v>548</v>
      </c>
      <c r="D298" s="11" t="s">
        <v>260</v>
      </c>
      <c r="E298" s="19" t="s">
        <v>798</v>
      </c>
      <c r="F298" s="10">
        <v>42036</v>
      </c>
      <c r="G298" s="10">
        <v>44228</v>
      </c>
      <c r="H298" s="11">
        <v>7</v>
      </c>
      <c r="I298" s="20" t="s">
        <v>259</v>
      </c>
      <c r="J298" s="11" t="s">
        <v>261</v>
      </c>
      <c r="K298" s="11" t="s">
        <v>1311</v>
      </c>
      <c r="L298" s="11">
        <v>2</v>
      </c>
    </row>
    <row r="299" spans="1:12">
      <c r="A299" s="11" t="s">
        <v>549</v>
      </c>
      <c r="D299" s="11" t="s">
        <v>260</v>
      </c>
      <c r="E299" s="19" t="s">
        <v>799</v>
      </c>
      <c r="F299" s="10">
        <v>42036</v>
      </c>
      <c r="G299" s="10">
        <v>44228</v>
      </c>
      <c r="H299" s="11">
        <v>7</v>
      </c>
      <c r="I299" s="20" t="s">
        <v>259</v>
      </c>
      <c r="J299" s="11" t="s">
        <v>261</v>
      </c>
      <c r="K299" s="11" t="s">
        <v>1311</v>
      </c>
      <c r="L299" s="11">
        <v>2</v>
      </c>
    </row>
    <row r="300" spans="1:12">
      <c r="A300" s="11" t="s">
        <v>550</v>
      </c>
      <c r="D300" s="11" t="s">
        <v>260</v>
      </c>
      <c r="E300" s="19" t="s">
        <v>800</v>
      </c>
      <c r="F300" s="10">
        <v>42036</v>
      </c>
      <c r="G300" s="10">
        <v>44228</v>
      </c>
      <c r="H300" s="11">
        <v>7</v>
      </c>
      <c r="I300" s="20" t="s">
        <v>259</v>
      </c>
      <c r="J300" s="11" t="s">
        <v>261</v>
      </c>
      <c r="K300" s="11" t="s">
        <v>1311</v>
      </c>
      <c r="L300" s="11">
        <v>2</v>
      </c>
    </row>
    <row r="301" spans="1:12">
      <c r="A301" s="11" t="s">
        <v>551</v>
      </c>
      <c r="D301" s="11" t="s">
        <v>260</v>
      </c>
      <c r="E301" s="19" t="s">
        <v>801</v>
      </c>
      <c r="F301" s="10">
        <v>42036</v>
      </c>
      <c r="G301" s="10">
        <v>44228</v>
      </c>
      <c r="H301" s="11">
        <v>7</v>
      </c>
      <c r="I301" s="20" t="s">
        <v>259</v>
      </c>
      <c r="J301" s="11" t="s">
        <v>261</v>
      </c>
      <c r="K301" s="11" t="s">
        <v>1311</v>
      </c>
      <c r="L301" s="11">
        <v>2</v>
      </c>
    </row>
    <row r="302" spans="1:12">
      <c r="A302" s="11" t="s">
        <v>552</v>
      </c>
      <c r="D302" s="11" t="s">
        <v>260</v>
      </c>
      <c r="E302" s="19" t="s">
        <v>802</v>
      </c>
      <c r="F302" s="10">
        <v>42036</v>
      </c>
      <c r="G302" s="10">
        <v>44228</v>
      </c>
      <c r="H302" s="11">
        <v>7</v>
      </c>
      <c r="I302" s="20" t="s">
        <v>259</v>
      </c>
      <c r="J302" s="11" t="s">
        <v>261</v>
      </c>
      <c r="K302" s="11" t="s">
        <v>1311</v>
      </c>
      <c r="L302" s="11">
        <v>2</v>
      </c>
    </row>
    <row r="303" spans="1:12">
      <c r="A303" s="11" t="s">
        <v>553</v>
      </c>
      <c r="D303" s="11" t="s">
        <v>260</v>
      </c>
      <c r="E303" s="19" t="s">
        <v>803</v>
      </c>
      <c r="F303" s="10">
        <v>42036</v>
      </c>
      <c r="G303" s="10">
        <v>44228</v>
      </c>
      <c r="H303" s="11">
        <v>7</v>
      </c>
      <c r="I303" s="20" t="s">
        <v>259</v>
      </c>
      <c r="J303" s="11" t="s">
        <v>261</v>
      </c>
      <c r="K303" s="11" t="s">
        <v>1311</v>
      </c>
      <c r="L303" s="11">
        <v>2</v>
      </c>
    </row>
    <row r="304" spans="1:12">
      <c r="A304" s="11" t="s">
        <v>554</v>
      </c>
      <c r="D304" s="11" t="s">
        <v>260</v>
      </c>
      <c r="E304" s="19" t="s">
        <v>804</v>
      </c>
      <c r="F304" s="10">
        <v>42036</v>
      </c>
      <c r="G304" s="10">
        <v>44228</v>
      </c>
      <c r="H304" s="11">
        <v>7</v>
      </c>
      <c r="I304" s="20" t="s">
        <v>259</v>
      </c>
      <c r="J304" s="11" t="s">
        <v>261</v>
      </c>
      <c r="K304" s="11" t="s">
        <v>1311</v>
      </c>
      <c r="L304" s="11">
        <v>2</v>
      </c>
    </row>
    <row r="305" spans="1:12">
      <c r="A305" s="11" t="s">
        <v>555</v>
      </c>
      <c r="D305" s="11" t="s">
        <v>260</v>
      </c>
      <c r="E305" s="19" t="s">
        <v>805</v>
      </c>
      <c r="F305" s="10">
        <v>42036</v>
      </c>
      <c r="G305" s="10">
        <v>44228</v>
      </c>
      <c r="H305" s="11">
        <v>7</v>
      </c>
      <c r="I305" s="20" t="s">
        <v>259</v>
      </c>
      <c r="J305" s="11" t="s">
        <v>261</v>
      </c>
      <c r="K305" s="11" t="s">
        <v>1311</v>
      </c>
      <c r="L305" s="11">
        <v>2</v>
      </c>
    </row>
    <row r="306" spans="1:12">
      <c r="A306" s="11" t="s">
        <v>556</v>
      </c>
      <c r="D306" s="11" t="s">
        <v>260</v>
      </c>
      <c r="E306" s="19" t="s">
        <v>806</v>
      </c>
      <c r="F306" s="10">
        <v>42036</v>
      </c>
      <c r="G306" s="10">
        <v>44228</v>
      </c>
      <c r="H306" s="11">
        <v>7</v>
      </c>
      <c r="I306" s="20" t="s">
        <v>259</v>
      </c>
      <c r="J306" s="11" t="s">
        <v>261</v>
      </c>
      <c r="K306" s="11" t="s">
        <v>1311</v>
      </c>
      <c r="L306" s="11">
        <v>2</v>
      </c>
    </row>
    <row r="307" spans="1:12">
      <c r="A307" s="11" t="s">
        <v>557</v>
      </c>
      <c r="D307" s="11" t="s">
        <v>260</v>
      </c>
      <c r="E307" s="19" t="s">
        <v>807</v>
      </c>
      <c r="F307" s="10">
        <v>42036</v>
      </c>
      <c r="G307" s="10">
        <v>44228</v>
      </c>
      <c r="H307" s="11">
        <v>7</v>
      </c>
      <c r="I307" s="20" t="s">
        <v>259</v>
      </c>
      <c r="J307" s="11" t="s">
        <v>261</v>
      </c>
      <c r="K307" s="11" t="s">
        <v>1311</v>
      </c>
      <c r="L307" s="11">
        <v>2</v>
      </c>
    </row>
    <row r="308" spans="1:12">
      <c r="A308" s="11" t="s">
        <v>558</v>
      </c>
      <c r="D308" s="11" t="s">
        <v>260</v>
      </c>
      <c r="E308" s="19" t="s">
        <v>808</v>
      </c>
      <c r="F308" s="10">
        <v>42036</v>
      </c>
      <c r="G308" s="10">
        <v>44228</v>
      </c>
      <c r="H308" s="11">
        <v>7</v>
      </c>
      <c r="I308" s="20" t="s">
        <v>259</v>
      </c>
      <c r="J308" s="11" t="s">
        <v>261</v>
      </c>
      <c r="K308" s="11" t="s">
        <v>1311</v>
      </c>
      <c r="L308" s="11">
        <v>2</v>
      </c>
    </row>
    <row r="309" spans="1:12">
      <c r="A309" s="11" t="s">
        <v>559</v>
      </c>
      <c r="D309" s="11" t="s">
        <v>260</v>
      </c>
      <c r="E309" s="19" t="s">
        <v>809</v>
      </c>
      <c r="F309" s="10">
        <v>42036</v>
      </c>
      <c r="G309" s="10">
        <v>44228</v>
      </c>
      <c r="H309" s="11">
        <v>7</v>
      </c>
      <c r="I309" s="20" t="s">
        <v>259</v>
      </c>
      <c r="J309" s="11" t="s">
        <v>261</v>
      </c>
      <c r="K309" s="11" t="s">
        <v>1311</v>
      </c>
      <c r="L309" s="11">
        <v>2</v>
      </c>
    </row>
    <row r="310" spans="1:12">
      <c r="A310" s="11" t="s">
        <v>560</v>
      </c>
      <c r="D310" s="11" t="s">
        <v>260</v>
      </c>
      <c r="E310" s="19" t="s">
        <v>810</v>
      </c>
      <c r="F310" s="10">
        <v>42036</v>
      </c>
      <c r="G310" s="10">
        <v>44228</v>
      </c>
      <c r="H310" s="11">
        <v>7</v>
      </c>
      <c r="I310" s="20" t="s">
        <v>259</v>
      </c>
      <c r="J310" s="11" t="s">
        <v>261</v>
      </c>
      <c r="K310" s="11" t="s">
        <v>1311</v>
      </c>
      <c r="L310" s="11">
        <v>2</v>
      </c>
    </row>
    <row r="311" spans="1:12">
      <c r="A311" s="11" t="s">
        <v>561</v>
      </c>
      <c r="D311" s="11" t="s">
        <v>260</v>
      </c>
      <c r="E311" s="19" t="s">
        <v>811</v>
      </c>
      <c r="F311" s="10">
        <v>42036</v>
      </c>
      <c r="G311" s="10">
        <v>44228</v>
      </c>
      <c r="H311" s="11">
        <v>7</v>
      </c>
      <c r="I311" s="20" t="s">
        <v>259</v>
      </c>
      <c r="J311" s="11" t="s">
        <v>261</v>
      </c>
      <c r="K311" s="11" t="s">
        <v>1311</v>
      </c>
      <c r="L311" s="11">
        <v>2</v>
      </c>
    </row>
    <row r="312" spans="1:12">
      <c r="A312" s="11" t="s">
        <v>562</v>
      </c>
      <c r="D312" s="11" t="s">
        <v>260</v>
      </c>
      <c r="E312" s="19" t="s">
        <v>812</v>
      </c>
      <c r="F312" s="10">
        <v>42036</v>
      </c>
      <c r="G312" s="10">
        <v>44228</v>
      </c>
      <c r="H312" s="11">
        <v>7</v>
      </c>
      <c r="I312" s="20" t="s">
        <v>259</v>
      </c>
      <c r="J312" s="11" t="s">
        <v>261</v>
      </c>
      <c r="K312" s="11" t="s">
        <v>1311</v>
      </c>
      <c r="L312" s="11">
        <v>2</v>
      </c>
    </row>
    <row r="313" spans="1:12">
      <c r="A313" s="11" t="s">
        <v>563</v>
      </c>
      <c r="D313" s="11" t="s">
        <v>260</v>
      </c>
      <c r="E313" s="19" t="s">
        <v>813</v>
      </c>
      <c r="F313" s="10">
        <v>42036</v>
      </c>
      <c r="G313" s="10">
        <v>44228</v>
      </c>
      <c r="H313" s="11">
        <v>7</v>
      </c>
      <c r="I313" s="20" t="s">
        <v>259</v>
      </c>
      <c r="J313" s="11" t="s">
        <v>261</v>
      </c>
      <c r="K313" s="11" t="s">
        <v>1311</v>
      </c>
      <c r="L313" s="11">
        <v>2</v>
      </c>
    </row>
    <row r="314" spans="1:12">
      <c r="A314" s="11" t="s">
        <v>564</v>
      </c>
      <c r="D314" s="11" t="s">
        <v>260</v>
      </c>
      <c r="E314" s="19" t="s">
        <v>814</v>
      </c>
      <c r="F314" s="10">
        <v>42036</v>
      </c>
      <c r="G314" s="10">
        <v>44228</v>
      </c>
      <c r="H314" s="11">
        <v>7</v>
      </c>
      <c r="I314" s="20" t="s">
        <v>259</v>
      </c>
      <c r="J314" s="11" t="s">
        <v>261</v>
      </c>
      <c r="K314" s="11" t="s">
        <v>1311</v>
      </c>
      <c r="L314" s="11">
        <v>2</v>
      </c>
    </row>
    <row r="315" spans="1:12">
      <c r="A315" s="11" t="s">
        <v>565</v>
      </c>
      <c r="D315" s="11" t="s">
        <v>260</v>
      </c>
      <c r="E315" s="19" t="s">
        <v>815</v>
      </c>
      <c r="F315" s="10">
        <v>42036</v>
      </c>
      <c r="G315" s="10">
        <v>44228</v>
      </c>
      <c r="H315" s="11">
        <v>7</v>
      </c>
      <c r="I315" s="20" t="s">
        <v>259</v>
      </c>
      <c r="J315" s="11" t="s">
        <v>261</v>
      </c>
      <c r="K315" s="11" t="s">
        <v>1311</v>
      </c>
      <c r="L315" s="11">
        <v>2</v>
      </c>
    </row>
    <row r="316" spans="1:12">
      <c r="A316" s="11" t="s">
        <v>566</v>
      </c>
      <c r="D316" s="11" t="s">
        <v>260</v>
      </c>
      <c r="E316" s="19" t="s">
        <v>816</v>
      </c>
      <c r="F316" s="10">
        <v>42036</v>
      </c>
      <c r="G316" s="10">
        <v>44228</v>
      </c>
      <c r="H316" s="11">
        <v>7</v>
      </c>
      <c r="I316" s="20" t="s">
        <v>259</v>
      </c>
      <c r="J316" s="11" t="s">
        <v>261</v>
      </c>
      <c r="K316" s="11" t="s">
        <v>1311</v>
      </c>
      <c r="L316" s="11">
        <v>2</v>
      </c>
    </row>
    <row r="317" spans="1:12">
      <c r="A317" s="11" t="s">
        <v>567</v>
      </c>
      <c r="D317" s="11" t="s">
        <v>260</v>
      </c>
      <c r="E317" s="19" t="s">
        <v>817</v>
      </c>
      <c r="F317" s="10">
        <v>42036</v>
      </c>
      <c r="G317" s="10">
        <v>44228</v>
      </c>
      <c r="H317" s="11">
        <v>7</v>
      </c>
      <c r="I317" s="20" t="s">
        <v>259</v>
      </c>
      <c r="J317" s="11" t="s">
        <v>261</v>
      </c>
      <c r="K317" s="11" t="s">
        <v>1311</v>
      </c>
      <c r="L317" s="11">
        <v>2</v>
      </c>
    </row>
    <row r="318" spans="1:12">
      <c r="A318" s="11" t="s">
        <v>568</v>
      </c>
      <c r="D318" s="11" t="s">
        <v>260</v>
      </c>
      <c r="E318" s="19" t="s">
        <v>818</v>
      </c>
      <c r="F318" s="10">
        <v>42036</v>
      </c>
      <c r="G318" s="10">
        <v>44228</v>
      </c>
      <c r="H318" s="11">
        <v>7</v>
      </c>
      <c r="I318" s="20" t="s">
        <v>259</v>
      </c>
      <c r="J318" s="11" t="s">
        <v>261</v>
      </c>
      <c r="K318" s="11" t="s">
        <v>1311</v>
      </c>
      <c r="L318" s="11">
        <v>2</v>
      </c>
    </row>
    <row r="319" spans="1:12">
      <c r="A319" s="11" t="s">
        <v>569</v>
      </c>
      <c r="D319" s="11" t="s">
        <v>260</v>
      </c>
      <c r="E319" s="19" t="s">
        <v>819</v>
      </c>
      <c r="F319" s="10">
        <v>42036</v>
      </c>
      <c r="G319" s="10">
        <v>44228</v>
      </c>
      <c r="H319" s="11">
        <v>7</v>
      </c>
      <c r="I319" s="20" t="s">
        <v>259</v>
      </c>
      <c r="J319" s="11" t="s">
        <v>261</v>
      </c>
      <c r="K319" s="11" t="s">
        <v>1311</v>
      </c>
      <c r="L319" s="11">
        <v>2</v>
      </c>
    </row>
    <row r="320" spans="1:12">
      <c r="A320" s="11" t="s">
        <v>570</v>
      </c>
      <c r="D320" s="11" t="s">
        <v>260</v>
      </c>
      <c r="E320" s="19" t="s">
        <v>820</v>
      </c>
      <c r="F320" s="10">
        <v>42036</v>
      </c>
      <c r="G320" s="10">
        <v>44228</v>
      </c>
      <c r="H320" s="11">
        <v>7</v>
      </c>
      <c r="I320" s="20" t="s">
        <v>259</v>
      </c>
      <c r="J320" s="11" t="s">
        <v>261</v>
      </c>
      <c r="K320" s="11" t="s">
        <v>1311</v>
      </c>
      <c r="L320" s="11">
        <v>2</v>
      </c>
    </row>
    <row r="321" spans="1:12">
      <c r="A321" s="11" t="s">
        <v>571</v>
      </c>
      <c r="D321" s="11" t="s">
        <v>260</v>
      </c>
      <c r="E321" s="19" t="s">
        <v>821</v>
      </c>
      <c r="F321" s="10">
        <v>42036</v>
      </c>
      <c r="G321" s="10">
        <v>44228</v>
      </c>
      <c r="H321" s="11">
        <v>7</v>
      </c>
      <c r="I321" s="20" t="s">
        <v>259</v>
      </c>
      <c r="J321" s="11" t="s">
        <v>261</v>
      </c>
      <c r="K321" s="11" t="s">
        <v>1311</v>
      </c>
      <c r="L321" s="11">
        <v>2</v>
      </c>
    </row>
    <row r="322" spans="1:12">
      <c r="A322" s="11" t="s">
        <v>572</v>
      </c>
      <c r="D322" s="11" t="s">
        <v>260</v>
      </c>
      <c r="E322" s="19" t="s">
        <v>822</v>
      </c>
      <c r="F322" s="10">
        <v>42036</v>
      </c>
      <c r="G322" s="10">
        <v>44228</v>
      </c>
      <c r="H322" s="11">
        <v>7</v>
      </c>
      <c r="I322" s="20" t="s">
        <v>259</v>
      </c>
      <c r="J322" s="11" t="s">
        <v>261</v>
      </c>
      <c r="K322" s="11" t="s">
        <v>1311</v>
      </c>
      <c r="L322" s="11">
        <v>2</v>
      </c>
    </row>
    <row r="323" spans="1:12">
      <c r="A323" s="11" t="s">
        <v>573</v>
      </c>
      <c r="D323" s="11" t="s">
        <v>260</v>
      </c>
      <c r="E323" s="19" t="s">
        <v>823</v>
      </c>
      <c r="F323" s="10">
        <v>42036</v>
      </c>
      <c r="G323" s="10">
        <v>44228</v>
      </c>
      <c r="H323" s="11">
        <v>7</v>
      </c>
      <c r="I323" s="20" t="s">
        <v>259</v>
      </c>
      <c r="J323" s="11" t="s">
        <v>261</v>
      </c>
      <c r="K323" s="11" t="s">
        <v>1311</v>
      </c>
      <c r="L323" s="11">
        <v>2</v>
      </c>
    </row>
    <row r="324" spans="1:12">
      <c r="A324" s="11" t="s">
        <v>574</v>
      </c>
      <c r="D324" s="11" t="s">
        <v>260</v>
      </c>
      <c r="E324" s="19" t="s">
        <v>824</v>
      </c>
      <c r="F324" s="10">
        <v>42036</v>
      </c>
      <c r="G324" s="10">
        <v>44228</v>
      </c>
      <c r="H324" s="11">
        <v>7</v>
      </c>
      <c r="I324" s="20" t="s">
        <v>259</v>
      </c>
      <c r="J324" s="11" t="s">
        <v>261</v>
      </c>
      <c r="K324" s="11" t="s">
        <v>1311</v>
      </c>
      <c r="L324" s="11">
        <v>2</v>
      </c>
    </row>
    <row r="325" spans="1:12">
      <c r="A325" s="11" t="s">
        <v>575</v>
      </c>
      <c r="D325" s="11" t="s">
        <v>260</v>
      </c>
      <c r="E325" s="19" t="s">
        <v>825</v>
      </c>
      <c r="F325" s="10">
        <v>42036</v>
      </c>
      <c r="G325" s="10">
        <v>44228</v>
      </c>
      <c r="H325" s="11">
        <v>7</v>
      </c>
      <c r="I325" s="20" t="s">
        <v>259</v>
      </c>
      <c r="J325" s="11" t="s">
        <v>261</v>
      </c>
      <c r="K325" s="11" t="s">
        <v>1311</v>
      </c>
      <c r="L325" s="11">
        <v>2</v>
      </c>
    </row>
    <row r="326" spans="1:12">
      <c r="A326" s="11" t="s">
        <v>576</v>
      </c>
      <c r="D326" s="11" t="s">
        <v>260</v>
      </c>
      <c r="E326" s="19" t="s">
        <v>826</v>
      </c>
      <c r="F326" s="10">
        <v>42036</v>
      </c>
      <c r="G326" s="10">
        <v>44228</v>
      </c>
      <c r="H326" s="11">
        <v>7</v>
      </c>
      <c r="I326" s="20" t="s">
        <v>259</v>
      </c>
      <c r="J326" s="11" t="s">
        <v>261</v>
      </c>
      <c r="K326" s="11" t="s">
        <v>1311</v>
      </c>
      <c r="L326" s="11">
        <v>2</v>
      </c>
    </row>
    <row r="327" spans="1:12">
      <c r="A327" s="11" t="s">
        <v>577</v>
      </c>
      <c r="D327" s="11" t="s">
        <v>260</v>
      </c>
      <c r="E327" s="19" t="s">
        <v>827</v>
      </c>
      <c r="F327" s="10">
        <v>42036</v>
      </c>
      <c r="G327" s="10">
        <v>44228</v>
      </c>
      <c r="H327" s="11">
        <v>7</v>
      </c>
      <c r="I327" s="20" t="s">
        <v>259</v>
      </c>
      <c r="J327" s="11" t="s">
        <v>261</v>
      </c>
      <c r="K327" s="11" t="s">
        <v>1311</v>
      </c>
      <c r="L327" s="11">
        <v>2</v>
      </c>
    </row>
    <row r="328" spans="1:12">
      <c r="A328" s="11" t="s">
        <v>578</v>
      </c>
      <c r="D328" s="11" t="s">
        <v>260</v>
      </c>
      <c r="E328" s="19" t="s">
        <v>828</v>
      </c>
      <c r="F328" s="10">
        <v>42036</v>
      </c>
      <c r="G328" s="10">
        <v>44228</v>
      </c>
      <c r="H328" s="11">
        <v>7</v>
      </c>
      <c r="I328" s="20" t="s">
        <v>259</v>
      </c>
      <c r="J328" s="11" t="s">
        <v>261</v>
      </c>
      <c r="K328" s="11" t="s">
        <v>1311</v>
      </c>
      <c r="L328" s="11">
        <v>2</v>
      </c>
    </row>
    <row r="329" spans="1:12">
      <c r="A329" s="11" t="s">
        <v>579</v>
      </c>
      <c r="D329" s="11" t="s">
        <v>260</v>
      </c>
      <c r="E329" s="19" t="s">
        <v>829</v>
      </c>
      <c r="F329" s="10">
        <v>42036</v>
      </c>
      <c r="G329" s="10">
        <v>44228</v>
      </c>
      <c r="H329" s="11">
        <v>7</v>
      </c>
      <c r="I329" s="20" t="s">
        <v>259</v>
      </c>
      <c r="J329" s="11" t="s">
        <v>261</v>
      </c>
      <c r="K329" s="11" t="s">
        <v>1311</v>
      </c>
      <c r="L329" s="11">
        <v>2</v>
      </c>
    </row>
    <row r="330" spans="1:12">
      <c r="A330" s="11" t="s">
        <v>580</v>
      </c>
      <c r="D330" s="11" t="s">
        <v>260</v>
      </c>
      <c r="E330" s="19" t="s">
        <v>830</v>
      </c>
      <c r="F330" s="10">
        <v>42036</v>
      </c>
      <c r="G330" s="10">
        <v>44228</v>
      </c>
      <c r="H330" s="11">
        <v>7</v>
      </c>
      <c r="I330" s="20" t="s">
        <v>259</v>
      </c>
      <c r="J330" s="11" t="s">
        <v>261</v>
      </c>
      <c r="K330" s="11" t="s">
        <v>1311</v>
      </c>
      <c r="L330" s="11">
        <v>2</v>
      </c>
    </row>
    <row r="331" spans="1:12">
      <c r="A331" s="11" t="s">
        <v>581</v>
      </c>
      <c r="D331" s="11" t="s">
        <v>260</v>
      </c>
      <c r="E331" s="19" t="s">
        <v>831</v>
      </c>
      <c r="F331" s="10">
        <v>42036</v>
      </c>
      <c r="G331" s="10">
        <v>44228</v>
      </c>
      <c r="H331" s="11">
        <v>7</v>
      </c>
      <c r="I331" s="20" t="s">
        <v>259</v>
      </c>
      <c r="J331" s="11" t="s">
        <v>261</v>
      </c>
      <c r="K331" s="11" t="s">
        <v>1311</v>
      </c>
      <c r="L331" s="11">
        <v>2</v>
      </c>
    </row>
    <row r="332" spans="1:12">
      <c r="A332" s="11" t="s">
        <v>582</v>
      </c>
      <c r="D332" s="11" t="s">
        <v>260</v>
      </c>
      <c r="E332" s="19" t="s">
        <v>832</v>
      </c>
      <c r="F332" s="10">
        <v>42036</v>
      </c>
      <c r="G332" s="10">
        <v>44228</v>
      </c>
      <c r="H332" s="11">
        <v>7</v>
      </c>
      <c r="I332" s="20" t="s">
        <v>259</v>
      </c>
      <c r="J332" s="11" t="s">
        <v>261</v>
      </c>
      <c r="K332" s="11" t="s">
        <v>1311</v>
      </c>
      <c r="L332" s="11">
        <v>2</v>
      </c>
    </row>
    <row r="333" spans="1:12">
      <c r="A333" s="11" t="s">
        <v>583</v>
      </c>
      <c r="D333" s="11" t="s">
        <v>260</v>
      </c>
      <c r="E333" s="19" t="s">
        <v>833</v>
      </c>
      <c r="F333" s="10">
        <v>42036</v>
      </c>
      <c r="G333" s="10">
        <v>44228</v>
      </c>
      <c r="H333" s="11">
        <v>7</v>
      </c>
      <c r="I333" s="20" t="s">
        <v>259</v>
      </c>
      <c r="J333" s="11" t="s">
        <v>261</v>
      </c>
      <c r="K333" s="11" t="s">
        <v>1311</v>
      </c>
      <c r="L333" s="11">
        <v>2</v>
      </c>
    </row>
    <row r="334" spans="1:12">
      <c r="A334" s="11" t="s">
        <v>584</v>
      </c>
      <c r="D334" s="11" t="s">
        <v>260</v>
      </c>
      <c r="E334" s="19" t="s">
        <v>834</v>
      </c>
      <c r="F334" s="10">
        <v>42036</v>
      </c>
      <c r="G334" s="10">
        <v>44228</v>
      </c>
      <c r="H334" s="11">
        <v>7</v>
      </c>
      <c r="I334" s="20" t="s">
        <v>259</v>
      </c>
      <c r="J334" s="11" t="s">
        <v>261</v>
      </c>
      <c r="K334" s="11" t="s">
        <v>1311</v>
      </c>
      <c r="L334" s="11">
        <v>2</v>
      </c>
    </row>
    <row r="335" spans="1:12">
      <c r="A335" s="11" t="s">
        <v>585</v>
      </c>
      <c r="D335" s="11" t="s">
        <v>260</v>
      </c>
      <c r="E335" s="19" t="s">
        <v>835</v>
      </c>
      <c r="F335" s="10">
        <v>42036</v>
      </c>
      <c r="G335" s="10">
        <v>44228</v>
      </c>
      <c r="H335" s="11">
        <v>7</v>
      </c>
      <c r="I335" s="20" t="s">
        <v>259</v>
      </c>
      <c r="J335" s="11" t="s">
        <v>261</v>
      </c>
      <c r="K335" s="11" t="s">
        <v>1311</v>
      </c>
      <c r="L335" s="11">
        <v>2</v>
      </c>
    </row>
    <row r="336" spans="1:12">
      <c r="A336" s="11" t="s">
        <v>586</v>
      </c>
      <c r="D336" s="11" t="s">
        <v>260</v>
      </c>
      <c r="E336" s="19" t="s">
        <v>836</v>
      </c>
      <c r="F336" s="10">
        <v>42036</v>
      </c>
      <c r="G336" s="10">
        <v>44228</v>
      </c>
      <c r="H336" s="11">
        <v>7</v>
      </c>
      <c r="I336" s="20" t="s">
        <v>259</v>
      </c>
      <c r="J336" s="11" t="s">
        <v>261</v>
      </c>
      <c r="K336" s="11" t="s">
        <v>1311</v>
      </c>
      <c r="L336" s="11">
        <v>2</v>
      </c>
    </row>
    <row r="337" spans="1:12">
      <c r="A337" s="11" t="s">
        <v>587</v>
      </c>
      <c r="D337" s="11" t="s">
        <v>260</v>
      </c>
      <c r="E337" s="19" t="s">
        <v>837</v>
      </c>
      <c r="F337" s="10">
        <v>42036</v>
      </c>
      <c r="G337" s="10">
        <v>44228</v>
      </c>
      <c r="H337" s="11">
        <v>7</v>
      </c>
      <c r="I337" s="20" t="s">
        <v>259</v>
      </c>
      <c r="J337" s="11" t="s">
        <v>261</v>
      </c>
      <c r="K337" s="11" t="s">
        <v>1311</v>
      </c>
      <c r="L337" s="11">
        <v>2</v>
      </c>
    </row>
    <row r="338" spans="1:12">
      <c r="A338" s="11" t="s">
        <v>588</v>
      </c>
      <c r="D338" s="11" t="s">
        <v>260</v>
      </c>
      <c r="E338" s="19" t="s">
        <v>838</v>
      </c>
      <c r="F338" s="10">
        <v>42036</v>
      </c>
      <c r="G338" s="10">
        <v>44228</v>
      </c>
      <c r="H338" s="11">
        <v>7</v>
      </c>
      <c r="I338" s="20" t="s">
        <v>259</v>
      </c>
      <c r="J338" s="11" t="s">
        <v>261</v>
      </c>
      <c r="K338" s="11" t="s">
        <v>1311</v>
      </c>
      <c r="L338" s="11">
        <v>2</v>
      </c>
    </row>
    <row r="339" spans="1:12">
      <c r="A339" s="11" t="s">
        <v>589</v>
      </c>
      <c r="D339" s="11" t="s">
        <v>260</v>
      </c>
      <c r="E339" s="19" t="s">
        <v>839</v>
      </c>
      <c r="F339" s="10">
        <v>42036</v>
      </c>
      <c r="G339" s="10">
        <v>44228</v>
      </c>
      <c r="H339" s="11">
        <v>7</v>
      </c>
      <c r="I339" s="20" t="s">
        <v>259</v>
      </c>
      <c r="J339" s="11" t="s">
        <v>261</v>
      </c>
      <c r="K339" s="11" t="s">
        <v>1311</v>
      </c>
      <c r="L339" s="11">
        <v>2</v>
      </c>
    </row>
    <row r="340" spans="1:12">
      <c r="A340" s="11" t="s">
        <v>590</v>
      </c>
      <c r="D340" s="11" t="s">
        <v>260</v>
      </c>
      <c r="E340" s="19" t="s">
        <v>840</v>
      </c>
      <c r="F340" s="10">
        <v>42036</v>
      </c>
      <c r="G340" s="10">
        <v>44228</v>
      </c>
      <c r="H340" s="11">
        <v>7</v>
      </c>
      <c r="I340" s="20" t="s">
        <v>259</v>
      </c>
      <c r="J340" s="11" t="s">
        <v>261</v>
      </c>
      <c r="K340" s="11" t="s">
        <v>1311</v>
      </c>
      <c r="L340" s="11">
        <v>2</v>
      </c>
    </row>
    <row r="341" spans="1:12">
      <c r="A341" s="11" t="s">
        <v>591</v>
      </c>
      <c r="D341" s="11" t="s">
        <v>260</v>
      </c>
      <c r="E341" s="19" t="s">
        <v>841</v>
      </c>
      <c r="F341" s="10">
        <v>42036</v>
      </c>
      <c r="G341" s="10">
        <v>44228</v>
      </c>
      <c r="H341" s="11">
        <v>7</v>
      </c>
      <c r="I341" s="20" t="s">
        <v>259</v>
      </c>
      <c r="J341" s="11" t="s">
        <v>261</v>
      </c>
      <c r="K341" s="11" t="s">
        <v>1311</v>
      </c>
      <c r="L341" s="11">
        <v>2</v>
      </c>
    </row>
    <row r="342" spans="1:12">
      <c r="A342" s="11" t="s">
        <v>592</v>
      </c>
      <c r="D342" s="11" t="s">
        <v>260</v>
      </c>
      <c r="E342" s="19" t="s">
        <v>842</v>
      </c>
      <c r="F342" s="10">
        <v>42036</v>
      </c>
      <c r="G342" s="10">
        <v>44228</v>
      </c>
      <c r="H342" s="11">
        <v>7</v>
      </c>
      <c r="I342" s="20" t="s">
        <v>259</v>
      </c>
      <c r="J342" s="11" t="s">
        <v>261</v>
      </c>
      <c r="K342" s="11" t="s">
        <v>1311</v>
      </c>
      <c r="L342" s="11">
        <v>2</v>
      </c>
    </row>
    <row r="343" spans="1:12">
      <c r="A343" s="11" t="s">
        <v>593</v>
      </c>
      <c r="D343" s="11" t="s">
        <v>260</v>
      </c>
      <c r="E343" s="19" t="s">
        <v>843</v>
      </c>
      <c r="F343" s="10">
        <v>42036</v>
      </c>
      <c r="G343" s="10">
        <v>44228</v>
      </c>
      <c r="H343" s="11">
        <v>7</v>
      </c>
      <c r="I343" s="20" t="s">
        <v>259</v>
      </c>
      <c r="J343" s="11" t="s">
        <v>261</v>
      </c>
      <c r="K343" s="11" t="s">
        <v>1311</v>
      </c>
      <c r="L343" s="11">
        <v>2</v>
      </c>
    </row>
    <row r="344" spans="1:12">
      <c r="A344" s="11" t="s">
        <v>594</v>
      </c>
      <c r="D344" s="11" t="s">
        <v>260</v>
      </c>
      <c r="E344" s="19" t="s">
        <v>844</v>
      </c>
      <c r="F344" s="10">
        <v>42036</v>
      </c>
      <c r="G344" s="10">
        <v>44228</v>
      </c>
      <c r="H344" s="11">
        <v>7</v>
      </c>
      <c r="I344" s="20" t="s">
        <v>259</v>
      </c>
      <c r="J344" s="11" t="s">
        <v>261</v>
      </c>
      <c r="K344" s="11" t="s">
        <v>1311</v>
      </c>
      <c r="L344" s="11">
        <v>2</v>
      </c>
    </row>
    <row r="345" spans="1:12">
      <c r="A345" s="11" t="s">
        <v>595</v>
      </c>
      <c r="D345" s="11" t="s">
        <v>260</v>
      </c>
      <c r="E345" s="19" t="s">
        <v>845</v>
      </c>
      <c r="F345" s="10">
        <v>42036</v>
      </c>
      <c r="G345" s="10">
        <v>44228</v>
      </c>
      <c r="H345" s="11">
        <v>7</v>
      </c>
      <c r="I345" s="20" t="s">
        <v>259</v>
      </c>
      <c r="J345" s="11" t="s">
        <v>261</v>
      </c>
      <c r="K345" s="11" t="s">
        <v>1311</v>
      </c>
      <c r="L345" s="11">
        <v>2</v>
      </c>
    </row>
    <row r="346" spans="1:12">
      <c r="A346" s="11" t="s">
        <v>596</v>
      </c>
      <c r="D346" s="11" t="s">
        <v>260</v>
      </c>
      <c r="E346" s="19" t="s">
        <v>846</v>
      </c>
      <c r="F346" s="10">
        <v>42036</v>
      </c>
      <c r="G346" s="10">
        <v>44228</v>
      </c>
      <c r="H346" s="11">
        <v>7</v>
      </c>
      <c r="I346" s="20" t="s">
        <v>259</v>
      </c>
      <c r="J346" s="11" t="s">
        <v>261</v>
      </c>
      <c r="K346" s="11" t="s">
        <v>1311</v>
      </c>
      <c r="L346" s="11">
        <v>2</v>
      </c>
    </row>
    <row r="347" spans="1:12">
      <c r="A347" s="11" t="s">
        <v>597</v>
      </c>
      <c r="D347" s="11" t="s">
        <v>260</v>
      </c>
      <c r="E347" s="19" t="s">
        <v>847</v>
      </c>
      <c r="F347" s="10">
        <v>42036</v>
      </c>
      <c r="G347" s="10">
        <v>44228</v>
      </c>
      <c r="H347" s="11">
        <v>7</v>
      </c>
      <c r="I347" s="20" t="s">
        <v>259</v>
      </c>
      <c r="J347" s="11" t="s">
        <v>261</v>
      </c>
      <c r="K347" s="11" t="s">
        <v>1311</v>
      </c>
      <c r="L347" s="11">
        <v>2</v>
      </c>
    </row>
    <row r="348" spans="1:12">
      <c r="A348" s="11" t="s">
        <v>598</v>
      </c>
      <c r="D348" s="11" t="s">
        <v>260</v>
      </c>
      <c r="E348" s="19" t="s">
        <v>848</v>
      </c>
      <c r="F348" s="10">
        <v>42036</v>
      </c>
      <c r="G348" s="10">
        <v>44228</v>
      </c>
      <c r="H348" s="11">
        <v>7</v>
      </c>
      <c r="I348" s="20" t="s">
        <v>259</v>
      </c>
      <c r="J348" s="11" t="s">
        <v>261</v>
      </c>
      <c r="K348" s="11" t="s">
        <v>1311</v>
      </c>
      <c r="L348" s="11">
        <v>2</v>
      </c>
    </row>
    <row r="349" spans="1:12">
      <c r="A349" s="11" t="s">
        <v>599</v>
      </c>
      <c r="D349" s="11" t="s">
        <v>260</v>
      </c>
      <c r="E349" s="19" t="s">
        <v>849</v>
      </c>
      <c r="F349" s="10">
        <v>42036</v>
      </c>
      <c r="G349" s="10">
        <v>44228</v>
      </c>
      <c r="H349" s="11">
        <v>7</v>
      </c>
      <c r="I349" s="20" t="s">
        <v>259</v>
      </c>
      <c r="J349" s="11" t="s">
        <v>261</v>
      </c>
      <c r="K349" s="11" t="s">
        <v>1311</v>
      </c>
      <c r="L349" s="11">
        <v>2</v>
      </c>
    </row>
    <row r="350" spans="1:12">
      <c r="A350" s="11" t="s">
        <v>600</v>
      </c>
      <c r="D350" s="11" t="s">
        <v>260</v>
      </c>
      <c r="E350" s="19" t="s">
        <v>850</v>
      </c>
      <c r="F350" s="10">
        <v>42036</v>
      </c>
      <c r="G350" s="10">
        <v>44228</v>
      </c>
      <c r="H350" s="11">
        <v>7</v>
      </c>
      <c r="I350" s="20" t="s">
        <v>259</v>
      </c>
      <c r="J350" s="11" t="s">
        <v>261</v>
      </c>
      <c r="K350" s="11" t="s">
        <v>1311</v>
      </c>
      <c r="L350" s="11">
        <v>2</v>
      </c>
    </row>
    <row r="351" spans="1:12">
      <c r="A351" s="11" t="s">
        <v>601</v>
      </c>
      <c r="D351" s="11" t="s">
        <v>260</v>
      </c>
      <c r="E351" s="19" t="s">
        <v>851</v>
      </c>
      <c r="F351" s="10">
        <v>42036</v>
      </c>
      <c r="G351" s="10">
        <v>44228</v>
      </c>
      <c r="H351" s="11">
        <v>7</v>
      </c>
      <c r="I351" s="20" t="s">
        <v>259</v>
      </c>
      <c r="J351" s="11" t="s">
        <v>261</v>
      </c>
      <c r="K351" s="11" t="s">
        <v>1311</v>
      </c>
      <c r="L351" s="11">
        <v>2</v>
      </c>
    </row>
    <row r="352" spans="1:12">
      <c r="A352" s="11" t="s">
        <v>602</v>
      </c>
      <c r="D352" s="11" t="s">
        <v>260</v>
      </c>
      <c r="E352" s="19" t="s">
        <v>852</v>
      </c>
      <c r="F352" s="10">
        <v>42036</v>
      </c>
      <c r="G352" s="10">
        <v>44228</v>
      </c>
      <c r="H352" s="11">
        <v>7</v>
      </c>
      <c r="I352" s="20" t="s">
        <v>259</v>
      </c>
      <c r="J352" s="11" t="s">
        <v>261</v>
      </c>
      <c r="K352" s="11" t="s">
        <v>1311</v>
      </c>
      <c r="L352" s="11">
        <v>2</v>
      </c>
    </row>
    <row r="353" spans="1:12">
      <c r="A353" s="11" t="s">
        <v>603</v>
      </c>
      <c r="D353" s="11" t="s">
        <v>260</v>
      </c>
      <c r="E353" s="19" t="s">
        <v>853</v>
      </c>
      <c r="F353" s="10">
        <v>42036</v>
      </c>
      <c r="G353" s="10">
        <v>44228</v>
      </c>
      <c r="H353" s="11">
        <v>7</v>
      </c>
      <c r="I353" s="20" t="s">
        <v>259</v>
      </c>
      <c r="J353" s="11" t="s">
        <v>261</v>
      </c>
      <c r="K353" s="11" t="s">
        <v>1311</v>
      </c>
      <c r="L353" s="11">
        <v>2</v>
      </c>
    </row>
    <row r="354" spans="1:12">
      <c r="A354" s="11" t="s">
        <v>604</v>
      </c>
      <c r="D354" s="11" t="s">
        <v>260</v>
      </c>
      <c r="E354" s="19" t="s">
        <v>854</v>
      </c>
      <c r="F354" s="10">
        <v>42036</v>
      </c>
      <c r="G354" s="10">
        <v>44228</v>
      </c>
      <c r="H354" s="11">
        <v>7</v>
      </c>
      <c r="I354" s="20" t="s">
        <v>259</v>
      </c>
      <c r="J354" s="11" t="s">
        <v>261</v>
      </c>
      <c r="K354" s="11" t="s">
        <v>1311</v>
      </c>
      <c r="L354" s="11">
        <v>2</v>
      </c>
    </row>
    <row r="355" spans="1:12">
      <c r="A355" s="11" t="s">
        <v>605</v>
      </c>
      <c r="D355" s="11" t="s">
        <v>260</v>
      </c>
      <c r="E355" s="19" t="s">
        <v>855</v>
      </c>
      <c r="F355" s="10">
        <v>42036</v>
      </c>
      <c r="G355" s="10">
        <v>44228</v>
      </c>
      <c r="H355" s="11">
        <v>7</v>
      </c>
      <c r="I355" s="20" t="s">
        <v>259</v>
      </c>
      <c r="J355" s="11" t="s">
        <v>261</v>
      </c>
      <c r="K355" s="11" t="s">
        <v>1311</v>
      </c>
      <c r="L355" s="11">
        <v>2</v>
      </c>
    </row>
    <row r="356" spans="1:12">
      <c r="A356" s="11" t="s">
        <v>606</v>
      </c>
      <c r="D356" s="11" t="s">
        <v>260</v>
      </c>
      <c r="E356" s="19" t="s">
        <v>856</v>
      </c>
      <c r="F356" s="10">
        <v>42036</v>
      </c>
      <c r="G356" s="10">
        <v>44228</v>
      </c>
      <c r="H356" s="11">
        <v>7</v>
      </c>
      <c r="I356" s="20" t="s">
        <v>259</v>
      </c>
      <c r="J356" s="11" t="s">
        <v>261</v>
      </c>
      <c r="K356" s="11" t="s">
        <v>1311</v>
      </c>
      <c r="L356" s="11">
        <v>2</v>
      </c>
    </row>
    <row r="357" spans="1:12">
      <c r="A357" s="11" t="s">
        <v>607</v>
      </c>
      <c r="D357" s="11" t="s">
        <v>260</v>
      </c>
      <c r="E357" s="19" t="s">
        <v>857</v>
      </c>
      <c r="F357" s="10">
        <v>42036</v>
      </c>
      <c r="G357" s="10">
        <v>44228</v>
      </c>
      <c r="H357" s="11">
        <v>7</v>
      </c>
      <c r="I357" s="20" t="s">
        <v>259</v>
      </c>
      <c r="J357" s="11" t="s">
        <v>261</v>
      </c>
      <c r="K357" s="11" t="s">
        <v>1311</v>
      </c>
      <c r="L357" s="11">
        <v>2</v>
      </c>
    </row>
    <row r="358" spans="1:12">
      <c r="A358" s="11" t="s">
        <v>608</v>
      </c>
      <c r="D358" s="11" t="s">
        <v>260</v>
      </c>
      <c r="E358" s="19" t="s">
        <v>858</v>
      </c>
      <c r="F358" s="10">
        <v>42036</v>
      </c>
      <c r="G358" s="10">
        <v>44228</v>
      </c>
      <c r="H358" s="11">
        <v>7</v>
      </c>
      <c r="I358" s="20" t="s">
        <v>259</v>
      </c>
      <c r="J358" s="11" t="s">
        <v>261</v>
      </c>
      <c r="K358" s="11" t="s">
        <v>1311</v>
      </c>
      <c r="L358" s="11">
        <v>2</v>
      </c>
    </row>
    <row r="359" spans="1:12">
      <c r="A359" s="11" t="s">
        <v>609</v>
      </c>
      <c r="D359" s="11" t="s">
        <v>260</v>
      </c>
      <c r="E359" s="19" t="s">
        <v>859</v>
      </c>
      <c r="F359" s="10">
        <v>42036</v>
      </c>
      <c r="G359" s="10">
        <v>44228</v>
      </c>
      <c r="H359" s="11">
        <v>7</v>
      </c>
      <c r="I359" s="20" t="s">
        <v>259</v>
      </c>
      <c r="J359" s="11" t="s">
        <v>261</v>
      </c>
      <c r="K359" s="11" t="s">
        <v>1311</v>
      </c>
      <c r="L359" s="11">
        <v>2</v>
      </c>
    </row>
    <row r="360" spans="1:12">
      <c r="A360" s="11" t="s">
        <v>610</v>
      </c>
      <c r="D360" s="11" t="s">
        <v>260</v>
      </c>
      <c r="E360" s="19" t="s">
        <v>860</v>
      </c>
      <c r="F360" s="10">
        <v>42036</v>
      </c>
      <c r="G360" s="10">
        <v>44228</v>
      </c>
      <c r="H360" s="11">
        <v>7</v>
      </c>
      <c r="I360" s="20" t="s">
        <v>259</v>
      </c>
      <c r="J360" s="11" t="s">
        <v>261</v>
      </c>
      <c r="K360" s="11" t="s">
        <v>1311</v>
      </c>
      <c r="L360" s="11">
        <v>2</v>
      </c>
    </row>
    <row r="361" spans="1:12">
      <c r="A361" s="11" t="s">
        <v>611</v>
      </c>
      <c r="D361" s="11" t="s">
        <v>260</v>
      </c>
      <c r="E361" s="19" t="s">
        <v>861</v>
      </c>
      <c r="F361" s="10">
        <v>42036</v>
      </c>
      <c r="G361" s="10">
        <v>44228</v>
      </c>
      <c r="H361" s="11">
        <v>7</v>
      </c>
      <c r="I361" s="20" t="s">
        <v>259</v>
      </c>
      <c r="J361" s="11" t="s">
        <v>261</v>
      </c>
      <c r="K361" s="11" t="s">
        <v>1311</v>
      </c>
      <c r="L361" s="11">
        <v>2</v>
      </c>
    </row>
    <row r="362" spans="1:12">
      <c r="A362" s="11" t="s">
        <v>612</v>
      </c>
      <c r="D362" s="11" t="s">
        <v>260</v>
      </c>
      <c r="E362" s="19" t="s">
        <v>862</v>
      </c>
      <c r="F362" s="10">
        <v>42036</v>
      </c>
      <c r="G362" s="10">
        <v>44228</v>
      </c>
      <c r="H362" s="11">
        <v>7</v>
      </c>
      <c r="I362" s="20" t="s">
        <v>259</v>
      </c>
      <c r="J362" s="11" t="s">
        <v>261</v>
      </c>
      <c r="K362" s="11" t="s">
        <v>1311</v>
      </c>
      <c r="L362" s="11">
        <v>2</v>
      </c>
    </row>
    <row r="363" spans="1:12">
      <c r="A363" s="11" t="s">
        <v>613</v>
      </c>
      <c r="D363" s="11" t="s">
        <v>260</v>
      </c>
      <c r="E363" s="19" t="s">
        <v>863</v>
      </c>
      <c r="F363" s="10">
        <v>42036</v>
      </c>
      <c r="G363" s="10">
        <v>44228</v>
      </c>
      <c r="H363" s="11">
        <v>7</v>
      </c>
      <c r="I363" s="20" t="s">
        <v>259</v>
      </c>
      <c r="J363" s="11" t="s">
        <v>261</v>
      </c>
      <c r="K363" s="11" t="s">
        <v>1311</v>
      </c>
      <c r="L363" s="11">
        <v>2</v>
      </c>
    </row>
    <row r="364" spans="1:12">
      <c r="A364" s="11" t="s">
        <v>614</v>
      </c>
      <c r="D364" s="11" t="s">
        <v>260</v>
      </c>
      <c r="E364" s="19" t="s">
        <v>864</v>
      </c>
      <c r="F364" s="10">
        <v>42036</v>
      </c>
      <c r="G364" s="10">
        <v>44228</v>
      </c>
      <c r="H364" s="11">
        <v>7</v>
      </c>
      <c r="I364" s="20" t="s">
        <v>259</v>
      </c>
      <c r="J364" s="11" t="s">
        <v>261</v>
      </c>
      <c r="K364" s="11" t="s">
        <v>1311</v>
      </c>
      <c r="L364" s="11">
        <v>2</v>
      </c>
    </row>
    <row r="365" spans="1:12">
      <c r="A365" s="11" t="s">
        <v>615</v>
      </c>
      <c r="D365" s="11" t="s">
        <v>260</v>
      </c>
      <c r="E365" s="19" t="s">
        <v>865</v>
      </c>
      <c r="F365" s="10">
        <v>42036</v>
      </c>
      <c r="G365" s="10">
        <v>44228</v>
      </c>
      <c r="H365" s="11">
        <v>7</v>
      </c>
      <c r="I365" s="20" t="s">
        <v>259</v>
      </c>
      <c r="J365" s="11" t="s">
        <v>261</v>
      </c>
      <c r="K365" s="11" t="s">
        <v>1311</v>
      </c>
      <c r="L365" s="11">
        <v>2</v>
      </c>
    </row>
    <row r="366" spans="1:12">
      <c r="A366" s="11" t="s">
        <v>616</v>
      </c>
      <c r="D366" s="11" t="s">
        <v>260</v>
      </c>
      <c r="E366" s="19" t="s">
        <v>866</v>
      </c>
      <c r="F366" s="10">
        <v>42036</v>
      </c>
      <c r="G366" s="10">
        <v>44228</v>
      </c>
      <c r="H366" s="11">
        <v>7</v>
      </c>
      <c r="I366" s="20" t="s">
        <v>259</v>
      </c>
      <c r="J366" s="11" t="s">
        <v>261</v>
      </c>
      <c r="K366" s="11" t="s">
        <v>1311</v>
      </c>
      <c r="L366" s="11">
        <v>2</v>
      </c>
    </row>
    <row r="367" spans="1:12">
      <c r="A367" s="11" t="s">
        <v>617</v>
      </c>
      <c r="D367" s="11" t="s">
        <v>260</v>
      </c>
      <c r="E367" s="19" t="s">
        <v>867</v>
      </c>
      <c r="F367" s="10">
        <v>42036</v>
      </c>
      <c r="G367" s="10">
        <v>44228</v>
      </c>
      <c r="H367" s="11">
        <v>7</v>
      </c>
      <c r="I367" s="20" t="s">
        <v>259</v>
      </c>
      <c r="J367" s="11" t="s">
        <v>261</v>
      </c>
      <c r="K367" s="11" t="s">
        <v>1311</v>
      </c>
      <c r="L367" s="11">
        <v>2</v>
      </c>
    </row>
    <row r="368" spans="1:12">
      <c r="A368" s="11" t="s">
        <v>618</v>
      </c>
      <c r="D368" s="11" t="s">
        <v>260</v>
      </c>
      <c r="E368" s="19" t="s">
        <v>868</v>
      </c>
      <c r="F368" s="10">
        <v>42036</v>
      </c>
      <c r="G368" s="10">
        <v>44228</v>
      </c>
      <c r="H368" s="11">
        <v>7</v>
      </c>
      <c r="I368" s="20" t="s">
        <v>259</v>
      </c>
      <c r="J368" s="11" t="s">
        <v>261</v>
      </c>
      <c r="K368" s="11" t="s">
        <v>1311</v>
      </c>
      <c r="L368" s="11">
        <v>2</v>
      </c>
    </row>
    <row r="369" spans="1:12">
      <c r="A369" s="11" t="s">
        <v>619</v>
      </c>
      <c r="D369" s="11" t="s">
        <v>260</v>
      </c>
      <c r="E369" s="19" t="s">
        <v>869</v>
      </c>
      <c r="F369" s="10">
        <v>42036</v>
      </c>
      <c r="G369" s="10">
        <v>44228</v>
      </c>
      <c r="H369" s="11">
        <v>7</v>
      </c>
      <c r="I369" s="20" t="s">
        <v>259</v>
      </c>
      <c r="J369" s="11" t="s">
        <v>261</v>
      </c>
      <c r="K369" s="11" t="s">
        <v>1311</v>
      </c>
      <c r="L369" s="11">
        <v>2</v>
      </c>
    </row>
    <row r="370" spans="1:12">
      <c r="A370" s="11" t="s">
        <v>620</v>
      </c>
      <c r="D370" s="11" t="s">
        <v>260</v>
      </c>
      <c r="E370" s="19" t="s">
        <v>870</v>
      </c>
      <c r="F370" s="10">
        <v>42036</v>
      </c>
      <c r="G370" s="10">
        <v>44228</v>
      </c>
      <c r="H370" s="11">
        <v>7</v>
      </c>
      <c r="I370" s="20" t="s">
        <v>259</v>
      </c>
      <c r="J370" s="11" t="s">
        <v>261</v>
      </c>
      <c r="K370" s="11" t="s">
        <v>1311</v>
      </c>
      <c r="L370" s="11">
        <v>2</v>
      </c>
    </row>
    <row r="371" spans="1:12">
      <c r="A371" s="11" t="s">
        <v>621</v>
      </c>
      <c r="D371" s="11" t="s">
        <v>260</v>
      </c>
      <c r="E371" s="19" t="s">
        <v>871</v>
      </c>
      <c r="F371" s="10">
        <v>42036</v>
      </c>
      <c r="G371" s="10">
        <v>44228</v>
      </c>
      <c r="H371" s="11">
        <v>7</v>
      </c>
      <c r="I371" s="20" t="s">
        <v>259</v>
      </c>
      <c r="J371" s="11" t="s">
        <v>261</v>
      </c>
      <c r="K371" s="11" t="s">
        <v>1311</v>
      </c>
      <c r="L371" s="11">
        <v>2</v>
      </c>
    </row>
    <row r="372" spans="1:12">
      <c r="A372" s="11" t="s">
        <v>622</v>
      </c>
      <c r="D372" s="11" t="s">
        <v>260</v>
      </c>
      <c r="E372" s="19" t="s">
        <v>872</v>
      </c>
      <c r="F372" s="10">
        <v>42036</v>
      </c>
      <c r="G372" s="10">
        <v>44228</v>
      </c>
      <c r="H372" s="11">
        <v>7</v>
      </c>
      <c r="I372" s="20" t="s">
        <v>259</v>
      </c>
      <c r="J372" s="11" t="s">
        <v>261</v>
      </c>
      <c r="K372" s="11" t="s">
        <v>1311</v>
      </c>
      <c r="L372" s="11">
        <v>2</v>
      </c>
    </row>
    <row r="373" spans="1:12">
      <c r="A373" s="11" t="s">
        <v>623</v>
      </c>
      <c r="D373" s="11" t="s">
        <v>260</v>
      </c>
      <c r="E373" s="19" t="s">
        <v>873</v>
      </c>
      <c r="F373" s="10">
        <v>42036</v>
      </c>
      <c r="G373" s="10">
        <v>44228</v>
      </c>
      <c r="H373" s="11">
        <v>7</v>
      </c>
      <c r="I373" s="20" t="s">
        <v>259</v>
      </c>
      <c r="J373" s="11" t="s">
        <v>261</v>
      </c>
      <c r="K373" s="11" t="s">
        <v>1311</v>
      </c>
      <c r="L373" s="11">
        <v>2</v>
      </c>
    </row>
    <row r="374" spans="1:12">
      <c r="A374" s="11" t="s">
        <v>624</v>
      </c>
      <c r="D374" s="11" t="s">
        <v>260</v>
      </c>
      <c r="E374" s="19" t="s">
        <v>874</v>
      </c>
      <c r="F374" s="10">
        <v>42036</v>
      </c>
      <c r="G374" s="10">
        <v>44228</v>
      </c>
      <c r="H374" s="11">
        <v>7</v>
      </c>
      <c r="I374" s="20" t="s">
        <v>259</v>
      </c>
      <c r="J374" s="11" t="s">
        <v>261</v>
      </c>
      <c r="K374" s="11" t="s">
        <v>1311</v>
      </c>
      <c r="L374" s="11">
        <v>2</v>
      </c>
    </row>
    <row r="375" spans="1:12">
      <c r="A375" s="11" t="s">
        <v>625</v>
      </c>
      <c r="D375" s="11" t="s">
        <v>260</v>
      </c>
      <c r="E375" s="19" t="s">
        <v>875</v>
      </c>
      <c r="F375" s="10">
        <v>42036</v>
      </c>
      <c r="G375" s="10">
        <v>44228</v>
      </c>
      <c r="H375" s="11">
        <v>7</v>
      </c>
      <c r="I375" s="20" t="s">
        <v>259</v>
      </c>
      <c r="J375" s="11" t="s">
        <v>261</v>
      </c>
      <c r="K375" s="11" t="s">
        <v>1311</v>
      </c>
      <c r="L375" s="11">
        <v>2</v>
      </c>
    </row>
    <row r="376" spans="1:12">
      <c r="A376" s="11" t="s">
        <v>626</v>
      </c>
      <c r="D376" s="11" t="s">
        <v>260</v>
      </c>
      <c r="E376" s="19" t="s">
        <v>876</v>
      </c>
      <c r="F376" s="10">
        <v>42036</v>
      </c>
      <c r="G376" s="10">
        <v>44228</v>
      </c>
      <c r="H376" s="11">
        <v>7</v>
      </c>
      <c r="I376" s="20" t="s">
        <v>259</v>
      </c>
      <c r="J376" s="11" t="s">
        <v>261</v>
      </c>
      <c r="K376" s="11" t="s">
        <v>1311</v>
      </c>
      <c r="L376" s="11">
        <v>2</v>
      </c>
    </row>
    <row r="377" spans="1:12">
      <c r="A377" s="11" t="s">
        <v>627</v>
      </c>
      <c r="D377" s="11" t="s">
        <v>260</v>
      </c>
      <c r="E377" s="19" t="s">
        <v>877</v>
      </c>
      <c r="F377" s="10">
        <v>42036</v>
      </c>
      <c r="G377" s="10">
        <v>44228</v>
      </c>
      <c r="H377" s="11">
        <v>7</v>
      </c>
      <c r="I377" s="20" t="s">
        <v>259</v>
      </c>
      <c r="J377" s="11" t="s">
        <v>261</v>
      </c>
      <c r="K377" s="11" t="s">
        <v>1311</v>
      </c>
      <c r="L377" s="11">
        <v>2</v>
      </c>
    </row>
    <row r="378" spans="1:12">
      <c r="A378" s="11" t="s">
        <v>628</v>
      </c>
      <c r="D378" s="11" t="s">
        <v>260</v>
      </c>
      <c r="E378" s="19" t="s">
        <v>878</v>
      </c>
      <c r="F378" s="10">
        <v>42036</v>
      </c>
      <c r="G378" s="10">
        <v>44228</v>
      </c>
      <c r="H378" s="11">
        <v>7</v>
      </c>
      <c r="I378" s="20" t="s">
        <v>259</v>
      </c>
      <c r="J378" s="11" t="s">
        <v>261</v>
      </c>
      <c r="K378" s="11" t="s">
        <v>1311</v>
      </c>
      <c r="L378" s="11">
        <v>2</v>
      </c>
    </row>
    <row r="379" spans="1:12">
      <c r="A379" s="11" t="s">
        <v>629</v>
      </c>
      <c r="D379" s="11" t="s">
        <v>260</v>
      </c>
      <c r="E379" s="19" t="s">
        <v>879</v>
      </c>
      <c r="F379" s="10">
        <v>42036</v>
      </c>
      <c r="G379" s="10">
        <v>44228</v>
      </c>
      <c r="H379" s="11">
        <v>7</v>
      </c>
      <c r="I379" s="20" t="s">
        <v>259</v>
      </c>
      <c r="J379" s="11" t="s">
        <v>261</v>
      </c>
      <c r="K379" s="11" t="s">
        <v>1311</v>
      </c>
      <c r="L379" s="11">
        <v>2</v>
      </c>
    </row>
    <row r="380" spans="1:12">
      <c r="A380" s="11" t="s">
        <v>630</v>
      </c>
      <c r="D380" s="11" t="s">
        <v>260</v>
      </c>
      <c r="E380" s="19" t="s">
        <v>880</v>
      </c>
      <c r="F380" s="10">
        <v>42036</v>
      </c>
      <c r="G380" s="10">
        <v>44228</v>
      </c>
      <c r="H380" s="11">
        <v>7</v>
      </c>
      <c r="I380" s="20" t="s">
        <v>259</v>
      </c>
      <c r="J380" s="11" t="s">
        <v>261</v>
      </c>
      <c r="K380" s="11" t="s">
        <v>1311</v>
      </c>
      <c r="L380" s="11">
        <v>2</v>
      </c>
    </row>
    <row r="381" spans="1:12">
      <c r="A381" s="11" t="s">
        <v>631</v>
      </c>
      <c r="D381" s="11" t="s">
        <v>260</v>
      </c>
      <c r="E381" s="19" t="s">
        <v>881</v>
      </c>
      <c r="F381" s="10">
        <v>42036</v>
      </c>
      <c r="G381" s="10">
        <v>44228</v>
      </c>
      <c r="H381" s="11">
        <v>7</v>
      </c>
      <c r="I381" s="20" t="s">
        <v>259</v>
      </c>
      <c r="J381" s="11" t="s">
        <v>261</v>
      </c>
      <c r="K381" s="11" t="s">
        <v>1311</v>
      </c>
      <c r="L381" s="11">
        <v>2</v>
      </c>
    </row>
    <row r="382" spans="1:12">
      <c r="A382" s="11" t="s">
        <v>632</v>
      </c>
      <c r="D382" s="11" t="s">
        <v>260</v>
      </c>
      <c r="E382" s="19" t="s">
        <v>882</v>
      </c>
      <c r="F382" s="10">
        <v>42036</v>
      </c>
      <c r="G382" s="10">
        <v>44228</v>
      </c>
      <c r="H382" s="11">
        <v>7</v>
      </c>
      <c r="I382" s="20" t="s">
        <v>259</v>
      </c>
      <c r="J382" s="11" t="s">
        <v>261</v>
      </c>
      <c r="K382" s="11" t="s">
        <v>1311</v>
      </c>
      <c r="L382" s="11">
        <v>2</v>
      </c>
    </row>
    <row r="383" spans="1:12">
      <c r="A383" s="11" t="s">
        <v>633</v>
      </c>
      <c r="D383" s="11" t="s">
        <v>260</v>
      </c>
      <c r="E383" s="19" t="s">
        <v>883</v>
      </c>
      <c r="F383" s="10">
        <v>42036</v>
      </c>
      <c r="G383" s="10">
        <v>44228</v>
      </c>
      <c r="H383" s="11">
        <v>7</v>
      </c>
      <c r="I383" s="20" t="s">
        <v>259</v>
      </c>
      <c r="J383" s="11" t="s">
        <v>261</v>
      </c>
      <c r="K383" s="11" t="s">
        <v>1311</v>
      </c>
      <c r="L383" s="11">
        <v>2</v>
      </c>
    </row>
    <row r="384" spans="1:12">
      <c r="A384" s="11" t="s">
        <v>634</v>
      </c>
      <c r="D384" s="11" t="s">
        <v>260</v>
      </c>
      <c r="E384" s="19" t="s">
        <v>884</v>
      </c>
      <c r="F384" s="10">
        <v>42036</v>
      </c>
      <c r="G384" s="10">
        <v>44228</v>
      </c>
      <c r="H384" s="11">
        <v>7</v>
      </c>
      <c r="I384" s="20" t="s">
        <v>259</v>
      </c>
      <c r="J384" s="11" t="s">
        <v>261</v>
      </c>
      <c r="K384" s="11" t="s">
        <v>1311</v>
      </c>
      <c r="L384" s="11">
        <v>2</v>
      </c>
    </row>
    <row r="385" spans="1:12">
      <c r="A385" s="11" t="s">
        <v>635</v>
      </c>
      <c r="D385" s="11" t="s">
        <v>260</v>
      </c>
      <c r="E385" s="19" t="s">
        <v>885</v>
      </c>
      <c r="F385" s="10">
        <v>42036</v>
      </c>
      <c r="G385" s="10">
        <v>44228</v>
      </c>
      <c r="H385" s="11">
        <v>7</v>
      </c>
      <c r="I385" s="20" t="s">
        <v>259</v>
      </c>
      <c r="J385" s="11" t="s">
        <v>261</v>
      </c>
      <c r="K385" s="11" t="s">
        <v>1311</v>
      </c>
      <c r="L385" s="11">
        <v>2</v>
      </c>
    </row>
    <row r="386" spans="1:12">
      <c r="A386" s="11" t="s">
        <v>636</v>
      </c>
      <c r="D386" s="11" t="s">
        <v>260</v>
      </c>
      <c r="E386" s="19" t="s">
        <v>886</v>
      </c>
      <c r="F386" s="10">
        <v>42036</v>
      </c>
      <c r="G386" s="10">
        <v>44228</v>
      </c>
      <c r="H386" s="11">
        <v>7</v>
      </c>
      <c r="I386" s="20" t="s">
        <v>259</v>
      </c>
      <c r="J386" s="11" t="s">
        <v>261</v>
      </c>
      <c r="K386" s="11" t="s">
        <v>1311</v>
      </c>
      <c r="L386" s="11">
        <v>2</v>
      </c>
    </row>
    <row r="387" spans="1:12">
      <c r="A387" s="11" t="s">
        <v>637</v>
      </c>
      <c r="D387" s="11" t="s">
        <v>260</v>
      </c>
      <c r="E387" s="19" t="s">
        <v>887</v>
      </c>
      <c r="F387" s="10">
        <v>42036</v>
      </c>
      <c r="G387" s="10">
        <v>44228</v>
      </c>
      <c r="H387" s="11">
        <v>7</v>
      </c>
      <c r="I387" s="20" t="s">
        <v>259</v>
      </c>
      <c r="J387" s="11" t="s">
        <v>261</v>
      </c>
      <c r="K387" s="11" t="s">
        <v>1311</v>
      </c>
      <c r="L387" s="11">
        <v>2</v>
      </c>
    </row>
    <row r="388" spans="1:12">
      <c r="A388" s="11" t="s">
        <v>638</v>
      </c>
      <c r="D388" s="11" t="s">
        <v>260</v>
      </c>
      <c r="E388" s="19" t="s">
        <v>888</v>
      </c>
      <c r="F388" s="10">
        <v>42036</v>
      </c>
      <c r="G388" s="10">
        <v>44228</v>
      </c>
      <c r="H388" s="11">
        <v>7</v>
      </c>
      <c r="I388" s="20" t="s">
        <v>259</v>
      </c>
      <c r="J388" s="11" t="s">
        <v>261</v>
      </c>
      <c r="K388" s="11" t="s">
        <v>1311</v>
      </c>
      <c r="L388" s="11">
        <v>2</v>
      </c>
    </row>
    <row r="389" spans="1:12">
      <c r="A389" s="11" t="s">
        <v>639</v>
      </c>
      <c r="D389" s="11" t="s">
        <v>260</v>
      </c>
      <c r="E389" s="19" t="s">
        <v>889</v>
      </c>
      <c r="F389" s="10">
        <v>42036</v>
      </c>
      <c r="G389" s="10">
        <v>44228</v>
      </c>
      <c r="H389" s="11">
        <v>7</v>
      </c>
      <c r="I389" s="20" t="s">
        <v>259</v>
      </c>
      <c r="J389" s="11" t="s">
        <v>261</v>
      </c>
      <c r="K389" s="11" t="s">
        <v>1311</v>
      </c>
      <c r="L389" s="11">
        <v>2</v>
      </c>
    </row>
    <row r="390" spans="1:12">
      <c r="A390" s="11" t="s">
        <v>640</v>
      </c>
      <c r="D390" s="11" t="s">
        <v>260</v>
      </c>
      <c r="E390" s="19" t="s">
        <v>890</v>
      </c>
      <c r="F390" s="10">
        <v>42036</v>
      </c>
      <c r="G390" s="10">
        <v>44228</v>
      </c>
      <c r="H390" s="11">
        <v>7</v>
      </c>
      <c r="I390" s="20" t="s">
        <v>259</v>
      </c>
      <c r="J390" s="11" t="s">
        <v>261</v>
      </c>
      <c r="K390" s="11" t="s">
        <v>1311</v>
      </c>
      <c r="L390" s="11">
        <v>2</v>
      </c>
    </row>
    <row r="391" spans="1:12">
      <c r="A391" s="11" t="s">
        <v>641</v>
      </c>
      <c r="D391" s="11" t="s">
        <v>260</v>
      </c>
      <c r="E391" s="19" t="s">
        <v>891</v>
      </c>
      <c r="F391" s="10">
        <v>42036</v>
      </c>
      <c r="G391" s="10">
        <v>44228</v>
      </c>
      <c r="H391" s="11">
        <v>7</v>
      </c>
      <c r="I391" s="20" t="s">
        <v>259</v>
      </c>
      <c r="J391" s="11" t="s">
        <v>261</v>
      </c>
      <c r="K391" s="11" t="s">
        <v>1311</v>
      </c>
      <c r="L391" s="11">
        <v>2</v>
      </c>
    </row>
    <row r="392" spans="1:12">
      <c r="A392" s="11" t="s">
        <v>642</v>
      </c>
      <c r="D392" s="11" t="s">
        <v>260</v>
      </c>
      <c r="E392" s="19" t="s">
        <v>892</v>
      </c>
      <c r="F392" s="10">
        <v>42036</v>
      </c>
      <c r="G392" s="10">
        <v>44228</v>
      </c>
      <c r="H392" s="11">
        <v>7</v>
      </c>
      <c r="I392" s="20" t="s">
        <v>259</v>
      </c>
      <c r="J392" s="11" t="s">
        <v>261</v>
      </c>
      <c r="K392" s="11" t="s">
        <v>1311</v>
      </c>
      <c r="L392" s="11">
        <v>2</v>
      </c>
    </row>
    <row r="393" spans="1:12">
      <c r="A393" s="11" t="s">
        <v>643</v>
      </c>
      <c r="D393" s="11" t="s">
        <v>260</v>
      </c>
      <c r="E393" s="19" t="s">
        <v>893</v>
      </c>
      <c r="F393" s="10">
        <v>42036</v>
      </c>
      <c r="G393" s="10">
        <v>44228</v>
      </c>
      <c r="H393" s="11">
        <v>7</v>
      </c>
      <c r="I393" s="20" t="s">
        <v>259</v>
      </c>
      <c r="J393" s="11" t="s">
        <v>261</v>
      </c>
      <c r="K393" s="11" t="s">
        <v>1311</v>
      </c>
      <c r="L393" s="11">
        <v>2</v>
      </c>
    </row>
    <row r="394" spans="1:12">
      <c r="A394" s="11" t="s">
        <v>644</v>
      </c>
      <c r="D394" s="11" t="s">
        <v>260</v>
      </c>
      <c r="E394" s="19" t="s">
        <v>894</v>
      </c>
      <c r="F394" s="10">
        <v>42036</v>
      </c>
      <c r="G394" s="10">
        <v>44228</v>
      </c>
      <c r="H394" s="11">
        <v>7</v>
      </c>
      <c r="I394" s="20" t="s">
        <v>259</v>
      </c>
      <c r="J394" s="11" t="s">
        <v>261</v>
      </c>
      <c r="K394" s="11" t="s">
        <v>1311</v>
      </c>
      <c r="L394" s="11">
        <v>2</v>
      </c>
    </row>
    <row r="395" spans="1:12">
      <c r="A395" s="11" t="s">
        <v>645</v>
      </c>
      <c r="D395" s="11" t="s">
        <v>260</v>
      </c>
      <c r="E395" s="19" t="s">
        <v>895</v>
      </c>
      <c r="F395" s="10">
        <v>42036</v>
      </c>
      <c r="G395" s="10">
        <v>44228</v>
      </c>
      <c r="H395" s="11">
        <v>7</v>
      </c>
      <c r="I395" s="20" t="s">
        <v>259</v>
      </c>
      <c r="J395" s="11" t="s">
        <v>261</v>
      </c>
      <c r="K395" s="11" t="s">
        <v>1311</v>
      </c>
      <c r="L395" s="11">
        <v>2</v>
      </c>
    </row>
    <row r="396" spans="1:12">
      <c r="A396" s="11" t="s">
        <v>646</v>
      </c>
      <c r="D396" s="11" t="s">
        <v>260</v>
      </c>
      <c r="E396" s="19" t="s">
        <v>896</v>
      </c>
      <c r="F396" s="10">
        <v>42036</v>
      </c>
      <c r="G396" s="10">
        <v>44228</v>
      </c>
      <c r="H396" s="11">
        <v>7</v>
      </c>
      <c r="I396" s="20" t="s">
        <v>259</v>
      </c>
      <c r="J396" s="11" t="s">
        <v>261</v>
      </c>
      <c r="K396" s="11" t="s">
        <v>1311</v>
      </c>
      <c r="L396" s="11">
        <v>2</v>
      </c>
    </row>
    <row r="397" spans="1:12">
      <c r="A397" s="11" t="s">
        <v>647</v>
      </c>
      <c r="D397" s="11" t="s">
        <v>260</v>
      </c>
      <c r="E397" s="19" t="s">
        <v>897</v>
      </c>
      <c r="F397" s="10">
        <v>42036</v>
      </c>
      <c r="G397" s="10">
        <v>44228</v>
      </c>
      <c r="H397" s="11">
        <v>7</v>
      </c>
      <c r="I397" s="20" t="s">
        <v>259</v>
      </c>
      <c r="J397" s="11" t="s">
        <v>261</v>
      </c>
      <c r="K397" s="11" t="s">
        <v>1311</v>
      </c>
      <c r="L397" s="11">
        <v>2</v>
      </c>
    </row>
    <row r="398" spans="1:12">
      <c r="A398" s="11" t="s">
        <v>648</v>
      </c>
      <c r="D398" s="11" t="s">
        <v>260</v>
      </c>
      <c r="E398" s="19" t="s">
        <v>898</v>
      </c>
      <c r="F398" s="10">
        <v>42036</v>
      </c>
      <c r="G398" s="10">
        <v>44228</v>
      </c>
      <c r="H398" s="11">
        <v>7</v>
      </c>
      <c r="I398" s="20" t="s">
        <v>259</v>
      </c>
      <c r="J398" s="11" t="s">
        <v>261</v>
      </c>
      <c r="K398" s="11" t="s">
        <v>1311</v>
      </c>
      <c r="L398" s="11">
        <v>2</v>
      </c>
    </row>
    <row r="399" spans="1:12">
      <c r="A399" s="11" t="s">
        <v>649</v>
      </c>
      <c r="D399" s="11" t="s">
        <v>260</v>
      </c>
      <c r="E399" s="19" t="s">
        <v>899</v>
      </c>
      <c r="F399" s="10">
        <v>42036</v>
      </c>
      <c r="G399" s="10">
        <v>44228</v>
      </c>
      <c r="H399" s="11">
        <v>7</v>
      </c>
      <c r="I399" s="20" t="s">
        <v>259</v>
      </c>
      <c r="J399" s="11" t="s">
        <v>261</v>
      </c>
      <c r="K399" s="11" t="s">
        <v>1311</v>
      </c>
      <c r="L399" s="11">
        <v>2</v>
      </c>
    </row>
    <row r="400" spans="1:12">
      <c r="A400" s="11" t="s">
        <v>650</v>
      </c>
      <c r="D400" s="11" t="s">
        <v>260</v>
      </c>
      <c r="E400" s="19" t="s">
        <v>900</v>
      </c>
      <c r="F400" s="10">
        <v>42036</v>
      </c>
      <c r="G400" s="10">
        <v>44228</v>
      </c>
      <c r="H400" s="11">
        <v>7</v>
      </c>
      <c r="I400" s="20" t="s">
        <v>259</v>
      </c>
      <c r="J400" s="11" t="s">
        <v>261</v>
      </c>
      <c r="K400" s="11" t="s">
        <v>1311</v>
      </c>
      <c r="L400" s="11">
        <v>2</v>
      </c>
    </row>
    <row r="401" spans="1:12">
      <c r="A401" s="11" t="s">
        <v>651</v>
      </c>
      <c r="D401" s="11" t="s">
        <v>260</v>
      </c>
      <c r="E401" s="19" t="s">
        <v>901</v>
      </c>
      <c r="F401" s="10">
        <v>42036</v>
      </c>
      <c r="G401" s="10">
        <v>44228</v>
      </c>
      <c r="H401" s="11">
        <v>7</v>
      </c>
      <c r="I401" s="20" t="s">
        <v>259</v>
      </c>
      <c r="J401" s="11" t="s">
        <v>261</v>
      </c>
      <c r="K401" s="11" t="s">
        <v>1311</v>
      </c>
      <c r="L401" s="11">
        <v>2</v>
      </c>
    </row>
    <row r="402" spans="1:12">
      <c r="A402" s="11" t="s">
        <v>652</v>
      </c>
      <c r="D402" s="11" t="s">
        <v>260</v>
      </c>
      <c r="E402" s="19" t="s">
        <v>902</v>
      </c>
      <c r="F402" s="10">
        <v>42036</v>
      </c>
      <c r="G402" s="10">
        <v>44228</v>
      </c>
      <c r="H402" s="11">
        <v>7</v>
      </c>
      <c r="I402" s="20" t="s">
        <v>259</v>
      </c>
      <c r="J402" s="11" t="s">
        <v>261</v>
      </c>
      <c r="K402" s="11" t="s">
        <v>1311</v>
      </c>
      <c r="L402" s="11">
        <v>2</v>
      </c>
    </row>
    <row r="403" spans="1:12">
      <c r="A403" s="11" t="s">
        <v>653</v>
      </c>
      <c r="D403" s="11" t="s">
        <v>260</v>
      </c>
      <c r="E403" s="19" t="s">
        <v>903</v>
      </c>
      <c r="F403" s="10">
        <v>42036</v>
      </c>
      <c r="G403" s="10">
        <v>44228</v>
      </c>
      <c r="H403" s="11">
        <v>7</v>
      </c>
      <c r="I403" s="20" t="s">
        <v>259</v>
      </c>
      <c r="J403" s="11" t="s">
        <v>261</v>
      </c>
      <c r="K403" s="11" t="s">
        <v>1311</v>
      </c>
      <c r="L403" s="11">
        <v>2</v>
      </c>
    </row>
    <row r="404" spans="1:12">
      <c r="A404" s="11" t="s">
        <v>654</v>
      </c>
      <c r="D404" s="11" t="s">
        <v>260</v>
      </c>
      <c r="E404" s="19" t="s">
        <v>904</v>
      </c>
      <c r="F404" s="10">
        <v>42036</v>
      </c>
      <c r="G404" s="10">
        <v>44228</v>
      </c>
      <c r="H404" s="11">
        <v>7</v>
      </c>
      <c r="I404" s="20" t="s">
        <v>259</v>
      </c>
      <c r="J404" s="11" t="s">
        <v>261</v>
      </c>
      <c r="K404" s="11" t="s">
        <v>1311</v>
      </c>
      <c r="L404" s="11">
        <v>2</v>
      </c>
    </row>
    <row r="405" spans="1:12">
      <c r="A405" s="11" t="s">
        <v>655</v>
      </c>
      <c r="D405" s="11" t="s">
        <v>260</v>
      </c>
      <c r="E405" s="19" t="s">
        <v>905</v>
      </c>
      <c r="F405" s="10">
        <v>42036</v>
      </c>
      <c r="G405" s="10">
        <v>44228</v>
      </c>
      <c r="H405" s="11">
        <v>7</v>
      </c>
      <c r="I405" s="20" t="s">
        <v>259</v>
      </c>
      <c r="J405" s="11" t="s">
        <v>261</v>
      </c>
      <c r="K405" s="11" t="s">
        <v>1311</v>
      </c>
      <c r="L405" s="11">
        <v>2</v>
      </c>
    </row>
    <row r="406" spans="1:12">
      <c r="A406" s="11" t="s">
        <v>656</v>
      </c>
      <c r="D406" s="11" t="s">
        <v>260</v>
      </c>
      <c r="E406" s="19" t="s">
        <v>906</v>
      </c>
      <c r="F406" s="10">
        <v>42036</v>
      </c>
      <c r="G406" s="10">
        <v>44228</v>
      </c>
      <c r="H406" s="11">
        <v>7</v>
      </c>
      <c r="I406" s="20" t="s">
        <v>259</v>
      </c>
      <c r="J406" s="11" t="s">
        <v>261</v>
      </c>
      <c r="K406" s="11" t="s">
        <v>1311</v>
      </c>
      <c r="L406" s="11">
        <v>2</v>
      </c>
    </row>
    <row r="407" spans="1:12">
      <c r="A407" s="11" t="s">
        <v>657</v>
      </c>
      <c r="D407" s="11" t="s">
        <v>260</v>
      </c>
      <c r="E407" s="19" t="s">
        <v>907</v>
      </c>
      <c r="F407" s="10">
        <v>42036</v>
      </c>
      <c r="G407" s="10">
        <v>44228</v>
      </c>
      <c r="H407" s="11">
        <v>7</v>
      </c>
      <c r="I407" s="20" t="s">
        <v>259</v>
      </c>
      <c r="J407" s="11" t="s">
        <v>261</v>
      </c>
      <c r="K407" s="11" t="s">
        <v>1311</v>
      </c>
      <c r="L407" s="11">
        <v>2</v>
      </c>
    </row>
    <row r="408" spans="1:12">
      <c r="A408" s="11" t="s">
        <v>658</v>
      </c>
      <c r="D408" s="11" t="s">
        <v>260</v>
      </c>
      <c r="E408" s="19" t="s">
        <v>908</v>
      </c>
      <c r="F408" s="10">
        <v>42036</v>
      </c>
      <c r="G408" s="10">
        <v>44228</v>
      </c>
      <c r="H408" s="11">
        <v>7</v>
      </c>
      <c r="I408" s="20" t="s">
        <v>259</v>
      </c>
      <c r="J408" s="11" t="s">
        <v>261</v>
      </c>
      <c r="K408" s="11" t="s">
        <v>1311</v>
      </c>
      <c r="L408" s="11">
        <v>2</v>
      </c>
    </row>
    <row r="409" spans="1:12">
      <c r="A409" s="11" t="s">
        <v>659</v>
      </c>
      <c r="D409" s="11" t="s">
        <v>260</v>
      </c>
      <c r="E409" s="19" t="s">
        <v>909</v>
      </c>
      <c r="F409" s="10">
        <v>42036</v>
      </c>
      <c r="G409" s="10">
        <v>44228</v>
      </c>
      <c r="H409" s="11">
        <v>7</v>
      </c>
      <c r="I409" s="20" t="s">
        <v>259</v>
      </c>
      <c r="J409" s="11" t="s">
        <v>261</v>
      </c>
      <c r="K409" s="11" t="s">
        <v>1311</v>
      </c>
      <c r="L409" s="11">
        <v>2</v>
      </c>
    </row>
    <row r="410" spans="1:12">
      <c r="A410" s="11" t="s">
        <v>660</v>
      </c>
      <c r="D410" s="11" t="s">
        <v>260</v>
      </c>
      <c r="E410" s="19" t="s">
        <v>910</v>
      </c>
      <c r="F410" s="10">
        <v>42036</v>
      </c>
      <c r="G410" s="10">
        <v>44228</v>
      </c>
      <c r="H410" s="11">
        <v>7</v>
      </c>
      <c r="I410" s="20" t="s">
        <v>259</v>
      </c>
      <c r="J410" s="11" t="s">
        <v>261</v>
      </c>
      <c r="K410" s="11" t="s">
        <v>1311</v>
      </c>
      <c r="L410" s="11">
        <v>2</v>
      </c>
    </row>
    <row r="411" spans="1:12">
      <c r="A411" s="11" t="s">
        <v>661</v>
      </c>
      <c r="D411" s="11" t="s">
        <v>260</v>
      </c>
      <c r="E411" s="19" t="s">
        <v>911</v>
      </c>
      <c r="F411" s="10">
        <v>42036</v>
      </c>
      <c r="G411" s="10">
        <v>44228</v>
      </c>
      <c r="H411" s="11">
        <v>7</v>
      </c>
      <c r="I411" s="20" t="s">
        <v>259</v>
      </c>
      <c r="J411" s="11" t="s">
        <v>261</v>
      </c>
      <c r="K411" s="11" t="s">
        <v>1311</v>
      </c>
      <c r="L411" s="11">
        <v>2</v>
      </c>
    </row>
    <row r="412" spans="1:12">
      <c r="A412" s="11" t="s">
        <v>662</v>
      </c>
      <c r="D412" s="11" t="s">
        <v>260</v>
      </c>
      <c r="E412" s="19" t="s">
        <v>912</v>
      </c>
      <c r="F412" s="10">
        <v>42036</v>
      </c>
      <c r="G412" s="10">
        <v>44228</v>
      </c>
      <c r="H412" s="11">
        <v>7</v>
      </c>
      <c r="I412" s="20" t="s">
        <v>259</v>
      </c>
      <c r="J412" s="11" t="s">
        <v>261</v>
      </c>
      <c r="K412" s="11" t="s">
        <v>1311</v>
      </c>
      <c r="L412" s="11">
        <v>2</v>
      </c>
    </row>
    <row r="413" spans="1:12">
      <c r="A413" s="11" t="s">
        <v>663</v>
      </c>
      <c r="D413" s="11" t="s">
        <v>260</v>
      </c>
      <c r="E413" s="19" t="s">
        <v>913</v>
      </c>
      <c r="F413" s="10">
        <v>42036</v>
      </c>
      <c r="G413" s="10">
        <v>44228</v>
      </c>
      <c r="H413" s="11">
        <v>7</v>
      </c>
      <c r="I413" s="20" t="s">
        <v>259</v>
      </c>
      <c r="J413" s="11" t="s">
        <v>261</v>
      </c>
      <c r="K413" s="11" t="s">
        <v>1311</v>
      </c>
      <c r="L413" s="11">
        <v>2</v>
      </c>
    </row>
    <row r="414" spans="1:12">
      <c r="A414" s="11" t="s">
        <v>664</v>
      </c>
      <c r="D414" s="11" t="s">
        <v>260</v>
      </c>
      <c r="E414" s="19" t="s">
        <v>914</v>
      </c>
      <c r="F414" s="10">
        <v>42036</v>
      </c>
      <c r="G414" s="10">
        <v>44228</v>
      </c>
      <c r="H414" s="11">
        <v>7</v>
      </c>
      <c r="I414" s="20" t="s">
        <v>259</v>
      </c>
      <c r="J414" s="11" t="s">
        <v>261</v>
      </c>
      <c r="K414" s="11" t="s">
        <v>1311</v>
      </c>
      <c r="L414" s="11">
        <v>2</v>
      </c>
    </row>
    <row r="415" spans="1:12">
      <c r="A415" s="11" t="s">
        <v>665</v>
      </c>
      <c r="D415" s="11" t="s">
        <v>260</v>
      </c>
      <c r="E415" s="19" t="s">
        <v>915</v>
      </c>
      <c r="F415" s="10">
        <v>42036</v>
      </c>
      <c r="G415" s="10">
        <v>44228</v>
      </c>
      <c r="H415" s="11">
        <v>7</v>
      </c>
      <c r="I415" s="20" t="s">
        <v>259</v>
      </c>
      <c r="J415" s="11" t="s">
        <v>261</v>
      </c>
      <c r="K415" s="11" t="s">
        <v>1311</v>
      </c>
      <c r="L415" s="11">
        <v>2</v>
      </c>
    </row>
    <row r="416" spans="1:12">
      <c r="A416" s="11" t="s">
        <v>666</v>
      </c>
      <c r="D416" s="11" t="s">
        <v>260</v>
      </c>
      <c r="E416" s="19" t="s">
        <v>916</v>
      </c>
      <c r="F416" s="10">
        <v>42036</v>
      </c>
      <c r="G416" s="10">
        <v>44228</v>
      </c>
      <c r="H416" s="11">
        <v>7</v>
      </c>
      <c r="I416" s="20" t="s">
        <v>259</v>
      </c>
      <c r="J416" s="11" t="s">
        <v>261</v>
      </c>
      <c r="K416" s="11" t="s">
        <v>1311</v>
      </c>
      <c r="L416" s="11">
        <v>2</v>
      </c>
    </row>
    <row r="417" spans="1:12">
      <c r="A417" s="11" t="s">
        <v>667</v>
      </c>
      <c r="D417" s="11" t="s">
        <v>260</v>
      </c>
      <c r="E417" s="19" t="s">
        <v>917</v>
      </c>
      <c r="F417" s="10">
        <v>42036</v>
      </c>
      <c r="G417" s="10">
        <v>44228</v>
      </c>
      <c r="H417" s="11">
        <v>7</v>
      </c>
      <c r="I417" s="20" t="s">
        <v>259</v>
      </c>
      <c r="J417" s="11" t="s">
        <v>261</v>
      </c>
      <c r="K417" s="11" t="s">
        <v>1311</v>
      </c>
      <c r="L417" s="11">
        <v>2</v>
      </c>
    </row>
    <row r="418" spans="1:12">
      <c r="A418" s="11" t="s">
        <v>668</v>
      </c>
      <c r="D418" s="11" t="s">
        <v>260</v>
      </c>
      <c r="E418" s="19" t="s">
        <v>918</v>
      </c>
      <c r="F418" s="10">
        <v>42036</v>
      </c>
      <c r="G418" s="10">
        <v>44228</v>
      </c>
      <c r="H418" s="11">
        <v>7</v>
      </c>
      <c r="I418" s="20" t="s">
        <v>259</v>
      </c>
      <c r="J418" s="11" t="s">
        <v>261</v>
      </c>
      <c r="K418" s="11" t="s">
        <v>1311</v>
      </c>
      <c r="L418" s="11">
        <v>2</v>
      </c>
    </row>
    <row r="419" spans="1:12">
      <c r="A419" s="11" t="s">
        <v>669</v>
      </c>
      <c r="D419" s="11" t="s">
        <v>260</v>
      </c>
      <c r="E419" s="19" t="s">
        <v>919</v>
      </c>
      <c r="F419" s="10">
        <v>42036</v>
      </c>
      <c r="G419" s="10">
        <v>44228</v>
      </c>
      <c r="H419" s="11">
        <v>7</v>
      </c>
      <c r="I419" s="20" t="s">
        <v>259</v>
      </c>
      <c r="J419" s="11" t="s">
        <v>261</v>
      </c>
      <c r="K419" s="11" t="s">
        <v>1311</v>
      </c>
      <c r="L419" s="11">
        <v>2</v>
      </c>
    </row>
    <row r="420" spans="1:12">
      <c r="A420" s="11" t="s">
        <v>670</v>
      </c>
      <c r="D420" s="11" t="s">
        <v>260</v>
      </c>
      <c r="E420" s="19" t="s">
        <v>920</v>
      </c>
      <c r="F420" s="10">
        <v>42036</v>
      </c>
      <c r="G420" s="10">
        <v>44228</v>
      </c>
      <c r="H420" s="11">
        <v>7</v>
      </c>
      <c r="I420" s="20" t="s">
        <v>259</v>
      </c>
      <c r="J420" s="11" t="s">
        <v>261</v>
      </c>
      <c r="K420" s="11" t="s">
        <v>1311</v>
      </c>
      <c r="L420" s="11">
        <v>2</v>
      </c>
    </row>
    <row r="421" spans="1:12">
      <c r="A421" s="11" t="s">
        <v>671</v>
      </c>
      <c r="D421" s="11" t="s">
        <v>260</v>
      </c>
      <c r="E421" s="19" t="s">
        <v>921</v>
      </c>
      <c r="F421" s="10">
        <v>42036</v>
      </c>
      <c r="G421" s="10">
        <v>44228</v>
      </c>
      <c r="H421" s="11">
        <v>7</v>
      </c>
      <c r="I421" s="20" t="s">
        <v>259</v>
      </c>
      <c r="J421" s="11" t="s">
        <v>261</v>
      </c>
      <c r="K421" s="11" t="s">
        <v>1311</v>
      </c>
      <c r="L421" s="11">
        <v>2</v>
      </c>
    </row>
    <row r="422" spans="1:12">
      <c r="A422" s="11" t="s">
        <v>672</v>
      </c>
      <c r="D422" s="11" t="s">
        <v>260</v>
      </c>
      <c r="E422" s="19" t="s">
        <v>922</v>
      </c>
      <c r="F422" s="10">
        <v>42036</v>
      </c>
      <c r="G422" s="10">
        <v>44228</v>
      </c>
      <c r="H422" s="11">
        <v>7</v>
      </c>
      <c r="I422" s="20" t="s">
        <v>259</v>
      </c>
      <c r="J422" s="11" t="s">
        <v>261</v>
      </c>
      <c r="K422" s="11" t="s">
        <v>1311</v>
      </c>
      <c r="L422" s="11">
        <v>2</v>
      </c>
    </row>
    <row r="423" spans="1:12">
      <c r="A423" s="11" t="s">
        <v>673</v>
      </c>
      <c r="D423" s="11" t="s">
        <v>260</v>
      </c>
      <c r="E423" s="19" t="s">
        <v>923</v>
      </c>
      <c r="F423" s="10">
        <v>42036</v>
      </c>
      <c r="G423" s="10">
        <v>44228</v>
      </c>
      <c r="H423" s="11">
        <v>7</v>
      </c>
      <c r="I423" s="20" t="s">
        <v>259</v>
      </c>
      <c r="J423" s="11" t="s">
        <v>261</v>
      </c>
      <c r="K423" s="11" t="s">
        <v>1311</v>
      </c>
      <c r="L423" s="11">
        <v>2</v>
      </c>
    </row>
    <row r="424" spans="1:12">
      <c r="A424" s="11" t="s">
        <v>674</v>
      </c>
      <c r="D424" s="11" t="s">
        <v>260</v>
      </c>
      <c r="E424" s="19" t="s">
        <v>924</v>
      </c>
      <c r="F424" s="10">
        <v>42036</v>
      </c>
      <c r="G424" s="10">
        <v>44228</v>
      </c>
      <c r="H424" s="11">
        <v>7</v>
      </c>
      <c r="I424" s="20" t="s">
        <v>259</v>
      </c>
      <c r="J424" s="11" t="s">
        <v>261</v>
      </c>
      <c r="K424" s="11" t="s">
        <v>1311</v>
      </c>
      <c r="L424" s="11">
        <v>2</v>
      </c>
    </row>
    <row r="425" spans="1:12">
      <c r="A425" s="11" t="s">
        <v>675</v>
      </c>
      <c r="D425" s="11" t="s">
        <v>260</v>
      </c>
      <c r="E425" s="19" t="s">
        <v>925</v>
      </c>
      <c r="F425" s="10">
        <v>42036</v>
      </c>
      <c r="G425" s="10">
        <v>44228</v>
      </c>
      <c r="H425" s="11">
        <v>7</v>
      </c>
      <c r="I425" s="20" t="s">
        <v>259</v>
      </c>
      <c r="J425" s="11" t="s">
        <v>261</v>
      </c>
      <c r="K425" s="11" t="s">
        <v>1311</v>
      </c>
      <c r="L425" s="11">
        <v>2</v>
      </c>
    </row>
    <row r="426" spans="1:12">
      <c r="A426" s="11" t="s">
        <v>676</v>
      </c>
      <c r="D426" s="11" t="s">
        <v>260</v>
      </c>
      <c r="E426" s="19" t="s">
        <v>926</v>
      </c>
      <c r="F426" s="10">
        <v>42036</v>
      </c>
      <c r="G426" s="10">
        <v>44228</v>
      </c>
      <c r="H426" s="11">
        <v>7</v>
      </c>
      <c r="I426" s="20" t="s">
        <v>259</v>
      </c>
      <c r="J426" s="11" t="s">
        <v>261</v>
      </c>
      <c r="K426" s="11" t="s">
        <v>1311</v>
      </c>
      <c r="L426" s="11">
        <v>2</v>
      </c>
    </row>
    <row r="427" spans="1:12">
      <c r="A427" s="11" t="s">
        <v>677</v>
      </c>
      <c r="D427" s="11" t="s">
        <v>260</v>
      </c>
      <c r="E427" s="19" t="s">
        <v>927</v>
      </c>
      <c r="F427" s="10">
        <v>42036</v>
      </c>
      <c r="G427" s="10">
        <v>44228</v>
      </c>
      <c r="H427" s="11">
        <v>7</v>
      </c>
      <c r="I427" s="20" t="s">
        <v>259</v>
      </c>
      <c r="J427" s="11" t="s">
        <v>261</v>
      </c>
      <c r="K427" s="11" t="s">
        <v>1311</v>
      </c>
      <c r="L427" s="11">
        <v>2</v>
      </c>
    </row>
    <row r="428" spans="1:12">
      <c r="A428" s="11" t="s">
        <v>678</v>
      </c>
      <c r="D428" s="11" t="s">
        <v>260</v>
      </c>
      <c r="E428" s="19" t="s">
        <v>928</v>
      </c>
      <c r="F428" s="10">
        <v>42036</v>
      </c>
      <c r="G428" s="10">
        <v>44228</v>
      </c>
      <c r="H428" s="11">
        <v>7</v>
      </c>
      <c r="I428" s="20" t="s">
        <v>259</v>
      </c>
      <c r="J428" s="11" t="s">
        <v>261</v>
      </c>
      <c r="K428" s="11" t="s">
        <v>1311</v>
      </c>
      <c r="L428" s="11">
        <v>2</v>
      </c>
    </row>
    <row r="429" spans="1:12">
      <c r="A429" s="11" t="s">
        <v>679</v>
      </c>
      <c r="D429" s="11" t="s">
        <v>260</v>
      </c>
      <c r="E429" s="19" t="s">
        <v>929</v>
      </c>
      <c r="F429" s="10">
        <v>42036</v>
      </c>
      <c r="G429" s="10">
        <v>44228</v>
      </c>
      <c r="H429" s="11">
        <v>7</v>
      </c>
      <c r="I429" s="20" t="s">
        <v>259</v>
      </c>
      <c r="J429" s="11" t="s">
        <v>261</v>
      </c>
      <c r="K429" s="11" t="s">
        <v>1311</v>
      </c>
      <c r="L429" s="11">
        <v>2</v>
      </c>
    </row>
    <row r="430" spans="1:12">
      <c r="A430" s="11" t="s">
        <v>680</v>
      </c>
      <c r="D430" s="11" t="s">
        <v>260</v>
      </c>
      <c r="E430" s="19" t="s">
        <v>930</v>
      </c>
      <c r="F430" s="10">
        <v>42036</v>
      </c>
      <c r="G430" s="10">
        <v>44228</v>
      </c>
      <c r="H430" s="11">
        <v>7</v>
      </c>
      <c r="I430" s="20" t="s">
        <v>259</v>
      </c>
      <c r="J430" s="11" t="s">
        <v>261</v>
      </c>
      <c r="K430" s="11" t="s">
        <v>1311</v>
      </c>
      <c r="L430" s="11">
        <v>2</v>
      </c>
    </row>
    <row r="431" spans="1:12">
      <c r="A431" s="11" t="s">
        <v>681</v>
      </c>
      <c r="D431" s="11" t="s">
        <v>260</v>
      </c>
      <c r="E431" s="19" t="s">
        <v>931</v>
      </c>
      <c r="F431" s="10">
        <v>42036</v>
      </c>
      <c r="G431" s="10">
        <v>44228</v>
      </c>
      <c r="H431" s="11">
        <v>7</v>
      </c>
      <c r="I431" s="20" t="s">
        <v>259</v>
      </c>
      <c r="J431" s="11" t="s">
        <v>261</v>
      </c>
      <c r="K431" s="11" t="s">
        <v>1311</v>
      </c>
      <c r="L431" s="11">
        <v>2</v>
      </c>
    </row>
    <row r="432" spans="1:12">
      <c r="A432" s="11" t="s">
        <v>682</v>
      </c>
      <c r="D432" s="11" t="s">
        <v>260</v>
      </c>
      <c r="E432" s="19" t="s">
        <v>932</v>
      </c>
      <c r="F432" s="10">
        <v>42036</v>
      </c>
      <c r="G432" s="10">
        <v>44228</v>
      </c>
      <c r="H432" s="11">
        <v>7</v>
      </c>
      <c r="I432" s="20" t="s">
        <v>259</v>
      </c>
      <c r="J432" s="11" t="s">
        <v>261</v>
      </c>
      <c r="K432" s="11" t="s">
        <v>1311</v>
      </c>
      <c r="L432" s="11">
        <v>2</v>
      </c>
    </row>
    <row r="433" spans="1:12">
      <c r="A433" s="11" t="s">
        <v>683</v>
      </c>
      <c r="D433" s="11" t="s">
        <v>260</v>
      </c>
      <c r="E433" s="19" t="s">
        <v>933</v>
      </c>
      <c r="F433" s="10">
        <v>42036</v>
      </c>
      <c r="G433" s="10">
        <v>44228</v>
      </c>
      <c r="H433" s="11">
        <v>7</v>
      </c>
      <c r="I433" s="20" t="s">
        <v>259</v>
      </c>
      <c r="J433" s="11" t="s">
        <v>261</v>
      </c>
      <c r="K433" s="11" t="s">
        <v>1311</v>
      </c>
      <c r="L433" s="11">
        <v>2</v>
      </c>
    </row>
    <row r="434" spans="1:12">
      <c r="A434" s="11" t="s">
        <v>684</v>
      </c>
      <c r="D434" s="11" t="s">
        <v>260</v>
      </c>
      <c r="E434" s="19" t="s">
        <v>934</v>
      </c>
      <c r="F434" s="10">
        <v>42036</v>
      </c>
      <c r="G434" s="10">
        <v>44228</v>
      </c>
      <c r="H434" s="11">
        <v>7</v>
      </c>
      <c r="I434" s="20" t="s">
        <v>259</v>
      </c>
      <c r="J434" s="11" t="s">
        <v>261</v>
      </c>
      <c r="K434" s="11" t="s">
        <v>1311</v>
      </c>
      <c r="L434" s="11">
        <v>2</v>
      </c>
    </row>
    <row r="435" spans="1:12">
      <c r="A435" s="11" t="s">
        <v>685</v>
      </c>
      <c r="D435" s="11" t="s">
        <v>260</v>
      </c>
      <c r="E435" s="19" t="s">
        <v>935</v>
      </c>
      <c r="F435" s="10">
        <v>42036</v>
      </c>
      <c r="G435" s="10">
        <v>44228</v>
      </c>
      <c r="H435" s="11">
        <v>7</v>
      </c>
      <c r="I435" s="20" t="s">
        <v>259</v>
      </c>
      <c r="J435" s="11" t="s">
        <v>261</v>
      </c>
      <c r="K435" s="11" t="s">
        <v>1311</v>
      </c>
      <c r="L435" s="11">
        <v>2</v>
      </c>
    </row>
    <row r="436" spans="1:12">
      <c r="A436" s="11" t="s">
        <v>686</v>
      </c>
      <c r="D436" s="11" t="s">
        <v>260</v>
      </c>
      <c r="E436" s="19" t="s">
        <v>936</v>
      </c>
      <c r="F436" s="10">
        <v>42036</v>
      </c>
      <c r="G436" s="10">
        <v>44228</v>
      </c>
      <c r="H436" s="11">
        <v>7</v>
      </c>
      <c r="I436" s="20" t="s">
        <v>259</v>
      </c>
      <c r="J436" s="11" t="s">
        <v>261</v>
      </c>
      <c r="K436" s="11" t="s">
        <v>1311</v>
      </c>
      <c r="L436" s="11">
        <v>2</v>
      </c>
    </row>
    <row r="437" spans="1:12">
      <c r="A437" s="11" t="s">
        <v>687</v>
      </c>
      <c r="D437" s="11" t="s">
        <v>260</v>
      </c>
      <c r="E437" s="19" t="s">
        <v>937</v>
      </c>
      <c r="F437" s="10">
        <v>42036</v>
      </c>
      <c r="G437" s="10">
        <v>44228</v>
      </c>
      <c r="H437" s="11">
        <v>7</v>
      </c>
      <c r="I437" s="20" t="s">
        <v>259</v>
      </c>
      <c r="J437" s="11" t="s">
        <v>261</v>
      </c>
      <c r="K437" s="11" t="s">
        <v>1311</v>
      </c>
      <c r="L437" s="11">
        <v>2</v>
      </c>
    </row>
    <row r="438" spans="1:12">
      <c r="A438" s="11" t="s">
        <v>688</v>
      </c>
      <c r="D438" s="11" t="s">
        <v>260</v>
      </c>
      <c r="E438" s="19" t="s">
        <v>938</v>
      </c>
      <c r="F438" s="10">
        <v>42036</v>
      </c>
      <c r="G438" s="10">
        <v>44228</v>
      </c>
      <c r="H438" s="11">
        <v>7</v>
      </c>
      <c r="I438" s="20" t="s">
        <v>259</v>
      </c>
      <c r="J438" s="11" t="s">
        <v>261</v>
      </c>
      <c r="K438" s="11" t="s">
        <v>1311</v>
      </c>
      <c r="L438" s="11">
        <v>2</v>
      </c>
    </row>
    <row r="439" spans="1:12">
      <c r="A439" s="11" t="s">
        <v>689</v>
      </c>
      <c r="D439" s="11" t="s">
        <v>260</v>
      </c>
      <c r="E439" s="19" t="s">
        <v>939</v>
      </c>
      <c r="F439" s="10">
        <v>42036</v>
      </c>
      <c r="G439" s="10">
        <v>44228</v>
      </c>
      <c r="H439" s="11">
        <v>7</v>
      </c>
      <c r="I439" s="20" t="s">
        <v>259</v>
      </c>
      <c r="J439" s="11" t="s">
        <v>261</v>
      </c>
      <c r="K439" s="11" t="s">
        <v>1311</v>
      </c>
      <c r="L439" s="11">
        <v>2</v>
      </c>
    </row>
    <row r="440" spans="1:12">
      <c r="A440" s="11" t="s">
        <v>690</v>
      </c>
      <c r="D440" s="11" t="s">
        <v>260</v>
      </c>
      <c r="E440" s="19" t="s">
        <v>940</v>
      </c>
      <c r="F440" s="10">
        <v>42036</v>
      </c>
      <c r="G440" s="10">
        <v>44228</v>
      </c>
      <c r="H440" s="11">
        <v>7</v>
      </c>
      <c r="I440" s="20" t="s">
        <v>259</v>
      </c>
      <c r="J440" s="11" t="s">
        <v>261</v>
      </c>
      <c r="K440" s="11" t="s">
        <v>1311</v>
      </c>
      <c r="L440" s="11">
        <v>2</v>
      </c>
    </row>
    <row r="441" spans="1:12">
      <c r="A441" s="11" t="s">
        <v>691</v>
      </c>
      <c r="D441" s="11" t="s">
        <v>260</v>
      </c>
      <c r="E441" s="19" t="s">
        <v>941</v>
      </c>
      <c r="F441" s="10">
        <v>42036</v>
      </c>
      <c r="G441" s="10">
        <v>44228</v>
      </c>
      <c r="H441" s="11">
        <v>7</v>
      </c>
      <c r="I441" s="20" t="s">
        <v>259</v>
      </c>
      <c r="J441" s="11" t="s">
        <v>261</v>
      </c>
      <c r="K441" s="11" t="s">
        <v>1311</v>
      </c>
      <c r="L441" s="11">
        <v>2</v>
      </c>
    </row>
    <row r="442" spans="1:12">
      <c r="A442" s="11" t="s">
        <v>692</v>
      </c>
      <c r="D442" s="11" t="s">
        <v>260</v>
      </c>
      <c r="E442" s="19" t="s">
        <v>942</v>
      </c>
      <c r="F442" s="10">
        <v>42036</v>
      </c>
      <c r="G442" s="10">
        <v>44228</v>
      </c>
      <c r="H442" s="11">
        <v>7</v>
      </c>
      <c r="I442" s="20" t="s">
        <v>259</v>
      </c>
      <c r="J442" s="11" t="s">
        <v>261</v>
      </c>
      <c r="K442" s="11" t="s">
        <v>1311</v>
      </c>
      <c r="L442" s="11">
        <v>2</v>
      </c>
    </row>
    <row r="443" spans="1:12">
      <c r="A443" s="11" t="s">
        <v>693</v>
      </c>
      <c r="D443" s="11" t="s">
        <v>260</v>
      </c>
      <c r="E443" s="19" t="s">
        <v>943</v>
      </c>
      <c r="F443" s="10">
        <v>42036</v>
      </c>
      <c r="G443" s="10">
        <v>44228</v>
      </c>
      <c r="H443" s="11">
        <v>7</v>
      </c>
      <c r="I443" s="20" t="s">
        <v>259</v>
      </c>
      <c r="J443" s="11" t="s">
        <v>261</v>
      </c>
      <c r="K443" s="11" t="s">
        <v>1311</v>
      </c>
      <c r="L443" s="11">
        <v>2</v>
      </c>
    </row>
    <row r="444" spans="1:12">
      <c r="A444" s="11" t="s">
        <v>694</v>
      </c>
      <c r="D444" s="11" t="s">
        <v>260</v>
      </c>
      <c r="E444" s="19" t="s">
        <v>944</v>
      </c>
      <c r="F444" s="10">
        <v>42036</v>
      </c>
      <c r="G444" s="10">
        <v>44228</v>
      </c>
      <c r="H444" s="11">
        <v>7</v>
      </c>
      <c r="I444" s="20" t="s">
        <v>259</v>
      </c>
      <c r="J444" s="11" t="s">
        <v>261</v>
      </c>
      <c r="K444" s="11" t="s">
        <v>1311</v>
      </c>
      <c r="L444" s="11">
        <v>2</v>
      </c>
    </row>
    <row r="445" spans="1:12">
      <c r="A445" s="11" t="s">
        <v>695</v>
      </c>
      <c r="D445" s="11" t="s">
        <v>260</v>
      </c>
      <c r="E445" s="19" t="s">
        <v>945</v>
      </c>
      <c r="F445" s="10">
        <v>42036</v>
      </c>
      <c r="G445" s="10">
        <v>44228</v>
      </c>
      <c r="H445" s="11">
        <v>7</v>
      </c>
      <c r="I445" s="20" t="s">
        <v>259</v>
      </c>
      <c r="J445" s="11" t="s">
        <v>261</v>
      </c>
      <c r="K445" s="11" t="s">
        <v>1311</v>
      </c>
      <c r="L445" s="11">
        <v>2</v>
      </c>
    </row>
    <row r="446" spans="1:12">
      <c r="A446" s="11" t="s">
        <v>696</v>
      </c>
      <c r="D446" s="11" t="s">
        <v>260</v>
      </c>
      <c r="E446" s="19" t="s">
        <v>946</v>
      </c>
      <c r="F446" s="10">
        <v>42036</v>
      </c>
      <c r="G446" s="10">
        <v>44228</v>
      </c>
      <c r="H446" s="11">
        <v>7</v>
      </c>
      <c r="I446" s="20" t="s">
        <v>259</v>
      </c>
      <c r="J446" s="11" t="s">
        <v>261</v>
      </c>
      <c r="K446" s="11" t="s">
        <v>1311</v>
      </c>
      <c r="L446" s="11">
        <v>2</v>
      </c>
    </row>
    <row r="447" spans="1:12">
      <c r="A447" s="11" t="s">
        <v>697</v>
      </c>
      <c r="D447" s="11" t="s">
        <v>260</v>
      </c>
      <c r="E447" s="19" t="s">
        <v>947</v>
      </c>
      <c r="F447" s="10">
        <v>42036</v>
      </c>
      <c r="G447" s="10">
        <v>44228</v>
      </c>
      <c r="H447" s="11">
        <v>7</v>
      </c>
      <c r="I447" s="20" t="s">
        <v>259</v>
      </c>
      <c r="J447" s="11" t="s">
        <v>261</v>
      </c>
      <c r="K447" s="11" t="s">
        <v>1311</v>
      </c>
      <c r="L447" s="11">
        <v>2</v>
      </c>
    </row>
    <row r="448" spans="1:12">
      <c r="A448" s="11" t="s">
        <v>698</v>
      </c>
      <c r="D448" s="11" t="s">
        <v>260</v>
      </c>
      <c r="E448" s="19" t="s">
        <v>948</v>
      </c>
      <c r="F448" s="10">
        <v>42036</v>
      </c>
      <c r="G448" s="10">
        <v>44228</v>
      </c>
      <c r="H448" s="11">
        <v>7</v>
      </c>
      <c r="I448" s="20" t="s">
        <v>259</v>
      </c>
      <c r="J448" s="11" t="s">
        <v>261</v>
      </c>
      <c r="K448" s="11" t="s">
        <v>1311</v>
      </c>
      <c r="L448" s="11">
        <v>2</v>
      </c>
    </row>
    <row r="449" spans="1:12">
      <c r="A449" s="11" t="s">
        <v>699</v>
      </c>
      <c r="D449" s="11" t="s">
        <v>260</v>
      </c>
      <c r="E449" s="19" t="s">
        <v>949</v>
      </c>
      <c r="F449" s="10">
        <v>42036</v>
      </c>
      <c r="G449" s="10">
        <v>44228</v>
      </c>
      <c r="H449" s="11">
        <v>7</v>
      </c>
      <c r="I449" s="20" t="s">
        <v>259</v>
      </c>
      <c r="J449" s="11" t="s">
        <v>261</v>
      </c>
      <c r="K449" s="11" t="s">
        <v>1311</v>
      </c>
      <c r="L449" s="11">
        <v>2</v>
      </c>
    </row>
    <row r="450" spans="1:12">
      <c r="A450" s="11" t="s">
        <v>700</v>
      </c>
      <c r="D450" s="11" t="s">
        <v>260</v>
      </c>
      <c r="E450" s="19" t="s">
        <v>950</v>
      </c>
      <c r="F450" s="10">
        <v>42036</v>
      </c>
      <c r="G450" s="10">
        <v>44228</v>
      </c>
      <c r="H450" s="11">
        <v>7</v>
      </c>
      <c r="I450" s="20" t="s">
        <v>259</v>
      </c>
      <c r="J450" s="11" t="s">
        <v>261</v>
      </c>
      <c r="K450" s="11" t="s">
        <v>1311</v>
      </c>
      <c r="L450" s="11">
        <v>2</v>
      </c>
    </row>
    <row r="451" spans="1:12">
      <c r="A451" s="11" t="s">
        <v>701</v>
      </c>
      <c r="D451" s="11" t="s">
        <v>260</v>
      </c>
      <c r="E451" s="19" t="s">
        <v>951</v>
      </c>
      <c r="F451" s="10">
        <v>42036</v>
      </c>
      <c r="G451" s="10">
        <v>44228</v>
      </c>
      <c r="H451" s="11">
        <v>7</v>
      </c>
      <c r="I451" s="20" t="s">
        <v>259</v>
      </c>
      <c r="J451" s="11" t="s">
        <v>261</v>
      </c>
      <c r="K451" s="11" t="s">
        <v>1311</v>
      </c>
      <c r="L451" s="11">
        <v>2</v>
      </c>
    </row>
    <row r="452" spans="1:12">
      <c r="A452" s="11" t="s">
        <v>702</v>
      </c>
      <c r="D452" s="11" t="s">
        <v>260</v>
      </c>
      <c r="E452" s="19" t="s">
        <v>952</v>
      </c>
      <c r="F452" s="10">
        <v>42036</v>
      </c>
      <c r="G452" s="10">
        <v>44228</v>
      </c>
      <c r="H452" s="11">
        <v>7</v>
      </c>
      <c r="I452" s="20" t="s">
        <v>259</v>
      </c>
      <c r="J452" s="11" t="s">
        <v>261</v>
      </c>
      <c r="K452" s="11" t="s">
        <v>1311</v>
      </c>
      <c r="L452" s="11">
        <v>2</v>
      </c>
    </row>
    <row r="453" spans="1:12">
      <c r="A453" s="11" t="s">
        <v>703</v>
      </c>
      <c r="D453" s="11" t="s">
        <v>260</v>
      </c>
      <c r="E453" s="19" t="s">
        <v>953</v>
      </c>
      <c r="F453" s="10">
        <v>42036</v>
      </c>
      <c r="G453" s="10">
        <v>44228</v>
      </c>
      <c r="H453" s="11">
        <v>7</v>
      </c>
      <c r="I453" s="20" t="s">
        <v>259</v>
      </c>
      <c r="J453" s="11" t="s">
        <v>261</v>
      </c>
      <c r="K453" s="11" t="s">
        <v>1311</v>
      </c>
      <c r="L453" s="11">
        <v>2</v>
      </c>
    </row>
    <row r="454" spans="1:12">
      <c r="A454" s="11" t="s">
        <v>704</v>
      </c>
      <c r="D454" s="11" t="s">
        <v>260</v>
      </c>
      <c r="E454" s="19" t="s">
        <v>954</v>
      </c>
      <c r="F454" s="10">
        <v>42036</v>
      </c>
      <c r="G454" s="10">
        <v>44228</v>
      </c>
      <c r="H454" s="11">
        <v>7</v>
      </c>
      <c r="I454" s="20" t="s">
        <v>259</v>
      </c>
      <c r="J454" s="11" t="s">
        <v>261</v>
      </c>
      <c r="K454" s="11" t="s">
        <v>1311</v>
      </c>
      <c r="L454" s="11">
        <v>2</v>
      </c>
    </row>
    <row r="455" spans="1:12">
      <c r="A455" s="11" t="s">
        <v>705</v>
      </c>
      <c r="D455" s="11" t="s">
        <v>260</v>
      </c>
      <c r="E455" s="19" t="s">
        <v>955</v>
      </c>
      <c r="F455" s="10">
        <v>42036</v>
      </c>
      <c r="G455" s="10">
        <v>44228</v>
      </c>
      <c r="H455" s="11">
        <v>7</v>
      </c>
      <c r="I455" s="20" t="s">
        <v>259</v>
      </c>
      <c r="J455" s="11" t="s">
        <v>261</v>
      </c>
      <c r="K455" s="11" t="s">
        <v>1311</v>
      </c>
      <c r="L455" s="11">
        <v>2</v>
      </c>
    </row>
    <row r="456" spans="1:12">
      <c r="A456" s="11" t="s">
        <v>706</v>
      </c>
      <c r="D456" s="11" t="s">
        <v>260</v>
      </c>
      <c r="E456" s="19" t="s">
        <v>956</v>
      </c>
      <c r="F456" s="10">
        <v>42036</v>
      </c>
      <c r="G456" s="10">
        <v>44228</v>
      </c>
      <c r="H456" s="11">
        <v>7</v>
      </c>
      <c r="I456" s="20" t="s">
        <v>259</v>
      </c>
      <c r="J456" s="11" t="s">
        <v>261</v>
      </c>
      <c r="K456" s="11" t="s">
        <v>1311</v>
      </c>
      <c r="L456" s="11">
        <v>2</v>
      </c>
    </row>
    <row r="457" spans="1:12">
      <c r="A457" s="11" t="s">
        <v>707</v>
      </c>
      <c r="D457" s="11" t="s">
        <v>260</v>
      </c>
      <c r="E457" s="19" t="s">
        <v>957</v>
      </c>
      <c r="F457" s="10">
        <v>42036</v>
      </c>
      <c r="G457" s="10">
        <v>44228</v>
      </c>
      <c r="H457" s="11">
        <v>7</v>
      </c>
      <c r="I457" s="20" t="s">
        <v>259</v>
      </c>
      <c r="J457" s="11" t="s">
        <v>261</v>
      </c>
      <c r="K457" s="11" t="s">
        <v>1311</v>
      </c>
      <c r="L457" s="11">
        <v>2</v>
      </c>
    </row>
    <row r="458" spans="1:12">
      <c r="A458" s="11" t="s">
        <v>708</v>
      </c>
      <c r="D458" s="11" t="s">
        <v>260</v>
      </c>
      <c r="E458" s="19" t="s">
        <v>958</v>
      </c>
      <c r="F458" s="10">
        <v>42036</v>
      </c>
      <c r="G458" s="10">
        <v>44228</v>
      </c>
      <c r="H458" s="11">
        <v>7</v>
      </c>
      <c r="I458" s="20" t="s">
        <v>259</v>
      </c>
      <c r="J458" s="11" t="s">
        <v>261</v>
      </c>
      <c r="K458" s="11" t="s">
        <v>1311</v>
      </c>
      <c r="L458" s="11">
        <v>2</v>
      </c>
    </row>
    <row r="459" spans="1:12">
      <c r="A459" s="11" t="s">
        <v>709</v>
      </c>
      <c r="D459" s="11" t="s">
        <v>260</v>
      </c>
      <c r="E459" s="19" t="s">
        <v>959</v>
      </c>
      <c r="F459" s="10">
        <v>42036</v>
      </c>
      <c r="G459" s="10">
        <v>44228</v>
      </c>
      <c r="H459" s="11">
        <v>7</v>
      </c>
      <c r="I459" s="20" t="s">
        <v>259</v>
      </c>
      <c r="J459" s="11" t="s">
        <v>261</v>
      </c>
      <c r="K459" s="11" t="s">
        <v>1311</v>
      </c>
      <c r="L459" s="11">
        <v>2</v>
      </c>
    </row>
    <row r="460" spans="1:12">
      <c r="A460" s="11" t="s">
        <v>710</v>
      </c>
      <c r="D460" s="11" t="s">
        <v>260</v>
      </c>
      <c r="E460" s="19" t="s">
        <v>960</v>
      </c>
      <c r="F460" s="10">
        <v>42036</v>
      </c>
      <c r="G460" s="10">
        <v>44228</v>
      </c>
      <c r="H460" s="11">
        <v>7</v>
      </c>
      <c r="I460" s="20" t="s">
        <v>259</v>
      </c>
      <c r="J460" s="11" t="s">
        <v>261</v>
      </c>
      <c r="K460" s="11" t="s">
        <v>1311</v>
      </c>
      <c r="L460" s="11">
        <v>2</v>
      </c>
    </row>
    <row r="461" spans="1:12">
      <c r="A461" s="11" t="s">
        <v>711</v>
      </c>
      <c r="D461" s="11" t="s">
        <v>260</v>
      </c>
      <c r="E461" s="19" t="s">
        <v>961</v>
      </c>
      <c r="F461" s="10">
        <v>42036</v>
      </c>
      <c r="G461" s="10">
        <v>44228</v>
      </c>
      <c r="H461" s="11">
        <v>7</v>
      </c>
      <c r="I461" s="20" t="s">
        <v>259</v>
      </c>
      <c r="J461" s="11" t="s">
        <v>261</v>
      </c>
      <c r="K461" s="11" t="s">
        <v>1311</v>
      </c>
      <c r="L461" s="11">
        <v>2</v>
      </c>
    </row>
    <row r="462" spans="1:12">
      <c r="A462" s="11" t="s">
        <v>712</v>
      </c>
      <c r="D462" s="11" t="s">
        <v>260</v>
      </c>
      <c r="E462" s="19" t="s">
        <v>962</v>
      </c>
      <c r="F462" s="10">
        <v>42036</v>
      </c>
      <c r="G462" s="10">
        <v>44228</v>
      </c>
      <c r="H462" s="11">
        <v>7</v>
      </c>
      <c r="I462" s="20" t="s">
        <v>259</v>
      </c>
      <c r="J462" s="11" t="s">
        <v>261</v>
      </c>
      <c r="K462" s="11" t="s">
        <v>1311</v>
      </c>
      <c r="L462" s="11">
        <v>2</v>
      </c>
    </row>
    <row r="463" spans="1:12">
      <c r="A463" s="11" t="s">
        <v>713</v>
      </c>
      <c r="D463" s="11" t="s">
        <v>260</v>
      </c>
      <c r="E463" s="19" t="s">
        <v>963</v>
      </c>
      <c r="F463" s="10">
        <v>42036</v>
      </c>
      <c r="G463" s="10">
        <v>44228</v>
      </c>
      <c r="H463" s="11">
        <v>7</v>
      </c>
      <c r="I463" s="20" t="s">
        <v>259</v>
      </c>
      <c r="J463" s="11" t="s">
        <v>261</v>
      </c>
      <c r="K463" s="11" t="s">
        <v>1311</v>
      </c>
      <c r="L463" s="11">
        <v>2</v>
      </c>
    </row>
    <row r="464" spans="1:12">
      <c r="A464" s="11" t="s">
        <v>714</v>
      </c>
      <c r="D464" s="11" t="s">
        <v>260</v>
      </c>
      <c r="E464" s="19" t="s">
        <v>964</v>
      </c>
      <c r="F464" s="10">
        <v>42036</v>
      </c>
      <c r="G464" s="10">
        <v>44228</v>
      </c>
      <c r="H464" s="11">
        <v>7</v>
      </c>
      <c r="I464" s="20" t="s">
        <v>259</v>
      </c>
      <c r="J464" s="11" t="s">
        <v>261</v>
      </c>
      <c r="K464" s="11" t="s">
        <v>1311</v>
      </c>
      <c r="L464" s="11">
        <v>2</v>
      </c>
    </row>
    <row r="465" spans="1:12">
      <c r="A465" s="11" t="s">
        <v>715</v>
      </c>
      <c r="D465" s="11" t="s">
        <v>260</v>
      </c>
      <c r="E465" s="19" t="s">
        <v>965</v>
      </c>
      <c r="F465" s="10">
        <v>42036</v>
      </c>
      <c r="G465" s="10">
        <v>44228</v>
      </c>
      <c r="H465" s="11">
        <v>7</v>
      </c>
      <c r="I465" s="20" t="s">
        <v>259</v>
      </c>
      <c r="J465" s="11" t="s">
        <v>261</v>
      </c>
      <c r="K465" s="11" t="s">
        <v>1311</v>
      </c>
      <c r="L465" s="11">
        <v>2</v>
      </c>
    </row>
    <row r="466" spans="1:12">
      <c r="A466" s="11" t="s">
        <v>716</v>
      </c>
      <c r="D466" s="11" t="s">
        <v>260</v>
      </c>
      <c r="E466" s="19" t="s">
        <v>966</v>
      </c>
      <c r="F466" s="10">
        <v>42036</v>
      </c>
      <c r="G466" s="10">
        <v>44228</v>
      </c>
      <c r="H466" s="11">
        <v>7</v>
      </c>
      <c r="I466" s="20" t="s">
        <v>259</v>
      </c>
      <c r="J466" s="11" t="s">
        <v>261</v>
      </c>
      <c r="K466" s="11" t="s">
        <v>1311</v>
      </c>
      <c r="L466" s="11">
        <v>2</v>
      </c>
    </row>
    <row r="467" spans="1:12">
      <c r="A467" s="11" t="s">
        <v>717</v>
      </c>
      <c r="D467" s="11" t="s">
        <v>260</v>
      </c>
      <c r="E467" s="19" t="s">
        <v>967</v>
      </c>
      <c r="F467" s="10">
        <v>42036</v>
      </c>
      <c r="G467" s="10">
        <v>44228</v>
      </c>
      <c r="H467" s="11">
        <v>7</v>
      </c>
      <c r="I467" s="20" t="s">
        <v>259</v>
      </c>
      <c r="J467" s="11" t="s">
        <v>261</v>
      </c>
      <c r="K467" s="11" t="s">
        <v>1311</v>
      </c>
      <c r="L467" s="11">
        <v>2</v>
      </c>
    </row>
    <row r="468" spans="1:12">
      <c r="A468" s="11" t="s">
        <v>718</v>
      </c>
      <c r="D468" s="11" t="s">
        <v>260</v>
      </c>
      <c r="E468" s="19" t="s">
        <v>968</v>
      </c>
      <c r="F468" s="10">
        <v>42036</v>
      </c>
      <c r="G468" s="10">
        <v>44228</v>
      </c>
      <c r="H468" s="11">
        <v>7</v>
      </c>
      <c r="I468" s="20" t="s">
        <v>259</v>
      </c>
      <c r="J468" s="11" t="s">
        <v>261</v>
      </c>
      <c r="K468" s="11" t="s">
        <v>1311</v>
      </c>
      <c r="L468" s="11">
        <v>2</v>
      </c>
    </row>
    <row r="469" spans="1:12">
      <c r="A469" s="11" t="s">
        <v>719</v>
      </c>
      <c r="D469" s="11" t="s">
        <v>260</v>
      </c>
      <c r="E469" s="19" t="s">
        <v>969</v>
      </c>
      <c r="F469" s="10">
        <v>42036</v>
      </c>
      <c r="G469" s="10">
        <v>44228</v>
      </c>
      <c r="H469" s="11">
        <v>7</v>
      </c>
      <c r="I469" s="20" t="s">
        <v>259</v>
      </c>
      <c r="J469" s="11" t="s">
        <v>261</v>
      </c>
      <c r="K469" s="11" t="s">
        <v>1311</v>
      </c>
      <c r="L469" s="11">
        <v>2</v>
      </c>
    </row>
    <row r="470" spans="1:12">
      <c r="A470" s="11" t="s">
        <v>720</v>
      </c>
      <c r="D470" s="11" t="s">
        <v>260</v>
      </c>
      <c r="E470" s="19" t="s">
        <v>970</v>
      </c>
      <c r="F470" s="10">
        <v>42036</v>
      </c>
      <c r="G470" s="10">
        <v>44228</v>
      </c>
      <c r="H470" s="11">
        <v>7</v>
      </c>
      <c r="I470" s="20" t="s">
        <v>259</v>
      </c>
      <c r="J470" s="11" t="s">
        <v>261</v>
      </c>
      <c r="K470" s="11" t="s">
        <v>1311</v>
      </c>
      <c r="L470" s="11">
        <v>2</v>
      </c>
    </row>
    <row r="471" spans="1:12">
      <c r="A471" s="11" t="s">
        <v>721</v>
      </c>
      <c r="D471" s="11" t="s">
        <v>260</v>
      </c>
      <c r="E471" s="19" t="s">
        <v>971</v>
      </c>
      <c r="F471" s="10">
        <v>42036</v>
      </c>
      <c r="G471" s="10">
        <v>44228</v>
      </c>
      <c r="H471" s="11">
        <v>7</v>
      </c>
      <c r="I471" s="20" t="s">
        <v>259</v>
      </c>
      <c r="J471" s="11" t="s">
        <v>261</v>
      </c>
      <c r="K471" s="11" t="s">
        <v>1311</v>
      </c>
      <c r="L471" s="11">
        <v>2</v>
      </c>
    </row>
    <row r="472" spans="1:12">
      <c r="A472" s="11" t="s">
        <v>722</v>
      </c>
      <c r="D472" s="11" t="s">
        <v>260</v>
      </c>
      <c r="E472" s="19" t="s">
        <v>972</v>
      </c>
      <c r="F472" s="10">
        <v>42036</v>
      </c>
      <c r="G472" s="10">
        <v>44228</v>
      </c>
      <c r="H472" s="11">
        <v>7</v>
      </c>
      <c r="I472" s="20" t="s">
        <v>259</v>
      </c>
      <c r="J472" s="11" t="s">
        <v>261</v>
      </c>
      <c r="K472" s="11" t="s">
        <v>1311</v>
      </c>
      <c r="L472" s="11">
        <v>2</v>
      </c>
    </row>
    <row r="473" spans="1:12">
      <c r="A473" s="11" t="s">
        <v>723</v>
      </c>
      <c r="D473" s="11" t="s">
        <v>260</v>
      </c>
      <c r="E473" s="19" t="s">
        <v>973</v>
      </c>
      <c r="F473" s="10">
        <v>42036</v>
      </c>
      <c r="G473" s="10">
        <v>44228</v>
      </c>
      <c r="H473" s="11">
        <v>7</v>
      </c>
      <c r="I473" s="20" t="s">
        <v>259</v>
      </c>
      <c r="J473" s="11" t="s">
        <v>261</v>
      </c>
      <c r="K473" s="11" t="s">
        <v>1311</v>
      </c>
      <c r="L473" s="11">
        <v>2</v>
      </c>
    </row>
    <row r="474" spans="1:12">
      <c r="A474" s="11" t="s">
        <v>724</v>
      </c>
      <c r="D474" s="11" t="s">
        <v>260</v>
      </c>
      <c r="E474" s="19" t="s">
        <v>974</v>
      </c>
      <c r="F474" s="10">
        <v>42036</v>
      </c>
      <c r="G474" s="10">
        <v>44228</v>
      </c>
      <c r="H474" s="11">
        <v>7</v>
      </c>
      <c r="I474" s="20" t="s">
        <v>259</v>
      </c>
      <c r="J474" s="11" t="s">
        <v>261</v>
      </c>
      <c r="K474" s="11" t="s">
        <v>1311</v>
      </c>
      <c r="L474" s="11">
        <v>2</v>
      </c>
    </row>
    <row r="475" spans="1:12">
      <c r="A475" s="11" t="s">
        <v>725</v>
      </c>
      <c r="D475" s="11" t="s">
        <v>260</v>
      </c>
      <c r="E475" s="19" t="s">
        <v>975</v>
      </c>
      <c r="F475" s="10">
        <v>42036</v>
      </c>
      <c r="G475" s="10">
        <v>44228</v>
      </c>
      <c r="H475" s="11">
        <v>7</v>
      </c>
      <c r="I475" s="20" t="s">
        <v>259</v>
      </c>
      <c r="J475" s="11" t="s">
        <v>261</v>
      </c>
      <c r="K475" s="11" t="s">
        <v>1311</v>
      </c>
      <c r="L475" s="11">
        <v>2</v>
      </c>
    </row>
    <row r="476" spans="1:12">
      <c r="A476" s="11" t="s">
        <v>726</v>
      </c>
      <c r="D476" s="11" t="s">
        <v>260</v>
      </c>
      <c r="E476" s="19" t="s">
        <v>976</v>
      </c>
      <c r="F476" s="10">
        <v>42036</v>
      </c>
      <c r="G476" s="10">
        <v>44228</v>
      </c>
      <c r="H476" s="11">
        <v>7</v>
      </c>
      <c r="I476" s="20" t="s">
        <v>259</v>
      </c>
      <c r="J476" s="11" t="s">
        <v>261</v>
      </c>
      <c r="K476" s="11" t="s">
        <v>1311</v>
      </c>
      <c r="L476" s="11">
        <v>2</v>
      </c>
    </row>
    <row r="477" spans="1:12">
      <c r="A477" s="11" t="s">
        <v>727</v>
      </c>
      <c r="D477" s="11" t="s">
        <v>260</v>
      </c>
      <c r="E477" s="19" t="s">
        <v>977</v>
      </c>
      <c r="F477" s="10">
        <v>42036</v>
      </c>
      <c r="G477" s="10">
        <v>44228</v>
      </c>
      <c r="H477" s="11">
        <v>7</v>
      </c>
      <c r="I477" s="20" t="s">
        <v>259</v>
      </c>
      <c r="J477" s="11" t="s">
        <v>261</v>
      </c>
      <c r="K477" s="11" t="s">
        <v>1311</v>
      </c>
      <c r="L477" s="11">
        <v>2</v>
      </c>
    </row>
    <row r="478" spans="1:12">
      <c r="A478" s="11" t="s">
        <v>728</v>
      </c>
      <c r="D478" s="11" t="s">
        <v>260</v>
      </c>
      <c r="E478" s="19" t="s">
        <v>978</v>
      </c>
      <c r="F478" s="10">
        <v>42036</v>
      </c>
      <c r="G478" s="10">
        <v>44228</v>
      </c>
      <c r="H478" s="11">
        <v>7</v>
      </c>
      <c r="I478" s="20" t="s">
        <v>259</v>
      </c>
      <c r="J478" s="11" t="s">
        <v>261</v>
      </c>
      <c r="K478" s="11" t="s">
        <v>1311</v>
      </c>
      <c r="L478" s="11">
        <v>2</v>
      </c>
    </row>
    <row r="479" spans="1:12">
      <c r="A479" s="11" t="s">
        <v>729</v>
      </c>
      <c r="D479" s="11" t="s">
        <v>260</v>
      </c>
      <c r="E479" s="19" t="s">
        <v>979</v>
      </c>
      <c r="F479" s="10">
        <v>42036</v>
      </c>
      <c r="G479" s="10">
        <v>44228</v>
      </c>
      <c r="H479" s="11">
        <v>7</v>
      </c>
      <c r="I479" s="20" t="s">
        <v>259</v>
      </c>
      <c r="J479" s="11" t="s">
        <v>261</v>
      </c>
      <c r="K479" s="11" t="s">
        <v>1311</v>
      </c>
      <c r="L479" s="11">
        <v>2</v>
      </c>
    </row>
    <row r="480" spans="1:12">
      <c r="A480" s="11" t="s">
        <v>730</v>
      </c>
      <c r="D480" s="11" t="s">
        <v>260</v>
      </c>
      <c r="E480" s="19" t="s">
        <v>980</v>
      </c>
      <c r="F480" s="10">
        <v>42036</v>
      </c>
      <c r="G480" s="10">
        <v>44228</v>
      </c>
      <c r="H480" s="11">
        <v>7</v>
      </c>
      <c r="I480" s="20" t="s">
        <v>259</v>
      </c>
      <c r="J480" s="11" t="s">
        <v>261</v>
      </c>
      <c r="K480" s="11" t="s">
        <v>1311</v>
      </c>
      <c r="L480" s="11">
        <v>2</v>
      </c>
    </row>
    <row r="481" spans="1:12">
      <c r="A481" s="11" t="s">
        <v>731</v>
      </c>
      <c r="D481" s="11" t="s">
        <v>260</v>
      </c>
      <c r="E481" s="19" t="s">
        <v>981</v>
      </c>
      <c r="F481" s="10">
        <v>42036</v>
      </c>
      <c r="G481" s="10">
        <v>44228</v>
      </c>
      <c r="H481" s="11">
        <v>7</v>
      </c>
      <c r="I481" s="20" t="s">
        <v>259</v>
      </c>
      <c r="J481" s="11" t="s">
        <v>261</v>
      </c>
      <c r="K481" s="11" t="s">
        <v>1311</v>
      </c>
      <c r="L481" s="11">
        <v>2</v>
      </c>
    </row>
    <row r="482" spans="1:12">
      <c r="A482" s="11" t="s">
        <v>732</v>
      </c>
      <c r="D482" s="11" t="s">
        <v>260</v>
      </c>
      <c r="E482" s="19" t="s">
        <v>982</v>
      </c>
      <c r="F482" s="10">
        <v>42036</v>
      </c>
      <c r="G482" s="10">
        <v>44228</v>
      </c>
      <c r="H482" s="11">
        <v>7</v>
      </c>
      <c r="I482" s="20" t="s">
        <v>259</v>
      </c>
      <c r="J482" s="11" t="s">
        <v>261</v>
      </c>
      <c r="K482" s="11" t="s">
        <v>1311</v>
      </c>
      <c r="L482" s="11">
        <v>2</v>
      </c>
    </row>
    <row r="483" spans="1:12">
      <c r="A483" s="11" t="s">
        <v>733</v>
      </c>
      <c r="D483" s="11" t="s">
        <v>260</v>
      </c>
      <c r="E483" s="19" t="s">
        <v>983</v>
      </c>
      <c r="F483" s="10">
        <v>42036</v>
      </c>
      <c r="G483" s="10">
        <v>44228</v>
      </c>
      <c r="H483" s="11">
        <v>7</v>
      </c>
      <c r="I483" s="20" t="s">
        <v>259</v>
      </c>
      <c r="J483" s="11" t="s">
        <v>261</v>
      </c>
      <c r="K483" s="11" t="s">
        <v>1311</v>
      </c>
      <c r="L483" s="11">
        <v>2</v>
      </c>
    </row>
    <row r="484" spans="1:12">
      <c r="A484" s="11" t="s">
        <v>734</v>
      </c>
      <c r="D484" s="11" t="s">
        <v>260</v>
      </c>
      <c r="E484" s="19" t="s">
        <v>984</v>
      </c>
      <c r="F484" s="10">
        <v>42036</v>
      </c>
      <c r="G484" s="10">
        <v>44228</v>
      </c>
      <c r="H484" s="11">
        <v>7</v>
      </c>
      <c r="I484" s="20" t="s">
        <v>259</v>
      </c>
      <c r="J484" s="11" t="s">
        <v>261</v>
      </c>
      <c r="K484" s="11" t="s">
        <v>1311</v>
      </c>
      <c r="L484" s="11">
        <v>2</v>
      </c>
    </row>
    <row r="485" spans="1:12">
      <c r="A485" s="11" t="s">
        <v>735</v>
      </c>
      <c r="D485" s="11" t="s">
        <v>260</v>
      </c>
      <c r="E485" s="19" t="s">
        <v>985</v>
      </c>
      <c r="F485" s="10">
        <v>42036</v>
      </c>
      <c r="G485" s="10">
        <v>44228</v>
      </c>
      <c r="H485" s="11">
        <v>7</v>
      </c>
      <c r="I485" s="20" t="s">
        <v>259</v>
      </c>
      <c r="J485" s="11" t="s">
        <v>261</v>
      </c>
      <c r="K485" s="11" t="s">
        <v>1311</v>
      </c>
      <c r="L485" s="11">
        <v>2</v>
      </c>
    </row>
    <row r="486" spans="1:12">
      <c r="A486" s="11" t="s">
        <v>736</v>
      </c>
      <c r="D486" s="11" t="s">
        <v>260</v>
      </c>
      <c r="E486" s="19" t="s">
        <v>986</v>
      </c>
      <c r="F486" s="10">
        <v>42036</v>
      </c>
      <c r="G486" s="10">
        <v>44228</v>
      </c>
      <c r="H486" s="11">
        <v>7</v>
      </c>
      <c r="I486" s="20" t="s">
        <v>259</v>
      </c>
      <c r="J486" s="11" t="s">
        <v>261</v>
      </c>
      <c r="K486" s="11" t="s">
        <v>1311</v>
      </c>
      <c r="L486" s="11">
        <v>2</v>
      </c>
    </row>
    <row r="487" spans="1:12">
      <c r="A487" s="11" t="s">
        <v>737</v>
      </c>
      <c r="D487" s="11" t="s">
        <v>260</v>
      </c>
      <c r="E487" s="19" t="s">
        <v>987</v>
      </c>
      <c r="F487" s="10">
        <v>42036</v>
      </c>
      <c r="G487" s="10">
        <v>44228</v>
      </c>
      <c r="H487" s="11">
        <v>7</v>
      </c>
      <c r="I487" s="20" t="s">
        <v>259</v>
      </c>
      <c r="J487" s="11" t="s">
        <v>261</v>
      </c>
      <c r="K487" s="11" t="s">
        <v>1311</v>
      </c>
      <c r="L487" s="11">
        <v>2</v>
      </c>
    </row>
    <row r="488" spans="1:12">
      <c r="A488" s="11" t="s">
        <v>738</v>
      </c>
      <c r="D488" s="11" t="s">
        <v>260</v>
      </c>
      <c r="E488" s="19" t="s">
        <v>988</v>
      </c>
      <c r="F488" s="10">
        <v>42036</v>
      </c>
      <c r="G488" s="10">
        <v>44228</v>
      </c>
      <c r="H488" s="11">
        <v>7</v>
      </c>
      <c r="I488" s="20" t="s">
        <v>259</v>
      </c>
      <c r="J488" s="11" t="s">
        <v>261</v>
      </c>
      <c r="K488" s="11" t="s">
        <v>1311</v>
      </c>
      <c r="L488" s="11">
        <v>2</v>
      </c>
    </row>
    <row r="489" spans="1:12">
      <c r="A489" s="11" t="s">
        <v>739</v>
      </c>
      <c r="D489" s="11" t="s">
        <v>260</v>
      </c>
      <c r="E489" s="19" t="s">
        <v>989</v>
      </c>
      <c r="F489" s="10">
        <v>42036</v>
      </c>
      <c r="G489" s="10">
        <v>44228</v>
      </c>
      <c r="H489" s="11">
        <v>7</v>
      </c>
      <c r="I489" s="20" t="s">
        <v>259</v>
      </c>
      <c r="J489" s="11" t="s">
        <v>261</v>
      </c>
      <c r="K489" s="11" t="s">
        <v>1311</v>
      </c>
      <c r="L489" s="11">
        <v>2</v>
      </c>
    </row>
    <row r="490" spans="1:12">
      <c r="A490" s="11" t="s">
        <v>740</v>
      </c>
      <c r="D490" s="11" t="s">
        <v>260</v>
      </c>
      <c r="E490" s="19" t="s">
        <v>990</v>
      </c>
      <c r="F490" s="10">
        <v>42036</v>
      </c>
      <c r="G490" s="10">
        <v>44228</v>
      </c>
      <c r="H490" s="11">
        <v>7</v>
      </c>
      <c r="I490" s="20" t="s">
        <v>259</v>
      </c>
      <c r="J490" s="11" t="s">
        <v>261</v>
      </c>
      <c r="K490" s="11" t="s">
        <v>1311</v>
      </c>
      <c r="L490" s="11">
        <v>2</v>
      </c>
    </row>
    <row r="491" spans="1:12">
      <c r="A491" s="11" t="s">
        <v>741</v>
      </c>
      <c r="D491" s="11" t="s">
        <v>260</v>
      </c>
      <c r="E491" s="19" t="s">
        <v>991</v>
      </c>
      <c r="F491" s="10">
        <v>42036</v>
      </c>
      <c r="G491" s="10">
        <v>44228</v>
      </c>
      <c r="H491" s="11">
        <v>7</v>
      </c>
      <c r="I491" s="20" t="s">
        <v>259</v>
      </c>
      <c r="J491" s="11" t="s">
        <v>261</v>
      </c>
      <c r="K491" s="11" t="s">
        <v>1311</v>
      </c>
      <c r="L491" s="11">
        <v>2</v>
      </c>
    </row>
    <row r="492" spans="1:12">
      <c r="A492" s="11" t="s">
        <v>742</v>
      </c>
      <c r="D492" s="11" t="s">
        <v>260</v>
      </c>
      <c r="E492" s="19" t="s">
        <v>992</v>
      </c>
      <c r="F492" s="10">
        <v>42036</v>
      </c>
      <c r="G492" s="10">
        <v>44228</v>
      </c>
      <c r="H492" s="11">
        <v>7</v>
      </c>
      <c r="I492" s="20" t="s">
        <v>259</v>
      </c>
      <c r="J492" s="11" t="s">
        <v>261</v>
      </c>
      <c r="K492" s="11" t="s">
        <v>1311</v>
      </c>
      <c r="L492" s="11">
        <v>2</v>
      </c>
    </row>
    <row r="493" spans="1:12">
      <c r="A493" s="11" t="s">
        <v>743</v>
      </c>
      <c r="D493" s="11" t="s">
        <v>260</v>
      </c>
      <c r="E493" s="19" t="s">
        <v>993</v>
      </c>
      <c r="F493" s="10">
        <v>42036</v>
      </c>
      <c r="G493" s="10">
        <v>44228</v>
      </c>
      <c r="H493" s="11">
        <v>7</v>
      </c>
      <c r="I493" s="20" t="s">
        <v>259</v>
      </c>
      <c r="J493" s="11" t="s">
        <v>261</v>
      </c>
      <c r="K493" s="11" t="s">
        <v>1311</v>
      </c>
      <c r="L493" s="11">
        <v>2</v>
      </c>
    </row>
    <row r="494" spans="1:12">
      <c r="A494" s="11" t="s">
        <v>744</v>
      </c>
      <c r="D494" s="11" t="s">
        <v>260</v>
      </c>
      <c r="E494" s="19" t="s">
        <v>994</v>
      </c>
      <c r="F494" s="10">
        <v>42036</v>
      </c>
      <c r="G494" s="10">
        <v>44228</v>
      </c>
      <c r="H494" s="11">
        <v>7</v>
      </c>
      <c r="I494" s="20" t="s">
        <v>259</v>
      </c>
      <c r="J494" s="11" t="s">
        <v>261</v>
      </c>
      <c r="K494" s="11" t="s">
        <v>1311</v>
      </c>
      <c r="L494" s="11">
        <v>2</v>
      </c>
    </row>
    <row r="495" spans="1:12">
      <c r="A495" s="11" t="s">
        <v>745</v>
      </c>
      <c r="D495" s="11" t="s">
        <v>260</v>
      </c>
      <c r="E495" s="19" t="s">
        <v>995</v>
      </c>
      <c r="F495" s="10">
        <v>42036</v>
      </c>
      <c r="G495" s="10">
        <v>44228</v>
      </c>
      <c r="H495" s="11">
        <v>7</v>
      </c>
      <c r="I495" s="20" t="s">
        <v>259</v>
      </c>
      <c r="J495" s="11" t="s">
        <v>261</v>
      </c>
      <c r="K495" s="11" t="s">
        <v>1311</v>
      </c>
      <c r="L495" s="11">
        <v>2</v>
      </c>
    </row>
    <row r="496" spans="1:12">
      <c r="A496" s="11" t="s">
        <v>746</v>
      </c>
      <c r="D496" s="11" t="s">
        <v>260</v>
      </c>
      <c r="E496" s="19" t="s">
        <v>996</v>
      </c>
      <c r="F496" s="10">
        <v>42036</v>
      </c>
      <c r="G496" s="10">
        <v>44228</v>
      </c>
      <c r="H496" s="11">
        <v>7</v>
      </c>
      <c r="I496" s="20" t="s">
        <v>259</v>
      </c>
      <c r="J496" s="11" t="s">
        <v>261</v>
      </c>
      <c r="K496" s="11" t="s">
        <v>1311</v>
      </c>
      <c r="L496" s="11">
        <v>2</v>
      </c>
    </row>
    <row r="497" spans="1:12">
      <c r="A497" s="11" t="s">
        <v>747</v>
      </c>
      <c r="D497" s="11" t="s">
        <v>260</v>
      </c>
      <c r="E497" s="19" t="s">
        <v>997</v>
      </c>
      <c r="F497" s="10">
        <v>42036</v>
      </c>
      <c r="G497" s="10">
        <v>44228</v>
      </c>
      <c r="H497" s="11">
        <v>7</v>
      </c>
      <c r="I497" s="20" t="s">
        <v>259</v>
      </c>
      <c r="J497" s="11" t="s">
        <v>261</v>
      </c>
      <c r="K497" s="11" t="s">
        <v>1311</v>
      </c>
      <c r="L497" s="11">
        <v>2</v>
      </c>
    </row>
    <row r="498" spans="1:12">
      <c r="A498" s="11" t="s">
        <v>748</v>
      </c>
      <c r="D498" s="11" t="s">
        <v>260</v>
      </c>
      <c r="E498" s="19" t="s">
        <v>998</v>
      </c>
      <c r="F498" s="10">
        <v>42036</v>
      </c>
      <c r="G498" s="10">
        <v>44228</v>
      </c>
      <c r="H498" s="11">
        <v>7</v>
      </c>
      <c r="I498" s="20" t="s">
        <v>259</v>
      </c>
      <c r="J498" s="11" t="s">
        <v>261</v>
      </c>
      <c r="K498" s="11" t="s">
        <v>1311</v>
      </c>
      <c r="L498" s="11">
        <v>2</v>
      </c>
    </row>
    <row r="499" spans="1:12">
      <c r="A499" s="11" t="s">
        <v>749</v>
      </c>
      <c r="D499" s="11" t="s">
        <v>260</v>
      </c>
      <c r="E499" s="19" t="s">
        <v>999</v>
      </c>
      <c r="F499" s="10">
        <v>42036</v>
      </c>
      <c r="G499" s="10">
        <v>44228</v>
      </c>
      <c r="H499" s="11">
        <v>7</v>
      </c>
      <c r="I499" s="20" t="s">
        <v>259</v>
      </c>
      <c r="J499" s="11" t="s">
        <v>261</v>
      </c>
      <c r="K499" s="11" t="s">
        <v>1311</v>
      </c>
      <c r="L499" s="11">
        <v>2</v>
      </c>
    </row>
    <row r="500" spans="1:12">
      <c r="A500" s="11" t="s">
        <v>750</v>
      </c>
      <c r="D500" s="11" t="s">
        <v>260</v>
      </c>
      <c r="E500" s="19" t="s">
        <v>1000</v>
      </c>
      <c r="F500" s="10">
        <v>42036</v>
      </c>
      <c r="G500" s="10">
        <v>44228</v>
      </c>
      <c r="H500" s="11">
        <v>7</v>
      </c>
      <c r="I500" s="20" t="s">
        <v>259</v>
      </c>
      <c r="J500" s="11" t="s">
        <v>261</v>
      </c>
      <c r="K500" s="11" t="s">
        <v>1311</v>
      </c>
      <c r="L500" s="11">
        <v>2</v>
      </c>
    </row>
    <row r="501" spans="1:12">
      <c r="A501" s="11" t="s">
        <v>751</v>
      </c>
      <c r="D501" s="11" t="s">
        <v>260</v>
      </c>
      <c r="E501" s="19" t="s">
        <v>1001</v>
      </c>
      <c r="F501" s="10">
        <v>42036</v>
      </c>
      <c r="G501" s="10">
        <v>44228</v>
      </c>
      <c r="H501" s="11">
        <v>7</v>
      </c>
      <c r="I501" s="20" t="s">
        <v>259</v>
      </c>
      <c r="J501" s="11" t="s">
        <v>261</v>
      </c>
      <c r="K501" s="11" t="s">
        <v>1311</v>
      </c>
      <c r="L501" s="11">
        <v>2</v>
      </c>
    </row>
    <row r="502" spans="1:12">
      <c r="A502" s="11" t="s">
        <v>752</v>
      </c>
      <c r="D502" s="11" t="s">
        <v>260</v>
      </c>
      <c r="E502" s="19" t="s">
        <v>1002</v>
      </c>
      <c r="F502" s="10">
        <v>42036</v>
      </c>
      <c r="G502" s="10">
        <v>44228</v>
      </c>
      <c r="H502" s="11">
        <v>7</v>
      </c>
      <c r="I502" s="20" t="s">
        <v>259</v>
      </c>
      <c r="J502" s="11" t="s">
        <v>261</v>
      </c>
      <c r="K502" s="11" t="s">
        <v>1311</v>
      </c>
      <c r="L502" s="11">
        <v>2</v>
      </c>
    </row>
    <row r="503" spans="1:12">
      <c r="A503" s="11" t="s">
        <v>753</v>
      </c>
      <c r="D503" s="11" t="s">
        <v>260</v>
      </c>
      <c r="E503" s="19" t="s">
        <v>1003</v>
      </c>
      <c r="F503" s="10">
        <v>42036</v>
      </c>
      <c r="G503" s="10">
        <v>44228</v>
      </c>
      <c r="H503" s="11">
        <v>7</v>
      </c>
      <c r="I503" s="20" t="s">
        <v>259</v>
      </c>
      <c r="J503" s="11" t="s">
        <v>261</v>
      </c>
      <c r="K503" s="11" t="s">
        <v>1311</v>
      </c>
      <c r="L503" s="11">
        <v>2</v>
      </c>
    </row>
    <row r="504" spans="1:12">
      <c r="A504" s="11" t="s">
        <v>754</v>
      </c>
      <c r="D504" s="11" t="s">
        <v>260</v>
      </c>
      <c r="E504" s="19" t="s">
        <v>1004</v>
      </c>
      <c r="F504" s="10">
        <v>42036</v>
      </c>
      <c r="G504" s="10">
        <v>44228</v>
      </c>
      <c r="H504" s="11">
        <v>7</v>
      </c>
      <c r="I504" s="20" t="s">
        <v>259</v>
      </c>
      <c r="J504" s="11" t="s">
        <v>261</v>
      </c>
      <c r="K504" s="11" t="s">
        <v>1311</v>
      </c>
      <c r="L504" s="11">
        <v>2</v>
      </c>
    </row>
    <row r="505" spans="1:12">
      <c r="A505" s="11" t="s">
        <v>755</v>
      </c>
      <c r="D505" s="11" t="s">
        <v>260</v>
      </c>
      <c r="E505" s="19" t="s">
        <v>1005</v>
      </c>
      <c r="F505" s="10">
        <v>42036</v>
      </c>
      <c r="G505" s="10">
        <v>44228</v>
      </c>
      <c r="H505" s="11">
        <v>7</v>
      </c>
      <c r="I505" s="20" t="s">
        <v>259</v>
      </c>
      <c r="J505" s="11" t="s">
        <v>261</v>
      </c>
      <c r="K505" s="11" t="s">
        <v>1311</v>
      </c>
      <c r="L505" s="11">
        <v>2</v>
      </c>
    </row>
    <row r="506" spans="1:12">
      <c r="A506" s="11" t="s">
        <v>756</v>
      </c>
      <c r="D506" s="11" t="s">
        <v>260</v>
      </c>
      <c r="E506" s="19" t="s">
        <v>1006</v>
      </c>
      <c r="F506" s="10">
        <v>42036</v>
      </c>
      <c r="G506" s="10">
        <v>44228</v>
      </c>
      <c r="H506" s="11">
        <v>7</v>
      </c>
      <c r="I506" s="20" t="s">
        <v>259</v>
      </c>
      <c r="J506" s="11" t="s">
        <v>261</v>
      </c>
      <c r="K506" s="11" t="s">
        <v>1311</v>
      </c>
      <c r="L506" s="11">
        <v>2</v>
      </c>
    </row>
    <row r="507" spans="1:12">
      <c r="A507" s="11" t="s">
        <v>757</v>
      </c>
      <c r="D507" s="11" t="s">
        <v>260</v>
      </c>
      <c r="E507" s="19" t="s">
        <v>1007</v>
      </c>
      <c r="F507" s="10">
        <v>42036</v>
      </c>
      <c r="G507" s="10">
        <v>44228</v>
      </c>
      <c r="H507" s="11">
        <v>7</v>
      </c>
      <c r="I507" s="20" t="s">
        <v>259</v>
      </c>
      <c r="J507" s="11" t="s">
        <v>261</v>
      </c>
      <c r="K507" s="11" t="s">
        <v>1311</v>
      </c>
      <c r="L507" s="11">
        <v>2</v>
      </c>
    </row>
    <row r="508" spans="1:12">
      <c r="A508" s="11" t="s">
        <v>758</v>
      </c>
      <c r="D508" s="11" t="s">
        <v>260</v>
      </c>
      <c r="E508" s="19" t="s">
        <v>1008</v>
      </c>
      <c r="F508" s="10">
        <v>42036</v>
      </c>
      <c r="G508" s="10">
        <v>44228</v>
      </c>
      <c r="H508" s="11">
        <v>7</v>
      </c>
      <c r="I508" s="20" t="s">
        <v>259</v>
      </c>
      <c r="J508" s="11" t="s">
        <v>261</v>
      </c>
      <c r="K508" s="11" t="s">
        <v>1311</v>
      </c>
      <c r="L508" s="11">
        <v>2</v>
      </c>
    </row>
    <row r="509" spans="1:12">
      <c r="A509" s="11" t="s">
        <v>759</v>
      </c>
      <c r="D509" s="11" t="s">
        <v>260</v>
      </c>
      <c r="E509" s="19" t="s">
        <v>1009</v>
      </c>
      <c r="F509" s="10">
        <v>42036</v>
      </c>
      <c r="G509" s="10">
        <v>44228</v>
      </c>
      <c r="H509" s="11">
        <v>7</v>
      </c>
      <c r="I509" s="20" t="s">
        <v>259</v>
      </c>
      <c r="J509" s="11" t="s">
        <v>261</v>
      </c>
      <c r="K509" s="11" t="s">
        <v>1311</v>
      </c>
      <c r="L509" s="11">
        <v>2</v>
      </c>
    </row>
    <row r="510" spans="1:12">
      <c r="A510" s="11" t="s">
        <v>760</v>
      </c>
      <c r="D510" s="11" t="s">
        <v>260</v>
      </c>
      <c r="E510" s="19" t="s">
        <v>1010</v>
      </c>
      <c r="F510" s="10">
        <v>42036</v>
      </c>
      <c r="G510" s="10">
        <v>44228</v>
      </c>
      <c r="H510" s="11">
        <v>7</v>
      </c>
      <c r="I510" s="20" t="s">
        <v>259</v>
      </c>
      <c r="J510" s="11" t="s">
        <v>261</v>
      </c>
      <c r="K510" s="11" t="s">
        <v>1311</v>
      </c>
      <c r="L510" s="11">
        <v>2</v>
      </c>
    </row>
    <row r="511" spans="1:12">
      <c r="A511" s="11" t="s">
        <v>761</v>
      </c>
      <c r="D511" s="11" t="s">
        <v>260</v>
      </c>
      <c r="E511" s="19" t="s">
        <v>1011</v>
      </c>
      <c r="F511" s="10">
        <v>42036</v>
      </c>
      <c r="G511" s="10">
        <v>44228</v>
      </c>
      <c r="H511" s="11">
        <v>7</v>
      </c>
      <c r="I511" s="20" t="s">
        <v>259</v>
      </c>
      <c r="J511" s="11" t="s">
        <v>261</v>
      </c>
      <c r="K511" s="11" t="s">
        <v>1311</v>
      </c>
      <c r="L511" s="11">
        <v>2</v>
      </c>
    </row>
    <row r="512" spans="1:12">
      <c r="A512" s="11" t="s">
        <v>1012</v>
      </c>
      <c r="D512" s="11" t="s">
        <v>260</v>
      </c>
      <c r="E512" s="19" t="s">
        <v>1157</v>
      </c>
      <c r="F512" s="10">
        <v>42036</v>
      </c>
      <c r="G512" s="10">
        <v>44228</v>
      </c>
      <c r="H512" s="11">
        <v>7</v>
      </c>
      <c r="I512" s="20" t="s">
        <v>259</v>
      </c>
      <c r="J512" s="11" t="s">
        <v>261</v>
      </c>
      <c r="K512" s="11" t="s">
        <v>1311</v>
      </c>
      <c r="L512" s="11">
        <v>2</v>
      </c>
    </row>
    <row r="513" spans="1:12">
      <c r="A513" s="11" t="s">
        <v>1013</v>
      </c>
      <c r="D513" s="11" t="s">
        <v>260</v>
      </c>
      <c r="E513" s="19" t="s">
        <v>1158</v>
      </c>
      <c r="F513" s="10">
        <v>42036</v>
      </c>
      <c r="G513" s="10">
        <v>44228</v>
      </c>
      <c r="H513" s="11">
        <v>7</v>
      </c>
      <c r="I513" s="20" t="s">
        <v>259</v>
      </c>
      <c r="J513" s="11" t="s">
        <v>261</v>
      </c>
      <c r="K513" s="11" t="s">
        <v>1311</v>
      </c>
      <c r="L513" s="11">
        <v>2</v>
      </c>
    </row>
    <row r="514" spans="1:12">
      <c r="A514" s="11" t="s">
        <v>1014</v>
      </c>
      <c r="D514" s="11" t="s">
        <v>260</v>
      </c>
      <c r="E514" s="19" t="s">
        <v>1159</v>
      </c>
      <c r="F514" s="10">
        <v>42036</v>
      </c>
      <c r="G514" s="10">
        <v>44228</v>
      </c>
      <c r="H514" s="11">
        <v>7</v>
      </c>
      <c r="I514" s="20" t="s">
        <v>259</v>
      </c>
      <c r="J514" s="11" t="s">
        <v>261</v>
      </c>
      <c r="K514" s="11" t="s">
        <v>1311</v>
      </c>
      <c r="L514" s="11">
        <v>2</v>
      </c>
    </row>
    <row r="515" spans="1:12">
      <c r="A515" s="11" t="s">
        <v>1015</v>
      </c>
      <c r="D515" s="11" t="s">
        <v>260</v>
      </c>
      <c r="E515" s="19" t="s">
        <v>1160</v>
      </c>
      <c r="F515" s="10">
        <v>42036</v>
      </c>
      <c r="G515" s="10">
        <v>44228</v>
      </c>
      <c r="H515" s="11">
        <v>7</v>
      </c>
      <c r="I515" s="20" t="s">
        <v>259</v>
      </c>
      <c r="J515" s="11" t="s">
        <v>261</v>
      </c>
      <c r="K515" s="11" t="s">
        <v>1311</v>
      </c>
      <c r="L515" s="11">
        <v>2</v>
      </c>
    </row>
    <row r="516" spans="1:12">
      <c r="A516" s="11" t="s">
        <v>1016</v>
      </c>
      <c r="D516" s="11" t="s">
        <v>260</v>
      </c>
      <c r="E516" s="19" t="s">
        <v>1161</v>
      </c>
      <c r="F516" s="10">
        <v>42036</v>
      </c>
      <c r="G516" s="10">
        <v>44228</v>
      </c>
      <c r="H516" s="11">
        <v>7</v>
      </c>
      <c r="I516" s="20" t="s">
        <v>259</v>
      </c>
      <c r="J516" s="11" t="s">
        <v>261</v>
      </c>
      <c r="K516" s="11" t="s">
        <v>1311</v>
      </c>
      <c r="L516" s="11">
        <v>2</v>
      </c>
    </row>
    <row r="517" spans="1:12">
      <c r="A517" s="11" t="s">
        <v>1017</v>
      </c>
      <c r="D517" s="11" t="s">
        <v>260</v>
      </c>
      <c r="E517" s="19" t="s">
        <v>1162</v>
      </c>
      <c r="F517" s="10">
        <v>42036</v>
      </c>
      <c r="G517" s="10">
        <v>44228</v>
      </c>
      <c r="H517" s="11">
        <v>7</v>
      </c>
      <c r="I517" s="20" t="s">
        <v>259</v>
      </c>
      <c r="J517" s="11" t="s">
        <v>261</v>
      </c>
      <c r="K517" s="11" t="s">
        <v>1311</v>
      </c>
      <c r="L517" s="11">
        <v>2</v>
      </c>
    </row>
    <row r="518" spans="1:12">
      <c r="A518" s="11" t="s">
        <v>1018</v>
      </c>
      <c r="D518" s="11" t="s">
        <v>260</v>
      </c>
      <c r="E518" s="19" t="s">
        <v>1163</v>
      </c>
      <c r="F518" s="10">
        <v>42036</v>
      </c>
      <c r="G518" s="10">
        <v>44228</v>
      </c>
      <c r="H518" s="11">
        <v>7</v>
      </c>
      <c r="I518" s="20" t="s">
        <v>259</v>
      </c>
      <c r="J518" s="11" t="s">
        <v>261</v>
      </c>
      <c r="K518" s="11" t="s">
        <v>1311</v>
      </c>
      <c r="L518" s="11">
        <v>2</v>
      </c>
    </row>
    <row r="519" spans="1:12">
      <c r="A519" s="11" t="s">
        <v>1019</v>
      </c>
      <c r="D519" s="11" t="s">
        <v>260</v>
      </c>
      <c r="E519" s="19" t="s">
        <v>1164</v>
      </c>
      <c r="F519" s="10">
        <v>42036</v>
      </c>
      <c r="G519" s="10">
        <v>44228</v>
      </c>
      <c r="H519" s="11">
        <v>7</v>
      </c>
      <c r="I519" s="20" t="s">
        <v>259</v>
      </c>
      <c r="J519" s="11" t="s">
        <v>261</v>
      </c>
      <c r="K519" s="11" t="s">
        <v>1311</v>
      </c>
      <c r="L519" s="11">
        <v>2</v>
      </c>
    </row>
    <row r="520" spans="1:12">
      <c r="A520" s="11" t="s">
        <v>1020</v>
      </c>
      <c r="D520" s="11" t="s">
        <v>260</v>
      </c>
      <c r="E520" s="19" t="s">
        <v>1165</v>
      </c>
      <c r="F520" s="10">
        <v>42036</v>
      </c>
      <c r="G520" s="10">
        <v>44228</v>
      </c>
      <c r="H520" s="11">
        <v>7</v>
      </c>
      <c r="I520" s="20" t="s">
        <v>259</v>
      </c>
      <c r="J520" s="11" t="s">
        <v>261</v>
      </c>
      <c r="K520" s="11" t="s">
        <v>1311</v>
      </c>
      <c r="L520" s="11">
        <v>2</v>
      </c>
    </row>
    <row r="521" spans="1:12">
      <c r="A521" s="11" t="s">
        <v>1021</v>
      </c>
      <c r="D521" s="11" t="s">
        <v>260</v>
      </c>
      <c r="E521" s="19" t="s">
        <v>1166</v>
      </c>
      <c r="F521" s="10">
        <v>42036</v>
      </c>
      <c r="G521" s="10">
        <v>44228</v>
      </c>
      <c r="H521" s="11">
        <v>7</v>
      </c>
      <c r="I521" s="20" t="s">
        <v>259</v>
      </c>
      <c r="J521" s="11" t="s">
        <v>261</v>
      </c>
      <c r="K521" s="11" t="s">
        <v>1311</v>
      </c>
      <c r="L521" s="11">
        <v>2</v>
      </c>
    </row>
    <row r="522" spans="1:12">
      <c r="A522" s="11" t="s">
        <v>1022</v>
      </c>
      <c r="D522" s="11" t="s">
        <v>260</v>
      </c>
      <c r="E522" s="19" t="s">
        <v>1167</v>
      </c>
      <c r="F522" s="10">
        <v>42036</v>
      </c>
      <c r="G522" s="10">
        <v>44228</v>
      </c>
      <c r="H522" s="11">
        <v>7</v>
      </c>
      <c r="I522" s="20" t="s">
        <v>259</v>
      </c>
      <c r="J522" s="11" t="s">
        <v>261</v>
      </c>
      <c r="K522" s="11" t="s">
        <v>1311</v>
      </c>
      <c r="L522" s="11">
        <v>2</v>
      </c>
    </row>
    <row r="523" spans="1:12">
      <c r="A523" s="11" t="s">
        <v>1023</v>
      </c>
      <c r="D523" s="11" t="s">
        <v>260</v>
      </c>
      <c r="E523" s="19" t="s">
        <v>1168</v>
      </c>
      <c r="F523" s="10">
        <v>42036</v>
      </c>
      <c r="G523" s="10">
        <v>44228</v>
      </c>
      <c r="H523" s="11">
        <v>7</v>
      </c>
      <c r="I523" s="20" t="s">
        <v>259</v>
      </c>
      <c r="J523" s="11" t="s">
        <v>261</v>
      </c>
      <c r="K523" s="11" t="s">
        <v>1311</v>
      </c>
      <c r="L523" s="11">
        <v>2</v>
      </c>
    </row>
    <row r="524" spans="1:12">
      <c r="A524" s="11" t="s">
        <v>1024</v>
      </c>
      <c r="D524" s="11" t="s">
        <v>260</v>
      </c>
      <c r="E524" s="19" t="s">
        <v>1169</v>
      </c>
      <c r="F524" s="10">
        <v>42036</v>
      </c>
      <c r="G524" s="10">
        <v>44228</v>
      </c>
      <c r="H524" s="11">
        <v>7</v>
      </c>
      <c r="I524" s="20" t="s">
        <v>259</v>
      </c>
      <c r="J524" s="11" t="s">
        <v>261</v>
      </c>
      <c r="K524" s="11" t="s">
        <v>1311</v>
      </c>
      <c r="L524" s="11">
        <v>2</v>
      </c>
    </row>
    <row r="525" spans="1:12">
      <c r="A525" s="11" t="s">
        <v>1025</v>
      </c>
      <c r="D525" s="11" t="s">
        <v>260</v>
      </c>
      <c r="E525" s="19" t="s">
        <v>1170</v>
      </c>
      <c r="F525" s="10">
        <v>42036</v>
      </c>
      <c r="G525" s="10">
        <v>44228</v>
      </c>
      <c r="H525" s="11">
        <v>7</v>
      </c>
      <c r="I525" s="20" t="s">
        <v>259</v>
      </c>
      <c r="J525" s="11" t="s">
        <v>261</v>
      </c>
      <c r="K525" s="11" t="s">
        <v>1311</v>
      </c>
      <c r="L525" s="11">
        <v>2</v>
      </c>
    </row>
    <row r="526" spans="1:12">
      <c r="A526" s="11" t="s">
        <v>1026</v>
      </c>
      <c r="D526" s="11" t="s">
        <v>260</v>
      </c>
      <c r="E526" s="19" t="s">
        <v>1171</v>
      </c>
      <c r="F526" s="10">
        <v>42036</v>
      </c>
      <c r="G526" s="10">
        <v>44228</v>
      </c>
      <c r="H526" s="11">
        <v>7</v>
      </c>
      <c r="I526" s="20" t="s">
        <v>259</v>
      </c>
      <c r="J526" s="11" t="s">
        <v>261</v>
      </c>
      <c r="K526" s="11" t="s">
        <v>1311</v>
      </c>
      <c r="L526" s="11">
        <v>2</v>
      </c>
    </row>
    <row r="527" spans="1:12">
      <c r="A527" s="11" t="s">
        <v>1027</v>
      </c>
      <c r="D527" s="11" t="s">
        <v>260</v>
      </c>
      <c r="E527" s="19" t="s">
        <v>1172</v>
      </c>
      <c r="F527" s="10">
        <v>42036</v>
      </c>
      <c r="G527" s="10">
        <v>44228</v>
      </c>
      <c r="H527" s="11">
        <v>7</v>
      </c>
      <c r="I527" s="20" t="s">
        <v>259</v>
      </c>
      <c r="J527" s="11" t="s">
        <v>261</v>
      </c>
      <c r="K527" s="11" t="s">
        <v>1311</v>
      </c>
      <c r="L527" s="11">
        <v>2</v>
      </c>
    </row>
    <row r="528" spans="1:12">
      <c r="A528" s="11" t="s">
        <v>1028</v>
      </c>
      <c r="D528" s="11" t="s">
        <v>260</v>
      </c>
      <c r="E528" s="19" t="s">
        <v>1173</v>
      </c>
      <c r="F528" s="10">
        <v>42036</v>
      </c>
      <c r="G528" s="10">
        <v>44228</v>
      </c>
      <c r="H528" s="11">
        <v>7</v>
      </c>
      <c r="I528" s="20" t="s">
        <v>259</v>
      </c>
      <c r="J528" s="11" t="s">
        <v>261</v>
      </c>
      <c r="K528" s="11" t="s">
        <v>1311</v>
      </c>
      <c r="L528" s="11">
        <v>2</v>
      </c>
    </row>
    <row r="529" spans="1:12">
      <c r="A529" s="11" t="s">
        <v>1029</v>
      </c>
      <c r="D529" s="11" t="s">
        <v>260</v>
      </c>
      <c r="E529" s="19" t="s">
        <v>1174</v>
      </c>
      <c r="F529" s="10">
        <v>42036</v>
      </c>
      <c r="G529" s="10">
        <v>44228</v>
      </c>
      <c r="H529" s="11">
        <v>7</v>
      </c>
      <c r="I529" s="20" t="s">
        <v>259</v>
      </c>
      <c r="J529" s="11" t="s">
        <v>261</v>
      </c>
      <c r="K529" s="11" t="s">
        <v>1311</v>
      </c>
      <c r="L529" s="11">
        <v>2</v>
      </c>
    </row>
    <row r="530" spans="1:12">
      <c r="A530" s="11" t="s">
        <v>1030</v>
      </c>
      <c r="D530" s="11" t="s">
        <v>260</v>
      </c>
      <c r="E530" s="19" t="s">
        <v>1175</v>
      </c>
      <c r="F530" s="10">
        <v>42036</v>
      </c>
      <c r="G530" s="10">
        <v>44228</v>
      </c>
      <c r="H530" s="11">
        <v>7</v>
      </c>
      <c r="I530" s="20" t="s">
        <v>259</v>
      </c>
      <c r="J530" s="11" t="s">
        <v>261</v>
      </c>
      <c r="K530" s="11" t="s">
        <v>1311</v>
      </c>
      <c r="L530" s="11">
        <v>2</v>
      </c>
    </row>
    <row r="531" spans="1:12">
      <c r="A531" s="11" t="s">
        <v>1031</v>
      </c>
      <c r="D531" s="11" t="s">
        <v>260</v>
      </c>
      <c r="E531" s="19" t="s">
        <v>1176</v>
      </c>
      <c r="F531" s="10">
        <v>42036</v>
      </c>
      <c r="G531" s="10">
        <v>44228</v>
      </c>
      <c r="H531" s="11">
        <v>7</v>
      </c>
      <c r="I531" s="20" t="s">
        <v>259</v>
      </c>
      <c r="J531" s="11" t="s">
        <v>261</v>
      </c>
      <c r="K531" s="11" t="s">
        <v>1311</v>
      </c>
      <c r="L531" s="11">
        <v>2</v>
      </c>
    </row>
    <row r="532" spans="1:12">
      <c r="A532" s="11" t="s">
        <v>1032</v>
      </c>
      <c r="D532" s="11" t="s">
        <v>260</v>
      </c>
      <c r="E532" s="19" t="s">
        <v>1177</v>
      </c>
      <c r="F532" s="10">
        <v>42036</v>
      </c>
      <c r="G532" s="10">
        <v>44228</v>
      </c>
      <c r="H532" s="11">
        <v>7</v>
      </c>
      <c r="I532" s="20" t="s">
        <v>259</v>
      </c>
      <c r="J532" s="11" t="s">
        <v>261</v>
      </c>
      <c r="K532" s="11" t="s">
        <v>1311</v>
      </c>
      <c r="L532" s="11">
        <v>2</v>
      </c>
    </row>
    <row r="533" spans="1:12">
      <c r="A533" s="11" t="s">
        <v>1033</v>
      </c>
      <c r="D533" s="11" t="s">
        <v>260</v>
      </c>
      <c r="E533" s="19" t="s">
        <v>1178</v>
      </c>
      <c r="F533" s="10">
        <v>42036</v>
      </c>
      <c r="G533" s="10">
        <v>44228</v>
      </c>
      <c r="H533" s="11">
        <v>7</v>
      </c>
      <c r="I533" s="20" t="s">
        <v>259</v>
      </c>
      <c r="J533" s="11" t="s">
        <v>261</v>
      </c>
      <c r="K533" s="11" t="s">
        <v>1311</v>
      </c>
      <c r="L533" s="11">
        <v>2</v>
      </c>
    </row>
    <row r="534" spans="1:12">
      <c r="A534" s="11" t="s">
        <v>1034</v>
      </c>
      <c r="D534" s="11" t="s">
        <v>260</v>
      </c>
      <c r="E534" s="19" t="s">
        <v>1179</v>
      </c>
      <c r="F534" s="10">
        <v>42036</v>
      </c>
      <c r="G534" s="10">
        <v>44228</v>
      </c>
      <c r="H534" s="11">
        <v>7</v>
      </c>
      <c r="I534" s="20" t="s">
        <v>259</v>
      </c>
      <c r="J534" s="11" t="s">
        <v>261</v>
      </c>
      <c r="K534" s="11" t="s">
        <v>1311</v>
      </c>
      <c r="L534" s="11">
        <v>2</v>
      </c>
    </row>
    <row r="535" spans="1:12">
      <c r="A535" s="11" t="s">
        <v>1035</v>
      </c>
      <c r="D535" s="11" t="s">
        <v>260</v>
      </c>
      <c r="E535" s="19" t="s">
        <v>1180</v>
      </c>
      <c r="F535" s="10">
        <v>42036</v>
      </c>
      <c r="G535" s="10">
        <v>44228</v>
      </c>
      <c r="H535" s="11">
        <v>7</v>
      </c>
      <c r="I535" s="20" t="s">
        <v>259</v>
      </c>
      <c r="J535" s="11" t="s">
        <v>261</v>
      </c>
      <c r="K535" s="11" t="s">
        <v>1311</v>
      </c>
      <c r="L535" s="11">
        <v>2</v>
      </c>
    </row>
    <row r="536" spans="1:12">
      <c r="A536" s="11" t="s">
        <v>1036</v>
      </c>
      <c r="D536" s="11" t="s">
        <v>260</v>
      </c>
      <c r="E536" s="19" t="s">
        <v>1181</v>
      </c>
      <c r="F536" s="10">
        <v>42036</v>
      </c>
      <c r="G536" s="10">
        <v>44228</v>
      </c>
      <c r="H536" s="11">
        <v>7</v>
      </c>
      <c r="I536" s="20" t="s">
        <v>259</v>
      </c>
      <c r="J536" s="11" t="s">
        <v>261</v>
      </c>
      <c r="K536" s="11" t="s">
        <v>1311</v>
      </c>
      <c r="L536" s="11">
        <v>2</v>
      </c>
    </row>
    <row r="537" spans="1:12">
      <c r="A537" s="11" t="s">
        <v>1037</v>
      </c>
      <c r="D537" s="11" t="s">
        <v>260</v>
      </c>
      <c r="E537" s="19" t="s">
        <v>1182</v>
      </c>
      <c r="F537" s="10">
        <v>42036</v>
      </c>
      <c r="G537" s="10">
        <v>44228</v>
      </c>
      <c r="H537" s="11">
        <v>7</v>
      </c>
      <c r="I537" s="20" t="s">
        <v>259</v>
      </c>
      <c r="J537" s="11" t="s">
        <v>261</v>
      </c>
      <c r="K537" s="11" t="s">
        <v>1311</v>
      </c>
      <c r="L537" s="11">
        <v>2</v>
      </c>
    </row>
    <row r="538" spans="1:12">
      <c r="A538" s="11" t="s">
        <v>1038</v>
      </c>
      <c r="D538" s="11" t="s">
        <v>260</v>
      </c>
      <c r="E538" s="19" t="s">
        <v>1183</v>
      </c>
      <c r="F538" s="10">
        <v>42036</v>
      </c>
      <c r="G538" s="10">
        <v>44228</v>
      </c>
      <c r="H538" s="11">
        <v>7</v>
      </c>
      <c r="I538" s="20" t="s">
        <v>259</v>
      </c>
      <c r="J538" s="11" t="s">
        <v>261</v>
      </c>
      <c r="K538" s="11" t="s">
        <v>1311</v>
      </c>
      <c r="L538" s="11">
        <v>2</v>
      </c>
    </row>
    <row r="539" spans="1:12">
      <c r="A539" s="11" t="s">
        <v>1039</v>
      </c>
      <c r="D539" s="11" t="s">
        <v>260</v>
      </c>
      <c r="E539" s="19" t="s">
        <v>1184</v>
      </c>
      <c r="F539" s="10">
        <v>42036</v>
      </c>
      <c r="G539" s="10">
        <v>44228</v>
      </c>
      <c r="H539" s="11">
        <v>7</v>
      </c>
      <c r="I539" s="20" t="s">
        <v>259</v>
      </c>
      <c r="J539" s="11" t="s">
        <v>261</v>
      </c>
      <c r="K539" s="11" t="s">
        <v>1311</v>
      </c>
      <c r="L539" s="11">
        <v>2</v>
      </c>
    </row>
    <row r="540" spans="1:12">
      <c r="A540" s="11" t="s">
        <v>1040</v>
      </c>
      <c r="D540" s="11" t="s">
        <v>260</v>
      </c>
      <c r="E540" s="19" t="s">
        <v>1185</v>
      </c>
      <c r="F540" s="10">
        <v>42036</v>
      </c>
      <c r="G540" s="10">
        <v>44228</v>
      </c>
      <c r="H540" s="11">
        <v>7</v>
      </c>
      <c r="I540" s="20" t="s">
        <v>259</v>
      </c>
      <c r="J540" s="11" t="s">
        <v>261</v>
      </c>
      <c r="K540" s="11" t="s">
        <v>1311</v>
      </c>
      <c r="L540" s="11">
        <v>2</v>
      </c>
    </row>
    <row r="541" spans="1:12">
      <c r="A541" s="11" t="s">
        <v>1041</v>
      </c>
      <c r="D541" s="11" t="s">
        <v>260</v>
      </c>
      <c r="E541" s="19" t="s">
        <v>1186</v>
      </c>
      <c r="F541" s="10">
        <v>42036</v>
      </c>
      <c r="G541" s="10">
        <v>44228</v>
      </c>
      <c r="H541" s="11">
        <v>7</v>
      </c>
      <c r="I541" s="20" t="s">
        <v>259</v>
      </c>
      <c r="J541" s="11" t="s">
        <v>261</v>
      </c>
      <c r="K541" s="11" t="s">
        <v>1311</v>
      </c>
      <c r="L541" s="11">
        <v>2</v>
      </c>
    </row>
    <row r="542" spans="1:12">
      <c r="A542" s="11" t="s">
        <v>1042</v>
      </c>
      <c r="D542" s="11" t="s">
        <v>260</v>
      </c>
      <c r="E542" s="19" t="s">
        <v>1187</v>
      </c>
      <c r="F542" s="10">
        <v>42036</v>
      </c>
      <c r="G542" s="10">
        <v>44228</v>
      </c>
      <c r="H542" s="11">
        <v>7</v>
      </c>
      <c r="I542" s="20" t="s">
        <v>259</v>
      </c>
      <c r="J542" s="11" t="s">
        <v>261</v>
      </c>
      <c r="K542" s="11" t="s">
        <v>1311</v>
      </c>
      <c r="L542" s="11">
        <v>2</v>
      </c>
    </row>
    <row r="543" spans="1:12">
      <c r="A543" s="11" t="s">
        <v>1043</v>
      </c>
      <c r="D543" s="11" t="s">
        <v>260</v>
      </c>
      <c r="E543" s="19" t="s">
        <v>1188</v>
      </c>
      <c r="F543" s="10">
        <v>42036</v>
      </c>
      <c r="G543" s="10">
        <v>44228</v>
      </c>
      <c r="H543" s="11">
        <v>7</v>
      </c>
      <c r="I543" s="20" t="s">
        <v>259</v>
      </c>
      <c r="J543" s="11" t="s">
        <v>261</v>
      </c>
      <c r="K543" s="11" t="s">
        <v>1311</v>
      </c>
      <c r="L543" s="11">
        <v>2</v>
      </c>
    </row>
    <row r="544" spans="1:12">
      <c r="A544" s="11" t="s">
        <v>1044</v>
      </c>
      <c r="D544" s="11" t="s">
        <v>260</v>
      </c>
      <c r="E544" s="19" t="s">
        <v>1189</v>
      </c>
      <c r="F544" s="10">
        <v>42036</v>
      </c>
      <c r="G544" s="10">
        <v>44228</v>
      </c>
      <c r="H544" s="11">
        <v>7</v>
      </c>
      <c r="I544" s="20" t="s">
        <v>259</v>
      </c>
      <c r="J544" s="11" t="s">
        <v>261</v>
      </c>
      <c r="K544" s="11" t="s">
        <v>1311</v>
      </c>
      <c r="L544" s="11">
        <v>2</v>
      </c>
    </row>
    <row r="545" spans="1:12">
      <c r="A545" s="11" t="s">
        <v>1045</v>
      </c>
      <c r="D545" s="11" t="s">
        <v>260</v>
      </c>
      <c r="E545" s="19" t="s">
        <v>1190</v>
      </c>
      <c r="F545" s="10">
        <v>42036</v>
      </c>
      <c r="G545" s="10">
        <v>44228</v>
      </c>
      <c r="H545" s="11">
        <v>7</v>
      </c>
      <c r="I545" s="20" t="s">
        <v>259</v>
      </c>
      <c r="J545" s="11" t="s">
        <v>261</v>
      </c>
      <c r="K545" s="11" t="s">
        <v>1311</v>
      </c>
      <c r="L545" s="11">
        <v>2</v>
      </c>
    </row>
    <row r="546" spans="1:12">
      <c r="A546" s="11" t="s">
        <v>1046</v>
      </c>
      <c r="D546" s="11" t="s">
        <v>260</v>
      </c>
      <c r="E546" s="19" t="s">
        <v>1191</v>
      </c>
      <c r="F546" s="10">
        <v>42036</v>
      </c>
      <c r="G546" s="10">
        <v>44228</v>
      </c>
      <c r="H546" s="11">
        <v>7</v>
      </c>
      <c r="I546" s="20" t="s">
        <v>259</v>
      </c>
      <c r="J546" s="11" t="s">
        <v>261</v>
      </c>
      <c r="K546" s="11" t="s">
        <v>1311</v>
      </c>
      <c r="L546" s="11">
        <v>2</v>
      </c>
    </row>
    <row r="547" spans="1:12">
      <c r="A547" s="11" t="s">
        <v>1047</v>
      </c>
      <c r="D547" s="11" t="s">
        <v>260</v>
      </c>
      <c r="E547" s="19" t="s">
        <v>1192</v>
      </c>
      <c r="F547" s="10">
        <v>42036</v>
      </c>
      <c r="G547" s="10">
        <v>44228</v>
      </c>
      <c r="H547" s="11">
        <v>7</v>
      </c>
      <c r="I547" s="20" t="s">
        <v>259</v>
      </c>
      <c r="J547" s="11" t="s">
        <v>261</v>
      </c>
      <c r="K547" s="11" t="s">
        <v>1311</v>
      </c>
      <c r="L547" s="11">
        <v>2</v>
      </c>
    </row>
    <row r="548" spans="1:12">
      <c r="A548" s="11" t="s">
        <v>1048</v>
      </c>
      <c r="D548" s="11" t="s">
        <v>260</v>
      </c>
      <c r="E548" s="19" t="s">
        <v>1193</v>
      </c>
      <c r="F548" s="10">
        <v>42036</v>
      </c>
      <c r="G548" s="10">
        <v>44228</v>
      </c>
      <c r="H548" s="11">
        <v>7</v>
      </c>
      <c r="I548" s="20" t="s">
        <v>259</v>
      </c>
      <c r="J548" s="11" t="s">
        <v>261</v>
      </c>
      <c r="K548" s="11" t="s">
        <v>1311</v>
      </c>
      <c r="L548" s="11">
        <v>2</v>
      </c>
    </row>
    <row r="549" spans="1:12">
      <c r="A549" s="11" t="s">
        <v>1049</v>
      </c>
      <c r="D549" s="11" t="s">
        <v>260</v>
      </c>
      <c r="E549" s="19" t="s">
        <v>1194</v>
      </c>
      <c r="F549" s="10">
        <v>42036</v>
      </c>
      <c r="G549" s="10">
        <v>44228</v>
      </c>
      <c r="H549" s="11">
        <v>7</v>
      </c>
      <c r="I549" s="20" t="s">
        <v>259</v>
      </c>
      <c r="J549" s="11" t="s">
        <v>261</v>
      </c>
      <c r="K549" s="11" t="s">
        <v>1311</v>
      </c>
      <c r="L549" s="11">
        <v>2</v>
      </c>
    </row>
    <row r="550" spans="1:12">
      <c r="A550" s="11" t="s">
        <v>1050</v>
      </c>
      <c r="D550" s="11" t="s">
        <v>260</v>
      </c>
      <c r="E550" s="19" t="s">
        <v>1195</v>
      </c>
      <c r="F550" s="10">
        <v>42036</v>
      </c>
      <c r="G550" s="10">
        <v>44228</v>
      </c>
      <c r="H550" s="11">
        <v>7</v>
      </c>
      <c r="I550" s="20" t="s">
        <v>259</v>
      </c>
      <c r="J550" s="11" t="s">
        <v>261</v>
      </c>
      <c r="K550" s="11" t="s">
        <v>1311</v>
      </c>
      <c r="L550" s="11">
        <v>2</v>
      </c>
    </row>
    <row r="551" spans="1:12">
      <c r="A551" s="11" t="s">
        <v>1051</v>
      </c>
      <c r="D551" s="11" t="s">
        <v>260</v>
      </c>
      <c r="E551" s="19" t="s">
        <v>1196</v>
      </c>
      <c r="F551" s="10">
        <v>42036</v>
      </c>
      <c r="G551" s="10">
        <v>44228</v>
      </c>
      <c r="H551" s="11">
        <v>7</v>
      </c>
      <c r="I551" s="20" t="s">
        <v>259</v>
      </c>
      <c r="J551" s="11" t="s">
        <v>261</v>
      </c>
      <c r="K551" s="11" t="s">
        <v>1311</v>
      </c>
      <c r="L551" s="11">
        <v>2</v>
      </c>
    </row>
    <row r="552" spans="1:12">
      <c r="A552" s="11" t="s">
        <v>1052</v>
      </c>
      <c r="D552" s="11" t="s">
        <v>260</v>
      </c>
      <c r="E552" s="19" t="s">
        <v>1197</v>
      </c>
      <c r="F552" s="10">
        <v>42036</v>
      </c>
      <c r="G552" s="10">
        <v>44228</v>
      </c>
      <c r="H552" s="11">
        <v>7</v>
      </c>
      <c r="I552" s="20" t="s">
        <v>259</v>
      </c>
      <c r="J552" s="11" t="s">
        <v>261</v>
      </c>
      <c r="K552" s="11" t="s">
        <v>1311</v>
      </c>
      <c r="L552" s="11">
        <v>2</v>
      </c>
    </row>
    <row r="553" spans="1:12">
      <c r="A553" s="11" t="s">
        <v>1053</v>
      </c>
      <c r="D553" s="11" t="s">
        <v>260</v>
      </c>
      <c r="E553" s="19" t="s">
        <v>1198</v>
      </c>
      <c r="F553" s="10">
        <v>42036</v>
      </c>
      <c r="G553" s="10">
        <v>44228</v>
      </c>
      <c r="H553" s="11">
        <v>7</v>
      </c>
      <c r="I553" s="20" t="s">
        <v>259</v>
      </c>
      <c r="J553" s="11" t="s">
        <v>261</v>
      </c>
      <c r="K553" s="11" t="s">
        <v>1311</v>
      </c>
      <c r="L553" s="11">
        <v>2</v>
      </c>
    </row>
    <row r="554" spans="1:12">
      <c r="A554" s="11" t="s">
        <v>1054</v>
      </c>
      <c r="D554" s="11" t="s">
        <v>260</v>
      </c>
      <c r="E554" s="19" t="s">
        <v>1199</v>
      </c>
      <c r="F554" s="10">
        <v>42036</v>
      </c>
      <c r="G554" s="10">
        <v>44228</v>
      </c>
      <c r="H554" s="11">
        <v>7</v>
      </c>
      <c r="I554" s="20" t="s">
        <v>259</v>
      </c>
      <c r="J554" s="11" t="s">
        <v>261</v>
      </c>
      <c r="K554" s="11" t="s">
        <v>1311</v>
      </c>
      <c r="L554" s="11">
        <v>2</v>
      </c>
    </row>
    <row r="555" spans="1:12">
      <c r="A555" s="11" t="s">
        <v>1055</v>
      </c>
      <c r="D555" s="11" t="s">
        <v>260</v>
      </c>
      <c r="E555" s="19" t="s">
        <v>1200</v>
      </c>
      <c r="F555" s="10">
        <v>42036</v>
      </c>
      <c r="G555" s="10">
        <v>44228</v>
      </c>
      <c r="H555" s="11">
        <v>7</v>
      </c>
      <c r="I555" s="20" t="s">
        <v>259</v>
      </c>
      <c r="J555" s="11" t="s">
        <v>261</v>
      </c>
      <c r="K555" s="11" t="s">
        <v>1311</v>
      </c>
      <c r="L555" s="11">
        <v>2</v>
      </c>
    </row>
    <row r="556" spans="1:12">
      <c r="A556" s="11" t="s">
        <v>1056</v>
      </c>
      <c r="D556" s="11" t="s">
        <v>260</v>
      </c>
      <c r="E556" s="19" t="s">
        <v>1201</v>
      </c>
      <c r="F556" s="10">
        <v>42036</v>
      </c>
      <c r="G556" s="10">
        <v>44228</v>
      </c>
      <c r="H556" s="11">
        <v>7</v>
      </c>
      <c r="I556" s="20" t="s">
        <v>259</v>
      </c>
      <c r="J556" s="11" t="s">
        <v>261</v>
      </c>
      <c r="K556" s="11" t="s">
        <v>1311</v>
      </c>
      <c r="L556" s="11">
        <v>2</v>
      </c>
    </row>
    <row r="557" spans="1:12">
      <c r="A557" s="11" t="s">
        <v>1057</v>
      </c>
      <c r="D557" s="11" t="s">
        <v>260</v>
      </c>
      <c r="E557" s="19" t="s">
        <v>1202</v>
      </c>
      <c r="F557" s="10">
        <v>42036</v>
      </c>
      <c r="G557" s="10">
        <v>44228</v>
      </c>
      <c r="H557" s="11">
        <v>7</v>
      </c>
      <c r="I557" s="20" t="s">
        <v>259</v>
      </c>
      <c r="J557" s="11" t="s">
        <v>261</v>
      </c>
      <c r="K557" s="11" t="s">
        <v>1311</v>
      </c>
      <c r="L557" s="11">
        <v>2</v>
      </c>
    </row>
    <row r="558" spans="1:12">
      <c r="A558" s="11" t="s">
        <v>1058</v>
      </c>
      <c r="D558" s="11" t="s">
        <v>260</v>
      </c>
      <c r="E558" s="19" t="s">
        <v>1203</v>
      </c>
      <c r="F558" s="10">
        <v>42036</v>
      </c>
      <c r="G558" s="10">
        <v>44228</v>
      </c>
      <c r="H558" s="11">
        <v>7</v>
      </c>
      <c r="I558" s="20" t="s">
        <v>259</v>
      </c>
      <c r="J558" s="11" t="s">
        <v>261</v>
      </c>
      <c r="K558" s="11" t="s">
        <v>1311</v>
      </c>
      <c r="L558" s="11">
        <v>2</v>
      </c>
    </row>
    <row r="559" spans="1:12">
      <c r="A559" s="11" t="s">
        <v>1059</v>
      </c>
      <c r="D559" s="11" t="s">
        <v>260</v>
      </c>
      <c r="E559" s="19" t="s">
        <v>1204</v>
      </c>
      <c r="F559" s="10">
        <v>42036</v>
      </c>
      <c r="G559" s="10">
        <v>44228</v>
      </c>
      <c r="H559" s="11">
        <v>7</v>
      </c>
      <c r="I559" s="20" t="s">
        <v>259</v>
      </c>
      <c r="J559" s="11" t="s">
        <v>261</v>
      </c>
      <c r="K559" s="11" t="s">
        <v>1311</v>
      </c>
      <c r="L559" s="11">
        <v>2</v>
      </c>
    </row>
    <row r="560" spans="1:12">
      <c r="A560" s="11" t="s">
        <v>1060</v>
      </c>
      <c r="D560" s="11" t="s">
        <v>260</v>
      </c>
      <c r="E560" s="19" t="s">
        <v>1205</v>
      </c>
      <c r="F560" s="10">
        <v>42036</v>
      </c>
      <c r="G560" s="10">
        <v>44228</v>
      </c>
      <c r="H560" s="11">
        <v>7</v>
      </c>
      <c r="I560" s="20" t="s">
        <v>259</v>
      </c>
      <c r="J560" s="11" t="s">
        <v>261</v>
      </c>
      <c r="K560" s="11" t="s">
        <v>1311</v>
      </c>
      <c r="L560" s="11">
        <v>2</v>
      </c>
    </row>
    <row r="561" spans="1:12">
      <c r="A561" s="11" t="s">
        <v>1061</v>
      </c>
      <c r="D561" s="11" t="s">
        <v>260</v>
      </c>
      <c r="E561" s="19" t="s">
        <v>1206</v>
      </c>
      <c r="F561" s="10">
        <v>42036</v>
      </c>
      <c r="G561" s="10">
        <v>44228</v>
      </c>
      <c r="H561" s="11">
        <v>7</v>
      </c>
      <c r="I561" s="20" t="s">
        <v>259</v>
      </c>
      <c r="J561" s="11" t="s">
        <v>261</v>
      </c>
      <c r="K561" s="11" t="s">
        <v>1311</v>
      </c>
      <c r="L561" s="11">
        <v>2</v>
      </c>
    </row>
    <row r="562" spans="1:12">
      <c r="A562" s="11" t="s">
        <v>1062</v>
      </c>
      <c r="D562" s="11" t="s">
        <v>260</v>
      </c>
      <c r="E562" s="19" t="s">
        <v>1207</v>
      </c>
      <c r="F562" s="10">
        <v>42036</v>
      </c>
      <c r="G562" s="10">
        <v>44228</v>
      </c>
      <c r="H562" s="11">
        <v>7</v>
      </c>
      <c r="I562" s="20" t="s">
        <v>259</v>
      </c>
      <c r="J562" s="11" t="s">
        <v>261</v>
      </c>
      <c r="K562" s="11" t="s">
        <v>1311</v>
      </c>
      <c r="L562" s="11">
        <v>2</v>
      </c>
    </row>
    <row r="563" spans="1:12">
      <c r="A563" s="11" t="s">
        <v>1063</v>
      </c>
      <c r="D563" s="11" t="s">
        <v>260</v>
      </c>
      <c r="E563" s="19" t="s">
        <v>1208</v>
      </c>
      <c r="F563" s="10">
        <v>42036</v>
      </c>
      <c r="G563" s="10">
        <v>44228</v>
      </c>
      <c r="H563" s="11">
        <v>7</v>
      </c>
      <c r="I563" s="20" t="s">
        <v>259</v>
      </c>
      <c r="J563" s="11" t="s">
        <v>261</v>
      </c>
      <c r="K563" s="11" t="s">
        <v>1311</v>
      </c>
      <c r="L563" s="11">
        <v>2</v>
      </c>
    </row>
    <row r="564" spans="1:12">
      <c r="A564" s="11" t="s">
        <v>1064</v>
      </c>
      <c r="D564" s="11" t="s">
        <v>260</v>
      </c>
      <c r="E564" s="19" t="s">
        <v>1209</v>
      </c>
      <c r="F564" s="10">
        <v>42036</v>
      </c>
      <c r="G564" s="10">
        <v>44228</v>
      </c>
      <c r="H564" s="11">
        <v>7</v>
      </c>
      <c r="I564" s="20" t="s">
        <v>259</v>
      </c>
      <c r="J564" s="11" t="s">
        <v>261</v>
      </c>
      <c r="K564" s="11" t="s">
        <v>1311</v>
      </c>
      <c r="L564" s="11">
        <v>2</v>
      </c>
    </row>
    <row r="565" spans="1:12">
      <c r="A565" s="11" t="s">
        <v>1065</v>
      </c>
      <c r="D565" s="11" t="s">
        <v>260</v>
      </c>
      <c r="E565" s="19" t="s">
        <v>1210</v>
      </c>
      <c r="F565" s="10">
        <v>42036</v>
      </c>
      <c r="G565" s="10">
        <v>44228</v>
      </c>
      <c r="H565" s="11">
        <v>7</v>
      </c>
      <c r="I565" s="20" t="s">
        <v>259</v>
      </c>
      <c r="J565" s="11" t="s">
        <v>261</v>
      </c>
      <c r="K565" s="11" t="s">
        <v>1311</v>
      </c>
      <c r="L565" s="11">
        <v>2</v>
      </c>
    </row>
    <row r="566" spans="1:12">
      <c r="A566" s="11" t="s">
        <v>1066</v>
      </c>
      <c r="D566" s="11" t="s">
        <v>260</v>
      </c>
      <c r="E566" s="19" t="s">
        <v>1211</v>
      </c>
      <c r="F566" s="10">
        <v>42036</v>
      </c>
      <c r="G566" s="10">
        <v>44228</v>
      </c>
      <c r="H566" s="11">
        <v>7</v>
      </c>
      <c r="I566" s="20" t="s">
        <v>259</v>
      </c>
      <c r="J566" s="11" t="s">
        <v>261</v>
      </c>
      <c r="K566" s="11" t="s">
        <v>1311</v>
      </c>
      <c r="L566" s="11">
        <v>2</v>
      </c>
    </row>
    <row r="567" spans="1:12">
      <c r="A567" s="11" t="s">
        <v>1067</v>
      </c>
      <c r="D567" s="11" t="s">
        <v>260</v>
      </c>
      <c r="E567" s="19" t="s">
        <v>1212</v>
      </c>
      <c r="F567" s="10">
        <v>42036</v>
      </c>
      <c r="G567" s="10">
        <v>44228</v>
      </c>
      <c r="H567" s="11">
        <v>7</v>
      </c>
      <c r="I567" s="20" t="s">
        <v>259</v>
      </c>
      <c r="J567" s="11" t="s">
        <v>261</v>
      </c>
      <c r="K567" s="11" t="s">
        <v>1311</v>
      </c>
      <c r="L567" s="11">
        <v>2</v>
      </c>
    </row>
    <row r="568" spans="1:12">
      <c r="A568" s="11" t="s">
        <v>1068</v>
      </c>
      <c r="D568" s="11" t="s">
        <v>260</v>
      </c>
      <c r="E568" s="19" t="s">
        <v>1213</v>
      </c>
      <c r="F568" s="10">
        <v>42036</v>
      </c>
      <c r="G568" s="10">
        <v>44228</v>
      </c>
      <c r="H568" s="11">
        <v>7</v>
      </c>
      <c r="I568" s="20" t="s">
        <v>259</v>
      </c>
      <c r="J568" s="11" t="s">
        <v>261</v>
      </c>
      <c r="K568" s="11" t="s">
        <v>1311</v>
      </c>
      <c r="L568" s="11">
        <v>2</v>
      </c>
    </row>
    <row r="569" spans="1:12">
      <c r="A569" s="11" t="s">
        <v>1069</v>
      </c>
      <c r="D569" s="11" t="s">
        <v>260</v>
      </c>
      <c r="E569" s="19" t="s">
        <v>1214</v>
      </c>
      <c r="F569" s="10">
        <v>42036</v>
      </c>
      <c r="G569" s="10">
        <v>44228</v>
      </c>
      <c r="H569" s="11">
        <v>7</v>
      </c>
      <c r="I569" s="20" t="s">
        <v>259</v>
      </c>
      <c r="J569" s="11" t="s">
        <v>261</v>
      </c>
      <c r="K569" s="11" t="s">
        <v>1311</v>
      </c>
      <c r="L569" s="11">
        <v>2</v>
      </c>
    </row>
    <row r="570" spans="1:12">
      <c r="A570" s="11" t="s">
        <v>1070</v>
      </c>
      <c r="D570" s="11" t="s">
        <v>260</v>
      </c>
      <c r="E570" s="19" t="s">
        <v>1215</v>
      </c>
      <c r="F570" s="10">
        <v>42036</v>
      </c>
      <c r="G570" s="10">
        <v>44228</v>
      </c>
      <c r="H570" s="11">
        <v>7</v>
      </c>
      <c r="I570" s="20" t="s">
        <v>259</v>
      </c>
      <c r="J570" s="11" t="s">
        <v>261</v>
      </c>
      <c r="K570" s="11" t="s">
        <v>1311</v>
      </c>
      <c r="L570" s="11">
        <v>2</v>
      </c>
    </row>
    <row r="571" spans="1:12">
      <c r="A571" s="11" t="s">
        <v>1071</v>
      </c>
      <c r="D571" s="11" t="s">
        <v>260</v>
      </c>
      <c r="E571" s="19" t="s">
        <v>1216</v>
      </c>
      <c r="F571" s="10">
        <v>42036</v>
      </c>
      <c r="G571" s="10">
        <v>44228</v>
      </c>
      <c r="H571" s="11">
        <v>7</v>
      </c>
      <c r="I571" s="20" t="s">
        <v>259</v>
      </c>
      <c r="J571" s="11" t="s">
        <v>261</v>
      </c>
      <c r="K571" s="11" t="s">
        <v>1311</v>
      </c>
      <c r="L571" s="11">
        <v>2</v>
      </c>
    </row>
    <row r="572" spans="1:12">
      <c r="A572" s="11" t="s">
        <v>1072</v>
      </c>
      <c r="D572" s="11" t="s">
        <v>260</v>
      </c>
      <c r="E572" s="19" t="s">
        <v>1217</v>
      </c>
      <c r="F572" s="10">
        <v>42036</v>
      </c>
      <c r="G572" s="10">
        <v>44228</v>
      </c>
      <c r="H572" s="11">
        <v>7</v>
      </c>
      <c r="I572" s="20" t="s">
        <v>259</v>
      </c>
      <c r="J572" s="11" t="s">
        <v>261</v>
      </c>
      <c r="K572" s="11" t="s">
        <v>1311</v>
      </c>
      <c r="L572" s="11">
        <v>2</v>
      </c>
    </row>
    <row r="573" spans="1:12">
      <c r="A573" s="11" t="s">
        <v>1073</v>
      </c>
      <c r="D573" s="11" t="s">
        <v>260</v>
      </c>
      <c r="E573" s="19" t="s">
        <v>1218</v>
      </c>
      <c r="F573" s="10">
        <v>42036</v>
      </c>
      <c r="G573" s="10">
        <v>44228</v>
      </c>
      <c r="H573" s="11">
        <v>7</v>
      </c>
      <c r="I573" s="20" t="s">
        <v>259</v>
      </c>
      <c r="J573" s="11" t="s">
        <v>261</v>
      </c>
      <c r="K573" s="11" t="s">
        <v>1311</v>
      </c>
      <c r="L573" s="11">
        <v>2</v>
      </c>
    </row>
    <row r="574" spans="1:12">
      <c r="A574" s="11" t="s">
        <v>1074</v>
      </c>
      <c r="D574" s="11" t="s">
        <v>260</v>
      </c>
      <c r="E574" s="19" t="s">
        <v>1219</v>
      </c>
      <c r="F574" s="10">
        <v>42036</v>
      </c>
      <c r="G574" s="10">
        <v>44228</v>
      </c>
      <c r="H574" s="11">
        <v>7</v>
      </c>
      <c r="I574" s="20" t="s">
        <v>259</v>
      </c>
      <c r="J574" s="11" t="s">
        <v>261</v>
      </c>
      <c r="K574" s="11" t="s">
        <v>1311</v>
      </c>
      <c r="L574" s="11">
        <v>2</v>
      </c>
    </row>
    <row r="575" spans="1:12">
      <c r="A575" s="11" t="s">
        <v>1075</v>
      </c>
      <c r="D575" s="11" t="s">
        <v>260</v>
      </c>
      <c r="E575" s="19" t="s">
        <v>1220</v>
      </c>
      <c r="F575" s="10">
        <v>42036</v>
      </c>
      <c r="G575" s="10">
        <v>44228</v>
      </c>
      <c r="H575" s="11">
        <v>7</v>
      </c>
      <c r="I575" s="20" t="s">
        <v>259</v>
      </c>
      <c r="J575" s="11" t="s">
        <v>261</v>
      </c>
      <c r="K575" s="11" t="s">
        <v>1311</v>
      </c>
      <c r="L575" s="11">
        <v>2</v>
      </c>
    </row>
    <row r="576" spans="1:12">
      <c r="A576" s="11" t="s">
        <v>1076</v>
      </c>
      <c r="D576" s="11" t="s">
        <v>260</v>
      </c>
      <c r="E576" s="19" t="s">
        <v>1221</v>
      </c>
      <c r="F576" s="10">
        <v>42036</v>
      </c>
      <c r="G576" s="10">
        <v>44228</v>
      </c>
      <c r="H576" s="11">
        <v>7</v>
      </c>
      <c r="I576" s="20" t="s">
        <v>259</v>
      </c>
      <c r="J576" s="11" t="s">
        <v>261</v>
      </c>
      <c r="K576" s="11" t="s">
        <v>1311</v>
      </c>
      <c r="L576" s="11">
        <v>2</v>
      </c>
    </row>
    <row r="577" spans="1:12">
      <c r="A577" s="11" t="s">
        <v>1077</v>
      </c>
      <c r="D577" s="11" t="s">
        <v>260</v>
      </c>
      <c r="E577" s="19" t="s">
        <v>1222</v>
      </c>
      <c r="F577" s="10">
        <v>42036</v>
      </c>
      <c r="G577" s="10">
        <v>44228</v>
      </c>
      <c r="H577" s="11">
        <v>7</v>
      </c>
      <c r="I577" s="20" t="s">
        <v>259</v>
      </c>
      <c r="J577" s="11" t="s">
        <v>261</v>
      </c>
      <c r="K577" s="11" t="s">
        <v>1311</v>
      </c>
      <c r="L577" s="11">
        <v>2</v>
      </c>
    </row>
    <row r="578" spans="1:12">
      <c r="A578" s="11" t="s">
        <v>1078</v>
      </c>
      <c r="D578" s="11" t="s">
        <v>260</v>
      </c>
      <c r="E578" s="19" t="s">
        <v>1223</v>
      </c>
      <c r="F578" s="10">
        <v>42036</v>
      </c>
      <c r="G578" s="10">
        <v>44228</v>
      </c>
      <c r="H578" s="11">
        <v>7</v>
      </c>
      <c r="I578" s="20" t="s">
        <v>259</v>
      </c>
      <c r="J578" s="11" t="s">
        <v>261</v>
      </c>
      <c r="K578" s="11" t="s">
        <v>1311</v>
      </c>
      <c r="L578" s="11">
        <v>2</v>
      </c>
    </row>
    <row r="579" spans="1:12">
      <c r="A579" s="11" t="s">
        <v>1079</v>
      </c>
      <c r="D579" s="11" t="s">
        <v>260</v>
      </c>
      <c r="E579" s="19" t="s">
        <v>1224</v>
      </c>
      <c r="F579" s="10">
        <v>42036</v>
      </c>
      <c r="G579" s="10">
        <v>44228</v>
      </c>
      <c r="H579" s="11">
        <v>7</v>
      </c>
      <c r="I579" s="20" t="s">
        <v>259</v>
      </c>
      <c r="J579" s="11" t="s">
        <v>261</v>
      </c>
      <c r="K579" s="11" t="s">
        <v>1311</v>
      </c>
      <c r="L579" s="11">
        <v>2</v>
      </c>
    </row>
    <row r="580" spans="1:12">
      <c r="A580" s="11" t="s">
        <v>1080</v>
      </c>
      <c r="D580" s="11" t="s">
        <v>260</v>
      </c>
      <c r="E580" s="19" t="s">
        <v>1225</v>
      </c>
      <c r="F580" s="10">
        <v>42036</v>
      </c>
      <c r="G580" s="10">
        <v>44228</v>
      </c>
      <c r="H580" s="11">
        <v>7</v>
      </c>
      <c r="I580" s="20" t="s">
        <v>259</v>
      </c>
      <c r="J580" s="11" t="s">
        <v>261</v>
      </c>
      <c r="K580" s="11" t="s">
        <v>1311</v>
      </c>
      <c r="L580" s="11">
        <v>2</v>
      </c>
    </row>
    <row r="581" spans="1:12">
      <c r="A581" s="11" t="s">
        <v>1081</v>
      </c>
      <c r="D581" s="11" t="s">
        <v>260</v>
      </c>
      <c r="E581" s="19" t="s">
        <v>1226</v>
      </c>
      <c r="F581" s="10">
        <v>42036</v>
      </c>
      <c r="G581" s="10">
        <v>44228</v>
      </c>
      <c r="H581" s="11">
        <v>7</v>
      </c>
      <c r="I581" s="20" t="s">
        <v>259</v>
      </c>
      <c r="J581" s="11" t="s">
        <v>261</v>
      </c>
      <c r="K581" s="11" t="s">
        <v>1311</v>
      </c>
      <c r="L581" s="11">
        <v>2</v>
      </c>
    </row>
    <row r="582" spans="1:12">
      <c r="A582" s="11" t="s">
        <v>1082</v>
      </c>
      <c r="D582" s="11" t="s">
        <v>260</v>
      </c>
      <c r="E582" s="19" t="s">
        <v>1227</v>
      </c>
      <c r="F582" s="10">
        <v>42036</v>
      </c>
      <c r="G582" s="10">
        <v>44228</v>
      </c>
      <c r="H582" s="11">
        <v>7</v>
      </c>
      <c r="I582" s="20" t="s">
        <v>259</v>
      </c>
      <c r="J582" s="11" t="s">
        <v>261</v>
      </c>
      <c r="K582" s="11" t="s">
        <v>1311</v>
      </c>
      <c r="L582" s="11">
        <v>2</v>
      </c>
    </row>
    <row r="583" spans="1:12">
      <c r="A583" s="11" t="s">
        <v>1083</v>
      </c>
      <c r="D583" s="11" t="s">
        <v>260</v>
      </c>
      <c r="E583" s="19" t="s">
        <v>1228</v>
      </c>
      <c r="F583" s="10">
        <v>42036</v>
      </c>
      <c r="G583" s="10">
        <v>44228</v>
      </c>
      <c r="H583" s="11">
        <v>7</v>
      </c>
      <c r="I583" s="20" t="s">
        <v>259</v>
      </c>
      <c r="J583" s="11" t="s">
        <v>261</v>
      </c>
      <c r="K583" s="11" t="s">
        <v>1311</v>
      </c>
      <c r="L583" s="11">
        <v>2</v>
      </c>
    </row>
    <row r="584" spans="1:12">
      <c r="A584" s="11" t="s">
        <v>1084</v>
      </c>
      <c r="D584" s="11" t="s">
        <v>260</v>
      </c>
      <c r="E584" s="19" t="s">
        <v>1229</v>
      </c>
      <c r="F584" s="10">
        <v>42036</v>
      </c>
      <c r="G584" s="10">
        <v>44228</v>
      </c>
      <c r="H584" s="11">
        <v>7</v>
      </c>
      <c r="I584" s="20" t="s">
        <v>259</v>
      </c>
      <c r="J584" s="11" t="s">
        <v>261</v>
      </c>
      <c r="K584" s="11" t="s">
        <v>1311</v>
      </c>
      <c r="L584" s="11">
        <v>2</v>
      </c>
    </row>
    <row r="585" spans="1:12">
      <c r="A585" s="11" t="s">
        <v>1085</v>
      </c>
      <c r="D585" s="11" t="s">
        <v>260</v>
      </c>
      <c r="E585" s="19" t="s">
        <v>1230</v>
      </c>
      <c r="F585" s="10">
        <v>42036</v>
      </c>
      <c r="G585" s="10">
        <v>44228</v>
      </c>
      <c r="H585" s="11">
        <v>7</v>
      </c>
      <c r="I585" s="20" t="s">
        <v>259</v>
      </c>
      <c r="J585" s="11" t="s">
        <v>261</v>
      </c>
      <c r="K585" s="11" t="s">
        <v>1311</v>
      </c>
      <c r="L585" s="11">
        <v>2</v>
      </c>
    </row>
    <row r="586" spans="1:12">
      <c r="A586" s="11" t="s">
        <v>1086</v>
      </c>
      <c r="D586" s="11" t="s">
        <v>260</v>
      </c>
      <c r="E586" s="19" t="s">
        <v>1231</v>
      </c>
      <c r="F586" s="10">
        <v>42036</v>
      </c>
      <c r="G586" s="10">
        <v>44228</v>
      </c>
      <c r="H586" s="11">
        <v>7</v>
      </c>
      <c r="I586" s="20" t="s">
        <v>259</v>
      </c>
      <c r="J586" s="11" t="s">
        <v>261</v>
      </c>
      <c r="K586" s="11" t="s">
        <v>1311</v>
      </c>
      <c r="L586" s="11">
        <v>2</v>
      </c>
    </row>
    <row r="587" spans="1:12">
      <c r="A587" s="11" t="s">
        <v>1087</v>
      </c>
      <c r="D587" s="11" t="s">
        <v>260</v>
      </c>
      <c r="E587" s="19" t="s">
        <v>1232</v>
      </c>
      <c r="F587" s="10">
        <v>42036</v>
      </c>
      <c r="G587" s="10">
        <v>44228</v>
      </c>
      <c r="H587" s="11">
        <v>7</v>
      </c>
      <c r="I587" s="20" t="s">
        <v>259</v>
      </c>
      <c r="J587" s="11" t="s">
        <v>261</v>
      </c>
      <c r="K587" s="11" t="s">
        <v>1311</v>
      </c>
      <c r="L587" s="11">
        <v>2</v>
      </c>
    </row>
    <row r="588" spans="1:12">
      <c r="A588" s="11" t="s">
        <v>1088</v>
      </c>
      <c r="D588" s="11" t="s">
        <v>260</v>
      </c>
      <c r="E588" s="19" t="s">
        <v>1233</v>
      </c>
      <c r="F588" s="10">
        <v>42036</v>
      </c>
      <c r="G588" s="10">
        <v>44228</v>
      </c>
      <c r="H588" s="11">
        <v>7</v>
      </c>
      <c r="I588" s="20" t="s">
        <v>259</v>
      </c>
      <c r="J588" s="11" t="s">
        <v>261</v>
      </c>
      <c r="K588" s="11" t="s">
        <v>1311</v>
      </c>
      <c r="L588" s="11">
        <v>2</v>
      </c>
    </row>
    <row r="589" spans="1:12">
      <c r="A589" s="11" t="s">
        <v>1089</v>
      </c>
      <c r="D589" s="11" t="s">
        <v>260</v>
      </c>
      <c r="E589" s="19" t="s">
        <v>1234</v>
      </c>
      <c r="F589" s="10">
        <v>42036</v>
      </c>
      <c r="G589" s="10">
        <v>44228</v>
      </c>
      <c r="H589" s="11">
        <v>7</v>
      </c>
      <c r="I589" s="20" t="s">
        <v>259</v>
      </c>
      <c r="J589" s="11" t="s">
        <v>261</v>
      </c>
      <c r="K589" s="11" t="s">
        <v>1311</v>
      </c>
      <c r="L589" s="11">
        <v>2</v>
      </c>
    </row>
    <row r="590" spans="1:12">
      <c r="A590" s="11" t="s">
        <v>1090</v>
      </c>
      <c r="D590" s="11" t="s">
        <v>260</v>
      </c>
      <c r="E590" s="19" t="s">
        <v>1235</v>
      </c>
      <c r="F590" s="10">
        <v>42036</v>
      </c>
      <c r="G590" s="10">
        <v>44228</v>
      </c>
      <c r="H590" s="11">
        <v>7</v>
      </c>
      <c r="I590" s="20" t="s">
        <v>259</v>
      </c>
      <c r="J590" s="11" t="s">
        <v>261</v>
      </c>
      <c r="K590" s="11" t="s">
        <v>1311</v>
      </c>
      <c r="L590" s="11">
        <v>2</v>
      </c>
    </row>
    <row r="591" spans="1:12">
      <c r="A591" s="11" t="s">
        <v>1091</v>
      </c>
      <c r="D591" s="11" t="s">
        <v>260</v>
      </c>
      <c r="E591" s="19" t="s">
        <v>1236</v>
      </c>
      <c r="F591" s="10">
        <v>42036</v>
      </c>
      <c r="G591" s="10">
        <v>44228</v>
      </c>
      <c r="H591" s="11">
        <v>7</v>
      </c>
      <c r="I591" s="20" t="s">
        <v>259</v>
      </c>
      <c r="J591" s="11" t="s">
        <v>261</v>
      </c>
      <c r="K591" s="11" t="s">
        <v>1311</v>
      </c>
      <c r="L591" s="11">
        <v>2</v>
      </c>
    </row>
    <row r="592" spans="1:12">
      <c r="A592" s="11" t="s">
        <v>1092</v>
      </c>
      <c r="D592" s="11" t="s">
        <v>260</v>
      </c>
      <c r="E592" s="19" t="s">
        <v>1237</v>
      </c>
      <c r="F592" s="10">
        <v>42036</v>
      </c>
      <c r="G592" s="10">
        <v>44228</v>
      </c>
      <c r="H592" s="11">
        <v>7</v>
      </c>
      <c r="I592" s="20" t="s">
        <v>259</v>
      </c>
      <c r="J592" s="11" t="s">
        <v>261</v>
      </c>
      <c r="K592" s="11" t="s">
        <v>1311</v>
      </c>
      <c r="L592" s="11">
        <v>2</v>
      </c>
    </row>
    <row r="593" spans="1:12">
      <c r="A593" s="11" t="s">
        <v>1093</v>
      </c>
      <c r="D593" s="11" t="s">
        <v>260</v>
      </c>
      <c r="E593" s="19" t="s">
        <v>1238</v>
      </c>
      <c r="F593" s="10">
        <v>42036</v>
      </c>
      <c r="G593" s="10">
        <v>44228</v>
      </c>
      <c r="H593" s="11">
        <v>7</v>
      </c>
      <c r="I593" s="20" t="s">
        <v>259</v>
      </c>
      <c r="J593" s="11" t="s">
        <v>261</v>
      </c>
      <c r="K593" s="11" t="s">
        <v>1311</v>
      </c>
      <c r="L593" s="11">
        <v>2</v>
      </c>
    </row>
    <row r="594" spans="1:12">
      <c r="A594" s="11" t="s">
        <v>1094</v>
      </c>
      <c r="D594" s="11" t="s">
        <v>260</v>
      </c>
      <c r="E594" s="19" t="s">
        <v>1239</v>
      </c>
      <c r="F594" s="10">
        <v>42036</v>
      </c>
      <c r="G594" s="10">
        <v>44228</v>
      </c>
      <c r="H594" s="11">
        <v>7</v>
      </c>
      <c r="I594" s="20" t="s">
        <v>259</v>
      </c>
      <c r="J594" s="11" t="s">
        <v>261</v>
      </c>
      <c r="K594" s="11" t="s">
        <v>1311</v>
      </c>
      <c r="L594" s="11">
        <v>2</v>
      </c>
    </row>
    <row r="595" spans="1:12">
      <c r="A595" s="11" t="s">
        <v>1095</v>
      </c>
      <c r="D595" s="11" t="s">
        <v>260</v>
      </c>
      <c r="E595" s="19" t="s">
        <v>1240</v>
      </c>
      <c r="F595" s="10">
        <v>42036</v>
      </c>
      <c r="G595" s="10">
        <v>44228</v>
      </c>
      <c r="H595" s="11">
        <v>7</v>
      </c>
      <c r="I595" s="20" t="s">
        <v>259</v>
      </c>
      <c r="J595" s="11" t="s">
        <v>261</v>
      </c>
      <c r="K595" s="11" t="s">
        <v>1311</v>
      </c>
      <c r="L595" s="11">
        <v>2</v>
      </c>
    </row>
    <row r="596" spans="1:12">
      <c r="A596" s="11" t="s">
        <v>1096</v>
      </c>
      <c r="D596" s="11" t="s">
        <v>260</v>
      </c>
      <c r="E596" s="19" t="s">
        <v>1241</v>
      </c>
      <c r="F596" s="10">
        <v>42036</v>
      </c>
      <c r="G596" s="10">
        <v>44228</v>
      </c>
      <c r="H596" s="11">
        <v>7</v>
      </c>
      <c r="I596" s="20" t="s">
        <v>259</v>
      </c>
      <c r="J596" s="11" t="s">
        <v>261</v>
      </c>
      <c r="K596" s="11" t="s">
        <v>1311</v>
      </c>
      <c r="L596" s="11">
        <v>2</v>
      </c>
    </row>
    <row r="597" spans="1:12">
      <c r="A597" s="11" t="s">
        <v>1097</v>
      </c>
      <c r="D597" s="11" t="s">
        <v>260</v>
      </c>
      <c r="E597" s="19" t="s">
        <v>1242</v>
      </c>
      <c r="F597" s="10">
        <v>42036</v>
      </c>
      <c r="G597" s="10">
        <v>44228</v>
      </c>
      <c r="H597" s="11">
        <v>7</v>
      </c>
      <c r="I597" s="20" t="s">
        <v>259</v>
      </c>
      <c r="J597" s="11" t="s">
        <v>261</v>
      </c>
      <c r="K597" s="11" t="s">
        <v>1311</v>
      </c>
      <c r="L597" s="11">
        <v>2</v>
      </c>
    </row>
    <row r="598" spans="1:12">
      <c r="A598" s="11" t="s">
        <v>1098</v>
      </c>
      <c r="D598" s="11" t="s">
        <v>260</v>
      </c>
      <c r="E598" s="19" t="s">
        <v>1243</v>
      </c>
      <c r="F598" s="10">
        <v>42036</v>
      </c>
      <c r="G598" s="10">
        <v>44228</v>
      </c>
      <c r="H598" s="11">
        <v>7</v>
      </c>
      <c r="I598" s="20" t="s">
        <v>259</v>
      </c>
      <c r="J598" s="11" t="s">
        <v>261</v>
      </c>
      <c r="K598" s="11" t="s">
        <v>1311</v>
      </c>
      <c r="L598" s="11">
        <v>2</v>
      </c>
    </row>
    <row r="599" spans="1:12">
      <c r="A599" s="11" t="s">
        <v>1099</v>
      </c>
      <c r="D599" s="11" t="s">
        <v>260</v>
      </c>
      <c r="E599" s="19" t="s">
        <v>1244</v>
      </c>
      <c r="F599" s="10">
        <v>42036</v>
      </c>
      <c r="G599" s="10">
        <v>44228</v>
      </c>
      <c r="H599" s="11">
        <v>7</v>
      </c>
      <c r="I599" s="20" t="s">
        <v>259</v>
      </c>
      <c r="J599" s="11" t="s">
        <v>261</v>
      </c>
      <c r="K599" s="11" t="s">
        <v>1311</v>
      </c>
      <c r="L599" s="11">
        <v>2</v>
      </c>
    </row>
    <row r="600" spans="1:12">
      <c r="A600" s="11" t="s">
        <v>1100</v>
      </c>
      <c r="D600" s="11" t="s">
        <v>260</v>
      </c>
      <c r="E600" s="19" t="s">
        <v>1245</v>
      </c>
      <c r="F600" s="10">
        <v>42036</v>
      </c>
      <c r="G600" s="10">
        <v>44228</v>
      </c>
      <c r="H600" s="11">
        <v>7</v>
      </c>
      <c r="I600" s="20" t="s">
        <v>259</v>
      </c>
      <c r="J600" s="11" t="s">
        <v>261</v>
      </c>
      <c r="K600" s="11" t="s">
        <v>1311</v>
      </c>
      <c r="L600" s="11">
        <v>2</v>
      </c>
    </row>
    <row r="601" spans="1:12">
      <c r="A601" s="11" t="s">
        <v>1101</v>
      </c>
      <c r="D601" s="11" t="s">
        <v>260</v>
      </c>
      <c r="E601" s="19" t="s">
        <v>1246</v>
      </c>
      <c r="F601" s="10">
        <v>42036</v>
      </c>
      <c r="G601" s="10">
        <v>44228</v>
      </c>
      <c r="H601" s="11">
        <v>7</v>
      </c>
      <c r="I601" s="20" t="s">
        <v>259</v>
      </c>
      <c r="J601" s="11" t="s">
        <v>261</v>
      </c>
      <c r="K601" s="11" t="s">
        <v>1311</v>
      </c>
      <c r="L601" s="11">
        <v>2</v>
      </c>
    </row>
    <row r="602" spans="1:12">
      <c r="A602" s="11" t="s">
        <v>1102</v>
      </c>
      <c r="D602" s="11" t="s">
        <v>260</v>
      </c>
      <c r="E602" s="19" t="s">
        <v>1247</v>
      </c>
      <c r="F602" s="10">
        <v>42036</v>
      </c>
      <c r="G602" s="10">
        <v>44228</v>
      </c>
      <c r="H602" s="11">
        <v>7</v>
      </c>
      <c r="I602" s="20" t="s">
        <v>259</v>
      </c>
      <c r="J602" s="11" t="s">
        <v>261</v>
      </c>
      <c r="K602" s="11" t="s">
        <v>1311</v>
      </c>
      <c r="L602" s="11">
        <v>2</v>
      </c>
    </row>
    <row r="603" spans="1:12">
      <c r="A603" s="11" t="s">
        <v>1103</v>
      </c>
      <c r="D603" s="11" t="s">
        <v>260</v>
      </c>
      <c r="E603" s="19" t="s">
        <v>1248</v>
      </c>
      <c r="F603" s="10">
        <v>42036</v>
      </c>
      <c r="G603" s="10">
        <v>44228</v>
      </c>
      <c r="H603" s="11">
        <v>7</v>
      </c>
      <c r="I603" s="20" t="s">
        <v>259</v>
      </c>
      <c r="J603" s="11" t="s">
        <v>261</v>
      </c>
      <c r="K603" s="11" t="s">
        <v>1311</v>
      </c>
      <c r="L603" s="11">
        <v>2</v>
      </c>
    </row>
    <row r="604" spans="1:12">
      <c r="A604" s="11" t="s">
        <v>1104</v>
      </c>
      <c r="D604" s="11" t="s">
        <v>260</v>
      </c>
      <c r="E604" s="19" t="s">
        <v>1249</v>
      </c>
      <c r="F604" s="10">
        <v>42036</v>
      </c>
      <c r="G604" s="10">
        <v>44228</v>
      </c>
      <c r="H604" s="11">
        <v>7</v>
      </c>
      <c r="I604" s="20" t="s">
        <v>259</v>
      </c>
      <c r="J604" s="11" t="s">
        <v>261</v>
      </c>
      <c r="K604" s="11" t="s">
        <v>1311</v>
      </c>
      <c r="L604" s="11">
        <v>2</v>
      </c>
    </row>
    <row r="605" spans="1:12">
      <c r="A605" s="11" t="s">
        <v>1105</v>
      </c>
      <c r="D605" s="11" t="s">
        <v>260</v>
      </c>
      <c r="E605" s="19" t="s">
        <v>1250</v>
      </c>
      <c r="F605" s="10">
        <v>42036</v>
      </c>
      <c r="G605" s="10">
        <v>44228</v>
      </c>
      <c r="H605" s="11">
        <v>7</v>
      </c>
      <c r="I605" s="20" t="s">
        <v>259</v>
      </c>
      <c r="J605" s="11" t="s">
        <v>261</v>
      </c>
      <c r="K605" s="11" t="s">
        <v>1311</v>
      </c>
      <c r="L605" s="11">
        <v>2</v>
      </c>
    </row>
    <row r="606" spans="1:12">
      <c r="A606" s="11" t="s">
        <v>1106</v>
      </c>
      <c r="D606" s="11" t="s">
        <v>260</v>
      </c>
      <c r="E606" s="19" t="s">
        <v>1251</v>
      </c>
      <c r="F606" s="10">
        <v>42036</v>
      </c>
      <c r="G606" s="10">
        <v>44228</v>
      </c>
      <c r="H606" s="11">
        <v>7</v>
      </c>
      <c r="I606" s="20" t="s">
        <v>259</v>
      </c>
      <c r="J606" s="11" t="s">
        <v>261</v>
      </c>
      <c r="K606" s="11" t="s">
        <v>1311</v>
      </c>
      <c r="L606" s="11">
        <v>2</v>
      </c>
    </row>
    <row r="607" spans="1:12">
      <c r="A607" s="11" t="s">
        <v>1107</v>
      </c>
      <c r="D607" s="11" t="s">
        <v>260</v>
      </c>
      <c r="E607" s="19" t="s">
        <v>1252</v>
      </c>
      <c r="F607" s="10">
        <v>42036</v>
      </c>
      <c r="G607" s="10">
        <v>44228</v>
      </c>
      <c r="H607" s="11">
        <v>7</v>
      </c>
      <c r="I607" s="20" t="s">
        <v>259</v>
      </c>
      <c r="J607" s="11" t="s">
        <v>261</v>
      </c>
      <c r="K607" s="11" t="s">
        <v>1311</v>
      </c>
      <c r="L607" s="11">
        <v>2</v>
      </c>
    </row>
    <row r="608" spans="1:12">
      <c r="A608" s="11" t="s">
        <v>1108</v>
      </c>
      <c r="D608" s="11" t="s">
        <v>260</v>
      </c>
      <c r="E608" s="19" t="s">
        <v>1253</v>
      </c>
      <c r="F608" s="10">
        <v>42036</v>
      </c>
      <c r="G608" s="10">
        <v>44228</v>
      </c>
      <c r="H608" s="11">
        <v>7</v>
      </c>
      <c r="I608" s="20" t="s">
        <v>259</v>
      </c>
      <c r="J608" s="11" t="s">
        <v>261</v>
      </c>
      <c r="K608" s="11" t="s">
        <v>1311</v>
      </c>
      <c r="L608" s="11">
        <v>2</v>
      </c>
    </row>
    <row r="609" spans="1:12">
      <c r="A609" s="11" t="s">
        <v>1109</v>
      </c>
      <c r="D609" s="11" t="s">
        <v>260</v>
      </c>
      <c r="E609" s="19" t="s">
        <v>1254</v>
      </c>
      <c r="F609" s="10">
        <v>42036</v>
      </c>
      <c r="G609" s="10">
        <v>44228</v>
      </c>
      <c r="H609" s="11">
        <v>7</v>
      </c>
      <c r="I609" s="20" t="s">
        <v>259</v>
      </c>
      <c r="J609" s="11" t="s">
        <v>261</v>
      </c>
      <c r="K609" s="11" t="s">
        <v>1311</v>
      </c>
      <c r="L609" s="11">
        <v>2</v>
      </c>
    </row>
    <row r="610" spans="1:12">
      <c r="A610" s="11" t="s">
        <v>1110</v>
      </c>
      <c r="D610" s="11" t="s">
        <v>260</v>
      </c>
      <c r="E610" s="19" t="s">
        <v>1255</v>
      </c>
      <c r="F610" s="10">
        <v>42036</v>
      </c>
      <c r="G610" s="10">
        <v>44228</v>
      </c>
      <c r="H610" s="11">
        <v>7</v>
      </c>
      <c r="I610" s="20" t="s">
        <v>259</v>
      </c>
      <c r="J610" s="11" t="s">
        <v>261</v>
      </c>
      <c r="K610" s="11" t="s">
        <v>1311</v>
      </c>
      <c r="L610" s="11">
        <v>2</v>
      </c>
    </row>
    <row r="611" spans="1:12">
      <c r="A611" s="11" t="s">
        <v>1111</v>
      </c>
      <c r="D611" s="11" t="s">
        <v>260</v>
      </c>
      <c r="E611" s="19" t="s">
        <v>1256</v>
      </c>
      <c r="F611" s="10">
        <v>42036</v>
      </c>
      <c r="G611" s="10">
        <v>44228</v>
      </c>
      <c r="H611" s="11">
        <v>7</v>
      </c>
      <c r="I611" s="20" t="s">
        <v>259</v>
      </c>
      <c r="J611" s="11" t="s">
        <v>261</v>
      </c>
      <c r="K611" s="11" t="s">
        <v>1311</v>
      </c>
      <c r="L611" s="11">
        <v>2</v>
      </c>
    </row>
    <row r="612" spans="1:12">
      <c r="A612" s="11" t="s">
        <v>1112</v>
      </c>
      <c r="D612" s="11" t="s">
        <v>260</v>
      </c>
      <c r="E612" s="19" t="s">
        <v>1257</v>
      </c>
      <c r="F612" s="10">
        <v>42036</v>
      </c>
      <c r="G612" s="10">
        <v>44228</v>
      </c>
      <c r="H612" s="11">
        <v>7</v>
      </c>
      <c r="I612" s="20" t="s">
        <v>259</v>
      </c>
      <c r="J612" s="11" t="s">
        <v>261</v>
      </c>
      <c r="K612" s="11" t="s">
        <v>1311</v>
      </c>
      <c r="L612" s="11">
        <v>2</v>
      </c>
    </row>
    <row r="613" spans="1:12">
      <c r="A613" s="11" t="s">
        <v>1113</v>
      </c>
      <c r="D613" s="11" t="s">
        <v>260</v>
      </c>
      <c r="E613" s="19" t="s">
        <v>1258</v>
      </c>
      <c r="F613" s="10">
        <v>42036</v>
      </c>
      <c r="G613" s="10">
        <v>44228</v>
      </c>
      <c r="H613" s="11">
        <v>7</v>
      </c>
      <c r="I613" s="20" t="s">
        <v>259</v>
      </c>
      <c r="J613" s="11" t="s">
        <v>261</v>
      </c>
      <c r="K613" s="11" t="s">
        <v>1311</v>
      </c>
      <c r="L613" s="11">
        <v>2</v>
      </c>
    </row>
    <row r="614" spans="1:12">
      <c r="A614" s="11" t="s">
        <v>1114</v>
      </c>
      <c r="D614" s="11" t="s">
        <v>260</v>
      </c>
      <c r="E614" s="19" t="s">
        <v>1259</v>
      </c>
      <c r="F614" s="10">
        <v>42036</v>
      </c>
      <c r="G614" s="10">
        <v>44228</v>
      </c>
      <c r="H614" s="11">
        <v>7</v>
      </c>
      <c r="I614" s="20" t="s">
        <v>259</v>
      </c>
      <c r="J614" s="11" t="s">
        <v>261</v>
      </c>
      <c r="K614" s="11" t="s">
        <v>1311</v>
      </c>
      <c r="L614" s="11">
        <v>2</v>
      </c>
    </row>
    <row r="615" spans="1:12">
      <c r="A615" s="11" t="s">
        <v>1115</v>
      </c>
      <c r="D615" s="11" t="s">
        <v>260</v>
      </c>
      <c r="E615" s="19" t="s">
        <v>1260</v>
      </c>
      <c r="F615" s="10">
        <v>42036</v>
      </c>
      <c r="G615" s="10">
        <v>44228</v>
      </c>
      <c r="H615" s="11">
        <v>7</v>
      </c>
      <c r="I615" s="20" t="s">
        <v>259</v>
      </c>
      <c r="J615" s="11" t="s">
        <v>261</v>
      </c>
      <c r="K615" s="11" t="s">
        <v>1311</v>
      </c>
      <c r="L615" s="11">
        <v>2</v>
      </c>
    </row>
    <row r="616" spans="1:12">
      <c r="A616" s="11" t="s">
        <v>1116</v>
      </c>
      <c r="D616" s="11" t="s">
        <v>260</v>
      </c>
      <c r="E616" s="19" t="s">
        <v>1261</v>
      </c>
      <c r="F616" s="10">
        <v>42036</v>
      </c>
      <c r="G616" s="10">
        <v>44228</v>
      </c>
      <c r="H616" s="11">
        <v>7</v>
      </c>
      <c r="I616" s="20" t="s">
        <v>259</v>
      </c>
      <c r="J616" s="11" t="s">
        <v>261</v>
      </c>
      <c r="K616" s="11" t="s">
        <v>1311</v>
      </c>
      <c r="L616" s="11">
        <v>2</v>
      </c>
    </row>
    <row r="617" spans="1:12">
      <c r="A617" s="11" t="s">
        <v>1117</v>
      </c>
      <c r="D617" s="11" t="s">
        <v>260</v>
      </c>
      <c r="E617" s="19" t="s">
        <v>1262</v>
      </c>
      <c r="F617" s="10">
        <v>42036</v>
      </c>
      <c r="G617" s="10">
        <v>44228</v>
      </c>
      <c r="H617" s="11">
        <v>7</v>
      </c>
      <c r="I617" s="20" t="s">
        <v>259</v>
      </c>
      <c r="J617" s="11" t="s">
        <v>261</v>
      </c>
      <c r="K617" s="11" t="s">
        <v>1311</v>
      </c>
      <c r="L617" s="11">
        <v>2</v>
      </c>
    </row>
    <row r="618" spans="1:12">
      <c r="A618" s="11" t="s">
        <v>1118</v>
      </c>
      <c r="D618" s="11" t="s">
        <v>260</v>
      </c>
      <c r="E618" s="19" t="s">
        <v>1263</v>
      </c>
      <c r="F618" s="10">
        <v>42036</v>
      </c>
      <c r="G618" s="10">
        <v>44228</v>
      </c>
      <c r="H618" s="11">
        <v>7</v>
      </c>
      <c r="I618" s="20" t="s">
        <v>259</v>
      </c>
      <c r="J618" s="11" t="s">
        <v>261</v>
      </c>
      <c r="K618" s="11" t="s">
        <v>1311</v>
      </c>
      <c r="L618" s="11">
        <v>2</v>
      </c>
    </row>
    <row r="619" spans="1:12">
      <c r="A619" s="11" t="s">
        <v>1119</v>
      </c>
      <c r="D619" s="11" t="s">
        <v>260</v>
      </c>
      <c r="E619" s="19" t="s">
        <v>1264</v>
      </c>
      <c r="F619" s="10">
        <v>42036</v>
      </c>
      <c r="G619" s="10">
        <v>44228</v>
      </c>
      <c r="H619" s="11">
        <v>7</v>
      </c>
      <c r="I619" s="20" t="s">
        <v>259</v>
      </c>
      <c r="J619" s="11" t="s">
        <v>261</v>
      </c>
      <c r="K619" s="11" t="s">
        <v>1311</v>
      </c>
      <c r="L619" s="11">
        <v>2</v>
      </c>
    </row>
    <row r="620" spans="1:12">
      <c r="A620" s="11" t="s">
        <v>1120</v>
      </c>
      <c r="D620" s="11" t="s">
        <v>260</v>
      </c>
      <c r="E620" s="19" t="s">
        <v>1265</v>
      </c>
      <c r="F620" s="10">
        <v>42036</v>
      </c>
      <c r="G620" s="10">
        <v>44228</v>
      </c>
      <c r="H620" s="11">
        <v>7</v>
      </c>
      <c r="I620" s="20" t="s">
        <v>259</v>
      </c>
      <c r="J620" s="11" t="s">
        <v>261</v>
      </c>
      <c r="K620" s="11" t="s">
        <v>1311</v>
      </c>
      <c r="L620" s="11">
        <v>2</v>
      </c>
    </row>
    <row r="621" spans="1:12">
      <c r="A621" s="11" t="s">
        <v>1121</v>
      </c>
      <c r="D621" s="11" t="s">
        <v>260</v>
      </c>
      <c r="E621" s="19" t="s">
        <v>1266</v>
      </c>
      <c r="F621" s="10">
        <v>42036</v>
      </c>
      <c r="G621" s="10">
        <v>44228</v>
      </c>
      <c r="H621" s="11">
        <v>7</v>
      </c>
      <c r="I621" s="20" t="s">
        <v>259</v>
      </c>
      <c r="J621" s="11" t="s">
        <v>261</v>
      </c>
      <c r="K621" s="11" t="s">
        <v>1311</v>
      </c>
      <c r="L621" s="11">
        <v>2</v>
      </c>
    </row>
    <row r="622" spans="1:12">
      <c r="A622" s="11" t="s">
        <v>1122</v>
      </c>
      <c r="D622" s="11" t="s">
        <v>260</v>
      </c>
      <c r="E622" s="19" t="s">
        <v>1267</v>
      </c>
      <c r="F622" s="10">
        <v>42036</v>
      </c>
      <c r="G622" s="10">
        <v>44228</v>
      </c>
      <c r="H622" s="11">
        <v>7</v>
      </c>
      <c r="I622" s="20" t="s">
        <v>259</v>
      </c>
      <c r="J622" s="11" t="s">
        <v>261</v>
      </c>
      <c r="K622" s="11" t="s">
        <v>1311</v>
      </c>
      <c r="L622" s="11">
        <v>2</v>
      </c>
    </row>
    <row r="623" spans="1:12">
      <c r="A623" s="11" t="s">
        <v>1123</v>
      </c>
      <c r="D623" s="11" t="s">
        <v>260</v>
      </c>
      <c r="E623" s="19" t="s">
        <v>1268</v>
      </c>
      <c r="F623" s="10">
        <v>42036</v>
      </c>
      <c r="G623" s="10">
        <v>44228</v>
      </c>
      <c r="H623" s="11">
        <v>7</v>
      </c>
      <c r="I623" s="20" t="s">
        <v>259</v>
      </c>
      <c r="J623" s="11" t="s">
        <v>261</v>
      </c>
      <c r="K623" s="11" t="s">
        <v>1311</v>
      </c>
      <c r="L623" s="11">
        <v>2</v>
      </c>
    </row>
    <row r="624" spans="1:12">
      <c r="A624" s="11" t="s">
        <v>1124</v>
      </c>
      <c r="D624" s="11" t="s">
        <v>260</v>
      </c>
      <c r="E624" s="19" t="s">
        <v>1269</v>
      </c>
      <c r="F624" s="10">
        <v>42036</v>
      </c>
      <c r="G624" s="10">
        <v>44228</v>
      </c>
      <c r="H624" s="11">
        <v>7</v>
      </c>
      <c r="I624" s="20" t="s">
        <v>259</v>
      </c>
      <c r="J624" s="11" t="s">
        <v>261</v>
      </c>
      <c r="K624" s="11" t="s">
        <v>1311</v>
      </c>
      <c r="L624" s="11">
        <v>2</v>
      </c>
    </row>
    <row r="625" spans="1:12">
      <c r="A625" s="11" t="s">
        <v>1125</v>
      </c>
      <c r="D625" s="11" t="s">
        <v>260</v>
      </c>
      <c r="E625" s="19" t="s">
        <v>1270</v>
      </c>
      <c r="F625" s="10">
        <v>42036</v>
      </c>
      <c r="G625" s="10">
        <v>44228</v>
      </c>
      <c r="H625" s="11">
        <v>7</v>
      </c>
      <c r="I625" s="20" t="s">
        <v>259</v>
      </c>
      <c r="J625" s="11" t="s">
        <v>261</v>
      </c>
      <c r="K625" s="11" t="s">
        <v>1311</v>
      </c>
      <c r="L625" s="11">
        <v>2</v>
      </c>
    </row>
    <row r="626" spans="1:12">
      <c r="A626" s="11" t="s">
        <v>1126</v>
      </c>
      <c r="D626" s="11" t="s">
        <v>260</v>
      </c>
      <c r="E626" s="19" t="s">
        <v>1271</v>
      </c>
      <c r="F626" s="10">
        <v>42036</v>
      </c>
      <c r="G626" s="10">
        <v>44228</v>
      </c>
      <c r="H626" s="11">
        <v>7</v>
      </c>
      <c r="I626" s="20" t="s">
        <v>259</v>
      </c>
      <c r="J626" s="11" t="s">
        <v>261</v>
      </c>
      <c r="K626" s="11" t="s">
        <v>1311</v>
      </c>
      <c r="L626" s="11">
        <v>2</v>
      </c>
    </row>
    <row r="627" spans="1:12">
      <c r="A627" s="11" t="s">
        <v>1127</v>
      </c>
      <c r="D627" s="11" t="s">
        <v>260</v>
      </c>
      <c r="E627" s="19" t="s">
        <v>1272</v>
      </c>
      <c r="F627" s="10">
        <v>42036</v>
      </c>
      <c r="G627" s="10">
        <v>44228</v>
      </c>
      <c r="H627" s="11">
        <v>7</v>
      </c>
      <c r="I627" s="20" t="s">
        <v>259</v>
      </c>
      <c r="J627" s="11" t="s">
        <v>261</v>
      </c>
      <c r="K627" s="11" t="s">
        <v>1311</v>
      </c>
      <c r="L627" s="11">
        <v>2</v>
      </c>
    </row>
    <row r="628" spans="1:12">
      <c r="A628" s="11" t="s">
        <v>1128</v>
      </c>
      <c r="D628" s="11" t="s">
        <v>260</v>
      </c>
      <c r="E628" s="19" t="s">
        <v>1273</v>
      </c>
      <c r="F628" s="10">
        <v>42036</v>
      </c>
      <c r="G628" s="10">
        <v>44228</v>
      </c>
      <c r="H628" s="11">
        <v>7</v>
      </c>
      <c r="I628" s="20" t="s">
        <v>259</v>
      </c>
      <c r="J628" s="11" t="s">
        <v>261</v>
      </c>
      <c r="K628" s="11" t="s">
        <v>1311</v>
      </c>
      <c r="L628" s="11">
        <v>2</v>
      </c>
    </row>
    <row r="629" spans="1:12">
      <c r="A629" s="11" t="s">
        <v>1129</v>
      </c>
      <c r="D629" s="11" t="s">
        <v>260</v>
      </c>
      <c r="E629" s="19" t="s">
        <v>1274</v>
      </c>
      <c r="F629" s="10">
        <v>42036</v>
      </c>
      <c r="G629" s="10">
        <v>44228</v>
      </c>
      <c r="H629" s="11">
        <v>7</v>
      </c>
      <c r="I629" s="20" t="s">
        <v>259</v>
      </c>
      <c r="J629" s="11" t="s">
        <v>261</v>
      </c>
      <c r="K629" s="11" t="s">
        <v>1311</v>
      </c>
      <c r="L629" s="11">
        <v>2</v>
      </c>
    </row>
    <row r="630" spans="1:12">
      <c r="A630" s="11" t="s">
        <v>1130</v>
      </c>
      <c r="D630" s="11" t="s">
        <v>260</v>
      </c>
      <c r="E630" s="19" t="s">
        <v>1275</v>
      </c>
      <c r="F630" s="10">
        <v>42036</v>
      </c>
      <c r="G630" s="10">
        <v>44228</v>
      </c>
      <c r="H630" s="11">
        <v>7</v>
      </c>
      <c r="I630" s="20" t="s">
        <v>259</v>
      </c>
      <c r="J630" s="11" t="s">
        <v>261</v>
      </c>
      <c r="K630" s="11" t="s">
        <v>1311</v>
      </c>
      <c r="L630" s="11">
        <v>2</v>
      </c>
    </row>
    <row r="631" spans="1:12">
      <c r="A631" s="11" t="s">
        <v>1131</v>
      </c>
      <c r="D631" s="11" t="s">
        <v>260</v>
      </c>
      <c r="E631" s="19" t="s">
        <v>1276</v>
      </c>
      <c r="F631" s="10">
        <v>42036</v>
      </c>
      <c r="G631" s="10">
        <v>44228</v>
      </c>
      <c r="H631" s="11">
        <v>7</v>
      </c>
      <c r="I631" s="20" t="s">
        <v>259</v>
      </c>
      <c r="J631" s="11" t="s">
        <v>261</v>
      </c>
      <c r="K631" s="11" t="s">
        <v>1311</v>
      </c>
      <c r="L631" s="11">
        <v>2</v>
      </c>
    </row>
    <row r="632" spans="1:12">
      <c r="A632" s="11" t="s">
        <v>1132</v>
      </c>
      <c r="D632" s="11" t="s">
        <v>260</v>
      </c>
      <c r="E632" s="19" t="s">
        <v>1277</v>
      </c>
      <c r="F632" s="10">
        <v>42036</v>
      </c>
      <c r="G632" s="10">
        <v>44228</v>
      </c>
      <c r="H632" s="11">
        <v>7</v>
      </c>
      <c r="I632" s="20" t="s">
        <v>259</v>
      </c>
      <c r="J632" s="11" t="s">
        <v>261</v>
      </c>
      <c r="K632" s="11" t="s">
        <v>1311</v>
      </c>
      <c r="L632" s="11">
        <v>2</v>
      </c>
    </row>
    <row r="633" spans="1:12">
      <c r="A633" s="11" t="s">
        <v>1133</v>
      </c>
      <c r="D633" s="11" t="s">
        <v>260</v>
      </c>
      <c r="E633" s="19" t="s">
        <v>1278</v>
      </c>
      <c r="F633" s="10">
        <v>42036</v>
      </c>
      <c r="G633" s="10">
        <v>44228</v>
      </c>
      <c r="H633" s="11">
        <v>7</v>
      </c>
      <c r="I633" s="20" t="s">
        <v>259</v>
      </c>
      <c r="J633" s="11" t="s">
        <v>261</v>
      </c>
      <c r="K633" s="11" t="s">
        <v>1311</v>
      </c>
      <c r="L633" s="11">
        <v>2</v>
      </c>
    </row>
    <row r="634" spans="1:12">
      <c r="A634" s="11" t="s">
        <v>1134</v>
      </c>
      <c r="D634" s="11" t="s">
        <v>260</v>
      </c>
      <c r="E634" s="19" t="s">
        <v>1279</v>
      </c>
      <c r="F634" s="10">
        <v>42036</v>
      </c>
      <c r="G634" s="10">
        <v>44228</v>
      </c>
      <c r="H634" s="11">
        <v>7</v>
      </c>
      <c r="I634" s="20" t="s">
        <v>259</v>
      </c>
      <c r="J634" s="11" t="s">
        <v>261</v>
      </c>
      <c r="K634" s="11" t="s">
        <v>1311</v>
      </c>
      <c r="L634" s="11">
        <v>2</v>
      </c>
    </row>
    <row r="635" spans="1:12">
      <c r="A635" s="11" t="s">
        <v>1135</v>
      </c>
      <c r="D635" s="11" t="s">
        <v>260</v>
      </c>
      <c r="E635" s="19" t="s">
        <v>1280</v>
      </c>
      <c r="F635" s="10">
        <v>42036</v>
      </c>
      <c r="G635" s="10">
        <v>44228</v>
      </c>
      <c r="H635" s="11">
        <v>7</v>
      </c>
      <c r="I635" s="20" t="s">
        <v>259</v>
      </c>
      <c r="J635" s="11" t="s">
        <v>261</v>
      </c>
      <c r="K635" s="11" t="s">
        <v>1311</v>
      </c>
      <c r="L635" s="11">
        <v>2</v>
      </c>
    </row>
    <row r="636" spans="1:12">
      <c r="A636" s="11" t="s">
        <v>1136</v>
      </c>
      <c r="D636" s="11" t="s">
        <v>260</v>
      </c>
      <c r="E636" s="19" t="s">
        <v>1281</v>
      </c>
      <c r="F636" s="10">
        <v>42036</v>
      </c>
      <c r="G636" s="10">
        <v>44228</v>
      </c>
      <c r="H636" s="11">
        <v>7</v>
      </c>
      <c r="I636" s="20" t="s">
        <v>259</v>
      </c>
      <c r="J636" s="11" t="s">
        <v>261</v>
      </c>
      <c r="K636" s="11" t="s">
        <v>1311</v>
      </c>
      <c r="L636" s="11">
        <v>2</v>
      </c>
    </row>
    <row r="637" spans="1:12">
      <c r="A637" s="11" t="s">
        <v>1137</v>
      </c>
      <c r="D637" s="11" t="s">
        <v>260</v>
      </c>
      <c r="E637" s="19" t="s">
        <v>1282</v>
      </c>
      <c r="F637" s="10">
        <v>42036</v>
      </c>
      <c r="G637" s="10">
        <v>44228</v>
      </c>
      <c r="H637" s="11">
        <v>7</v>
      </c>
      <c r="I637" s="20" t="s">
        <v>259</v>
      </c>
      <c r="J637" s="11" t="s">
        <v>261</v>
      </c>
      <c r="K637" s="11" t="s">
        <v>1311</v>
      </c>
      <c r="L637" s="11">
        <v>2</v>
      </c>
    </row>
    <row r="638" spans="1:12">
      <c r="A638" s="11" t="s">
        <v>1138</v>
      </c>
      <c r="D638" s="11" t="s">
        <v>260</v>
      </c>
      <c r="E638" s="19" t="s">
        <v>1283</v>
      </c>
      <c r="F638" s="10">
        <v>42036</v>
      </c>
      <c r="G638" s="10">
        <v>44228</v>
      </c>
      <c r="H638" s="11">
        <v>7</v>
      </c>
      <c r="I638" s="20" t="s">
        <v>259</v>
      </c>
      <c r="J638" s="11" t="s">
        <v>261</v>
      </c>
      <c r="K638" s="11" t="s">
        <v>1311</v>
      </c>
      <c r="L638" s="11">
        <v>2</v>
      </c>
    </row>
    <row r="639" spans="1:12">
      <c r="A639" s="11" t="s">
        <v>1139</v>
      </c>
      <c r="D639" s="11" t="s">
        <v>260</v>
      </c>
      <c r="E639" s="19" t="s">
        <v>1284</v>
      </c>
      <c r="F639" s="10">
        <v>42036</v>
      </c>
      <c r="G639" s="10">
        <v>44228</v>
      </c>
      <c r="H639" s="11">
        <v>7</v>
      </c>
      <c r="I639" s="20" t="s">
        <v>259</v>
      </c>
      <c r="J639" s="11" t="s">
        <v>261</v>
      </c>
      <c r="K639" s="11" t="s">
        <v>1311</v>
      </c>
      <c r="L639" s="11">
        <v>2</v>
      </c>
    </row>
    <row r="640" spans="1:12">
      <c r="A640" s="11" t="s">
        <v>1140</v>
      </c>
      <c r="D640" s="11" t="s">
        <v>260</v>
      </c>
      <c r="E640" s="19" t="s">
        <v>1285</v>
      </c>
      <c r="F640" s="10">
        <v>42036</v>
      </c>
      <c r="G640" s="10">
        <v>44228</v>
      </c>
      <c r="H640" s="11">
        <v>7</v>
      </c>
      <c r="I640" s="20" t="s">
        <v>259</v>
      </c>
      <c r="J640" s="11" t="s">
        <v>261</v>
      </c>
      <c r="K640" s="11" t="s">
        <v>1311</v>
      </c>
      <c r="L640" s="11">
        <v>2</v>
      </c>
    </row>
    <row r="641" spans="1:12">
      <c r="A641" s="11" t="s">
        <v>1141</v>
      </c>
      <c r="D641" s="11" t="s">
        <v>260</v>
      </c>
      <c r="E641" s="19" t="s">
        <v>1286</v>
      </c>
      <c r="F641" s="10">
        <v>42036</v>
      </c>
      <c r="G641" s="10">
        <v>44228</v>
      </c>
      <c r="H641" s="11">
        <v>7</v>
      </c>
      <c r="I641" s="20" t="s">
        <v>259</v>
      </c>
      <c r="J641" s="11" t="s">
        <v>261</v>
      </c>
      <c r="K641" s="11" t="s">
        <v>1311</v>
      </c>
      <c r="L641" s="11">
        <v>2</v>
      </c>
    </row>
    <row r="642" spans="1:12">
      <c r="A642" s="11" t="s">
        <v>1142</v>
      </c>
      <c r="D642" s="11" t="s">
        <v>260</v>
      </c>
      <c r="E642" s="19" t="s">
        <v>1287</v>
      </c>
      <c r="F642" s="10">
        <v>42036</v>
      </c>
      <c r="G642" s="10">
        <v>44228</v>
      </c>
      <c r="H642" s="11">
        <v>7</v>
      </c>
      <c r="I642" s="20" t="s">
        <v>259</v>
      </c>
      <c r="J642" s="11" t="s">
        <v>261</v>
      </c>
      <c r="K642" s="11" t="s">
        <v>1311</v>
      </c>
      <c r="L642" s="11">
        <v>2</v>
      </c>
    </row>
    <row r="643" spans="1:12">
      <c r="A643" s="11" t="s">
        <v>1143</v>
      </c>
      <c r="D643" s="11" t="s">
        <v>260</v>
      </c>
      <c r="E643" s="19" t="s">
        <v>1288</v>
      </c>
      <c r="F643" s="10">
        <v>42036</v>
      </c>
      <c r="G643" s="10">
        <v>44228</v>
      </c>
      <c r="H643" s="11">
        <v>7</v>
      </c>
      <c r="I643" s="20" t="s">
        <v>259</v>
      </c>
      <c r="J643" s="11" t="s">
        <v>261</v>
      </c>
      <c r="K643" s="11" t="s">
        <v>1311</v>
      </c>
      <c r="L643" s="11">
        <v>2</v>
      </c>
    </row>
    <row r="644" spans="1:12">
      <c r="A644" s="11" t="s">
        <v>1144</v>
      </c>
      <c r="D644" s="11" t="s">
        <v>260</v>
      </c>
      <c r="E644" s="19" t="s">
        <v>1289</v>
      </c>
      <c r="F644" s="10">
        <v>42036</v>
      </c>
      <c r="G644" s="10">
        <v>44228</v>
      </c>
      <c r="H644" s="11">
        <v>7</v>
      </c>
      <c r="I644" s="20" t="s">
        <v>259</v>
      </c>
      <c r="J644" s="11" t="s">
        <v>261</v>
      </c>
      <c r="K644" s="11" t="s">
        <v>1311</v>
      </c>
      <c r="L644" s="11">
        <v>2</v>
      </c>
    </row>
    <row r="645" spans="1:12">
      <c r="A645" s="11" t="s">
        <v>1145</v>
      </c>
      <c r="D645" s="11" t="s">
        <v>260</v>
      </c>
      <c r="E645" s="19" t="s">
        <v>1290</v>
      </c>
      <c r="F645" s="10">
        <v>42036</v>
      </c>
      <c r="G645" s="10">
        <v>44228</v>
      </c>
      <c r="H645" s="11">
        <v>7</v>
      </c>
      <c r="I645" s="20" t="s">
        <v>259</v>
      </c>
      <c r="J645" s="11" t="s">
        <v>261</v>
      </c>
      <c r="K645" s="11" t="s">
        <v>1311</v>
      </c>
      <c r="L645" s="11">
        <v>2</v>
      </c>
    </row>
    <row r="646" spans="1:12">
      <c r="A646" s="11" t="s">
        <v>1146</v>
      </c>
      <c r="D646" s="11" t="s">
        <v>260</v>
      </c>
      <c r="E646" s="19" t="s">
        <v>1291</v>
      </c>
      <c r="F646" s="10">
        <v>42036</v>
      </c>
      <c r="G646" s="10">
        <v>44228</v>
      </c>
      <c r="H646" s="11">
        <v>7</v>
      </c>
      <c r="I646" s="20" t="s">
        <v>259</v>
      </c>
      <c r="J646" s="11" t="s">
        <v>261</v>
      </c>
      <c r="K646" s="11" t="s">
        <v>1311</v>
      </c>
      <c r="L646" s="11">
        <v>2</v>
      </c>
    </row>
    <row r="647" spans="1:12">
      <c r="A647" s="11" t="s">
        <v>1147</v>
      </c>
      <c r="D647" s="11" t="s">
        <v>260</v>
      </c>
      <c r="E647" s="19" t="s">
        <v>1292</v>
      </c>
      <c r="F647" s="10">
        <v>42036</v>
      </c>
      <c r="G647" s="10">
        <v>44228</v>
      </c>
      <c r="H647" s="11">
        <v>7</v>
      </c>
      <c r="I647" s="20" t="s">
        <v>259</v>
      </c>
      <c r="J647" s="11" t="s">
        <v>261</v>
      </c>
      <c r="K647" s="11" t="s">
        <v>1311</v>
      </c>
      <c r="L647" s="11">
        <v>2</v>
      </c>
    </row>
    <row r="648" spans="1:12">
      <c r="A648" s="11" t="s">
        <v>1148</v>
      </c>
      <c r="D648" s="11" t="s">
        <v>260</v>
      </c>
      <c r="E648" s="19" t="s">
        <v>1293</v>
      </c>
      <c r="F648" s="10">
        <v>42036</v>
      </c>
      <c r="G648" s="10">
        <v>44228</v>
      </c>
      <c r="H648" s="11">
        <v>7</v>
      </c>
      <c r="I648" s="20" t="s">
        <v>259</v>
      </c>
      <c r="J648" s="11" t="s">
        <v>261</v>
      </c>
      <c r="K648" s="11" t="s">
        <v>1311</v>
      </c>
      <c r="L648" s="11">
        <v>2</v>
      </c>
    </row>
    <row r="649" spans="1:12">
      <c r="A649" s="11" t="s">
        <v>1149</v>
      </c>
      <c r="D649" s="11" t="s">
        <v>260</v>
      </c>
      <c r="E649" s="19" t="s">
        <v>1294</v>
      </c>
      <c r="F649" s="10">
        <v>42036</v>
      </c>
      <c r="G649" s="10">
        <v>44228</v>
      </c>
      <c r="H649" s="11">
        <v>7</v>
      </c>
      <c r="I649" s="20" t="s">
        <v>259</v>
      </c>
      <c r="J649" s="11" t="s">
        <v>261</v>
      </c>
      <c r="K649" s="11" t="s">
        <v>1311</v>
      </c>
      <c r="L649" s="11">
        <v>2</v>
      </c>
    </row>
    <row r="650" spans="1:12">
      <c r="A650" s="11" t="s">
        <v>1150</v>
      </c>
      <c r="D650" s="11" t="s">
        <v>260</v>
      </c>
      <c r="E650" s="19" t="s">
        <v>1295</v>
      </c>
      <c r="F650" s="10">
        <v>42036</v>
      </c>
      <c r="G650" s="10">
        <v>44228</v>
      </c>
      <c r="H650" s="11">
        <v>7</v>
      </c>
      <c r="I650" s="20" t="s">
        <v>259</v>
      </c>
      <c r="J650" s="11" t="s">
        <v>261</v>
      </c>
      <c r="K650" s="11" t="s">
        <v>1311</v>
      </c>
      <c r="L650" s="11">
        <v>2</v>
      </c>
    </row>
    <row r="651" spans="1:12">
      <c r="A651" s="11" t="s">
        <v>1151</v>
      </c>
      <c r="D651" s="11" t="s">
        <v>260</v>
      </c>
      <c r="E651" s="19" t="s">
        <v>1296</v>
      </c>
      <c r="F651" s="10">
        <v>42036</v>
      </c>
      <c r="G651" s="10">
        <v>44228</v>
      </c>
      <c r="H651" s="11">
        <v>7</v>
      </c>
      <c r="I651" s="20" t="s">
        <v>259</v>
      </c>
      <c r="J651" s="11" t="s">
        <v>261</v>
      </c>
      <c r="K651" s="11" t="s">
        <v>1311</v>
      </c>
      <c r="L651" s="11">
        <v>2</v>
      </c>
    </row>
    <row r="652" spans="1:12">
      <c r="A652" s="11" t="s">
        <v>1152</v>
      </c>
      <c r="D652" s="11" t="s">
        <v>260</v>
      </c>
      <c r="E652" s="19" t="s">
        <v>1297</v>
      </c>
      <c r="F652" s="10">
        <v>42036</v>
      </c>
      <c r="G652" s="10">
        <v>44228</v>
      </c>
      <c r="H652" s="11">
        <v>7</v>
      </c>
      <c r="I652" s="20" t="s">
        <v>259</v>
      </c>
      <c r="J652" s="11" t="s">
        <v>261</v>
      </c>
      <c r="K652" s="11" t="s">
        <v>1311</v>
      </c>
      <c r="L652" s="11">
        <v>2</v>
      </c>
    </row>
    <row r="653" spans="1:12">
      <c r="A653" s="11" t="s">
        <v>1153</v>
      </c>
      <c r="D653" s="11" t="s">
        <v>260</v>
      </c>
      <c r="E653" s="19" t="s">
        <v>1298</v>
      </c>
      <c r="F653" s="10">
        <v>42036</v>
      </c>
      <c r="G653" s="10">
        <v>44228</v>
      </c>
      <c r="H653" s="11">
        <v>7</v>
      </c>
      <c r="I653" s="20" t="s">
        <v>259</v>
      </c>
      <c r="J653" s="11" t="s">
        <v>261</v>
      </c>
      <c r="K653" s="11" t="s">
        <v>1311</v>
      </c>
      <c r="L653" s="11">
        <v>2</v>
      </c>
    </row>
    <row r="654" spans="1:12">
      <c r="A654" s="11" t="s">
        <v>1154</v>
      </c>
      <c r="D654" s="11" t="s">
        <v>260</v>
      </c>
      <c r="E654" s="19" t="s">
        <v>1299</v>
      </c>
      <c r="F654" s="10">
        <v>42036</v>
      </c>
      <c r="G654" s="10">
        <v>44228</v>
      </c>
      <c r="H654" s="11">
        <v>7</v>
      </c>
      <c r="I654" s="20" t="s">
        <v>259</v>
      </c>
      <c r="J654" s="11" t="s">
        <v>261</v>
      </c>
      <c r="K654" s="11" t="s">
        <v>1311</v>
      </c>
      <c r="L654" s="11">
        <v>2</v>
      </c>
    </row>
    <row r="655" spans="1:12">
      <c r="A655" s="11" t="s">
        <v>1155</v>
      </c>
      <c r="D655" s="11" t="s">
        <v>260</v>
      </c>
      <c r="E655" s="19" t="s">
        <v>1300</v>
      </c>
      <c r="F655" s="10">
        <v>42036</v>
      </c>
      <c r="G655" s="10">
        <v>44228</v>
      </c>
      <c r="H655" s="11">
        <v>7</v>
      </c>
      <c r="I655" s="20" t="s">
        <v>259</v>
      </c>
      <c r="J655" s="11" t="s">
        <v>261</v>
      </c>
      <c r="K655" s="11" t="s">
        <v>1311</v>
      </c>
      <c r="L655" s="11">
        <v>2</v>
      </c>
    </row>
    <row r="656" spans="1:12">
      <c r="A656" s="11" t="s">
        <v>1156</v>
      </c>
      <c r="D656" s="11" t="s">
        <v>260</v>
      </c>
      <c r="E656" s="19" t="s">
        <v>1301</v>
      </c>
      <c r="F656" s="10">
        <v>42036</v>
      </c>
      <c r="G656" s="10">
        <v>44228</v>
      </c>
      <c r="H656" s="11">
        <v>7</v>
      </c>
      <c r="I656" s="20" t="s">
        <v>259</v>
      </c>
      <c r="J656" s="11" t="s">
        <v>261</v>
      </c>
      <c r="K656" s="11" t="s">
        <v>1311</v>
      </c>
      <c r="L656" s="11">
        <v>2</v>
      </c>
    </row>
    <row r="658" spans="1:1">
      <c r="A658" s="11" t="s">
        <v>1310</v>
      </c>
    </row>
  </sheetData>
  <mergeCells count="1">
    <mergeCell ref="B6:L6"/>
  </mergeCells>
  <hyperlinks>
    <hyperlink ref="D8" location="Contents!B22" display="Inquiries" xr:uid="{00000000-0004-0000-0000-000000000000}"/>
    <hyperlink ref="E12" location="A124820790F" display="A124820790F" xr:uid="{00000000-0004-0000-0000-000001000000}"/>
    <hyperlink ref="E13" location="A124822410C" display="A124822410C" xr:uid="{00000000-0004-0000-0000-000002000000}"/>
    <hyperlink ref="E14" location="A124821870X" display="A124821870X" xr:uid="{00000000-0004-0000-0000-000003000000}"/>
    <hyperlink ref="E15" location="A124821330K" display="A124821330K" xr:uid="{00000000-0004-0000-0000-000004000000}"/>
    <hyperlink ref="E16" location="A124820250T" display="A124820250T" xr:uid="{00000000-0004-0000-0000-000005000000}"/>
    <hyperlink ref="E17" location="A124820618C" display="A124820618C" xr:uid="{00000000-0004-0000-0000-000006000000}"/>
    <hyperlink ref="E18" location="A124822238L" display="A124822238L" xr:uid="{00000000-0004-0000-0000-000007000000}"/>
    <hyperlink ref="E19" location="A124821698J" display="A124821698J" xr:uid="{00000000-0004-0000-0000-000008000000}"/>
    <hyperlink ref="E20" location="A124821158V" display="A124821158V" xr:uid="{00000000-0004-0000-0000-000009000000}"/>
    <hyperlink ref="E21" location="A124820078A" display="A124820078A" xr:uid="{00000000-0004-0000-0000-00000A000000}"/>
    <hyperlink ref="E22" location="A124821098C" display="A124821098C" xr:uid="{00000000-0004-0000-0000-00000B000000}"/>
    <hyperlink ref="E23" location="A124822718X" display="A124822718X" xr:uid="{00000000-0004-0000-0000-00000C000000}"/>
    <hyperlink ref="E24" location="A124822178W" display="A124822178W" xr:uid="{00000000-0004-0000-0000-00000D000000}"/>
    <hyperlink ref="E25" location="A124821638F" display="A124821638F" xr:uid="{00000000-0004-0000-0000-00000E000000}"/>
    <hyperlink ref="E26" location="A124820558L" display="A124820558L" xr:uid="{00000000-0004-0000-0000-00000F000000}"/>
    <hyperlink ref="E27" location="A124820962R" display="A124820962R" xr:uid="{00000000-0004-0000-0000-000010000000}"/>
    <hyperlink ref="E28" location="A124822582X" display="A124822582X" xr:uid="{00000000-0004-0000-0000-000011000000}"/>
    <hyperlink ref="E29" location="A124822042K" display="A124822042K" xr:uid="{00000000-0004-0000-0000-000012000000}"/>
    <hyperlink ref="E30" location="A124821502V" display="A124821502V" xr:uid="{00000000-0004-0000-0000-000013000000}"/>
    <hyperlink ref="E31" location="A124820422A" display="A124820422A" xr:uid="{00000000-0004-0000-0000-000014000000}"/>
    <hyperlink ref="E32" location="A124820646L" display="A124820646L" xr:uid="{00000000-0004-0000-0000-000015000000}"/>
    <hyperlink ref="E33" location="A124822266W" display="A124822266W" xr:uid="{00000000-0004-0000-0000-000016000000}"/>
    <hyperlink ref="E34" location="A124821726F" display="A124821726F" xr:uid="{00000000-0004-0000-0000-000017000000}"/>
    <hyperlink ref="E35" location="A124821186C" display="A124821186C" xr:uid="{00000000-0004-0000-0000-000018000000}"/>
    <hyperlink ref="E36" location="A124820106X" display="A124820106X" xr:uid="{00000000-0004-0000-0000-000019000000}"/>
    <hyperlink ref="E37" location="A124820806L" display="A124820806L" xr:uid="{00000000-0004-0000-0000-00001A000000}"/>
    <hyperlink ref="E38" location="A124822426W" display="A124822426W" xr:uid="{00000000-0004-0000-0000-00001B000000}"/>
    <hyperlink ref="E39" location="A124821886T" display="A124821886T" xr:uid="{00000000-0004-0000-0000-00001C000000}"/>
    <hyperlink ref="E40" location="A124821346C" display="A124821346C" xr:uid="{00000000-0004-0000-0000-00001D000000}"/>
    <hyperlink ref="E41" location="A124820266K" display="A124820266K" xr:uid="{00000000-0004-0000-0000-00001E000000}"/>
    <hyperlink ref="E42" location="A124820826W" display="A124820826W" xr:uid="{00000000-0004-0000-0000-00001F000000}"/>
    <hyperlink ref="E43" location="A124822446F" display="A124822446F" xr:uid="{00000000-0004-0000-0000-000020000000}"/>
    <hyperlink ref="E44" location="A124821906R" display="A124821906R" xr:uid="{00000000-0004-0000-0000-000021000000}"/>
    <hyperlink ref="E45" location="A124821366L" display="A124821366L" xr:uid="{00000000-0004-0000-0000-000022000000}"/>
    <hyperlink ref="E46" location="A124820286V" display="A124820286V" xr:uid="{00000000-0004-0000-0000-000023000000}"/>
    <hyperlink ref="E47" location="A124820866R" display="A124820866R" xr:uid="{00000000-0004-0000-0000-000024000000}"/>
    <hyperlink ref="E48" location="A124822486X" display="A124822486X" xr:uid="{00000000-0004-0000-0000-000025000000}"/>
    <hyperlink ref="E49" location="A124821946J" display="A124821946J" xr:uid="{00000000-0004-0000-0000-000026000000}"/>
    <hyperlink ref="E50" location="A124821406V" display="A124821406V" xr:uid="{00000000-0004-0000-0000-000027000000}"/>
    <hyperlink ref="E51" location="A124820326A" display="A124820326A" xr:uid="{00000000-0004-0000-0000-000028000000}"/>
    <hyperlink ref="E52" location="A124820730C" display="A124820730C" xr:uid="{00000000-0004-0000-0000-000029000000}"/>
    <hyperlink ref="E53" location="A124822350L" display="A124822350L" xr:uid="{00000000-0004-0000-0000-00002A000000}"/>
    <hyperlink ref="E54" location="A124821810W" display="A124821810W" xr:uid="{00000000-0004-0000-0000-00002B000000}"/>
    <hyperlink ref="E55" location="A124821270V" display="A124821270V" xr:uid="{00000000-0004-0000-0000-00002C000000}"/>
    <hyperlink ref="E56" location="A124820190A" display="A124820190A" xr:uid="{00000000-0004-0000-0000-00002D000000}"/>
    <hyperlink ref="E57" location="A124820966X" display="A124820966X" xr:uid="{00000000-0004-0000-0000-00002E000000}"/>
    <hyperlink ref="E58" location="A124822586J" display="A124822586J" xr:uid="{00000000-0004-0000-0000-00002F000000}"/>
    <hyperlink ref="E59" location="A124822046V" display="A124822046V" xr:uid="{00000000-0004-0000-0000-000030000000}"/>
    <hyperlink ref="E60" location="A124821506C" display="A124821506C" xr:uid="{00000000-0004-0000-0000-000031000000}"/>
    <hyperlink ref="E61" location="A124820426K" display="A124820426K" xr:uid="{00000000-0004-0000-0000-000032000000}"/>
    <hyperlink ref="E62" location="A124820870F" display="A124820870F" xr:uid="{00000000-0004-0000-0000-000033000000}"/>
    <hyperlink ref="E63" location="A124822490R" display="A124822490R" xr:uid="{00000000-0004-0000-0000-000034000000}"/>
    <hyperlink ref="E64" location="A124821950X" display="A124821950X" xr:uid="{00000000-0004-0000-0000-000035000000}"/>
    <hyperlink ref="E65" location="A124821410K" display="A124821410K" xr:uid="{00000000-0004-0000-0000-000036000000}"/>
    <hyperlink ref="E66" location="A124820330T" display="A124820330T" xr:uid="{00000000-0004-0000-0000-000037000000}"/>
    <hyperlink ref="E67" location="A124820810C" display="A124820810C" xr:uid="{00000000-0004-0000-0000-000038000000}"/>
    <hyperlink ref="E68" location="A124822430L" display="A124822430L" xr:uid="{00000000-0004-0000-0000-000039000000}"/>
    <hyperlink ref="E69" location="A124821890J" display="A124821890J" xr:uid="{00000000-0004-0000-0000-00003A000000}"/>
    <hyperlink ref="E70" location="A124821350V" display="A124821350V" xr:uid="{00000000-0004-0000-0000-00003B000000}"/>
    <hyperlink ref="E71" location="A124820270A" display="A124820270A" xr:uid="{00000000-0004-0000-0000-00003C000000}"/>
    <hyperlink ref="E72" location="A124820970R" display="A124820970R" xr:uid="{00000000-0004-0000-0000-00003D000000}"/>
    <hyperlink ref="E73" location="A124822590X" display="A124822590X" xr:uid="{00000000-0004-0000-0000-00003E000000}"/>
    <hyperlink ref="E74" location="A124822050K" display="A124822050K" xr:uid="{00000000-0004-0000-0000-00003F000000}"/>
    <hyperlink ref="E75" location="A124821510V" display="A124821510V" xr:uid="{00000000-0004-0000-0000-000040000000}"/>
    <hyperlink ref="E76" location="A124820430A" display="A124820430A" xr:uid="{00000000-0004-0000-0000-000041000000}"/>
    <hyperlink ref="E77" location="A124820706C" display="A124820706C" xr:uid="{00000000-0004-0000-0000-000042000000}"/>
    <hyperlink ref="E78" location="A124822326L" display="A124822326L" xr:uid="{00000000-0004-0000-0000-000043000000}"/>
    <hyperlink ref="E79" location="A124821786J" display="A124821786J" xr:uid="{00000000-0004-0000-0000-000044000000}"/>
    <hyperlink ref="E80" location="A124821246V" display="A124821246V" xr:uid="{00000000-0004-0000-0000-000045000000}"/>
    <hyperlink ref="E81" location="A124820166A" display="A124820166A" xr:uid="{00000000-0004-0000-0000-000046000000}"/>
    <hyperlink ref="E82" location="A124820814L" display="A124820814L" xr:uid="{00000000-0004-0000-0000-000047000000}"/>
    <hyperlink ref="E83" location="A124822434W" display="A124822434W" xr:uid="{00000000-0004-0000-0000-000048000000}"/>
    <hyperlink ref="E84" location="A124821894T" display="A124821894T" xr:uid="{00000000-0004-0000-0000-000049000000}"/>
    <hyperlink ref="E85" location="A124821354C" display="A124821354C" xr:uid="{00000000-0004-0000-0000-00004A000000}"/>
    <hyperlink ref="E86" location="A124820274K" display="A124820274K" xr:uid="{00000000-0004-0000-0000-00004B000000}"/>
    <hyperlink ref="E87" location="A124820830L" display="A124820830L" xr:uid="{00000000-0004-0000-0000-00004C000000}"/>
    <hyperlink ref="E88" location="A124822450W" display="A124822450W" xr:uid="{00000000-0004-0000-0000-00004D000000}"/>
    <hyperlink ref="E89" location="A124821910F" display="A124821910F" xr:uid="{00000000-0004-0000-0000-00004E000000}"/>
    <hyperlink ref="E90" location="A124821370C" display="A124821370C" xr:uid="{00000000-0004-0000-0000-00004F000000}"/>
    <hyperlink ref="E91" location="A124820290K" display="A124820290K" xr:uid="{00000000-0004-0000-0000-000050000000}"/>
    <hyperlink ref="E92" location="A124820586W" display="A124820586W" xr:uid="{00000000-0004-0000-0000-000051000000}"/>
    <hyperlink ref="E93" location="A124822206V" display="A124822206V" xr:uid="{00000000-0004-0000-0000-000052000000}"/>
    <hyperlink ref="E94" location="A124821666R" display="A124821666R" xr:uid="{00000000-0004-0000-0000-000053000000}"/>
    <hyperlink ref="E95" location="A124821126A" display="A124821126A" xr:uid="{00000000-0004-0000-0000-000054000000}"/>
    <hyperlink ref="E96" location="A124820046J" display="A124820046J" xr:uid="{00000000-0004-0000-0000-000055000000}"/>
    <hyperlink ref="E97" location="A124820666W" display="A124820666W" xr:uid="{00000000-0004-0000-0000-000056000000}"/>
    <hyperlink ref="E98" location="A124822286F" display="A124822286F" xr:uid="{00000000-0004-0000-0000-000057000000}"/>
    <hyperlink ref="E99" location="A124821746R" display="A124821746R" xr:uid="{00000000-0004-0000-0000-000058000000}"/>
    <hyperlink ref="E100" location="A124821206A" display="A124821206A" xr:uid="{00000000-0004-0000-0000-000059000000}"/>
    <hyperlink ref="E101" location="A124820126J" display="A124820126J" xr:uid="{00000000-0004-0000-0000-00005A000000}"/>
    <hyperlink ref="E102" location="A124820834W" display="A124820834W" xr:uid="{00000000-0004-0000-0000-00005B000000}"/>
    <hyperlink ref="E103" location="A124822454F" display="A124822454F" xr:uid="{00000000-0004-0000-0000-00005C000000}"/>
    <hyperlink ref="E104" location="A124821914R" display="A124821914R" xr:uid="{00000000-0004-0000-0000-00005D000000}"/>
    <hyperlink ref="E105" location="A124821374L" display="A124821374L" xr:uid="{00000000-0004-0000-0000-00005E000000}"/>
    <hyperlink ref="E106" location="A124820294V" display="A124820294V" xr:uid="{00000000-0004-0000-0000-00005F000000}"/>
    <hyperlink ref="E107" location="A124821034T" display="A124821034T" xr:uid="{00000000-0004-0000-0000-000060000000}"/>
    <hyperlink ref="E108" location="A124822654X" display="A124822654X" xr:uid="{00000000-0004-0000-0000-000061000000}"/>
    <hyperlink ref="E109" location="A124822114K" display="A124822114K" xr:uid="{00000000-0004-0000-0000-000062000000}"/>
    <hyperlink ref="E110" location="A124821574F" display="A124821574F" xr:uid="{00000000-0004-0000-0000-000063000000}"/>
    <hyperlink ref="E111" location="A124820494L" display="A124820494L" xr:uid="{00000000-0004-0000-0000-000064000000}"/>
    <hyperlink ref="E112" location="A124821002X" display="A124821002X" xr:uid="{00000000-0004-0000-0000-000065000000}"/>
    <hyperlink ref="E113" location="A124822622F" display="A124822622F" xr:uid="{00000000-0004-0000-0000-000066000000}"/>
    <hyperlink ref="E114" location="A124822082C" display="A124822082C" xr:uid="{00000000-0004-0000-0000-000067000000}"/>
    <hyperlink ref="E115" location="A124821542L" display="A124821542L" xr:uid="{00000000-0004-0000-0000-000068000000}"/>
    <hyperlink ref="E116" location="A124820462V" display="A124820462V" xr:uid="{00000000-0004-0000-0000-000069000000}"/>
    <hyperlink ref="E117" location="A124820906W" display="A124820906W" xr:uid="{00000000-0004-0000-0000-00006A000000}"/>
    <hyperlink ref="E118" location="A124822526F" display="A124822526F" xr:uid="{00000000-0004-0000-0000-00006B000000}"/>
    <hyperlink ref="E119" location="A124821986A" display="A124821986A" xr:uid="{00000000-0004-0000-0000-00006C000000}"/>
    <hyperlink ref="E120" location="A124821446L" display="A124821446L" xr:uid="{00000000-0004-0000-0000-00006D000000}"/>
    <hyperlink ref="E121" location="A124820366V" display="A124820366V" xr:uid="{00000000-0004-0000-0000-00006E000000}"/>
    <hyperlink ref="E122" location="A124820794R" display="A124820794R" xr:uid="{00000000-0004-0000-0000-00006F000000}"/>
    <hyperlink ref="E123" location="A124822414L" display="A124822414L" xr:uid="{00000000-0004-0000-0000-000070000000}"/>
    <hyperlink ref="E124" location="A124821874J" display="A124821874J" xr:uid="{00000000-0004-0000-0000-000071000000}"/>
    <hyperlink ref="E125" location="A124821334V" display="A124821334V" xr:uid="{00000000-0004-0000-0000-000072000000}"/>
    <hyperlink ref="E126" location="A124820254A" display="A124820254A" xr:uid="{00000000-0004-0000-0000-000073000000}"/>
    <hyperlink ref="E127" location="A124820734L" display="A124820734L" xr:uid="{00000000-0004-0000-0000-000074000000}"/>
    <hyperlink ref="E128" location="A124822354W" display="A124822354W" xr:uid="{00000000-0004-0000-0000-000075000000}"/>
    <hyperlink ref="E129" location="A124821814F" display="A124821814F" xr:uid="{00000000-0004-0000-0000-000076000000}"/>
    <hyperlink ref="E130" location="A124821274C" display="A124821274C" xr:uid="{00000000-0004-0000-0000-000077000000}"/>
    <hyperlink ref="E131" location="A124820194K" display="A124820194K" xr:uid="{00000000-0004-0000-0000-000078000000}"/>
    <hyperlink ref="E132" location="A124820762W" display="A124820762W" xr:uid="{00000000-0004-0000-0000-000079000000}"/>
    <hyperlink ref="E133" location="A124822382F" display="A124822382F" xr:uid="{00000000-0004-0000-0000-00007A000000}"/>
    <hyperlink ref="E134" location="A124821842R" display="A124821842R" xr:uid="{00000000-0004-0000-0000-00007B000000}"/>
    <hyperlink ref="E135" location="A124821302A" display="A124821302A" xr:uid="{00000000-0004-0000-0000-00007C000000}"/>
    <hyperlink ref="E136" location="A124820222J" display="A124820222J" xr:uid="{00000000-0004-0000-0000-00007D000000}"/>
    <hyperlink ref="E137" location="A124820926F" display="A124820926F" xr:uid="{00000000-0004-0000-0000-00007E000000}"/>
    <hyperlink ref="E138" location="A124822546R" display="A124822546R" xr:uid="{00000000-0004-0000-0000-00007F000000}"/>
    <hyperlink ref="E139" location="A124822006A" display="A124822006A" xr:uid="{00000000-0004-0000-0000-000080000000}"/>
    <hyperlink ref="E140" location="A124821466W" display="A124821466W" xr:uid="{00000000-0004-0000-0000-000081000000}"/>
    <hyperlink ref="E141" location="A124820386C" display="A124820386C" xr:uid="{00000000-0004-0000-0000-000082000000}"/>
    <hyperlink ref="E142" location="A124820670L" display="A124820670L" xr:uid="{00000000-0004-0000-0000-000083000000}"/>
    <hyperlink ref="E143" location="A124822290W" display="A124822290W" xr:uid="{00000000-0004-0000-0000-000084000000}"/>
    <hyperlink ref="E144" location="A124821750F" display="A124821750F" xr:uid="{00000000-0004-0000-0000-000085000000}"/>
    <hyperlink ref="E145" location="A124821210T" display="A124821210T" xr:uid="{00000000-0004-0000-0000-000086000000}"/>
    <hyperlink ref="E146" location="A124820130X" display="A124820130X" xr:uid="{00000000-0004-0000-0000-000087000000}"/>
    <hyperlink ref="E147" location="A124820974X" display="A124820974X" xr:uid="{00000000-0004-0000-0000-000088000000}"/>
    <hyperlink ref="E148" location="A124822594J" display="A124822594J" xr:uid="{00000000-0004-0000-0000-000089000000}"/>
    <hyperlink ref="E149" location="A124822054V" display="A124822054V" xr:uid="{00000000-0004-0000-0000-00008A000000}"/>
    <hyperlink ref="E150" location="A124821514C" display="A124821514C" xr:uid="{00000000-0004-0000-0000-00008B000000}"/>
    <hyperlink ref="E151" location="A124820434K" display="A124820434K" xr:uid="{00000000-0004-0000-0000-00008C000000}"/>
    <hyperlink ref="E152" location="A124821038A" display="A124821038A" xr:uid="{00000000-0004-0000-0000-00008D000000}"/>
    <hyperlink ref="E153" location="A124822658J" display="A124822658J" xr:uid="{00000000-0004-0000-0000-00008E000000}"/>
    <hyperlink ref="E154" location="A124822118V" display="A124822118V" xr:uid="{00000000-0004-0000-0000-00008F000000}"/>
    <hyperlink ref="E155" location="A124821578R" display="A124821578R" xr:uid="{00000000-0004-0000-0000-000090000000}"/>
    <hyperlink ref="E156" location="A124820498W" display="A124820498W" xr:uid="{00000000-0004-0000-0000-000091000000}"/>
    <hyperlink ref="E157" location="A124820738W" display="A124820738W" xr:uid="{00000000-0004-0000-0000-000092000000}"/>
    <hyperlink ref="E158" location="A124822358F" display="A124822358F" xr:uid="{00000000-0004-0000-0000-000093000000}"/>
    <hyperlink ref="E159" location="A124821818R" display="A124821818R" xr:uid="{00000000-0004-0000-0000-000094000000}"/>
    <hyperlink ref="E160" location="A124821278L" display="A124821278L" xr:uid="{00000000-0004-0000-0000-000095000000}"/>
    <hyperlink ref="E161" location="A124820198V" display="A124820198V" xr:uid="{00000000-0004-0000-0000-000096000000}"/>
    <hyperlink ref="E162" location="A124820910L" display="A124820910L" xr:uid="{00000000-0004-0000-0000-000097000000}"/>
    <hyperlink ref="E163" location="A124822530W" display="A124822530W" xr:uid="{00000000-0004-0000-0000-000098000000}"/>
    <hyperlink ref="E164" location="A124821990T" display="A124821990T" xr:uid="{00000000-0004-0000-0000-000099000000}"/>
    <hyperlink ref="E165" location="A124821450C" display="A124821450C" xr:uid="{00000000-0004-0000-0000-00009A000000}"/>
    <hyperlink ref="E166" location="A124820370K" display="A124820370K" xr:uid="{00000000-0004-0000-0000-00009B000000}"/>
    <hyperlink ref="E167" location="A124820590L" display="A124820590L" xr:uid="{00000000-0004-0000-0000-00009C000000}"/>
    <hyperlink ref="E168" location="A124822210K" display="A124822210K" xr:uid="{00000000-0004-0000-0000-00009D000000}"/>
    <hyperlink ref="E169" location="A124821670F" display="A124821670F" xr:uid="{00000000-0004-0000-0000-00009E000000}"/>
    <hyperlink ref="E170" location="A124821130T" display="A124821130T" xr:uid="{00000000-0004-0000-0000-00009F000000}"/>
    <hyperlink ref="E171" location="A124820050X" display="A124820050X" xr:uid="{00000000-0004-0000-0000-0000A0000000}"/>
    <hyperlink ref="E172" location="A124821006J" display="A124821006J" xr:uid="{00000000-0004-0000-0000-0000A1000000}"/>
    <hyperlink ref="E173" location="A124822626R" display="A124822626R" xr:uid="{00000000-0004-0000-0000-0000A2000000}"/>
    <hyperlink ref="E174" location="A124822086L" display="A124822086L" xr:uid="{00000000-0004-0000-0000-0000A3000000}"/>
    <hyperlink ref="E175" location="A124821546W" display="A124821546W" xr:uid="{00000000-0004-0000-0000-0000A4000000}"/>
    <hyperlink ref="E176" location="A124820466C" display="A124820466C" xr:uid="{00000000-0004-0000-0000-0000A5000000}"/>
    <hyperlink ref="E177" location="A124821018T" display="A124821018T" xr:uid="{00000000-0004-0000-0000-0000A6000000}"/>
    <hyperlink ref="E178" location="A124822638X" display="A124822638X" xr:uid="{00000000-0004-0000-0000-0000A7000000}"/>
    <hyperlink ref="E179" location="A124822098W" display="A124822098W" xr:uid="{00000000-0004-0000-0000-0000A8000000}"/>
    <hyperlink ref="E180" location="A124821558F" display="A124821558F" xr:uid="{00000000-0004-0000-0000-0000A9000000}"/>
    <hyperlink ref="E181" location="A124820478L" display="A124820478L" xr:uid="{00000000-0004-0000-0000-0000AA000000}"/>
    <hyperlink ref="E182" location="A124820710V" display="A124820710V" xr:uid="{00000000-0004-0000-0000-0000AB000000}"/>
    <hyperlink ref="E183" location="A124822330C" display="A124822330C" xr:uid="{00000000-0004-0000-0000-0000AC000000}"/>
    <hyperlink ref="E184" location="A124821790X" display="A124821790X" xr:uid="{00000000-0004-0000-0000-0000AD000000}"/>
    <hyperlink ref="E185" location="A124821250K" display="A124821250K" xr:uid="{00000000-0004-0000-0000-0000AE000000}"/>
    <hyperlink ref="E186" location="A124820170T" display="A124820170T" xr:uid="{00000000-0004-0000-0000-0000AF000000}"/>
    <hyperlink ref="E187" location="A124820742L" display="A124820742L" xr:uid="{00000000-0004-0000-0000-0000B0000000}"/>
    <hyperlink ref="E188" location="A124822362W" display="A124822362W" xr:uid="{00000000-0004-0000-0000-0000B1000000}"/>
    <hyperlink ref="E189" location="A124821822F" display="A124821822F" xr:uid="{00000000-0004-0000-0000-0000B2000000}"/>
    <hyperlink ref="E190" location="A124821282C" display="A124821282C" xr:uid="{00000000-0004-0000-0000-0000B3000000}"/>
    <hyperlink ref="E191" location="A124820202X" display="A124820202X" xr:uid="{00000000-0004-0000-0000-0000B4000000}"/>
    <hyperlink ref="E192" location="A124820766F" display="A124820766F" xr:uid="{00000000-0004-0000-0000-0000B5000000}"/>
    <hyperlink ref="E193" location="A124822386R" display="A124822386R" xr:uid="{00000000-0004-0000-0000-0000B6000000}"/>
    <hyperlink ref="E194" location="A124821846X" display="A124821846X" xr:uid="{00000000-0004-0000-0000-0000B7000000}"/>
    <hyperlink ref="E195" location="A124821306K" display="A124821306K" xr:uid="{00000000-0004-0000-0000-0000B8000000}"/>
    <hyperlink ref="E196" location="A124820226T" display="A124820226T" xr:uid="{00000000-0004-0000-0000-0000B9000000}"/>
    <hyperlink ref="E197" location="A124820874R" display="A124820874R" xr:uid="{00000000-0004-0000-0000-0000BA000000}"/>
    <hyperlink ref="E198" location="A124822494X" display="A124822494X" xr:uid="{00000000-0004-0000-0000-0000BB000000}"/>
    <hyperlink ref="E199" location="A124821954J" display="A124821954J" xr:uid="{00000000-0004-0000-0000-0000BC000000}"/>
    <hyperlink ref="E200" location="A124821414V" display="A124821414V" xr:uid="{00000000-0004-0000-0000-0000BD000000}"/>
    <hyperlink ref="E201" location="A124820334A" display="A124820334A" xr:uid="{00000000-0004-0000-0000-0000BE000000}"/>
    <hyperlink ref="E202" location="A124821062A" display="A124821062A" xr:uid="{00000000-0004-0000-0000-0000BF000000}"/>
    <hyperlink ref="E203" location="A124822682J" display="A124822682J" xr:uid="{00000000-0004-0000-0000-0000C0000000}"/>
    <hyperlink ref="E204" location="A124822142V" display="A124822142V" xr:uid="{00000000-0004-0000-0000-0000C1000000}"/>
    <hyperlink ref="E205" location="A124821602C" display="A124821602C" xr:uid="{00000000-0004-0000-0000-0000C2000000}"/>
    <hyperlink ref="E206" location="A124820522K" display="A124820522K" xr:uid="{00000000-0004-0000-0000-0000C3000000}"/>
    <hyperlink ref="E207" location="A124820562C" display="A124820562C" xr:uid="{00000000-0004-0000-0000-0000C4000000}"/>
    <hyperlink ref="E208" location="A124822182L" display="A124822182L" xr:uid="{00000000-0004-0000-0000-0000C5000000}"/>
    <hyperlink ref="E209" location="A124821642W" display="A124821642W" xr:uid="{00000000-0004-0000-0000-0000C6000000}"/>
    <hyperlink ref="E210" location="A124821102J" display="A124821102J" xr:uid="{00000000-0004-0000-0000-0000C7000000}"/>
    <hyperlink ref="E211" location="A124820022R" display="A124820022R" xr:uid="{00000000-0004-0000-0000-0000C8000000}"/>
    <hyperlink ref="E212" location="A124820714C" display="A124820714C" xr:uid="{00000000-0004-0000-0000-0000C9000000}"/>
    <hyperlink ref="E213" location="A124822334L" display="A124822334L" xr:uid="{00000000-0004-0000-0000-0000CA000000}"/>
    <hyperlink ref="E214" location="A124821794J" display="A124821794J" xr:uid="{00000000-0004-0000-0000-0000CB000000}"/>
    <hyperlink ref="E215" location="A124821254V" display="A124821254V" xr:uid="{00000000-0004-0000-0000-0000CC000000}"/>
    <hyperlink ref="E216" location="A124820174A" display="A124820174A" xr:uid="{00000000-0004-0000-0000-0000CD000000}"/>
    <hyperlink ref="E217" location="A124821010X" display="A124821010X" xr:uid="{00000000-0004-0000-0000-0000CE000000}"/>
    <hyperlink ref="E218" location="A124822630F" display="A124822630F" xr:uid="{00000000-0004-0000-0000-0000CF000000}"/>
    <hyperlink ref="E219" location="A124822090C" display="A124822090C" xr:uid="{00000000-0004-0000-0000-0000D0000000}"/>
    <hyperlink ref="E220" location="A124821550L" display="A124821550L" xr:uid="{00000000-0004-0000-0000-0000D1000000}"/>
    <hyperlink ref="E221" location="A124820470V" display="A124820470V" xr:uid="{00000000-0004-0000-0000-0000D2000000}"/>
    <hyperlink ref="E222" location="A124820634C" display="A124820634C" xr:uid="{00000000-0004-0000-0000-0000D3000000}"/>
    <hyperlink ref="E223" location="A124822254L" display="A124822254L" xr:uid="{00000000-0004-0000-0000-0000D4000000}"/>
    <hyperlink ref="E224" location="A124821714W" display="A124821714W" xr:uid="{00000000-0004-0000-0000-0000D5000000}"/>
    <hyperlink ref="E225" location="A124821174V" display="A124821174V" xr:uid="{00000000-0004-0000-0000-0000D6000000}"/>
    <hyperlink ref="E226" location="A124820094A" display="A124820094A" xr:uid="{00000000-0004-0000-0000-0000D7000000}"/>
    <hyperlink ref="E227" location="A124820986J" display="A124820986J" xr:uid="{00000000-0004-0000-0000-0000D8000000}"/>
    <hyperlink ref="E228" location="A124822606F" display="A124822606F" xr:uid="{00000000-0004-0000-0000-0000D9000000}"/>
    <hyperlink ref="E229" location="A124822066C" display="A124822066C" xr:uid="{00000000-0004-0000-0000-0000DA000000}"/>
    <hyperlink ref="E230" location="A124821526L" display="A124821526L" xr:uid="{00000000-0004-0000-0000-0000DB000000}"/>
    <hyperlink ref="E231" location="A124820446V" display="A124820446V" xr:uid="{00000000-0004-0000-0000-0000DC000000}"/>
    <hyperlink ref="E232" location="A124820674W" display="A124820674W" xr:uid="{00000000-0004-0000-0000-0000DD000000}"/>
    <hyperlink ref="E233" location="A124822294F" display="A124822294F" xr:uid="{00000000-0004-0000-0000-0000DE000000}"/>
    <hyperlink ref="E234" location="A124821754R" display="A124821754R" xr:uid="{00000000-0004-0000-0000-0000DF000000}"/>
    <hyperlink ref="E235" location="A124821214A" display="A124821214A" xr:uid="{00000000-0004-0000-0000-0000E0000000}"/>
    <hyperlink ref="E236" location="A124820134J" display="A124820134J" xr:uid="{00000000-0004-0000-0000-0000E1000000}"/>
    <hyperlink ref="E237" location="A124820838F" display="A124820838F" xr:uid="{00000000-0004-0000-0000-0000E2000000}"/>
    <hyperlink ref="E238" location="A124822458R" display="A124822458R" xr:uid="{00000000-0004-0000-0000-0000E3000000}"/>
    <hyperlink ref="E239" location="A124821918X" display="A124821918X" xr:uid="{00000000-0004-0000-0000-0000E4000000}"/>
    <hyperlink ref="E240" location="A124821378W" display="A124821378W" xr:uid="{00000000-0004-0000-0000-0000E5000000}"/>
    <hyperlink ref="E241" location="A124820298C" display="A124820298C" xr:uid="{00000000-0004-0000-0000-0000E6000000}"/>
    <hyperlink ref="E242" location="A124820594W" display="A124820594W" xr:uid="{00000000-0004-0000-0000-0000E7000000}"/>
    <hyperlink ref="E243" location="A124822214V" display="A124822214V" xr:uid="{00000000-0004-0000-0000-0000E8000000}"/>
    <hyperlink ref="E244" location="A124821674R" display="A124821674R" xr:uid="{00000000-0004-0000-0000-0000E9000000}"/>
    <hyperlink ref="E245" location="A124821134A" display="A124821134A" xr:uid="{00000000-0004-0000-0000-0000EA000000}"/>
    <hyperlink ref="E246" location="A124820054J" display="A124820054J" xr:uid="{00000000-0004-0000-0000-0000EB000000}"/>
    <hyperlink ref="E247" location="A124820746W" display="A124820746W" xr:uid="{00000000-0004-0000-0000-0000EC000000}"/>
    <hyperlink ref="E248" location="A124822366F" display="A124822366F" xr:uid="{00000000-0004-0000-0000-0000ED000000}"/>
    <hyperlink ref="E249" location="A124821826R" display="A124821826R" xr:uid="{00000000-0004-0000-0000-0000EE000000}"/>
    <hyperlink ref="E250" location="A124821286L" display="A124821286L" xr:uid="{00000000-0004-0000-0000-0000EF000000}"/>
    <hyperlink ref="E251" location="A124820206J" display="A124820206J" xr:uid="{00000000-0004-0000-0000-0000F0000000}"/>
    <hyperlink ref="E252" location="A124820638L" display="A124820638L" xr:uid="{00000000-0004-0000-0000-0000F1000000}"/>
    <hyperlink ref="E253" location="A124822258W" display="A124822258W" xr:uid="{00000000-0004-0000-0000-0000F2000000}"/>
    <hyperlink ref="E254" location="A124821718F" display="A124821718F" xr:uid="{00000000-0004-0000-0000-0000F3000000}"/>
    <hyperlink ref="E255" location="A124821178C" display="A124821178C" xr:uid="{00000000-0004-0000-0000-0000F4000000}"/>
    <hyperlink ref="E256" location="A124820098K" display="A124820098K" xr:uid="{00000000-0004-0000-0000-0000F5000000}"/>
    <hyperlink ref="E257" location="A124820990X" display="A124820990X" xr:uid="{00000000-0004-0000-0000-0000F6000000}"/>
    <hyperlink ref="E258" location="A124822610W" display="A124822610W" xr:uid="{00000000-0004-0000-0000-0000F7000000}"/>
    <hyperlink ref="E259" location="A124822070V" display="A124822070V" xr:uid="{00000000-0004-0000-0000-0000F8000000}"/>
    <hyperlink ref="E260" location="A124821530C" display="A124821530C" xr:uid="{00000000-0004-0000-0000-0000F9000000}"/>
    <hyperlink ref="E261" location="A124820450K" display="A124820450K" xr:uid="{00000000-0004-0000-0000-0000FA000000}"/>
    <hyperlink ref="E262" location="A124820818W" display="A124820818W" xr:uid="{00000000-0004-0000-0000-0000FB000000}"/>
    <hyperlink ref="E263" location="A124822438F" display="A124822438F" xr:uid="{00000000-0004-0000-0000-0000FC000000}"/>
    <hyperlink ref="E264" location="A124821898A" display="A124821898A" xr:uid="{00000000-0004-0000-0000-0000FD000000}"/>
    <hyperlink ref="E265" location="A124821358L" display="A124821358L" xr:uid="{00000000-0004-0000-0000-0000FE000000}"/>
    <hyperlink ref="E266" location="A124820278V" display="A124820278V" xr:uid="{00000000-0004-0000-0000-0000FF000000}"/>
    <hyperlink ref="E267" location="A124820842W" display="A124820842W" xr:uid="{00000000-0004-0000-0000-000000010000}"/>
    <hyperlink ref="E268" location="A124822462F" display="A124822462F" xr:uid="{00000000-0004-0000-0000-000001010000}"/>
    <hyperlink ref="E269" location="A124821922R" display="A124821922R" xr:uid="{00000000-0004-0000-0000-000002010000}"/>
    <hyperlink ref="E270" location="A124821382L" display="A124821382L" xr:uid="{00000000-0004-0000-0000-000003010000}"/>
    <hyperlink ref="E271" location="A124820302J" display="A124820302J" xr:uid="{00000000-0004-0000-0000-000004010000}"/>
    <hyperlink ref="E272" location="A124820798X" display="A124820798X" xr:uid="{00000000-0004-0000-0000-000005010000}"/>
    <hyperlink ref="E273" location="A124822418W" display="A124822418W" xr:uid="{00000000-0004-0000-0000-000006010000}"/>
    <hyperlink ref="E274" location="A124821878T" display="A124821878T" xr:uid="{00000000-0004-0000-0000-000007010000}"/>
    <hyperlink ref="E275" location="A124821338C" display="A124821338C" xr:uid="{00000000-0004-0000-0000-000008010000}"/>
    <hyperlink ref="E276" location="A124820258K" display="A124820258K" xr:uid="{00000000-0004-0000-0000-000009010000}"/>
    <hyperlink ref="E277" location="A124820678F" display="A124820678F" xr:uid="{00000000-0004-0000-0000-00000A010000}"/>
    <hyperlink ref="E278" location="A124822298R" display="A124822298R" xr:uid="{00000000-0004-0000-0000-00000B010000}"/>
    <hyperlink ref="E279" location="A124821758X" display="A124821758X" xr:uid="{00000000-0004-0000-0000-00000C010000}"/>
    <hyperlink ref="E280" location="A124821218K" display="A124821218K" xr:uid="{00000000-0004-0000-0000-00000D010000}"/>
    <hyperlink ref="E281" location="A124820138T" display="A124820138T" xr:uid="{00000000-0004-0000-0000-00000E010000}"/>
    <hyperlink ref="E282" location="A124820846F" display="A124820846F" xr:uid="{00000000-0004-0000-0000-00000F010000}"/>
    <hyperlink ref="E283" location="A124822466R" display="A124822466R" xr:uid="{00000000-0004-0000-0000-000010010000}"/>
    <hyperlink ref="E284" location="A124821926X" display="A124821926X" xr:uid="{00000000-0004-0000-0000-000011010000}"/>
    <hyperlink ref="E285" location="A124821386W" display="A124821386W" xr:uid="{00000000-0004-0000-0000-000012010000}"/>
    <hyperlink ref="E286" location="A124820306T" display="A124820306T" xr:uid="{00000000-0004-0000-0000-000013010000}"/>
    <hyperlink ref="E287" location="A124820650C" display="A124820650C" xr:uid="{00000000-0004-0000-0000-000014010000}"/>
    <hyperlink ref="E288" location="A124822270L" display="A124822270L" xr:uid="{00000000-0004-0000-0000-000015010000}"/>
    <hyperlink ref="E289" location="A124821730W" display="A124821730W" xr:uid="{00000000-0004-0000-0000-000016010000}"/>
    <hyperlink ref="E290" location="A124821190V" display="A124821190V" xr:uid="{00000000-0004-0000-0000-000017010000}"/>
    <hyperlink ref="E291" location="A124820110R" display="A124820110R" xr:uid="{00000000-0004-0000-0000-000018010000}"/>
    <hyperlink ref="E292" location="A124820890R" display="A124820890R" xr:uid="{00000000-0004-0000-0000-000019010000}"/>
    <hyperlink ref="E293" location="A124822510L" display="A124822510L" xr:uid="{00000000-0004-0000-0000-00001A010000}"/>
    <hyperlink ref="E294" location="A124821970J" display="A124821970J" xr:uid="{00000000-0004-0000-0000-00001B010000}"/>
    <hyperlink ref="E295" location="A124821430V" display="A124821430V" xr:uid="{00000000-0004-0000-0000-00001C010000}"/>
    <hyperlink ref="E296" location="A124820350A" display="A124820350A" xr:uid="{00000000-0004-0000-0000-00001D010000}"/>
    <hyperlink ref="E297" location="A124821022J" display="A124821022J" xr:uid="{00000000-0004-0000-0000-00001E010000}"/>
    <hyperlink ref="E298" location="A124822642R" display="A124822642R" xr:uid="{00000000-0004-0000-0000-00001F010000}"/>
    <hyperlink ref="E299" location="A124822102A" display="A124822102A" xr:uid="{00000000-0004-0000-0000-000020010000}"/>
    <hyperlink ref="E300" location="A124821562W" display="A124821562W" xr:uid="{00000000-0004-0000-0000-000021010000}"/>
    <hyperlink ref="E301" location="A124820482C" display="A124820482C" xr:uid="{00000000-0004-0000-0000-000022010000}"/>
    <hyperlink ref="E302" location="A124820930W" display="A124820930W" xr:uid="{00000000-0004-0000-0000-000023010000}"/>
    <hyperlink ref="E303" location="A124822550F" display="A124822550F" xr:uid="{00000000-0004-0000-0000-000024010000}"/>
    <hyperlink ref="E304" location="A124822010T" display="A124822010T" xr:uid="{00000000-0004-0000-0000-000025010000}"/>
    <hyperlink ref="E305" location="A124821470L" display="A124821470L" xr:uid="{00000000-0004-0000-0000-000026010000}"/>
    <hyperlink ref="E306" location="A124820390V" display="A124820390V" xr:uid="{00000000-0004-0000-0000-000027010000}"/>
    <hyperlink ref="E307" location="A124821066K" display="A124821066K" xr:uid="{00000000-0004-0000-0000-000028010000}"/>
    <hyperlink ref="E308" location="A124822686T" display="A124822686T" xr:uid="{00000000-0004-0000-0000-000029010000}"/>
    <hyperlink ref="E309" location="A124822146C" display="A124822146C" xr:uid="{00000000-0004-0000-0000-00002A010000}"/>
    <hyperlink ref="E310" location="A124821606L" display="A124821606L" xr:uid="{00000000-0004-0000-0000-00002B010000}"/>
    <hyperlink ref="E311" location="A124820526V" display="A124820526V" xr:uid="{00000000-0004-0000-0000-00002C010000}"/>
    <hyperlink ref="E312" location="A124820566L" display="A124820566L" xr:uid="{00000000-0004-0000-0000-00002D010000}"/>
    <hyperlink ref="E313" location="A124822186W" display="A124822186W" xr:uid="{00000000-0004-0000-0000-00002E010000}"/>
    <hyperlink ref="E314" location="A124821646F" display="A124821646F" xr:uid="{00000000-0004-0000-0000-00002F010000}"/>
    <hyperlink ref="E315" location="A124821106T" display="A124821106T" xr:uid="{00000000-0004-0000-0000-000030010000}"/>
    <hyperlink ref="E316" location="A124820026X" display="A124820026X" xr:uid="{00000000-0004-0000-0000-000031010000}"/>
    <hyperlink ref="E317" location="A124821042T" display="A124821042T" xr:uid="{00000000-0004-0000-0000-000032010000}"/>
    <hyperlink ref="E318" location="A124822662X" display="A124822662X" xr:uid="{00000000-0004-0000-0000-000033010000}"/>
    <hyperlink ref="E319" location="A124822122K" display="A124822122K" xr:uid="{00000000-0004-0000-0000-000034010000}"/>
    <hyperlink ref="E320" location="A124821582F" display="A124821582F" xr:uid="{00000000-0004-0000-0000-000035010000}"/>
    <hyperlink ref="E321" location="A124820502A" display="A124820502A" xr:uid="{00000000-0004-0000-0000-000036010000}"/>
    <hyperlink ref="E322" location="A124821070A" display="A124821070A" xr:uid="{00000000-0004-0000-0000-000037010000}"/>
    <hyperlink ref="E323" location="A124822690J" display="A124822690J" xr:uid="{00000000-0004-0000-0000-000038010000}"/>
    <hyperlink ref="E324" location="A124822150V" display="A124822150V" xr:uid="{00000000-0004-0000-0000-000039010000}"/>
    <hyperlink ref="E325" location="A124821610C" display="A124821610C" xr:uid="{00000000-0004-0000-0000-00003A010000}"/>
    <hyperlink ref="E326" location="A124820530K" display="A124820530K" xr:uid="{00000000-0004-0000-0000-00003B010000}"/>
    <hyperlink ref="E327" location="A124820978J" display="A124820978J" xr:uid="{00000000-0004-0000-0000-00003C010000}"/>
    <hyperlink ref="E328" location="A124822598T" display="A124822598T" xr:uid="{00000000-0004-0000-0000-00003D010000}"/>
    <hyperlink ref="E329" location="A124822058C" display="A124822058C" xr:uid="{00000000-0004-0000-0000-00003E010000}"/>
    <hyperlink ref="E330" location="A124821518L" display="A124821518L" xr:uid="{00000000-0004-0000-0000-00003F010000}"/>
    <hyperlink ref="E331" location="A124820438V" display="A124820438V" xr:uid="{00000000-0004-0000-0000-000040010000}"/>
    <hyperlink ref="E332" location="A124820654L" display="A124820654L" xr:uid="{00000000-0004-0000-0000-000041010000}"/>
    <hyperlink ref="E333" location="A124822274W" display="A124822274W" xr:uid="{00000000-0004-0000-0000-000042010000}"/>
    <hyperlink ref="E334" location="A124821734F" display="A124821734F" xr:uid="{00000000-0004-0000-0000-000043010000}"/>
    <hyperlink ref="E335" location="A124821194C" display="A124821194C" xr:uid="{00000000-0004-0000-0000-000044010000}"/>
    <hyperlink ref="E336" location="A124820114X" display="A124820114X" xr:uid="{00000000-0004-0000-0000-000045010000}"/>
    <hyperlink ref="E337" location="A124820946R" display="A124820946R" xr:uid="{00000000-0004-0000-0000-000046010000}"/>
    <hyperlink ref="E338" location="A124822566X" display="A124822566X" xr:uid="{00000000-0004-0000-0000-000047010000}"/>
    <hyperlink ref="E339" location="A124822026K" display="A124822026K" xr:uid="{00000000-0004-0000-0000-000048010000}"/>
    <hyperlink ref="E340" location="A124821486F" display="A124821486F" xr:uid="{00000000-0004-0000-0000-000049010000}"/>
    <hyperlink ref="E341" location="A124820406A" display="A124820406A" xr:uid="{00000000-0004-0000-0000-00004A010000}"/>
    <hyperlink ref="E342" location="A124820982X" display="A124820982X" xr:uid="{00000000-0004-0000-0000-00004B010000}"/>
    <hyperlink ref="E343" location="A124822602W" display="A124822602W" xr:uid="{00000000-0004-0000-0000-00004C010000}"/>
    <hyperlink ref="E344" location="A124822062V" display="A124822062V" xr:uid="{00000000-0004-0000-0000-00004D010000}"/>
    <hyperlink ref="E345" location="A124821522C" display="A124821522C" xr:uid="{00000000-0004-0000-0000-00004E010000}"/>
    <hyperlink ref="E346" location="A124820442K" display="A124820442K" xr:uid="{00000000-0004-0000-0000-00004F010000}"/>
    <hyperlink ref="E347" location="A124820802C" display="A124820802C" xr:uid="{00000000-0004-0000-0000-000050010000}"/>
    <hyperlink ref="E348" location="A124822422L" display="A124822422L" xr:uid="{00000000-0004-0000-0000-000051010000}"/>
    <hyperlink ref="E349" location="A124821882J" display="A124821882J" xr:uid="{00000000-0004-0000-0000-000052010000}"/>
    <hyperlink ref="E350" location="A124821342V" display="A124821342V" xr:uid="{00000000-0004-0000-0000-000053010000}"/>
    <hyperlink ref="E351" location="A124820262A" display="A124820262A" xr:uid="{00000000-0004-0000-0000-000054010000}"/>
    <hyperlink ref="E352" location="A124820894X" display="A124820894X" xr:uid="{00000000-0004-0000-0000-000055010000}"/>
    <hyperlink ref="E353" location="A124822514W" display="A124822514W" xr:uid="{00000000-0004-0000-0000-000056010000}"/>
    <hyperlink ref="E354" location="A124821974T" display="A124821974T" xr:uid="{00000000-0004-0000-0000-000057010000}"/>
    <hyperlink ref="E355" location="A124821434C" display="A124821434C" xr:uid="{00000000-0004-0000-0000-000058010000}"/>
    <hyperlink ref="E356" location="A124820354K" display="A124820354K" xr:uid="{00000000-0004-0000-0000-000059010000}"/>
    <hyperlink ref="E357" location="A124820570C" display="A124820570C" xr:uid="{00000000-0004-0000-0000-00005A010000}"/>
    <hyperlink ref="E358" location="A124822190L" display="A124822190L" xr:uid="{00000000-0004-0000-0000-00005B010000}"/>
    <hyperlink ref="E359" location="A124821650W" display="A124821650W" xr:uid="{00000000-0004-0000-0000-00005C010000}"/>
    <hyperlink ref="E360" location="A124821110J" display="A124821110J" xr:uid="{00000000-0004-0000-0000-00005D010000}"/>
    <hyperlink ref="E361" location="A124820030R" display="A124820030R" xr:uid="{00000000-0004-0000-0000-00005E010000}"/>
    <hyperlink ref="E362" location="A124820994J" display="A124820994J" xr:uid="{00000000-0004-0000-0000-00005F010000}"/>
    <hyperlink ref="E363" location="A124822614F" display="A124822614F" xr:uid="{00000000-0004-0000-0000-000060010000}"/>
    <hyperlink ref="E364" location="A124822074C" display="A124822074C" xr:uid="{00000000-0004-0000-0000-000061010000}"/>
    <hyperlink ref="E365" location="A124821534L" display="A124821534L" xr:uid="{00000000-0004-0000-0000-000062010000}"/>
    <hyperlink ref="E366" location="A124820454V" display="A124820454V" xr:uid="{00000000-0004-0000-0000-000063010000}"/>
    <hyperlink ref="E367" location="A124821074K" display="A124821074K" xr:uid="{00000000-0004-0000-0000-000064010000}"/>
    <hyperlink ref="E368" location="A124822694T" display="A124822694T" xr:uid="{00000000-0004-0000-0000-000065010000}"/>
    <hyperlink ref="E369" location="A124822154C" display="A124822154C" xr:uid="{00000000-0004-0000-0000-000066010000}"/>
    <hyperlink ref="E370" location="A124821614L" display="A124821614L" xr:uid="{00000000-0004-0000-0000-000067010000}"/>
    <hyperlink ref="E371" location="A124820534V" display="A124820534V" xr:uid="{00000000-0004-0000-0000-000068010000}"/>
    <hyperlink ref="E372" location="A124820770W" display="A124820770W" xr:uid="{00000000-0004-0000-0000-000069010000}"/>
    <hyperlink ref="E373" location="A124822390F" display="A124822390F" xr:uid="{00000000-0004-0000-0000-00006A010000}"/>
    <hyperlink ref="E374" location="A124821850R" display="A124821850R" xr:uid="{00000000-0004-0000-0000-00006B010000}"/>
    <hyperlink ref="E375" location="A124821310A" display="A124821310A" xr:uid="{00000000-0004-0000-0000-00006C010000}"/>
    <hyperlink ref="E376" location="A124820230J" display="A124820230J" xr:uid="{00000000-0004-0000-0000-00006D010000}"/>
    <hyperlink ref="E377" location="A124820998T" display="A124820998T" xr:uid="{00000000-0004-0000-0000-00006E010000}"/>
    <hyperlink ref="E378" location="A124822618R" display="A124822618R" xr:uid="{00000000-0004-0000-0000-00006F010000}"/>
    <hyperlink ref="E379" location="A124822078L" display="A124822078L" xr:uid="{00000000-0004-0000-0000-000070010000}"/>
    <hyperlink ref="E380" location="A124821538W" display="A124821538W" xr:uid="{00000000-0004-0000-0000-000071010000}"/>
    <hyperlink ref="E381" location="A124820458C" display="A124820458C" xr:uid="{00000000-0004-0000-0000-000072010000}"/>
    <hyperlink ref="E382" location="A124820682W" display="A124820682W" xr:uid="{00000000-0004-0000-0000-000073010000}"/>
    <hyperlink ref="E383" location="A124822302V" display="A124822302V" xr:uid="{00000000-0004-0000-0000-000074010000}"/>
    <hyperlink ref="E384" location="A124821762R" display="A124821762R" xr:uid="{00000000-0004-0000-0000-000075010000}"/>
    <hyperlink ref="E385" location="A124821222A" display="A124821222A" xr:uid="{00000000-0004-0000-0000-000076010000}"/>
    <hyperlink ref="E386" location="A124820142J" display="A124820142J" xr:uid="{00000000-0004-0000-0000-000077010000}"/>
    <hyperlink ref="E387" location="A124820850W" display="A124820850W" xr:uid="{00000000-0004-0000-0000-000078010000}"/>
    <hyperlink ref="E388" location="A124822470F" display="A124822470F" xr:uid="{00000000-0004-0000-0000-000079010000}"/>
    <hyperlink ref="E389" location="A124821930R" display="A124821930R" xr:uid="{00000000-0004-0000-0000-00007A010000}"/>
    <hyperlink ref="E390" location="A124821390L" display="A124821390L" xr:uid="{00000000-0004-0000-0000-00007B010000}"/>
    <hyperlink ref="E391" location="A124820310J" display="A124820310J" xr:uid="{00000000-0004-0000-0000-00007C010000}"/>
    <hyperlink ref="E392" location="A124821046A" display="A124821046A" xr:uid="{00000000-0004-0000-0000-00007D010000}"/>
    <hyperlink ref="E393" location="A124822666J" display="A124822666J" xr:uid="{00000000-0004-0000-0000-00007E010000}"/>
    <hyperlink ref="E394" location="A124822126V" display="A124822126V" xr:uid="{00000000-0004-0000-0000-00007F010000}"/>
    <hyperlink ref="E395" location="A124821586R" display="A124821586R" xr:uid="{00000000-0004-0000-0000-000080010000}"/>
    <hyperlink ref="E396" location="A124820506K" display="A124820506K" xr:uid="{00000000-0004-0000-0000-000081010000}"/>
    <hyperlink ref="E397" location="A124821078V" display="A124821078V" xr:uid="{00000000-0004-0000-0000-000082010000}"/>
    <hyperlink ref="E398" location="A124822698A" display="A124822698A" xr:uid="{00000000-0004-0000-0000-000083010000}"/>
    <hyperlink ref="E399" location="A124822158L" display="A124822158L" xr:uid="{00000000-0004-0000-0000-000084010000}"/>
    <hyperlink ref="E400" location="A124821618W" display="A124821618W" xr:uid="{00000000-0004-0000-0000-000085010000}"/>
    <hyperlink ref="E401" location="A124820538C" display="A124820538C" xr:uid="{00000000-0004-0000-0000-000086010000}"/>
    <hyperlink ref="E402" location="A124821026T" display="A124821026T" xr:uid="{00000000-0004-0000-0000-000087010000}"/>
    <hyperlink ref="E403" location="A124822646X" display="A124822646X" xr:uid="{00000000-0004-0000-0000-000088010000}"/>
    <hyperlink ref="E404" location="A124822106K" display="A124822106K" xr:uid="{00000000-0004-0000-0000-000089010000}"/>
    <hyperlink ref="E405" location="A124821566F" display="A124821566F" xr:uid="{00000000-0004-0000-0000-00008A010000}"/>
    <hyperlink ref="E406" location="A124820486L" display="A124820486L" xr:uid="{00000000-0004-0000-0000-00008B010000}"/>
    <hyperlink ref="E407" location="A124821050T" display="A124821050T" xr:uid="{00000000-0004-0000-0000-00008C010000}"/>
    <hyperlink ref="E408" location="A124822670X" display="A124822670X" xr:uid="{00000000-0004-0000-0000-00008D010000}"/>
    <hyperlink ref="E409" location="A124822130K" display="A124822130K" xr:uid="{00000000-0004-0000-0000-00008E010000}"/>
    <hyperlink ref="E410" location="A124821590F" display="A124821590F" xr:uid="{00000000-0004-0000-0000-00008F010000}"/>
    <hyperlink ref="E411" location="A124820510A" display="A124820510A" xr:uid="{00000000-0004-0000-0000-000090010000}"/>
    <hyperlink ref="E412" location="A124820822L" display="A124820822L" xr:uid="{00000000-0004-0000-0000-000091010000}"/>
    <hyperlink ref="E413" location="A124822442W" display="A124822442W" xr:uid="{00000000-0004-0000-0000-000092010000}"/>
    <hyperlink ref="E414" location="A124821902F" display="A124821902F" xr:uid="{00000000-0004-0000-0000-000093010000}"/>
    <hyperlink ref="E415" location="A124821362C" display="A124821362C" xr:uid="{00000000-0004-0000-0000-000094010000}"/>
    <hyperlink ref="E416" location="A124820282K" display="A124820282K" xr:uid="{00000000-0004-0000-0000-000095010000}"/>
    <hyperlink ref="E417" location="A124820574L" display="A124820574L" xr:uid="{00000000-0004-0000-0000-000096010000}"/>
    <hyperlink ref="E418" location="A124822194W" display="A124822194W" xr:uid="{00000000-0004-0000-0000-000097010000}"/>
    <hyperlink ref="E419" location="A124821654F" display="A124821654F" xr:uid="{00000000-0004-0000-0000-000098010000}"/>
    <hyperlink ref="E420" location="A124821114T" display="A124821114T" xr:uid="{00000000-0004-0000-0000-000099010000}"/>
    <hyperlink ref="E421" location="A124820034X" display="A124820034X" xr:uid="{00000000-0004-0000-0000-00009A010000}"/>
    <hyperlink ref="E422" location="A124820598F" display="A124820598F" xr:uid="{00000000-0004-0000-0000-00009B010000}"/>
    <hyperlink ref="E423" location="A124822218C" display="A124822218C" xr:uid="{00000000-0004-0000-0000-00009C010000}"/>
    <hyperlink ref="E424" location="A124821678X" display="A124821678X" xr:uid="{00000000-0004-0000-0000-00009D010000}"/>
    <hyperlink ref="E425" location="A124821138K" display="A124821138K" xr:uid="{00000000-0004-0000-0000-00009E010000}"/>
    <hyperlink ref="E426" location="A124820058T" display="A124820058T" xr:uid="{00000000-0004-0000-0000-00009F010000}"/>
    <hyperlink ref="E427" location="A124820898J" display="A124820898J" xr:uid="{00000000-0004-0000-0000-0000A0010000}"/>
    <hyperlink ref="E428" location="A124822518F" display="A124822518F" xr:uid="{00000000-0004-0000-0000-0000A1010000}"/>
    <hyperlink ref="E429" location="A124821978A" display="A124821978A" xr:uid="{00000000-0004-0000-0000-0000A2010000}"/>
    <hyperlink ref="E430" location="A124821438L" display="A124821438L" xr:uid="{00000000-0004-0000-0000-0000A3010000}"/>
    <hyperlink ref="E431" location="A124820358V" display="A124820358V" xr:uid="{00000000-0004-0000-0000-0000A4010000}"/>
    <hyperlink ref="E432" location="A124820914W" display="A124820914W" xr:uid="{00000000-0004-0000-0000-0000A5010000}"/>
    <hyperlink ref="E433" location="A124822534F" display="A124822534F" xr:uid="{00000000-0004-0000-0000-0000A6010000}"/>
    <hyperlink ref="E434" location="A124821994A" display="A124821994A" xr:uid="{00000000-0004-0000-0000-0000A7010000}"/>
    <hyperlink ref="E435" location="A124821454L" display="A124821454L" xr:uid="{00000000-0004-0000-0000-0000A8010000}"/>
    <hyperlink ref="E436" location="A124820374V" display="A124820374V" xr:uid="{00000000-0004-0000-0000-0000A9010000}"/>
    <hyperlink ref="E437" location="A124820658W" display="A124820658W" xr:uid="{00000000-0004-0000-0000-0000AA010000}"/>
    <hyperlink ref="E438" location="A124822278F" display="A124822278F" xr:uid="{00000000-0004-0000-0000-0000AB010000}"/>
    <hyperlink ref="E439" location="A124821738R" display="A124821738R" xr:uid="{00000000-0004-0000-0000-0000AC010000}"/>
    <hyperlink ref="E440" location="A124821198L" display="A124821198L" xr:uid="{00000000-0004-0000-0000-0000AD010000}"/>
    <hyperlink ref="E441" location="A124820118J" display="A124820118J" xr:uid="{00000000-0004-0000-0000-0000AE010000}"/>
    <hyperlink ref="E442" location="A124820622V" display="A124820622V" xr:uid="{00000000-0004-0000-0000-0000AF010000}"/>
    <hyperlink ref="E443" location="A124822242C" display="A124822242C" xr:uid="{00000000-0004-0000-0000-0000B0010000}"/>
    <hyperlink ref="E444" location="A124821702L" display="A124821702L" xr:uid="{00000000-0004-0000-0000-0000B1010000}"/>
    <hyperlink ref="E445" location="A124821162K" display="A124821162K" xr:uid="{00000000-0004-0000-0000-0000B2010000}"/>
    <hyperlink ref="E446" location="A124820082T" display="A124820082T" xr:uid="{00000000-0004-0000-0000-0000B3010000}"/>
    <hyperlink ref="E447" location="A124820918F" display="A124820918F" xr:uid="{00000000-0004-0000-0000-0000B4010000}"/>
    <hyperlink ref="E448" location="A124822538R" display="A124822538R" xr:uid="{00000000-0004-0000-0000-0000B5010000}"/>
    <hyperlink ref="E449" location="A124821998K" display="A124821998K" xr:uid="{00000000-0004-0000-0000-0000B6010000}"/>
    <hyperlink ref="E450" location="A124821458W" display="A124821458W" xr:uid="{00000000-0004-0000-0000-0000B7010000}"/>
    <hyperlink ref="E451" location="A124820378C" display="A124820378C" xr:uid="{00000000-0004-0000-0000-0000B8010000}"/>
    <hyperlink ref="E452" location="A124820718L" display="A124820718L" xr:uid="{00000000-0004-0000-0000-0000B9010000}"/>
    <hyperlink ref="E453" location="A124822338W" display="A124822338W" xr:uid="{00000000-0004-0000-0000-0000BA010000}"/>
    <hyperlink ref="E454" location="A124821798T" display="A124821798T" xr:uid="{00000000-0004-0000-0000-0000BB010000}"/>
    <hyperlink ref="E455" location="A124821258C" display="A124821258C" xr:uid="{00000000-0004-0000-0000-0000BC010000}"/>
    <hyperlink ref="E456" location="A124820178K" display="A124820178K" xr:uid="{00000000-0004-0000-0000-0000BD010000}"/>
    <hyperlink ref="E457" location="A124820750L" display="A124820750L" xr:uid="{00000000-0004-0000-0000-0000BE010000}"/>
    <hyperlink ref="E458" location="A124822370W" display="A124822370W" xr:uid="{00000000-0004-0000-0000-0000BF010000}"/>
    <hyperlink ref="E459" location="A124821830F" display="A124821830F" xr:uid="{00000000-0004-0000-0000-0000C0010000}"/>
    <hyperlink ref="E460" location="A124821290C" display="A124821290C" xr:uid="{00000000-0004-0000-0000-0000C1010000}"/>
    <hyperlink ref="E461" location="A124820210X" display="A124820210X" xr:uid="{00000000-0004-0000-0000-0000C2010000}"/>
    <hyperlink ref="E462" location="A124820694F" display="A124820694F" xr:uid="{00000000-0004-0000-0000-0000C3010000}"/>
    <hyperlink ref="E463" location="A124822314C" display="A124822314C" xr:uid="{00000000-0004-0000-0000-0000C4010000}"/>
    <hyperlink ref="E464" location="A124821774X" display="A124821774X" xr:uid="{00000000-0004-0000-0000-0000C5010000}"/>
    <hyperlink ref="E465" location="A124821234K" display="A124821234K" xr:uid="{00000000-0004-0000-0000-0000C6010000}"/>
    <hyperlink ref="E466" location="A124820154T" display="A124820154T" xr:uid="{00000000-0004-0000-0000-0000C7010000}"/>
    <hyperlink ref="E467" location="A124820602K" display="A124820602K" xr:uid="{00000000-0004-0000-0000-0000C8010000}"/>
    <hyperlink ref="E468" location="A124822222V" display="A124822222V" xr:uid="{00000000-0004-0000-0000-0000C9010000}"/>
    <hyperlink ref="E469" location="A124821682R" display="A124821682R" xr:uid="{00000000-0004-0000-0000-0000CA010000}"/>
    <hyperlink ref="E470" location="A124821142A" display="A124821142A" xr:uid="{00000000-0004-0000-0000-0000CB010000}"/>
    <hyperlink ref="E471" location="A124820062J" display="A124820062J" xr:uid="{00000000-0004-0000-0000-0000CC010000}"/>
    <hyperlink ref="E472" location="A124820754W" display="A124820754W" xr:uid="{00000000-0004-0000-0000-0000CD010000}"/>
    <hyperlink ref="E473" location="A124822374F" display="A124822374F" xr:uid="{00000000-0004-0000-0000-0000CE010000}"/>
    <hyperlink ref="E474" location="A124821834R" display="A124821834R" xr:uid="{00000000-0004-0000-0000-0000CF010000}"/>
    <hyperlink ref="E475" location="A124821294L" display="A124821294L" xr:uid="{00000000-0004-0000-0000-0000D0010000}"/>
    <hyperlink ref="E476" location="A124820214J" display="A124820214J" xr:uid="{00000000-0004-0000-0000-0000D1010000}"/>
    <hyperlink ref="E477" location="A124820578W" display="A124820578W" xr:uid="{00000000-0004-0000-0000-0000D2010000}"/>
    <hyperlink ref="E478" location="A124822198F" display="A124822198F" xr:uid="{00000000-0004-0000-0000-0000D3010000}"/>
    <hyperlink ref="E479" location="A124821658R" display="A124821658R" xr:uid="{00000000-0004-0000-0000-0000D4010000}"/>
    <hyperlink ref="E480" location="A124821118A" display="A124821118A" xr:uid="{00000000-0004-0000-0000-0000D5010000}"/>
    <hyperlink ref="E481" location="A124820038J" display="A124820038J" xr:uid="{00000000-0004-0000-0000-0000D6010000}"/>
    <hyperlink ref="E482" location="A124820662L" display="A124820662L" xr:uid="{00000000-0004-0000-0000-0000D7010000}"/>
    <hyperlink ref="E483" location="A124822282W" display="A124822282W" xr:uid="{00000000-0004-0000-0000-0000D8010000}"/>
    <hyperlink ref="E484" location="A124821742F" display="A124821742F" xr:uid="{00000000-0004-0000-0000-0000D9010000}"/>
    <hyperlink ref="E485" location="A124821202T" display="A124821202T" xr:uid="{00000000-0004-0000-0000-0000DA010000}"/>
    <hyperlink ref="E486" location="A124820122X" display="A124820122X" xr:uid="{00000000-0004-0000-0000-0000DB010000}"/>
    <hyperlink ref="E487" location="A124820950F" display="A124820950F" xr:uid="{00000000-0004-0000-0000-0000DC010000}"/>
    <hyperlink ref="E488" location="A124822570R" display="A124822570R" xr:uid="{00000000-0004-0000-0000-0000DD010000}"/>
    <hyperlink ref="E489" location="A124822030A" display="A124822030A" xr:uid="{00000000-0004-0000-0000-0000DE010000}"/>
    <hyperlink ref="E490" location="A124821490W" display="A124821490W" xr:uid="{00000000-0004-0000-0000-0000DF010000}"/>
    <hyperlink ref="E491" location="A124820410T" display="A124820410T" xr:uid="{00000000-0004-0000-0000-0000E0010000}"/>
    <hyperlink ref="E492" location="A124820774F" display="A124820774F" xr:uid="{00000000-0004-0000-0000-0000E1010000}"/>
    <hyperlink ref="E493" location="A124822394R" display="A124822394R" xr:uid="{00000000-0004-0000-0000-0000E2010000}"/>
    <hyperlink ref="E494" location="A124821854X" display="A124821854X" xr:uid="{00000000-0004-0000-0000-0000E3010000}"/>
    <hyperlink ref="E495" location="A124821314K" display="A124821314K" xr:uid="{00000000-0004-0000-0000-0000E4010000}"/>
    <hyperlink ref="E496" location="A124820234T" display="A124820234T" xr:uid="{00000000-0004-0000-0000-0000E5010000}"/>
    <hyperlink ref="E497" location="A124820606V" display="A124820606V" xr:uid="{00000000-0004-0000-0000-0000E6010000}"/>
    <hyperlink ref="E498" location="A124822226C" display="A124822226C" xr:uid="{00000000-0004-0000-0000-0000E7010000}"/>
    <hyperlink ref="E499" location="A124821686X" display="A124821686X" xr:uid="{00000000-0004-0000-0000-0000E8010000}"/>
    <hyperlink ref="E500" location="A124821146K" display="A124821146K" xr:uid="{00000000-0004-0000-0000-0000E9010000}"/>
    <hyperlink ref="E501" location="A124820066T" display="A124820066T" xr:uid="{00000000-0004-0000-0000-0000EA010000}"/>
    <hyperlink ref="E502" location="A124821082K" display="A124821082K" xr:uid="{00000000-0004-0000-0000-0000EB010000}"/>
    <hyperlink ref="E503" location="A124822702F" display="A124822702F" xr:uid="{00000000-0004-0000-0000-0000EC010000}"/>
    <hyperlink ref="E504" location="A124822162C" display="A124822162C" xr:uid="{00000000-0004-0000-0000-0000ED010000}"/>
    <hyperlink ref="E505" location="A124821622L" display="A124821622L" xr:uid="{00000000-0004-0000-0000-0000EE010000}"/>
    <hyperlink ref="E506" location="A124820542V" display="A124820542V" xr:uid="{00000000-0004-0000-0000-0000EF010000}"/>
    <hyperlink ref="E507" location="A124820642C" display="A124820642C" xr:uid="{00000000-0004-0000-0000-0000F0010000}"/>
    <hyperlink ref="E508" location="A124822262L" display="A124822262L" xr:uid="{00000000-0004-0000-0000-0000F1010000}"/>
    <hyperlink ref="E509" location="A124821722W" display="A124821722W" xr:uid="{00000000-0004-0000-0000-0000F2010000}"/>
    <hyperlink ref="E510" location="A124821182V" display="A124821182V" xr:uid="{00000000-0004-0000-0000-0000F3010000}"/>
    <hyperlink ref="E511" location="A124820102R" display="A124820102R" xr:uid="{00000000-0004-0000-0000-0000F4010000}"/>
    <hyperlink ref="E512" location="A124821054A" display="A124821054A" xr:uid="{00000000-0004-0000-0000-0000F5010000}"/>
    <hyperlink ref="E513" location="A124822674J" display="A124822674J" xr:uid="{00000000-0004-0000-0000-0000F6010000}"/>
    <hyperlink ref="E514" location="A124822134V" display="A124822134V" xr:uid="{00000000-0004-0000-0000-0000F7010000}"/>
    <hyperlink ref="E515" location="A124821594R" display="A124821594R" xr:uid="{00000000-0004-0000-0000-0000F8010000}"/>
    <hyperlink ref="E516" location="A124820514K" display="A124820514K" xr:uid="{00000000-0004-0000-0000-0000F9010000}"/>
    <hyperlink ref="E517" location="A124820954R" display="A124820954R" xr:uid="{00000000-0004-0000-0000-0000FA010000}"/>
    <hyperlink ref="E518" location="A124822574X" display="A124822574X" xr:uid="{00000000-0004-0000-0000-0000FB010000}"/>
    <hyperlink ref="E519" location="A124822034K" display="A124822034K" xr:uid="{00000000-0004-0000-0000-0000FC010000}"/>
    <hyperlink ref="E520" location="A124821494F" display="A124821494F" xr:uid="{00000000-0004-0000-0000-0000FD010000}"/>
    <hyperlink ref="E521" location="A124820414A" display="A124820414A" xr:uid="{00000000-0004-0000-0000-0000FE010000}"/>
    <hyperlink ref="E522" location="A124820778R" display="A124820778R" xr:uid="{00000000-0004-0000-0000-0000FF010000}"/>
    <hyperlink ref="E523" location="A124822398X" display="A124822398X" xr:uid="{00000000-0004-0000-0000-000000020000}"/>
    <hyperlink ref="E524" location="A124821858J" display="A124821858J" xr:uid="{00000000-0004-0000-0000-000001020000}"/>
    <hyperlink ref="E525" location="A124821318V" display="A124821318V" xr:uid="{00000000-0004-0000-0000-000002020000}"/>
    <hyperlink ref="E526" location="A124820238A" display="A124820238A" xr:uid="{00000000-0004-0000-0000-000003020000}"/>
    <hyperlink ref="E527" location="A124821058K" display="A124821058K" xr:uid="{00000000-0004-0000-0000-000004020000}"/>
    <hyperlink ref="E528" location="A124822678T" display="A124822678T" xr:uid="{00000000-0004-0000-0000-000005020000}"/>
    <hyperlink ref="E529" location="A124822138C" display="A124822138C" xr:uid="{00000000-0004-0000-0000-000006020000}"/>
    <hyperlink ref="E530" location="A124821598X" display="A124821598X" xr:uid="{00000000-0004-0000-0000-000007020000}"/>
    <hyperlink ref="E531" location="A124820518V" display="A124820518V" xr:uid="{00000000-0004-0000-0000-000008020000}"/>
    <hyperlink ref="E532" location="A124820902L" display="A124820902L" xr:uid="{00000000-0004-0000-0000-000009020000}"/>
    <hyperlink ref="E533" location="A124822522W" display="A124822522W" xr:uid="{00000000-0004-0000-0000-00000A020000}"/>
    <hyperlink ref="E534" location="A124821982T" display="A124821982T" xr:uid="{00000000-0004-0000-0000-00000B020000}"/>
    <hyperlink ref="E535" location="A124821442C" display="A124821442C" xr:uid="{00000000-0004-0000-0000-00000C020000}"/>
    <hyperlink ref="E536" location="A124820362K" display="A124820362K" xr:uid="{00000000-0004-0000-0000-00000D020000}"/>
    <hyperlink ref="E537" location="A124820698R" display="A124820698R" xr:uid="{00000000-0004-0000-0000-00000E020000}"/>
    <hyperlink ref="E538" location="A124822318L" display="A124822318L" xr:uid="{00000000-0004-0000-0000-00000F020000}"/>
    <hyperlink ref="E539" location="A124821778J" display="A124821778J" xr:uid="{00000000-0004-0000-0000-000010020000}"/>
    <hyperlink ref="E540" location="A124821238V" display="A124821238V" xr:uid="{00000000-0004-0000-0000-000011020000}"/>
    <hyperlink ref="E541" location="A124820158A" display="A124820158A" xr:uid="{00000000-0004-0000-0000-000012020000}"/>
    <hyperlink ref="E542" location="A124820878X" display="A124820878X" xr:uid="{00000000-0004-0000-0000-000013020000}"/>
    <hyperlink ref="E543" location="A124822498J" display="A124822498J" xr:uid="{00000000-0004-0000-0000-000014020000}"/>
    <hyperlink ref="E544" location="A124821958T" display="A124821958T" xr:uid="{00000000-0004-0000-0000-000015020000}"/>
    <hyperlink ref="E545" location="A124821418C" display="A124821418C" xr:uid="{00000000-0004-0000-0000-000016020000}"/>
    <hyperlink ref="E546" location="A124820338K" display="A124820338K" xr:uid="{00000000-0004-0000-0000-000017020000}"/>
    <hyperlink ref="E547" location="A124820626C" display="A124820626C" xr:uid="{00000000-0004-0000-0000-000018020000}"/>
    <hyperlink ref="E548" location="A124822246L" display="A124822246L" xr:uid="{00000000-0004-0000-0000-000019020000}"/>
    <hyperlink ref="E549" location="A124821706W" display="A124821706W" xr:uid="{00000000-0004-0000-0000-00001A020000}"/>
    <hyperlink ref="E550" location="A124821166V" display="A124821166V" xr:uid="{00000000-0004-0000-0000-00001B020000}"/>
    <hyperlink ref="E551" location="A124820086A" display="A124820086A" xr:uid="{00000000-0004-0000-0000-00001C020000}"/>
    <hyperlink ref="E552" location="A124820782F" display="A124820782F" xr:uid="{00000000-0004-0000-0000-00001D020000}"/>
    <hyperlink ref="E553" location="A124822402C" display="A124822402C" xr:uid="{00000000-0004-0000-0000-00001E020000}"/>
    <hyperlink ref="E554" location="A124821862X" display="A124821862X" xr:uid="{00000000-0004-0000-0000-00001F020000}"/>
    <hyperlink ref="E555" location="A124821322K" display="A124821322K" xr:uid="{00000000-0004-0000-0000-000020020000}"/>
    <hyperlink ref="E556" location="A124820242T" display="A124820242T" xr:uid="{00000000-0004-0000-0000-000021020000}"/>
    <hyperlink ref="E557" location="A124820934F" display="A124820934F" xr:uid="{00000000-0004-0000-0000-000022020000}"/>
    <hyperlink ref="E558" location="A124822554R" display="A124822554R" xr:uid="{00000000-0004-0000-0000-000023020000}"/>
    <hyperlink ref="E559" location="A124822014A" display="A124822014A" xr:uid="{00000000-0004-0000-0000-000024020000}"/>
    <hyperlink ref="E560" location="A124821474W" display="A124821474W" xr:uid="{00000000-0004-0000-0000-000025020000}"/>
    <hyperlink ref="E561" location="A124820394C" display="A124820394C" xr:uid="{00000000-0004-0000-0000-000026020000}"/>
    <hyperlink ref="E562" location="A124821086V" display="A124821086V" xr:uid="{00000000-0004-0000-0000-000027020000}"/>
    <hyperlink ref="E563" location="A124822706R" display="A124822706R" xr:uid="{00000000-0004-0000-0000-000028020000}"/>
    <hyperlink ref="E564" location="A124822166L" display="A124822166L" xr:uid="{00000000-0004-0000-0000-000029020000}"/>
    <hyperlink ref="E565" location="A124821626W" display="A124821626W" xr:uid="{00000000-0004-0000-0000-00002A020000}"/>
    <hyperlink ref="E566" location="A124820546C" display="A124820546C" xr:uid="{00000000-0004-0000-0000-00002B020000}"/>
    <hyperlink ref="E567" location="A124820854F" display="A124820854F" xr:uid="{00000000-0004-0000-0000-00002C020000}"/>
    <hyperlink ref="E568" location="A124822474R" display="A124822474R" xr:uid="{00000000-0004-0000-0000-00002D020000}"/>
    <hyperlink ref="E569" location="A124821934X" display="A124821934X" xr:uid="{00000000-0004-0000-0000-00002E020000}"/>
    <hyperlink ref="E570" location="A124821394W" display="A124821394W" xr:uid="{00000000-0004-0000-0000-00002F020000}"/>
    <hyperlink ref="E571" location="A124820314T" display="A124820314T" xr:uid="{00000000-0004-0000-0000-000030020000}"/>
    <hyperlink ref="E572" location="A124820610K" display="A124820610K" xr:uid="{00000000-0004-0000-0000-000031020000}"/>
    <hyperlink ref="E573" location="A124822230V" display="A124822230V" xr:uid="{00000000-0004-0000-0000-000032020000}"/>
    <hyperlink ref="E574" location="A124821690R" display="A124821690R" xr:uid="{00000000-0004-0000-0000-000033020000}"/>
    <hyperlink ref="E575" location="A124821150A" display="A124821150A" xr:uid="{00000000-0004-0000-0000-000034020000}"/>
    <hyperlink ref="E576" location="A124820070J" display="A124820070J" xr:uid="{00000000-0004-0000-0000-000035020000}"/>
    <hyperlink ref="E577" location="A124820630V" display="A124820630V" xr:uid="{00000000-0004-0000-0000-000036020000}"/>
    <hyperlink ref="E578" location="A124822250C" display="A124822250C" xr:uid="{00000000-0004-0000-0000-000037020000}"/>
    <hyperlink ref="E579" location="A124821710L" display="A124821710L" xr:uid="{00000000-0004-0000-0000-000038020000}"/>
    <hyperlink ref="E580" location="A124821170K" display="A124821170K" xr:uid="{00000000-0004-0000-0000-000039020000}"/>
    <hyperlink ref="E581" location="A124820090T" display="A124820090T" xr:uid="{00000000-0004-0000-0000-00003A020000}"/>
    <hyperlink ref="E582" location="A124820922W" display="A124820922W" xr:uid="{00000000-0004-0000-0000-00003B020000}"/>
    <hyperlink ref="E583" location="A124822542F" display="A124822542F" xr:uid="{00000000-0004-0000-0000-00003C020000}"/>
    <hyperlink ref="E584" location="A124822002T" display="A124822002T" xr:uid="{00000000-0004-0000-0000-00003D020000}"/>
    <hyperlink ref="E585" location="A124821462L" display="A124821462L" xr:uid="{00000000-0004-0000-0000-00003E020000}"/>
    <hyperlink ref="E586" location="A124820382V" display="A124820382V" xr:uid="{00000000-0004-0000-0000-00003F020000}"/>
    <hyperlink ref="E587" location="A124820614V" display="A124820614V" xr:uid="{00000000-0004-0000-0000-000040020000}"/>
    <hyperlink ref="E588" location="A124822234C" display="A124822234C" xr:uid="{00000000-0004-0000-0000-000041020000}"/>
    <hyperlink ref="E589" location="A124821694X" display="A124821694X" xr:uid="{00000000-0004-0000-0000-000042020000}"/>
    <hyperlink ref="E590" location="A124821154K" display="A124821154K" xr:uid="{00000000-0004-0000-0000-000043020000}"/>
    <hyperlink ref="E591" location="A124820074T" display="A124820074T" xr:uid="{00000000-0004-0000-0000-000044020000}"/>
    <hyperlink ref="E592" location="A124820958X" display="A124820958X" xr:uid="{00000000-0004-0000-0000-000045020000}"/>
    <hyperlink ref="E593" location="A124822578J" display="A124822578J" xr:uid="{00000000-0004-0000-0000-000046020000}"/>
    <hyperlink ref="E594" location="A124822038V" display="A124822038V" xr:uid="{00000000-0004-0000-0000-000047020000}"/>
    <hyperlink ref="E595" location="A124821498R" display="A124821498R" xr:uid="{00000000-0004-0000-0000-000048020000}"/>
    <hyperlink ref="E596" location="A124820418K" display="A124820418K" xr:uid="{00000000-0004-0000-0000-000049020000}"/>
    <hyperlink ref="E597" location="A124820858R" display="A124820858R" xr:uid="{00000000-0004-0000-0000-00004A020000}"/>
    <hyperlink ref="E598" location="A124822478X" display="A124822478X" xr:uid="{00000000-0004-0000-0000-00004B020000}"/>
    <hyperlink ref="E599" location="A124821938J" display="A124821938J" xr:uid="{00000000-0004-0000-0000-00004C020000}"/>
    <hyperlink ref="E600" location="A124821398F" display="A124821398F" xr:uid="{00000000-0004-0000-0000-00004D020000}"/>
    <hyperlink ref="E601" location="A124820318A" display="A124820318A" xr:uid="{00000000-0004-0000-0000-00004E020000}"/>
    <hyperlink ref="E602" location="A124820726L" display="A124820726L" xr:uid="{00000000-0004-0000-0000-00004F020000}"/>
    <hyperlink ref="E603" location="A124822346W" display="A124822346W" xr:uid="{00000000-0004-0000-0000-000050020000}"/>
    <hyperlink ref="E604" location="A124821806F" display="A124821806F" xr:uid="{00000000-0004-0000-0000-000051020000}"/>
    <hyperlink ref="E605" location="A124821266C" display="A124821266C" xr:uid="{00000000-0004-0000-0000-000052020000}"/>
    <hyperlink ref="E606" location="A124820186K" display="A124820186K" xr:uid="{00000000-0004-0000-0000-000053020000}"/>
    <hyperlink ref="E607" location="A124820758F" display="A124820758F" xr:uid="{00000000-0004-0000-0000-000054020000}"/>
    <hyperlink ref="E608" location="A124822378R" display="A124822378R" xr:uid="{00000000-0004-0000-0000-000055020000}"/>
    <hyperlink ref="E609" location="A124821838X" display="A124821838X" xr:uid="{00000000-0004-0000-0000-000056020000}"/>
    <hyperlink ref="E610" location="A124821298W" display="A124821298W" xr:uid="{00000000-0004-0000-0000-000057020000}"/>
    <hyperlink ref="E611" location="A124820218T" display="A124820218T" xr:uid="{00000000-0004-0000-0000-000058020000}"/>
    <hyperlink ref="E612" location="A124820862F" display="A124820862F" xr:uid="{00000000-0004-0000-0000-000059020000}"/>
    <hyperlink ref="E613" location="A124822482R" display="A124822482R" xr:uid="{00000000-0004-0000-0000-00005A020000}"/>
    <hyperlink ref="E614" location="A124821942X" display="A124821942X" xr:uid="{00000000-0004-0000-0000-00005B020000}"/>
    <hyperlink ref="E615" location="A124821402K" display="A124821402K" xr:uid="{00000000-0004-0000-0000-00005C020000}"/>
    <hyperlink ref="E616" location="A124820322T" display="A124820322T" xr:uid="{00000000-0004-0000-0000-00005D020000}"/>
    <hyperlink ref="E617" location="A124820886X" display="A124820886X" xr:uid="{00000000-0004-0000-0000-00005E020000}"/>
    <hyperlink ref="E618" location="A124822506W" display="A124822506W" xr:uid="{00000000-0004-0000-0000-00005F020000}"/>
    <hyperlink ref="E619" location="A124821966T" display="A124821966T" xr:uid="{00000000-0004-0000-0000-000060020000}"/>
    <hyperlink ref="E620" location="A124821426C" display="A124821426C" xr:uid="{00000000-0004-0000-0000-000061020000}"/>
    <hyperlink ref="E621" location="A124820346K" display="A124820346K" xr:uid="{00000000-0004-0000-0000-000062020000}"/>
    <hyperlink ref="E622" location="A124821014J" display="A124821014J" xr:uid="{00000000-0004-0000-0000-000063020000}"/>
    <hyperlink ref="E623" location="A124822634R" display="A124822634R" xr:uid="{00000000-0004-0000-0000-000064020000}"/>
    <hyperlink ref="E624" location="A124822094L" display="A124822094L" xr:uid="{00000000-0004-0000-0000-000065020000}"/>
    <hyperlink ref="E625" location="A124821554W" display="A124821554W" xr:uid="{00000000-0004-0000-0000-000066020000}"/>
    <hyperlink ref="E626" location="A124820474C" display="A124820474C" xr:uid="{00000000-0004-0000-0000-000067020000}"/>
    <hyperlink ref="E627" location="A124821030J" display="A124821030J" xr:uid="{00000000-0004-0000-0000-000068020000}"/>
    <hyperlink ref="E628" location="A124822650R" display="A124822650R" xr:uid="{00000000-0004-0000-0000-000069020000}"/>
    <hyperlink ref="E629" location="A124822110A" display="A124822110A" xr:uid="{00000000-0004-0000-0000-00006A020000}"/>
    <hyperlink ref="E630" location="A124821570W" display="A124821570W" xr:uid="{00000000-0004-0000-0000-00006B020000}"/>
    <hyperlink ref="E631" location="A124820490C" display="A124820490C" xr:uid="{00000000-0004-0000-0000-00006C020000}"/>
    <hyperlink ref="E632" location="A124820938R" display="A124820938R" xr:uid="{00000000-0004-0000-0000-00006D020000}"/>
    <hyperlink ref="E633" location="A124822558X" display="A124822558X" xr:uid="{00000000-0004-0000-0000-00006E020000}"/>
    <hyperlink ref="E634" location="A124822018K" display="A124822018K" xr:uid="{00000000-0004-0000-0000-00006F020000}"/>
    <hyperlink ref="E635" location="A124821478F" display="A124821478F" xr:uid="{00000000-0004-0000-0000-000070020000}"/>
    <hyperlink ref="E636" location="A124820398L" display="A124820398L" xr:uid="{00000000-0004-0000-0000-000071020000}"/>
    <hyperlink ref="E637" location="A124820690W" display="A124820690W" xr:uid="{00000000-0004-0000-0000-000072020000}"/>
    <hyperlink ref="E638" location="A124822310V" display="A124822310V" xr:uid="{00000000-0004-0000-0000-000073020000}"/>
    <hyperlink ref="E639" location="A124821770R" display="A124821770R" xr:uid="{00000000-0004-0000-0000-000074020000}"/>
    <hyperlink ref="E640" location="A124821230A" display="A124821230A" xr:uid="{00000000-0004-0000-0000-000075020000}"/>
    <hyperlink ref="E641" location="A124820150J" display="A124820150J" xr:uid="{00000000-0004-0000-0000-000076020000}"/>
    <hyperlink ref="E642" location="A124820582L" display="A124820582L" xr:uid="{00000000-0004-0000-0000-000077020000}"/>
    <hyperlink ref="E643" location="A124822202K" display="A124822202K" xr:uid="{00000000-0004-0000-0000-000078020000}"/>
    <hyperlink ref="E644" location="A124821662F" display="A124821662F" xr:uid="{00000000-0004-0000-0000-000079020000}"/>
    <hyperlink ref="E645" location="A124821122T" display="A124821122T" xr:uid="{00000000-0004-0000-0000-00007A020000}"/>
    <hyperlink ref="E646" location="A124820042X" display="A124820042X" xr:uid="{00000000-0004-0000-0000-00007B020000}"/>
    <hyperlink ref="E647" location="A124820942F" display="A124820942F" xr:uid="{00000000-0004-0000-0000-00007C020000}"/>
    <hyperlink ref="E648" location="A124822562R" display="A124822562R" xr:uid="{00000000-0004-0000-0000-00007D020000}"/>
    <hyperlink ref="E649" location="A124822022A" display="A124822022A" xr:uid="{00000000-0004-0000-0000-00007E020000}"/>
    <hyperlink ref="E650" location="A124821482W" display="A124821482W" xr:uid="{00000000-0004-0000-0000-00007F020000}"/>
    <hyperlink ref="E651" location="A124820402T" display="A124820402T" xr:uid="{00000000-0004-0000-0000-000080020000}"/>
    <hyperlink ref="E652" location="A124821094V" display="A124821094V" xr:uid="{00000000-0004-0000-0000-000081020000}"/>
    <hyperlink ref="E653" location="A124822714R" display="A124822714R" xr:uid="{00000000-0004-0000-0000-000082020000}"/>
    <hyperlink ref="E654" location="A124822174L" display="A124822174L" xr:uid="{00000000-0004-0000-0000-000083020000}"/>
    <hyperlink ref="E655" location="A124821634W" display="A124821634W" xr:uid="{00000000-0004-0000-0000-000084020000}"/>
    <hyperlink ref="E656" location="A124820554C" display="A124820554C" xr:uid="{00000000-0004-0000-0000-000085020000}"/>
  </hyperlink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4.7109375" defaultRowHeight="11.25"/>
  <cols>
    <col min="1" max="16384" width="14.7109375" style="1"/>
  </cols>
  <sheetData>
    <row r="1" spans="1:251" s="2" customFormat="1" ht="99.95" customHeight="1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  <c r="BJ1" s="3" t="s">
        <v>60</v>
      </c>
      <c r="BK1" s="3" t="s">
        <v>61</v>
      </c>
      <c r="BL1" s="3" t="s">
        <v>62</v>
      </c>
      <c r="BM1" s="3" t="s">
        <v>63</v>
      </c>
      <c r="BN1" s="3" t="s">
        <v>64</v>
      </c>
      <c r="BO1" s="3" t="s">
        <v>65</v>
      </c>
      <c r="BP1" s="3" t="s">
        <v>66</v>
      </c>
      <c r="BQ1" s="3" t="s">
        <v>67</v>
      </c>
      <c r="BR1" s="3" t="s">
        <v>68</v>
      </c>
      <c r="BS1" s="3" t="s">
        <v>69</v>
      </c>
      <c r="BT1" s="3" t="s">
        <v>70</v>
      </c>
      <c r="BU1" s="3" t="s">
        <v>71</v>
      </c>
      <c r="BV1" s="3" t="s">
        <v>72</v>
      </c>
      <c r="BW1" s="3" t="s">
        <v>73</v>
      </c>
      <c r="BX1" s="3" t="s">
        <v>74</v>
      </c>
      <c r="BY1" s="3" t="s">
        <v>75</v>
      </c>
      <c r="BZ1" s="3" t="s">
        <v>76</v>
      </c>
      <c r="CA1" s="3" t="s">
        <v>77</v>
      </c>
      <c r="CB1" s="3" t="s">
        <v>78</v>
      </c>
      <c r="CC1" s="3" t="s">
        <v>79</v>
      </c>
      <c r="CD1" s="3" t="s">
        <v>80</v>
      </c>
      <c r="CE1" s="3" t="s">
        <v>81</v>
      </c>
      <c r="CF1" s="3" t="s">
        <v>82</v>
      </c>
      <c r="CG1" s="3" t="s">
        <v>83</v>
      </c>
      <c r="CH1" s="3" t="s">
        <v>84</v>
      </c>
      <c r="CI1" s="3" t="s">
        <v>85</v>
      </c>
      <c r="CJ1" s="3" t="s">
        <v>86</v>
      </c>
      <c r="CK1" s="3" t="s">
        <v>87</v>
      </c>
      <c r="CL1" s="3" t="s">
        <v>88</v>
      </c>
      <c r="CM1" s="3" t="s">
        <v>89</v>
      </c>
      <c r="CN1" s="3" t="s">
        <v>90</v>
      </c>
      <c r="CO1" s="3" t="s">
        <v>91</v>
      </c>
      <c r="CP1" s="3" t="s">
        <v>92</v>
      </c>
      <c r="CQ1" s="3" t="s">
        <v>93</v>
      </c>
      <c r="CR1" s="3" t="s">
        <v>94</v>
      </c>
      <c r="CS1" s="3" t="s">
        <v>95</v>
      </c>
      <c r="CT1" s="3" t="s">
        <v>96</v>
      </c>
      <c r="CU1" s="3" t="s">
        <v>97</v>
      </c>
      <c r="CV1" s="3" t="s">
        <v>98</v>
      </c>
      <c r="CW1" s="3" t="s">
        <v>99</v>
      </c>
      <c r="CX1" s="3" t="s">
        <v>100</v>
      </c>
      <c r="CY1" s="3" t="s">
        <v>101</v>
      </c>
      <c r="CZ1" s="3" t="s">
        <v>102</v>
      </c>
      <c r="DA1" s="3" t="s">
        <v>103</v>
      </c>
      <c r="DB1" s="3" t="s">
        <v>104</v>
      </c>
      <c r="DC1" s="3" t="s">
        <v>105</v>
      </c>
      <c r="DD1" s="3" t="s">
        <v>106</v>
      </c>
      <c r="DE1" s="3" t="s">
        <v>107</v>
      </c>
      <c r="DF1" s="3" t="s">
        <v>108</v>
      </c>
      <c r="DG1" s="3" t="s">
        <v>109</v>
      </c>
      <c r="DH1" s="3" t="s">
        <v>110</v>
      </c>
      <c r="DI1" s="3" t="s">
        <v>111</v>
      </c>
      <c r="DJ1" s="3" t="s">
        <v>112</v>
      </c>
      <c r="DK1" s="3" t="s">
        <v>113</v>
      </c>
      <c r="DL1" s="3" t="s">
        <v>114</v>
      </c>
      <c r="DM1" s="3" t="s">
        <v>115</v>
      </c>
      <c r="DN1" s="3" t="s">
        <v>116</v>
      </c>
      <c r="DO1" s="3" t="s">
        <v>117</v>
      </c>
      <c r="DP1" s="3" t="s">
        <v>118</v>
      </c>
      <c r="DQ1" s="3" t="s">
        <v>119</v>
      </c>
      <c r="DR1" s="3" t="s">
        <v>120</v>
      </c>
      <c r="DS1" s="3" t="s">
        <v>121</v>
      </c>
      <c r="DT1" s="3" t="s">
        <v>122</v>
      </c>
      <c r="DU1" s="3" t="s">
        <v>123</v>
      </c>
      <c r="DV1" s="3" t="s">
        <v>124</v>
      </c>
      <c r="DW1" s="3" t="s">
        <v>125</v>
      </c>
      <c r="DX1" s="3" t="s">
        <v>126</v>
      </c>
      <c r="DY1" s="3" t="s">
        <v>127</v>
      </c>
      <c r="DZ1" s="3" t="s">
        <v>128</v>
      </c>
      <c r="EA1" s="3" t="s">
        <v>129</v>
      </c>
      <c r="EB1" s="3" t="s">
        <v>130</v>
      </c>
      <c r="EC1" s="3" t="s">
        <v>131</v>
      </c>
      <c r="ED1" s="3" t="s">
        <v>132</v>
      </c>
      <c r="EE1" s="3" t="s">
        <v>133</v>
      </c>
      <c r="EF1" s="3" t="s">
        <v>134</v>
      </c>
      <c r="EG1" s="3" t="s">
        <v>135</v>
      </c>
      <c r="EH1" s="3" t="s">
        <v>136</v>
      </c>
      <c r="EI1" s="3" t="s">
        <v>137</v>
      </c>
      <c r="EJ1" s="3" t="s">
        <v>138</v>
      </c>
      <c r="EK1" s="3" t="s">
        <v>139</v>
      </c>
      <c r="EL1" s="3" t="s">
        <v>140</v>
      </c>
      <c r="EM1" s="3" t="s">
        <v>141</v>
      </c>
      <c r="EN1" s="3" t="s">
        <v>142</v>
      </c>
      <c r="EO1" s="3" t="s">
        <v>143</v>
      </c>
      <c r="EP1" s="3" t="s">
        <v>144</v>
      </c>
      <c r="EQ1" s="3" t="s">
        <v>145</v>
      </c>
      <c r="ER1" s="3" t="s">
        <v>146</v>
      </c>
      <c r="ES1" s="3" t="s">
        <v>147</v>
      </c>
      <c r="ET1" s="3" t="s">
        <v>148</v>
      </c>
      <c r="EU1" s="3" t="s">
        <v>149</v>
      </c>
      <c r="EV1" s="3" t="s">
        <v>150</v>
      </c>
      <c r="EW1" s="3" t="s">
        <v>151</v>
      </c>
      <c r="EX1" s="3" t="s">
        <v>152</v>
      </c>
      <c r="EY1" s="3" t="s">
        <v>153</v>
      </c>
      <c r="EZ1" s="3" t="s">
        <v>154</v>
      </c>
      <c r="FA1" s="3" t="s">
        <v>155</v>
      </c>
      <c r="FB1" s="3" t="s">
        <v>156</v>
      </c>
      <c r="FC1" s="3" t="s">
        <v>157</v>
      </c>
      <c r="FD1" s="3" t="s">
        <v>158</v>
      </c>
      <c r="FE1" s="3" t="s">
        <v>159</v>
      </c>
      <c r="FF1" s="3" t="s">
        <v>160</v>
      </c>
      <c r="FG1" s="3" t="s">
        <v>161</v>
      </c>
      <c r="FH1" s="3" t="s">
        <v>162</v>
      </c>
      <c r="FI1" s="3" t="s">
        <v>163</v>
      </c>
      <c r="FJ1" s="3" t="s">
        <v>164</v>
      </c>
      <c r="FK1" s="3" t="s">
        <v>165</v>
      </c>
      <c r="FL1" s="3" t="s">
        <v>166</v>
      </c>
      <c r="FM1" s="3" t="s">
        <v>167</v>
      </c>
      <c r="FN1" s="3" t="s">
        <v>168</v>
      </c>
      <c r="FO1" s="3" t="s">
        <v>169</v>
      </c>
      <c r="FP1" s="3" t="s">
        <v>170</v>
      </c>
      <c r="FQ1" s="3" t="s">
        <v>171</v>
      </c>
      <c r="FR1" s="3" t="s">
        <v>172</v>
      </c>
      <c r="FS1" s="3" t="s">
        <v>173</v>
      </c>
      <c r="FT1" s="3" t="s">
        <v>174</v>
      </c>
      <c r="FU1" s="3" t="s">
        <v>175</v>
      </c>
      <c r="FV1" s="3" t="s">
        <v>176</v>
      </c>
      <c r="FW1" s="3" t="s">
        <v>177</v>
      </c>
      <c r="FX1" s="3" t="s">
        <v>178</v>
      </c>
      <c r="FY1" s="3" t="s">
        <v>179</v>
      </c>
      <c r="FZ1" s="3" t="s">
        <v>180</v>
      </c>
      <c r="GA1" s="3" t="s">
        <v>181</v>
      </c>
      <c r="GB1" s="3" t="s">
        <v>182</v>
      </c>
      <c r="GC1" s="3" t="s">
        <v>183</v>
      </c>
      <c r="GD1" s="3" t="s">
        <v>184</v>
      </c>
      <c r="GE1" s="3" t="s">
        <v>185</v>
      </c>
      <c r="GF1" s="3" t="s">
        <v>186</v>
      </c>
      <c r="GG1" s="3" t="s">
        <v>187</v>
      </c>
      <c r="GH1" s="3" t="s">
        <v>188</v>
      </c>
      <c r="GI1" s="3" t="s">
        <v>189</v>
      </c>
      <c r="GJ1" s="3" t="s">
        <v>190</v>
      </c>
      <c r="GK1" s="3" t="s">
        <v>191</v>
      </c>
      <c r="GL1" s="3" t="s">
        <v>192</v>
      </c>
      <c r="GM1" s="3" t="s">
        <v>193</v>
      </c>
      <c r="GN1" s="3" t="s">
        <v>194</v>
      </c>
      <c r="GO1" s="3" t="s">
        <v>195</v>
      </c>
      <c r="GP1" s="3" t="s">
        <v>196</v>
      </c>
      <c r="GQ1" s="3" t="s">
        <v>197</v>
      </c>
      <c r="GR1" s="3" t="s">
        <v>198</v>
      </c>
      <c r="GS1" s="3" t="s">
        <v>199</v>
      </c>
      <c r="GT1" s="3" t="s">
        <v>200</v>
      </c>
      <c r="GU1" s="3" t="s">
        <v>201</v>
      </c>
      <c r="GV1" s="3" t="s">
        <v>202</v>
      </c>
      <c r="GW1" s="3" t="s">
        <v>203</v>
      </c>
      <c r="GX1" s="3" t="s">
        <v>204</v>
      </c>
      <c r="GY1" s="3" t="s">
        <v>205</v>
      </c>
      <c r="GZ1" s="3" t="s">
        <v>206</v>
      </c>
      <c r="HA1" s="3" t="s">
        <v>207</v>
      </c>
      <c r="HB1" s="3" t="s">
        <v>208</v>
      </c>
      <c r="HC1" s="3" t="s">
        <v>209</v>
      </c>
      <c r="HD1" s="3" t="s">
        <v>210</v>
      </c>
      <c r="HE1" s="3" t="s">
        <v>211</v>
      </c>
      <c r="HF1" s="3" t="s">
        <v>212</v>
      </c>
      <c r="HG1" s="3" t="s">
        <v>213</v>
      </c>
      <c r="HH1" s="3" t="s">
        <v>214</v>
      </c>
      <c r="HI1" s="3" t="s">
        <v>215</v>
      </c>
      <c r="HJ1" s="3" t="s">
        <v>216</v>
      </c>
      <c r="HK1" s="3" t="s">
        <v>217</v>
      </c>
      <c r="HL1" s="3" t="s">
        <v>218</v>
      </c>
      <c r="HM1" s="3" t="s">
        <v>219</v>
      </c>
      <c r="HN1" s="3" t="s">
        <v>220</v>
      </c>
      <c r="HO1" s="3" t="s">
        <v>221</v>
      </c>
      <c r="HP1" s="3" t="s">
        <v>222</v>
      </c>
      <c r="HQ1" s="3" t="s">
        <v>223</v>
      </c>
      <c r="HR1" s="3" t="s">
        <v>224</v>
      </c>
      <c r="HS1" s="3" t="s">
        <v>225</v>
      </c>
      <c r="HT1" s="3" t="s">
        <v>226</v>
      </c>
      <c r="HU1" s="3" t="s">
        <v>227</v>
      </c>
      <c r="HV1" s="3" t="s">
        <v>228</v>
      </c>
      <c r="HW1" s="3" t="s">
        <v>229</v>
      </c>
      <c r="HX1" s="3" t="s">
        <v>230</v>
      </c>
      <c r="HY1" s="3" t="s">
        <v>231</v>
      </c>
      <c r="HZ1" s="3" t="s">
        <v>232</v>
      </c>
      <c r="IA1" s="3" t="s">
        <v>233</v>
      </c>
      <c r="IB1" s="3" t="s">
        <v>234</v>
      </c>
      <c r="IC1" s="3" t="s">
        <v>235</v>
      </c>
      <c r="ID1" s="3" t="s">
        <v>236</v>
      </c>
      <c r="IE1" s="3" t="s">
        <v>237</v>
      </c>
      <c r="IF1" s="3" t="s">
        <v>238</v>
      </c>
      <c r="IG1" s="3" t="s">
        <v>239</v>
      </c>
      <c r="IH1" s="3" t="s">
        <v>240</v>
      </c>
      <c r="II1" s="3" t="s">
        <v>241</v>
      </c>
      <c r="IJ1" s="3" t="s">
        <v>242</v>
      </c>
      <c r="IK1" s="3" t="s">
        <v>243</v>
      </c>
      <c r="IL1" s="3" t="s">
        <v>244</v>
      </c>
      <c r="IM1" s="3" t="s">
        <v>245</v>
      </c>
      <c r="IN1" s="3" t="s">
        <v>246</v>
      </c>
      <c r="IO1" s="3" t="s">
        <v>247</v>
      </c>
      <c r="IP1" s="3" t="s">
        <v>248</v>
      </c>
      <c r="IQ1" s="3" t="s">
        <v>249</v>
      </c>
    </row>
    <row r="2" spans="1:251">
      <c r="A2" s="4" t="s">
        <v>250</v>
      </c>
      <c r="B2" s="7" t="s">
        <v>259</v>
      </c>
      <c r="C2" s="7" t="s">
        <v>259</v>
      </c>
      <c r="D2" s="7" t="s">
        <v>259</v>
      </c>
      <c r="E2" s="7" t="s">
        <v>259</v>
      </c>
      <c r="F2" s="7" t="s">
        <v>259</v>
      </c>
      <c r="G2" s="7" t="s">
        <v>259</v>
      </c>
      <c r="H2" s="7" t="s">
        <v>259</v>
      </c>
      <c r="I2" s="7" t="s">
        <v>259</v>
      </c>
      <c r="J2" s="7" t="s">
        <v>259</v>
      </c>
      <c r="K2" s="7" t="s">
        <v>259</v>
      </c>
      <c r="L2" s="7" t="s">
        <v>259</v>
      </c>
      <c r="M2" s="7" t="s">
        <v>259</v>
      </c>
      <c r="N2" s="7" t="s">
        <v>259</v>
      </c>
      <c r="O2" s="7" t="s">
        <v>259</v>
      </c>
      <c r="P2" s="7" t="s">
        <v>259</v>
      </c>
      <c r="Q2" s="7" t="s">
        <v>259</v>
      </c>
      <c r="R2" s="7" t="s">
        <v>259</v>
      </c>
      <c r="S2" s="7" t="s">
        <v>259</v>
      </c>
      <c r="T2" s="7" t="s">
        <v>259</v>
      </c>
      <c r="U2" s="7" t="s">
        <v>259</v>
      </c>
      <c r="V2" s="7" t="s">
        <v>259</v>
      </c>
      <c r="W2" s="7" t="s">
        <v>259</v>
      </c>
      <c r="X2" s="7" t="s">
        <v>259</v>
      </c>
      <c r="Y2" s="7" t="s">
        <v>259</v>
      </c>
      <c r="Z2" s="7" t="s">
        <v>259</v>
      </c>
      <c r="AA2" s="7" t="s">
        <v>259</v>
      </c>
      <c r="AB2" s="7" t="s">
        <v>259</v>
      </c>
      <c r="AC2" s="7" t="s">
        <v>259</v>
      </c>
      <c r="AD2" s="7" t="s">
        <v>259</v>
      </c>
      <c r="AE2" s="7" t="s">
        <v>259</v>
      </c>
      <c r="AF2" s="7" t="s">
        <v>259</v>
      </c>
      <c r="AG2" s="7" t="s">
        <v>259</v>
      </c>
      <c r="AH2" s="7" t="s">
        <v>259</v>
      </c>
      <c r="AI2" s="7" t="s">
        <v>259</v>
      </c>
      <c r="AJ2" s="7" t="s">
        <v>259</v>
      </c>
      <c r="AK2" s="7" t="s">
        <v>259</v>
      </c>
      <c r="AL2" s="7" t="s">
        <v>259</v>
      </c>
      <c r="AM2" s="7" t="s">
        <v>259</v>
      </c>
      <c r="AN2" s="7" t="s">
        <v>259</v>
      </c>
      <c r="AO2" s="7" t="s">
        <v>259</v>
      </c>
      <c r="AP2" s="7" t="s">
        <v>259</v>
      </c>
      <c r="AQ2" s="7" t="s">
        <v>259</v>
      </c>
      <c r="AR2" s="7" t="s">
        <v>259</v>
      </c>
      <c r="AS2" s="7" t="s">
        <v>259</v>
      </c>
      <c r="AT2" s="7" t="s">
        <v>259</v>
      </c>
      <c r="AU2" s="7" t="s">
        <v>259</v>
      </c>
      <c r="AV2" s="7" t="s">
        <v>259</v>
      </c>
      <c r="AW2" s="7" t="s">
        <v>259</v>
      </c>
      <c r="AX2" s="7" t="s">
        <v>259</v>
      </c>
      <c r="AY2" s="7" t="s">
        <v>259</v>
      </c>
      <c r="AZ2" s="7" t="s">
        <v>259</v>
      </c>
      <c r="BA2" s="7" t="s">
        <v>259</v>
      </c>
      <c r="BB2" s="7" t="s">
        <v>259</v>
      </c>
      <c r="BC2" s="7" t="s">
        <v>259</v>
      </c>
      <c r="BD2" s="7" t="s">
        <v>259</v>
      </c>
      <c r="BE2" s="7" t="s">
        <v>259</v>
      </c>
      <c r="BF2" s="7" t="s">
        <v>259</v>
      </c>
      <c r="BG2" s="7" t="s">
        <v>259</v>
      </c>
      <c r="BH2" s="7" t="s">
        <v>259</v>
      </c>
      <c r="BI2" s="7" t="s">
        <v>259</v>
      </c>
      <c r="BJ2" s="7" t="s">
        <v>259</v>
      </c>
      <c r="BK2" s="7" t="s">
        <v>259</v>
      </c>
      <c r="BL2" s="7" t="s">
        <v>259</v>
      </c>
      <c r="BM2" s="7" t="s">
        <v>259</v>
      </c>
      <c r="BN2" s="7" t="s">
        <v>259</v>
      </c>
      <c r="BO2" s="7" t="s">
        <v>259</v>
      </c>
      <c r="BP2" s="7" t="s">
        <v>259</v>
      </c>
      <c r="BQ2" s="7" t="s">
        <v>259</v>
      </c>
      <c r="BR2" s="7" t="s">
        <v>259</v>
      </c>
      <c r="BS2" s="7" t="s">
        <v>259</v>
      </c>
      <c r="BT2" s="7" t="s">
        <v>259</v>
      </c>
      <c r="BU2" s="7" t="s">
        <v>259</v>
      </c>
      <c r="BV2" s="7" t="s">
        <v>259</v>
      </c>
      <c r="BW2" s="7" t="s">
        <v>259</v>
      </c>
      <c r="BX2" s="7" t="s">
        <v>259</v>
      </c>
      <c r="BY2" s="7" t="s">
        <v>259</v>
      </c>
      <c r="BZ2" s="7" t="s">
        <v>259</v>
      </c>
      <c r="CA2" s="7" t="s">
        <v>259</v>
      </c>
      <c r="CB2" s="7" t="s">
        <v>259</v>
      </c>
      <c r="CC2" s="7" t="s">
        <v>259</v>
      </c>
      <c r="CD2" s="7" t="s">
        <v>259</v>
      </c>
      <c r="CE2" s="7" t="s">
        <v>259</v>
      </c>
      <c r="CF2" s="7" t="s">
        <v>259</v>
      </c>
      <c r="CG2" s="7" t="s">
        <v>259</v>
      </c>
      <c r="CH2" s="7" t="s">
        <v>259</v>
      </c>
      <c r="CI2" s="7" t="s">
        <v>259</v>
      </c>
      <c r="CJ2" s="7" t="s">
        <v>259</v>
      </c>
      <c r="CK2" s="7" t="s">
        <v>259</v>
      </c>
      <c r="CL2" s="7" t="s">
        <v>259</v>
      </c>
      <c r="CM2" s="7" t="s">
        <v>259</v>
      </c>
      <c r="CN2" s="7" t="s">
        <v>259</v>
      </c>
      <c r="CO2" s="7" t="s">
        <v>259</v>
      </c>
      <c r="CP2" s="7" t="s">
        <v>259</v>
      </c>
      <c r="CQ2" s="7" t="s">
        <v>259</v>
      </c>
      <c r="CR2" s="7" t="s">
        <v>259</v>
      </c>
      <c r="CS2" s="7" t="s">
        <v>259</v>
      </c>
      <c r="CT2" s="7" t="s">
        <v>259</v>
      </c>
      <c r="CU2" s="7" t="s">
        <v>259</v>
      </c>
      <c r="CV2" s="7" t="s">
        <v>259</v>
      </c>
      <c r="CW2" s="7" t="s">
        <v>259</v>
      </c>
      <c r="CX2" s="7" t="s">
        <v>259</v>
      </c>
      <c r="CY2" s="7" t="s">
        <v>259</v>
      </c>
      <c r="CZ2" s="7" t="s">
        <v>259</v>
      </c>
      <c r="DA2" s="7" t="s">
        <v>259</v>
      </c>
      <c r="DB2" s="7" t="s">
        <v>259</v>
      </c>
      <c r="DC2" s="7" t="s">
        <v>259</v>
      </c>
      <c r="DD2" s="7" t="s">
        <v>259</v>
      </c>
      <c r="DE2" s="7" t="s">
        <v>259</v>
      </c>
      <c r="DF2" s="7" t="s">
        <v>259</v>
      </c>
      <c r="DG2" s="7" t="s">
        <v>259</v>
      </c>
      <c r="DH2" s="7" t="s">
        <v>259</v>
      </c>
      <c r="DI2" s="7" t="s">
        <v>259</v>
      </c>
      <c r="DJ2" s="7" t="s">
        <v>259</v>
      </c>
      <c r="DK2" s="7" t="s">
        <v>259</v>
      </c>
      <c r="DL2" s="7" t="s">
        <v>259</v>
      </c>
      <c r="DM2" s="7" t="s">
        <v>259</v>
      </c>
      <c r="DN2" s="7" t="s">
        <v>259</v>
      </c>
      <c r="DO2" s="7" t="s">
        <v>259</v>
      </c>
      <c r="DP2" s="7" t="s">
        <v>259</v>
      </c>
      <c r="DQ2" s="7" t="s">
        <v>259</v>
      </c>
      <c r="DR2" s="7" t="s">
        <v>259</v>
      </c>
      <c r="DS2" s="7" t="s">
        <v>259</v>
      </c>
      <c r="DT2" s="7" t="s">
        <v>259</v>
      </c>
      <c r="DU2" s="7" t="s">
        <v>259</v>
      </c>
      <c r="DV2" s="7" t="s">
        <v>259</v>
      </c>
      <c r="DW2" s="7" t="s">
        <v>259</v>
      </c>
      <c r="DX2" s="7" t="s">
        <v>259</v>
      </c>
      <c r="DY2" s="7" t="s">
        <v>259</v>
      </c>
      <c r="DZ2" s="7" t="s">
        <v>259</v>
      </c>
      <c r="EA2" s="7" t="s">
        <v>259</v>
      </c>
      <c r="EB2" s="7" t="s">
        <v>259</v>
      </c>
      <c r="EC2" s="7" t="s">
        <v>259</v>
      </c>
      <c r="ED2" s="7" t="s">
        <v>259</v>
      </c>
      <c r="EE2" s="7" t="s">
        <v>259</v>
      </c>
      <c r="EF2" s="7" t="s">
        <v>259</v>
      </c>
      <c r="EG2" s="7" t="s">
        <v>259</v>
      </c>
      <c r="EH2" s="7" t="s">
        <v>259</v>
      </c>
      <c r="EI2" s="7" t="s">
        <v>259</v>
      </c>
      <c r="EJ2" s="7" t="s">
        <v>259</v>
      </c>
      <c r="EK2" s="7" t="s">
        <v>259</v>
      </c>
      <c r="EL2" s="7" t="s">
        <v>259</v>
      </c>
      <c r="EM2" s="7" t="s">
        <v>259</v>
      </c>
      <c r="EN2" s="7" t="s">
        <v>259</v>
      </c>
      <c r="EO2" s="7" t="s">
        <v>259</v>
      </c>
      <c r="EP2" s="7" t="s">
        <v>259</v>
      </c>
      <c r="EQ2" s="7" t="s">
        <v>259</v>
      </c>
      <c r="ER2" s="7" t="s">
        <v>259</v>
      </c>
      <c r="ES2" s="7" t="s">
        <v>259</v>
      </c>
      <c r="ET2" s="7" t="s">
        <v>259</v>
      </c>
      <c r="EU2" s="7" t="s">
        <v>259</v>
      </c>
      <c r="EV2" s="7" t="s">
        <v>259</v>
      </c>
      <c r="EW2" s="7" t="s">
        <v>259</v>
      </c>
      <c r="EX2" s="7" t="s">
        <v>259</v>
      </c>
      <c r="EY2" s="7" t="s">
        <v>259</v>
      </c>
      <c r="EZ2" s="7" t="s">
        <v>259</v>
      </c>
      <c r="FA2" s="7" t="s">
        <v>259</v>
      </c>
      <c r="FB2" s="7" t="s">
        <v>259</v>
      </c>
      <c r="FC2" s="7" t="s">
        <v>259</v>
      </c>
      <c r="FD2" s="7" t="s">
        <v>259</v>
      </c>
      <c r="FE2" s="7" t="s">
        <v>259</v>
      </c>
      <c r="FF2" s="7" t="s">
        <v>259</v>
      </c>
      <c r="FG2" s="7" t="s">
        <v>259</v>
      </c>
      <c r="FH2" s="7" t="s">
        <v>259</v>
      </c>
      <c r="FI2" s="7" t="s">
        <v>259</v>
      </c>
      <c r="FJ2" s="7" t="s">
        <v>259</v>
      </c>
      <c r="FK2" s="7" t="s">
        <v>259</v>
      </c>
      <c r="FL2" s="7" t="s">
        <v>259</v>
      </c>
      <c r="FM2" s="7" t="s">
        <v>259</v>
      </c>
      <c r="FN2" s="7" t="s">
        <v>259</v>
      </c>
      <c r="FO2" s="7" t="s">
        <v>259</v>
      </c>
      <c r="FP2" s="7" t="s">
        <v>259</v>
      </c>
      <c r="FQ2" s="7" t="s">
        <v>259</v>
      </c>
      <c r="FR2" s="7" t="s">
        <v>259</v>
      </c>
      <c r="FS2" s="7" t="s">
        <v>259</v>
      </c>
      <c r="FT2" s="7" t="s">
        <v>259</v>
      </c>
      <c r="FU2" s="7" t="s">
        <v>259</v>
      </c>
      <c r="FV2" s="7" t="s">
        <v>259</v>
      </c>
      <c r="FW2" s="7" t="s">
        <v>259</v>
      </c>
      <c r="FX2" s="7" t="s">
        <v>259</v>
      </c>
      <c r="FY2" s="7" t="s">
        <v>259</v>
      </c>
      <c r="FZ2" s="7" t="s">
        <v>259</v>
      </c>
      <c r="GA2" s="7" t="s">
        <v>259</v>
      </c>
      <c r="GB2" s="7" t="s">
        <v>259</v>
      </c>
      <c r="GC2" s="7" t="s">
        <v>259</v>
      </c>
      <c r="GD2" s="7" t="s">
        <v>259</v>
      </c>
      <c r="GE2" s="7" t="s">
        <v>259</v>
      </c>
      <c r="GF2" s="7" t="s">
        <v>259</v>
      </c>
      <c r="GG2" s="7" t="s">
        <v>259</v>
      </c>
      <c r="GH2" s="7" t="s">
        <v>259</v>
      </c>
      <c r="GI2" s="7" t="s">
        <v>259</v>
      </c>
      <c r="GJ2" s="7" t="s">
        <v>259</v>
      </c>
      <c r="GK2" s="7" t="s">
        <v>259</v>
      </c>
      <c r="GL2" s="7" t="s">
        <v>259</v>
      </c>
      <c r="GM2" s="7" t="s">
        <v>259</v>
      </c>
      <c r="GN2" s="7" t="s">
        <v>259</v>
      </c>
      <c r="GO2" s="7" t="s">
        <v>259</v>
      </c>
      <c r="GP2" s="7" t="s">
        <v>259</v>
      </c>
      <c r="GQ2" s="7" t="s">
        <v>259</v>
      </c>
      <c r="GR2" s="7" t="s">
        <v>259</v>
      </c>
      <c r="GS2" s="7" t="s">
        <v>259</v>
      </c>
      <c r="GT2" s="7" t="s">
        <v>259</v>
      </c>
      <c r="GU2" s="7" t="s">
        <v>259</v>
      </c>
      <c r="GV2" s="7" t="s">
        <v>259</v>
      </c>
      <c r="GW2" s="7" t="s">
        <v>259</v>
      </c>
      <c r="GX2" s="7" t="s">
        <v>259</v>
      </c>
      <c r="GY2" s="7" t="s">
        <v>259</v>
      </c>
      <c r="GZ2" s="7" t="s">
        <v>259</v>
      </c>
      <c r="HA2" s="7" t="s">
        <v>259</v>
      </c>
      <c r="HB2" s="7" t="s">
        <v>259</v>
      </c>
      <c r="HC2" s="7" t="s">
        <v>259</v>
      </c>
      <c r="HD2" s="7" t="s">
        <v>259</v>
      </c>
      <c r="HE2" s="7" t="s">
        <v>259</v>
      </c>
      <c r="HF2" s="7" t="s">
        <v>259</v>
      </c>
      <c r="HG2" s="7" t="s">
        <v>259</v>
      </c>
      <c r="HH2" s="7" t="s">
        <v>259</v>
      </c>
      <c r="HI2" s="7" t="s">
        <v>259</v>
      </c>
      <c r="HJ2" s="7" t="s">
        <v>259</v>
      </c>
      <c r="HK2" s="7" t="s">
        <v>259</v>
      </c>
      <c r="HL2" s="7" t="s">
        <v>259</v>
      </c>
      <c r="HM2" s="7" t="s">
        <v>259</v>
      </c>
      <c r="HN2" s="7" t="s">
        <v>259</v>
      </c>
      <c r="HO2" s="7" t="s">
        <v>259</v>
      </c>
      <c r="HP2" s="7" t="s">
        <v>259</v>
      </c>
      <c r="HQ2" s="7" t="s">
        <v>259</v>
      </c>
      <c r="HR2" s="7" t="s">
        <v>259</v>
      </c>
      <c r="HS2" s="7" t="s">
        <v>259</v>
      </c>
      <c r="HT2" s="7" t="s">
        <v>259</v>
      </c>
      <c r="HU2" s="7" t="s">
        <v>259</v>
      </c>
      <c r="HV2" s="7" t="s">
        <v>259</v>
      </c>
      <c r="HW2" s="7" t="s">
        <v>259</v>
      </c>
      <c r="HX2" s="7" t="s">
        <v>259</v>
      </c>
      <c r="HY2" s="7" t="s">
        <v>259</v>
      </c>
      <c r="HZ2" s="7" t="s">
        <v>259</v>
      </c>
      <c r="IA2" s="7" t="s">
        <v>259</v>
      </c>
      <c r="IB2" s="7" t="s">
        <v>259</v>
      </c>
      <c r="IC2" s="7" t="s">
        <v>259</v>
      </c>
      <c r="ID2" s="7" t="s">
        <v>259</v>
      </c>
      <c r="IE2" s="7" t="s">
        <v>259</v>
      </c>
      <c r="IF2" s="7" t="s">
        <v>259</v>
      </c>
      <c r="IG2" s="7" t="s">
        <v>259</v>
      </c>
      <c r="IH2" s="7" t="s">
        <v>259</v>
      </c>
      <c r="II2" s="7" t="s">
        <v>259</v>
      </c>
      <c r="IJ2" s="7" t="s">
        <v>259</v>
      </c>
      <c r="IK2" s="7" t="s">
        <v>259</v>
      </c>
      <c r="IL2" s="7" t="s">
        <v>259</v>
      </c>
      <c r="IM2" s="7" t="s">
        <v>259</v>
      </c>
      <c r="IN2" s="7" t="s">
        <v>259</v>
      </c>
      <c r="IO2" s="7" t="s">
        <v>259</v>
      </c>
      <c r="IP2" s="7" t="s">
        <v>259</v>
      </c>
      <c r="IQ2" s="7" t="s">
        <v>259</v>
      </c>
    </row>
    <row r="3" spans="1:251">
      <c r="A3" s="4" t="s">
        <v>251</v>
      </c>
      <c r="B3" s="8" t="s">
        <v>260</v>
      </c>
      <c r="C3" s="8" t="s">
        <v>260</v>
      </c>
      <c r="D3" s="8" t="s">
        <v>260</v>
      </c>
      <c r="E3" s="8" t="s">
        <v>260</v>
      </c>
      <c r="F3" s="8" t="s">
        <v>260</v>
      </c>
      <c r="G3" s="8" t="s">
        <v>260</v>
      </c>
      <c r="H3" s="8" t="s">
        <v>260</v>
      </c>
      <c r="I3" s="8" t="s">
        <v>260</v>
      </c>
      <c r="J3" s="8" t="s">
        <v>260</v>
      </c>
      <c r="K3" s="8" t="s">
        <v>260</v>
      </c>
      <c r="L3" s="8" t="s">
        <v>260</v>
      </c>
      <c r="M3" s="8" t="s">
        <v>260</v>
      </c>
      <c r="N3" s="8" t="s">
        <v>260</v>
      </c>
      <c r="O3" s="8" t="s">
        <v>260</v>
      </c>
      <c r="P3" s="8" t="s">
        <v>260</v>
      </c>
      <c r="Q3" s="8" t="s">
        <v>260</v>
      </c>
      <c r="R3" s="8" t="s">
        <v>260</v>
      </c>
      <c r="S3" s="8" t="s">
        <v>260</v>
      </c>
      <c r="T3" s="8" t="s">
        <v>260</v>
      </c>
      <c r="U3" s="8" t="s">
        <v>260</v>
      </c>
      <c r="V3" s="8" t="s">
        <v>260</v>
      </c>
      <c r="W3" s="8" t="s">
        <v>260</v>
      </c>
      <c r="X3" s="8" t="s">
        <v>260</v>
      </c>
      <c r="Y3" s="8" t="s">
        <v>260</v>
      </c>
      <c r="Z3" s="8" t="s">
        <v>260</v>
      </c>
      <c r="AA3" s="8" t="s">
        <v>260</v>
      </c>
      <c r="AB3" s="8" t="s">
        <v>260</v>
      </c>
      <c r="AC3" s="8" t="s">
        <v>260</v>
      </c>
      <c r="AD3" s="8" t="s">
        <v>260</v>
      </c>
      <c r="AE3" s="8" t="s">
        <v>260</v>
      </c>
      <c r="AF3" s="8" t="s">
        <v>260</v>
      </c>
      <c r="AG3" s="8" t="s">
        <v>260</v>
      </c>
      <c r="AH3" s="8" t="s">
        <v>260</v>
      </c>
      <c r="AI3" s="8" t="s">
        <v>260</v>
      </c>
      <c r="AJ3" s="8" t="s">
        <v>260</v>
      </c>
      <c r="AK3" s="8" t="s">
        <v>260</v>
      </c>
      <c r="AL3" s="8" t="s">
        <v>260</v>
      </c>
      <c r="AM3" s="8" t="s">
        <v>260</v>
      </c>
      <c r="AN3" s="8" t="s">
        <v>260</v>
      </c>
      <c r="AO3" s="8" t="s">
        <v>260</v>
      </c>
      <c r="AP3" s="8" t="s">
        <v>260</v>
      </c>
      <c r="AQ3" s="8" t="s">
        <v>260</v>
      </c>
      <c r="AR3" s="8" t="s">
        <v>260</v>
      </c>
      <c r="AS3" s="8" t="s">
        <v>260</v>
      </c>
      <c r="AT3" s="8" t="s">
        <v>260</v>
      </c>
      <c r="AU3" s="8" t="s">
        <v>260</v>
      </c>
      <c r="AV3" s="8" t="s">
        <v>260</v>
      </c>
      <c r="AW3" s="8" t="s">
        <v>260</v>
      </c>
      <c r="AX3" s="8" t="s">
        <v>260</v>
      </c>
      <c r="AY3" s="8" t="s">
        <v>260</v>
      </c>
      <c r="AZ3" s="8" t="s">
        <v>260</v>
      </c>
      <c r="BA3" s="8" t="s">
        <v>260</v>
      </c>
      <c r="BB3" s="8" t="s">
        <v>260</v>
      </c>
      <c r="BC3" s="8" t="s">
        <v>260</v>
      </c>
      <c r="BD3" s="8" t="s">
        <v>260</v>
      </c>
      <c r="BE3" s="8" t="s">
        <v>260</v>
      </c>
      <c r="BF3" s="8" t="s">
        <v>260</v>
      </c>
      <c r="BG3" s="8" t="s">
        <v>260</v>
      </c>
      <c r="BH3" s="8" t="s">
        <v>260</v>
      </c>
      <c r="BI3" s="8" t="s">
        <v>260</v>
      </c>
      <c r="BJ3" s="8" t="s">
        <v>260</v>
      </c>
      <c r="BK3" s="8" t="s">
        <v>260</v>
      </c>
      <c r="BL3" s="8" t="s">
        <v>260</v>
      </c>
      <c r="BM3" s="8" t="s">
        <v>260</v>
      </c>
      <c r="BN3" s="8" t="s">
        <v>260</v>
      </c>
      <c r="BO3" s="8" t="s">
        <v>260</v>
      </c>
      <c r="BP3" s="8" t="s">
        <v>260</v>
      </c>
      <c r="BQ3" s="8" t="s">
        <v>260</v>
      </c>
      <c r="BR3" s="8" t="s">
        <v>260</v>
      </c>
      <c r="BS3" s="8" t="s">
        <v>260</v>
      </c>
      <c r="BT3" s="8" t="s">
        <v>260</v>
      </c>
      <c r="BU3" s="8" t="s">
        <v>260</v>
      </c>
      <c r="BV3" s="8" t="s">
        <v>260</v>
      </c>
      <c r="BW3" s="8" t="s">
        <v>260</v>
      </c>
      <c r="BX3" s="8" t="s">
        <v>260</v>
      </c>
      <c r="BY3" s="8" t="s">
        <v>260</v>
      </c>
      <c r="BZ3" s="8" t="s">
        <v>260</v>
      </c>
      <c r="CA3" s="8" t="s">
        <v>260</v>
      </c>
      <c r="CB3" s="8" t="s">
        <v>260</v>
      </c>
      <c r="CC3" s="8" t="s">
        <v>260</v>
      </c>
      <c r="CD3" s="8" t="s">
        <v>260</v>
      </c>
      <c r="CE3" s="8" t="s">
        <v>260</v>
      </c>
      <c r="CF3" s="8" t="s">
        <v>260</v>
      </c>
      <c r="CG3" s="8" t="s">
        <v>260</v>
      </c>
      <c r="CH3" s="8" t="s">
        <v>260</v>
      </c>
      <c r="CI3" s="8" t="s">
        <v>260</v>
      </c>
      <c r="CJ3" s="8" t="s">
        <v>260</v>
      </c>
      <c r="CK3" s="8" t="s">
        <v>260</v>
      </c>
      <c r="CL3" s="8" t="s">
        <v>260</v>
      </c>
      <c r="CM3" s="8" t="s">
        <v>260</v>
      </c>
      <c r="CN3" s="8" t="s">
        <v>260</v>
      </c>
      <c r="CO3" s="8" t="s">
        <v>260</v>
      </c>
      <c r="CP3" s="8" t="s">
        <v>260</v>
      </c>
      <c r="CQ3" s="8" t="s">
        <v>260</v>
      </c>
      <c r="CR3" s="8" t="s">
        <v>260</v>
      </c>
      <c r="CS3" s="8" t="s">
        <v>260</v>
      </c>
      <c r="CT3" s="8" t="s">
        <v>260</v>
      </c>
      <c r="CU3" s="8" t="s">
        <v>260</v>
      </c>
      <c r="CV3" s="8" t="s">
        <v>260</v>
      </c>
      <c r="CW3" s="8" t="s">
        <v>260</v>
      </c>
      <c r="CX3" s="8" t="s">
        <v>260</v>
      </c>
      <c r="CY3" s="8" t="s">
        <v>260</v>
      </c>
      <c r="CZ3" s="8" t="s">
        <v>260</v>
      </c>
      <c r="DA3" s="8" t="s">
        <v>260</v>
      </c>
      <c r="DB3" s="8" t="s">
        <v>260</v>
      </c>
      <c r="DC3" s="8" t="s">
        <v>260</v>
      </c>
      <c r="DD3" s="8" t="s">
        <v>260</v>
      </c>
      <c r="DE3" s="8" t="s">
        <v>260</v>
      </c>
      <c r="DF3" s="8" t="s">
        <v>260</v>
      </c>
      <c r="DG3" s="8" t="s">
        <v>260</v>
      </c>
      <c r="DH3" s="8" t="s">
        <v>260</v>
      </c>
      <c r="DI3" s="8" t="s">
        <v>260</v>
      </c>
      <c r="DJ3" s="8" t="s">
        <v>260</v>
      </c>
      <c r="DK3" s="8" t="s">
        <v>260</v>
      </c>
      <c r="DL3" s="8" t="s">
        <v>260</v>
      </c>
      <c r="DM3" s="8" t="s">
        <v>260</v>
      </c>
      <c r="DN3" s="8" t="s">
        <v>260</v>
      </c>
      <c r="DO3" s="8" t="s">
        <v>260</v>
      </c>
      <c r="DP3" s="8" t="s">
        <v>260</v>
      </c>
      <c r="DQ3" s="8" t="s">
        <v>260</v>
      </c>
      <c r="DR3" s="8" t="s">
        <v>260</v>
      </c>
      <c r="DS3" s="8" t="s">
        <v>260</v>
      </c>
      <c r="DT3" s="8" t="s">
        <v>260</v>
      </c>
      <c r="DU3" s="8" t="s">
        <v>260</v>
      </c>
      <c r="DV3" s="8" t="s">
        <v>260</v>
      </c>
      <c r="DW3" s="8" t="s">
        <v>260</v>
      </c>
      <c r="DX3" s="8" t="s">
        <v>260</v>
      </c>
      <c r="DY3" s="8" t="s">
        <v>260</v>
      </c>
      <c r="DZ3" s="8" t="s">
        <v>260</v>
      </c>
      <c r="EA3" s="8" t="s">
        <v>260</v>
      </c>
      <c r="EB3" s="8" t="s">
        <v>260</v>
      </c>
      <c r="EC3" s="8" t="s">
        <v>260</v>
      </c>
      <c r="ED3" s="8" t="s">
        <v>260</v>
      </c>
      <c r="EE3" s="8" t="s">
        <v>260</v>
      </c>
      <c r="EF3" s="8" t="s">
        <v>260</v>
      </c>
      <c r="EG3" s="8" t="s">
        <v>260</v>
      </c>
      <c r="EH3" s="8" t="s">
        <v>260</v>
      </c>
      <c r="EI3" s="8" t="s">
        <v>260</v>
      </c>
      <c r="EJ3" s="8" t="s">
        <v>260</v>
      </c>
      <c r="EK3" s="8" t="s">
        <v>260</v>
      </c>
      <c r="EL3" s="8" t="s">
        <v>260</v>
      </c>
      <c r="EM3" s="8" t="s">
        <v>260</v>
      </c>
      <c r="EN3" s="8" t="s">
        <v>260</v>
      </c>
      <c r="EO3" s="8" t="s">
        <v>260</v>
      </c>
      <c r="EP3" s="8" t="s">
        <v>260</v>
      </c>
      <c r="EQ3" s="8" t="s">
        <v>260</v>
      </c>
      <c r="ER3" s="8" t="s">
        <v>260</v>
      </c>
      <c r="ES3" s="8" t="s">
        <v>260</v>
      </c>
      <c r="ET3" s="8" t="s">
        <v>260</v>
      </c>
      <c r="EU3" s="8" t="s">
        <v>260</v>
      </c>
      <c r="EV3" s="8" t="s">
        <v>260</v>
      </c>
      <c r="EW3" s="8" t="s">
        <v>260</v>
      </c>
      <c r="EX3" s="8" t="s">
        <v>260</v>
      </c>
      <c r="EY3" s="8" t="s">
        <v>260</v>
      </c>
      <c r="EZ3" s="8" t="s">
        <v>260</v>
      </c>
      <c r="FA3" s="8" t="s">
        <v>260</v>
      </c>
      <c r="FB3" s="8" t="s">
        <v>260</v>
      </c>
      <c r="FC3" s="8" t="s">
        <v>260</v>
      </c>
      <c r="FD3" s="8" t="s">
        <v>260</v>
      </c>
      <c r="FE3" s="8" t="s">
        <v>260</v>
      </c>
      <c r="FF3" s="8" t="s">
        <v>260</v>
      </c>
      <c r="FG3" s="8" t="s">
        <v>260</v>
      </c>
      <c r="FH3" s="8" t="s">
        <v>260</v>
      </c>
      <c r="FI3" s="8" t="s">
        <v>260</v>
      </c>
      <c r="FJ3" s="8" t="s">
        <v>260</v>
      </c>
      <c r="FK3" s="8" t="s">
        <v>260</v>
      </c>
      <c r="FL3" s="8" t="s">
        <v>260</v>
      </c>
      <c r="FM3" s="8" t="s">
        <v>260</v>
      </c>
      <c r="FN3" s="8" t="s">
        <v>260</v>
      </c>
      <c r="FO3" s="8" t="s">
        <v>260</v>
      </c>
      <c r="FP3" s="8" t="s">
        <v>260</v>
      </c>
      <c r="FQ3" s="8" t="s">
        <v>260</v>
      </c>
      <c r="FR3" s="8" t="s">
        <v>260</v>
      </c>
      <c r="FS3" s="8" t="s">
        <v>260</v>
      </c>
      <c r="FT3" s="8" t="s">
        <v>260</v>
      </c>
      <c r="FU3" s="8" t="s">
        <v>260</v>
      </c>
      <c r="FV3" s="8" t="s">
        <v>260</v>
      </c>
      <c r="FW3" s="8" t="s">
        <v>260</v>
      </c>
      <c r="FX3" s="8" t="s">
        <v>260</v>
      </c>
      <c r="FY3" s="8" t="s">
        <v>260</v>
      </c>
      <c r="FZ3" s="8" t="s">
        <v>260</v>
      </c>
      <c r="GA3" s="8" t="s">
        <v>260</v>
      </c>
      <c r="GB3" s="8" t="s">
        <v>260</v>
      </c>
      <c r="GC3" s="8" t="s">
        <v>260</v>
      </c>
      <c r="GD3" s="8" t="s">
        <v>260</v>
      </c>
      <c r="GE3" s="8" t="s">
        <v>260</v>
      </c>
      <c r="GF3" s="8" t="s">
        <v>260</v>
      </c>
      <c r="GG3" s="8" t="s">
        <v>260</v>
      </c>
      <c r="GH3" s="8" t="s">
        <v>260</v>
      </c>
      <c r="GI3" s="8" t="s">
        <v>260</v>
      </c>
      <c r="GJ3" s="8" t="s">
        <v>260</v>
      </c>
      <c r="GK3" s="8" t="s">
        <v>260</v>
      </c>
      <c r="GL3" s="8" t="s">
        <v>260</v>
      </c>
      <c r="GM3" s="8" t="s">
        <v>260</v>
      </c>
      <c r="GN3" s="8" t="s">
        <v>260</v>
      </c>
      <c r="GO3" s="8" t="s">
        <v>260</v>
      </c>
      <c r="GP3" s="8" t="s">
        <v>260</v>
      </c>
      <c r="GQ3" s="8" t="s">
        <v>260</v>
      </c>
      <c r="GR3" s="8" t="s">
        <v>260</v>
      </c>
      <c r="GS3" s="8" t="s">
        <v>260</v>
      </c>
      <c r="GT3" s="8" t="s">
        <v>260</v>
      </c>
      <c r="GU3" s="8" t="s">
        <v>260</v>
      </c>
      <c r="GV3" s="8" t="s">
        <v>260</v>
      </c>
      <c r="GW3" s="8" t="s">
        <v>260</v>
      </c>
      <c r="GX3" s="8" t="s">
        <v>260</v>
      </c>
      <c r="GY3" s="8" t="s">
        <v>260</v>
      </c>
      <c r="GZ3" s="8" t="s">
        <v>260</v>
      </c>
      <c r="HA3" s="8" t="s">
        <v>260</v>
      </c>
      <c r="HB3" s="8" t="s">
        <v>260</v>
      </c>
      <c r="HC3" s="8" t="s">
        <v>260</v>
      </c>
      <c r="HD3" s="8" t="s">
        <v>260</v>
      </c>
      <c r="HE3" s="8" t="s">
        <v>260</v>
      </c>
      <c r="HF3" s="8" t="s">
        <v>260</v>
      </c>
      <c r="HG3" s="8" t="s">
        <v>260</v>
      </c>
      <c r="HH3" s="8" t="s">
        <v>260</v>
      </c>
      <c r="HI3" s="8" t="s">
        <v>260</v>
      </c>
      <c r="HJ3" s="8" t="s">
        <v>260</v>
      </c>
      <c r="HK3" s="8" t="s">
        <v>260</v>
      </c>
      <c r="HL3" s="8" t="s">
        <v>260</v>
      </c>
      <c r="HM3" s="8" t="s">
        <v>260</v>
      </c>
      <c r="HN3" s="8" t="s">
        <v>260</v>
      </c>
      <c r="HO3" s="8" t="s">
        <v>260</v>
      </c>
      <c r="HP3" s="8" t="s">
        <v>260</v>
      </c>
      <c r="HQ3" s="8" t="s">
        <v>260</v>
      </c>
      <c r="HR3" s="8" t="s">
        <v>260</v>
      </c>
      <c r="HS3" s="8" t="s">
        <v>260</v>
      </c>
      <c r="HT3" s="8" t="s">
        <v>260</v>
      </c>
      <c r="HU3" s="8" t="s">
        <v>260</v>
      </c>
      <c r="HV3" s="8" t="s">
        <v>260</v>
      </c>
      <c r="HW3" s="8" t="s">
        <v>260</v>
      </c>
      <c r="HX3" s="8" t="s">
        <v>260</v>
      </c>
      <c r="HY3" s="8" t="s">
        <v>260</v>
      </c>
      <c r="HZ3" s="8" t="s">
        <v>260</v>
      </c>
      <c r="IA3" s="8" t="s">
        <v>260</v>
      </c>
      <c r="IB3" s="8" t="s">
        <v>260</v>
      </c>
      <c r="IC3" s="8" t="s">
        <v>260</v>
      </c>
      <c r="ID3" s="8" t="s">
        <v>260</v>
      </c>
      <c r="IE3" s="8" t="s">
        <v>260</v>
      </c>
      <c r="IF3" s="8" t="s">
        <v>260</v>
      </c>
      <c r="IG3" s="8" t="s">
        <v>260</v>
      </c>
      <c r="IH3" s="8" t="s">
        <v>260</v>
      </c>
      <c r="II3" s="8" t="s">
        <v>260</v>
      </c>
      <c r="IJ3" s="8" t="s">
        <v>260</v>
      </c>
      <c r="IK3" s="8" t="s">
        <v>260</v>
      </c>
      <c r="IL3" s="8" t="s">
        <v>260</v>
      </c>
      <c r="IM3" s="8" t="s">
        <v>260</v>
      </c>
      <c r="IN3" s="8" t="s">
        <v>260</v>
      </c>
      <c r="IO3" s="8" t="s">
        <v>260</v>
      </c>
      <c r="IP3" s="8" t="s">
        <v>260</v>
      </c>
      <c r="IQ3" s="8" t="s">
        <v>260</v>
      </c>
    </row>
    <row r="4" spans="1:251">
      <c r="A4" s="4" t="s">
        <v>252</v>
      </c>
      <c r="B4" s="8" t="s">
        <v>261</v>
      </c>
      <c r="C4" s="8" t="s">
        <v>261</v>
      </c>
      <c r="D4" s="8" t="s">
        <v>261</v>
      </c>
      <c r="E4" s="8" t="s">
        <v>261</v>
      </c>
      <c r="F4" s="8" t="s">
        <v>261</v>
      </c>
      <c r="G4" s="8" t="s">
        <v>261</v>
      </c>
      <c r="H4" s="8" t="s">
        <v>261</v>
      </c>
      <c r="I4" s="8" t="s">
        <v>261</v>
      </c>
      <c r="J4" s="8" t="s">
        <v>261</v>
      </c>
      <c r="K4" s="8" t="s">
        <v>261</v>
      </c>
      <c r="L4" s="8" t="s">
        <v>261</v>
      </c>
      <c r="M4" s="8" t="s">
        <v>261</v>
      </c>
      <c r="N4" s="8" t="s">
        <v>261</v>
      </c>
      <c r="O4" s="8" t="s">
        <v>261</v>
      </c>
      <c r="P4" s="8" t="s">
        <v>261</v>
      </c>
      <c r="Q4" s="8" t="s">
        <v>261</v>
      </c>
      <c r="R4" s="8" t="s">
        <v>261</v>
      </c>
      <c r="S4" s="8" t="s">
        <v>261</v>
      </c>
      <c r="T4" s="8" t="s">
        <v>261</v>
      </c>
      <c r="U4" s="8" t="s">
        <v>261</v>
      </c>
      <c r="V4" s="8" t="s">
        <v>261</v>
      </c>
      <c r="W4" s="8" t="s">
        <v>261</v>
      </c>
      <c r="X4" s="8" t="s">
        <v>261</v>
      </c>
      <c r="Y4" s="8" t="s">
        <v>261</v>
      </c>
      <c r="Z4" s="8" t="s">
        <v>261</v>
      </c>
      <c r="AA4" s="8" t="s">
        <v>261</v>
      </c>
      <c r="AB4" s="8" t="s">
        <v>261</v>
      </c>
      <c r="AC4" s="8" t="s">
        <v>261</v>
      </c>
      <c r="AD4" s="8" t="s">
        <v>261</v>
      </c>
      <c r="AE4" s="8" t="s">
        <v>261</v>
      </c>
      <c r="AF4" s="8" t="s">
        <v>261</v>
      </c>
      <c r="AG4" s="8" t="s">
        <v>261</v>
      </c>
      <c r="AH4" s="8" t="s">
        <v>261</v>
      </c>
      <c r="AI4" s="8" t="s">
        <v>261</v>
      </c>
      <c r="AJ4" s="8" t="s">
        <v>261</v>
      </c>
      <c r="AK4" s="8" t="s">
        <v>261</v>
      </c>
      <c r="AL4" s="8" t="s">
        <v>261</v>
      </c>
      <c r="AM4" s="8" t="s">
        <v>261</v>
      </c>
      <c r="AN4" s="8" t="s">
        <v>261</v>
      </c>
      <c r="AO4" s="8" t="s">
        <v>261</v>
      </c>
      <c r="AP4" s="8" t="s">
        <v>261</v>
      </c>
      <c r="AQ4" s="8" t="s">
        <v>261</v>
      </c>
      <c r="AR4" s="8" t="s">
        <v>261</v>
      </c>
      <c r="AS4" s="8" t="s">
        <v>261</v>
      </c>
      <c r="AT4" s="8" t="s">
        <v>261</v>
      </c>
      <c r="AU4" s="8" t="s">
        <v>261</v>
      </c>
      <c r="AV4" s="8" t="s">
        <v>261</v>
      </c>
      <c r="AW4" s="8" t="s">
        <v>261</v>
      </c>
      <c r="AX4" s="8" t="s">
        <v>261</v>
      </c>
      <c r="AY4" s="8" t="s">
        <v>261</v>
      </c>
      <c r="AZ4" s="8" t="s">
        <v>261</v>
      </c>
      <c r="BA4" s="8" t="s">
        <v>261</v>
      </c>
      <c r="BB4" s="8" t="s">
        <v>261</v>
      </c>
      <c r="BC4" s="8" t="s">
        <v>261</v>
      </c>
      <c r="BD4" s="8" t="s">
        <v>261</v>
      </c>
      <c r="BE4" s="8" t="s">
        <v>261</v>
      </c>
      <c r="BF4" s="8" t="s">
        <v>261</v>
      </c>
      <c r="BG4" s="8" t="s">
        <v>261</v>
      </c>
      <c r="BH4" s="8" t="s">
        <v>261</v>
      </c>
      <c r="BI4" s="8" t="s">
        <v>261</v>
      </c>
      <c r="BJ4" s="8" t="s">
        <v>261</v>
      </c>
      <c r="BK4" s="8" t="s">
        <v>261</v>
      </c>
      <c r="BL4" s="8" t="s">
        <v>261</v>
      </c>
      <c r="BM4" s="8" t="s">
        <v>261</v>
      </c>
      <c r="BN4" s="8" t="s">
        <v>261</v>
      </c>
      <c r="BO4" s="8" t="s">
        <v>261</v>
      </c>
      <c r="BP4" s="8" t="s">
        <v>261</v>
      </c>
      <c r="BQ4" s="8" t="s">
        <v>261</v>
      </c>
      <c r="BR4" s="8" t="s">
        <v>261</v>
      </c>
      <c r="BS4" s="8" t="s">
        <v>261</v>
      </c>
      <c r="BT4" s="8" t="s">
        <v>261</v>
      </c>
      <c r="BU4" s="8" t="s">
        <v>261</v>
      </c>
      <c r="BV4" s="8" t="s">
        <v>261</v>
      </c>
      <c r="BW4" s="8" t="s">
        <v>261</v>
      </c>
      <c r="BX4" s="8" t="s">
        <v>261</v>
      </c>
      <c r="BY4" s="8" t="s">
        <v>261</v>
      </c>
      <c r="BZ4" s="8" t="s">
        <v>261</v>
      </c>
      <c r="CA4" s="8" t="s">
        <v>261</v>
      </c>
      <c r="CB4" s="8" t="s">
        <v>261</v>
      </c>
      <c r="CC4" s="8" t="s">
        <v>261</v>
      </c>
      <c r="CD4" s="8" t="s">
        <v>261</v>
      </c>
      <c r="CE4" s="8" t="s">
        <v>261</v>
      </c>
      <c r="CF4" s="8" t="s">
        <v>261</v>
      </c>
      <c r="CG4" s="8" t="s">
        <v>261</v>
      </c>
      <c r="CH4" s="8" t="s">
        <v>261</v>
      </c>
      <c r="CI4" s="8" t="s">
        <v>261</v>
      </c>
      <c r="CJ4" s="8" t="s">
        <v>261</v>
      </c>
      <c r="CK4" s="8" t="s">
        <v>261</v>
      </c>
      <c r="CL4" s="8" t="s">
        <v>261</v>
      </c>
      <c r="CM4" s="8" t="s">
        <v>261</v>
      </c>
      <c r="CN4" s="8" t="s">
        <v>261</v>
      </c>
      <c r="CO4" s="8" t="s">
        <v>261</v>
      </c>
      <c r="CP4" s="8" t="s">
        <v>261</v>
      </c>
      <c r="CQ4" s="8" t="s">
        <v>261</v>
      </c>
      <c r="CR4" s="8" t="s">
        <v>261</v>
      </c>
      <c r="CS4" s="8" t="s">
        <v>261</v>
      </c>
      <c r="CT4" s="8" t="s">
        <v>261</v>
      </c>
      <c r="CU4" s="8" t="s">
        <v>261</v>
      </c>
      <c r="CV4" s="8" t="s">
        <v>261</v>
      </c>
      <c r="CW4" s="8" t="s">
        <v>261</v>
      </c>
      <c r="CX4" s="8" t="s">
        <v>261</v>
      </c>
      <c r="CY4" s="8" t="s">
        <v>261</v>
      </c>
      <c r="CZ4" s="8" t="s">
        <v>261</v>
      </c>
      <c r="DA4" s="8" t="s">
        <v>261</v>
      </c>
      <c r="DB4" s="8" t="s">
        <v>261</v>
      </c>
      <c r="DC4" s="8" t="s">
        <v>261</v>
      </c>
      <c r="DD4" s="8" t="s">
        <v>261</v>
      </c>
      <c r="DE4" s="8" t="s">
        <v>261</v>
      </c>
      <c r="DF4" s="8" t="s">
        <v>261</v>
      </c>
      <c r="DG4" s="8" t="s">
        <v>261</v>
      </c>
      <c r="DH4" s="8" t="s">
        <v>261</v>
      </c>
      <c r="DI4" s="8" t="s">
        <v>261</v>
      </c>
      <c r="DJ4" s="8" t="s">
        <v>261</v>
      </c>
      <c r="DK4" s="8" t="s">
        <v>261</v>
      </c>
      <c r="DL4" s="8" t="s">
        <v>261</v>
      </c>
      <c r="DM4" s="8" t="s">
        <v>261</v>
      </c>
      <c r="DN4" s="8" t="s">
        <v>261</v>
      </c>
      <c r="DO4" s="8" t="s">
        <v>261</v>
      </c>
      <c r="DP4" s="8" t="s">
        <v>261</v>
      </c>
      <c r="DQ4" s="8" t="s">
        <v>261</v>
      </c>
      <c r="DR4" s="8" t="s">
        <v>261</v>
      </c>
      <c r="DS4" s="8" t="s">
        <v>261</v>
      </c>
      <c r="DT4" s="8" t="s">
        <v>261</v>
      </c>
      <c r="DU4" s="8" t="s">
        <v>261</v>
      </c>
      <c r="DV4" s="8" t="s">
        <v>261</v>
      </c>
      <c r="DW4" s="8" t="s">
        <v>261</v>
      </c>
      <c r="DX4" s="8" t="s">
        <v>261</v>
      </c>
      <c r="DY4" s="8" t="s">
        <v>261</v>
      </c>
      <c r="DZ4" s="8" t="s">
        <v>261</v>
      </c>
      <c r="EA4" s="8" t="s">
        <v>261</v>
      </c>
      <c r="EB4" s="8" t="s">
        <v>261</v>
      </c>
      <c r="EC4" s="8" t="s">
        <v>261</v>
      </c>
      <c r="ED4" s="8" t="s">
        <v>261</v>
      </c>
      <c r="EE4" s="8" t="s">
        <v>261</v>
      </c>
      <c r="EF4" s="8" t="s">
        <v>261</v>
      </c>
      <c r="EG4" s="8" t="s">
        <v>261</v>
      </c>
      <c r="EH4" s="8" t="s">
        <v>261</v>
      </c>
      <c r="EI4" s="8" t="s">
        <v>261</v>
      </c>
      <c r="EJ4" s="8" t="s">
        <v>261</v>
      </c>
      <c r="EK4" s="8" t="s">
        <v>261</v>
      </c>
      <c r="EL4" s="8" t="s">
        <v>261</v>
      </c>
      <c r="EM4" s="8" t="s">
        <v>261</v>
      </c>
      <c r="EN4" s="8" t="s">
        <v>261</v>
      </c>
      <c r="EO4" s="8" t="s">
        <v>261</v>
      </c>
      <c r="EP4" s="8" t="s">
        <v>261</v>
      </c>
      <c r="EQ4" s="8" t="s">
        <v>261</v>
      </c>
      <c r="ER4" s="8" t="s">
        <v>261</v>
      </c>
      <c r="ES4" s="8" t="s">
        <v>261</v>
      </c>
      <c r="ET4" s="8" t="s">
        <v>261</v>
      </c>
      <c r="EU4" s="8" t="s">
        <v>261</v>
      </c>
      <c r="EV4" s="8" t="s">
        <v>261</v>
      </c>
      <c r="EW4" s="8" t="s">
        <v>261</v>
      </c>
      <c r="EX4" s="8" t="s">
        <v>261</v>
      </c>
      <c r="EY4" s="8" t="s">
        <v>261</v>
      </c>
      <c r="EZ4" s="8" t="s">
        <v>261</v>
      </c>
      <c r="FA4" s="8" t="s">
        <v>261</v>
      </c>
      <c r="FB4" s="8" t="s">
        <v>261</v>
      </c>
      <c r="FC4" s="8" t="s">
        <v>261</v>
      </c>
      <c r="FD4" s="8" t="s">
        <v>261</v>
      </c>
      <c r="FE4" s="8" t="s">
        <v>261</v>
      </c>
      <c r="FF4" s="8" t="s">
        <v>261</v>
      </c>
      <c r="FG4" s="8" t="s">
        <v>261</v>
      </c>
      <c r="FH4" s="8" t="s">
        <v>261</v>
      </c>
      <c r="FI4" s="8" t="s">
        <v>261</v>
      </c>
      <c r="FJ4" s="8" t="s">
        <v>261</v>
      </c>
      <c r="FK4" s="8" t="s">
        <v>261</v>
      </c>
      <c r="FL4" s="8" t="s">
        <v>261</v>
      </c>
      <c r="FM4" s="8" t="s">
        <v>261</v>
      </c>
      <c r="FN4" s="8" t="s">
        <v>261</v>
      </c>
      <c r="FO4" s="8" t="s">
        <v>261</v>
      </c>
      <c r="FP4" s="8" t="s">
        <v>261</v>
      </c>
      <c r="FQ4" s="8" t="s">
        <v>261</v>
      </c>
      <c r="FR4" s="8" t="s">
        <v>261</v>
      </c>
      <c r="FS4" s="8" t="s">
        <v>261</v>
      </c>
      <c r="FT4" s="8" t="s">
        <v>261</v>
      </c>
      <c r="FU4" s="8" t="s">
        <v>261</v>
      </c>
      <c r="FV4" s="8" t="s">
        <v>261</v>
      </c>
      <c r="FW4" s="8" t="s">
        <v>261</v>
      </c>
      <c r="FX4" s="8" t="s">
        <v>261</v>
      </c>
      <c r="FY4" s="8" t="s">
        <v>261</v>
      </c>
      <c r="FZ4" s="8" t="s">
        <v>261</v>
      </c>
      <c r="GA4" s="8" t="s">
        <v>261</v>
      </c>
      <c r="GB4" s="8" t="s">
        <v>261</v>
      </c>
      <c r="GC4" s="8" t="s">
        <v>261</v>
      </c>
      <c r="GD4" s="8" t="s">
        <v>261</v>
      </c>
      <c r="GE4" s="8" t="s">
        <v>261</v>
      </c>
      <c r="GF4" s="8" t="s">
        <v>261</v>
      </c>
      <c r="GG4" s="8" t="s">
        <v>261</v>
      </c>
      <c r="GH4" s="8" t="s">
        <v>261</v>
      </c>
      <c r="GI4" s="8" t="s">
        <v>261</v>
      </c>
      <c r="GJ4" s="8" t="s">
        <v>261</v>
      </c>
      <c r="GK4" s="8" t="s">
        <v>261</v>
      </c>
      <c r="GL4" s="8" t="s">
        <v>261</v>
      </c>
      <c r="GM4" s="8" t="s">
        <v>261</v>
      </c>
      <c r="GN4" s="8" t="s">
        <v>261</v>
      </c>
      <c r="GO4" s="8" t="s">
        <v>261</v>
      </c>
      <c r="GP4" s="8" t="s">
        <v>261</v>
      </c>
      <c r="GQ4" s="8" t="s">
        <v>261</v>
      </c>
      <c r="GR4" s="8" t="s">
        <v>261</v>
      </c>
      <c r="GS4" s="8" t="s">
        <v>261</v>
      </c>
      <c r="GT4" s="8" t="s">
        <v>261</v>
      </c>
      <c r="GU4" s="8" t="s">
        <v>261</v>
      </c>
      <c r="GV4" s="8" t="s">
        <v>261</v>
      </c>
      <c r="GW4" s="8" t="s">
        <v>261</v>
      </c>
      <c r="GX4" s="8" t="s">
        <v>261</v>
      </c>
      <c r="GY4" s="8" t="s">
        <v>261</v>
      </c>
      <c r="GZ4" s="8" t="s">
        <v>261</v>
      </c>
      <c r="HA4" s="8" t="s">
        <v>261</v>
      </c>
      <c r="HB4" s="8" t="s">
        <v>261</v>
      </c>
      <c r="HC4" s="8" t="s">
        <v>261</v>
      </c>
      <c r="HD4" s="8" t="s">
        <v>261</v>
      </c>
      <c r="HE4" s="8" t="s">
        <v>261</v>
      </c>
      <c r="HF4" s="8" t="s">
        <v>261</v>
      </c>
      <c r="HG4" s="8" t="s">
        <v>261</v>
      </c>
      <c r="HH4" s="8" t="s">
        <v>261</v>
      </c>
      <c r="HI4" s="8" t="s">
        <v>261</v>
      </c>
      <c r="HJ4" s="8" t="s">
        <v>261</v>
      </c>
      <c r="HK4" s="8" t="s">
        <v>261</v>
      </c>
      <c r="HL4" s="8" t="s">
        <v>261</v>
      </c>
      <c r="HM4" s="8" t="s">
        <v>261</v>
      </c>
      <c r="HN4" s="8" t="s">
        <v>261</v>
      </c>
      <c r="HO4" s="8" t="s">
        <v>261</v>
      </c>
      <c r="HP4" s="8" t="s">
        <v>261</v>
      </c>
      <c r="HQ4" s="8" t="s">
        <v>261</v>
      </c>
      <c r="HR4" s="8" t="s">
        <v>261</v>
      </c>
      <c r="HS4" s="8" t="s">
        <v>261</v>
      </c>
      <c r="HT4" s="8" t="s">
        <v>261</v>
      </c>
      <c r="HU4" s="8" t="s">
        <v>261</v>
      </c>
      <c r="HV4" s="8" t="s">
        <v>261</v>
      </c>
      <c r="HW4" s="8" t="s">
        <v>261</v>
      </c>
      <c r="HX4" s="8" t="s">
        <v>261</v>
      </c>
      <c r="HY4" s="8" t="s">
        <v>261</v>
      </c>
      <c r="HZ4" s="8" t="s">
        <v>261</v>
      </c>
      <c r="IA4" s="8" t="s">
        <v>261</v>
      </c>
      <c r="IB4" s="8" t="s">
        <v>261</v>
      </c>
      <c r="IC4" s="8" t="s">
        <v>261</v>
      </c>
      <c r="ID4" s="8" t="s">
        <v>261</v>
      </c>
      <c r="IE4" s="8" t="s">
        <v>261</v>
      </c>
      <c r="IF4" s="8" t="s">
        <v>261</v>
      </c>
      <c r="IG4" s="8" t="s">
        <v>261</v>
      </c>
      <c r="IH4" s="8" t="s">
        <v>261</v>
      </c>
      <c r="II4" s="8" t="s">
        <v>261</v>
      </c>
      <c r="IJ4" s="8" t="s">
        <v>261</v>
      </c>
      <c r="IK4" s="8" t="s">
        <v>261</v>
      </c>
      <c r="IL4" s="8" t="s">
        <v>261</v>
      </c>
      <c r="IM4" s="8" t="s">
        <v>261</v>
      </c>
      <c r="IN4" s="8" t="s">
        <v>261</v>
      </c>
      <c r="IO4" s="8" t="s">
        <v>261</v>
      </c>
      <c r="IP4" s="8" t="s">
        <v>261</v>
      </c>
      <c r="IQ4" s="8" t="s">
        <v>261</v>
      </c>
    </row>
    <row r="5" spans="1:251">
      <c r="A5" s="4" t="s">
        <v>253</v>
      </c>
      <c r="B5" s="8" t="s">
        <v>1311</v>
      </c>
      <c r="C5" s="8" t="s">
        <v>1311</v>
      </c>
      <c r="D5" s="8" t="s">
        <v>1311</v>
      </c>
      <c r="E5" s="8" t="s">
        <v>1311</v>
      </c>
      <c r="F5" s="8" t="s">
        <v>1311</v>
      </c>
      <c r="G5" s="8" t="s">
        <v>1311</v>
      </c>
      <c r="H5" s="8" t="s">
        <v>1311</v>
      </c>
      <c r="I5" s="8" t="s">
        <v>1311</v>
      </c>
      <c r="J5" s="8" t="s">
        <v>1311</v>
      </c>
      <c r="K5" s="8" t="s">
        <v>1311</v>
      </c>
      <c r="L5" s="8" t="s">
        <v>1311</v>
      </c>
      <c r="M5" s="8" t="s">
        <v>1311</v>
      </c>
      <c r="N5" s="8" t="s">
        <v>1311</v>
      </c>
      <c r="O5" s="8" t="s">
        <v>1311</v>
      </c>
      <c r="P5" s="8" t="s">
        <v>1311</v>
      </c>
      <c r="Q5" s="8" t="s">
        <v>1311</v>
      </c>
      <c r="R5" s="8" t="s">
        <v>1311</v>
      </c>
      <c r="S5" s="8" t="s">
        <v>1311</v>
      </c>
      <c r="T5" s="8" t="s">
        <v>1311</v>
      </c>
      <c r="U5" s="8" t="s">
        <v>1311</v>
      </c>
      <c r="V5" s="8" t="s">
        <v>1311</v>
      </c>
      <c r="W5" s="8" t="s">
        <v>1311</v>
      </c>
      <c r="X5" s="8" t="s">
        <v>1311</v>
      </c>
      <c r="Y5" s="8" t="s">
        <v>1311</v>
      </c>
      <c r="Z5" s="8" t="s">
        <v>1311</v>
      </c>
      <c r="AA5" s="8" t="s">
        <v>1311</v>
      </c>
      <c r="AB5" s="8" t="s">
        <v>1311</v>
      </c>
      <c r="AC5" s="8" t="s">
        <v>1311</v>
      </c>
      <c r="AD5" s="8" t="s">
        <v>1311</v>
      </c>
      <c r="AE5" s="8" t="s">
        <v>1311</v>
      </c>
      <c r="AF5" s="8" t="s">
        <v>1311</v>
      </c>
      <c r="AG5" s="8" t="s">
        <v>1311</v>
      </c>
      <c r="AH5" s="8" t="s">
        <v>1311</v>
      </c>
      <c r="AI5" s="8" t="s">
        <v>1311</v>
      </c>
      <c r="AJ5" s="8" t="s">
        <v>1311</v>
      </c>
      <c r="AK5" s="8" t="s">
        <v>1311</v>
      </c>
      <c r="AL5" s="8" t="s">
        <v>1311</v>
      </c>
      <c r="AM5" s="8" t="s">
        <v>1311</v>
      </c>
      <c r="AN5" s="8" t="s">
        <v>1311</v>
      </c>
      <c r="AO5" s="8" t="s">
        <v>1311</v>
      </c>
      <c r="AP5" s="8" t="s">
        <v>1311</v>
      </c>
      <c r="AQ5" s="8" t="s">
        <v>1311</v>
      </c>
      <c r="AR5" s="8" t="s">
        <v>1311</v>
      </c>
      <c r="AS5" s="8" t="s">
        <v>1311</v>
      </c>
      <c r="AT5" s="8" t="s">
        <v>1311</v>
      </c>
      <c r="AU5" s="8" t="s">
        <v>1311</v>
      </c>
      <c r="AV5" s="8" t="s">
        <v>1311</v>
      </c>
      <c r="AW5" s="8" t="s">
        <v>1311</v>
      </c>
      <c r="AX5" s="8" t="s">
        <v>1311</v>
      </c>
      <c r="AY5" s="8" t="s">
        <v>1311</v>
      </c>
      <c r="AZ5" s="8" t="s">
        <v>1311</v>
      </c>
      <c r="BA5" s="8" t="s">
        <v>1311</v>
      </c>
      <c r="BB5" s="8" t="s">
        <v>1311</v>
      </c>
      <c r="BC5" s="8" t="s">
        <v>1311</v>
      </c>
      <c r="BD5" s="8" t="s">
        <v>1311</v>
      </c>
      <c r="BE5" s="8" t="s">
        <v>1311</v>
      </c>
      <c r="BF5" s="8" t="s">
        <v>1311</v>
      </c>
      <c r="BG5" s="8" t="s">
        <v>1311</v>
      </c>
      <c r="BH5" s="8" t="s">
        <v>1311</v>
      </c>
      <c r="BI5" s="8" t="s">
        <v>1311</v>
      </c>
      <c r="BJ5" s="8" t="s">
        <v>1311</v>
      </c>
      <c r="BK5" s="8" t="s">
        <v>1311</v>
      </c>
      <c r="BL5" s="8" t="s">
        <v>1311</v>
      </c>
      <c r="BM5" s="8" t="s">
        <v>1311</v>
      </c>
      <c r="BN5" s="8" t="s">
        <v>1311</v>
      </c>
      <c r="BO5" s="8" t="s">
        <v>1311</v>
      </c>
      <c r="BP5" s="8" t="s">
        <v>1311</v>
      </c>
      <c r="BQ5" s="8" t="s">
        <v>1311</v>
      </c>
      <c r="BR5" s="8" t="s">
        <v>1311</v>
      </c>
      <c r="BS5" s="8" t="s">
        <v>1311</v>
      </c>
      <c r="BT5" s="8" t="s">
        <v>1311</v>
      </c>
      <c r="BU5" s="8" t="s">
        <v>1311</v>
      </c>
      <c r="BV5" s="8" t="s">
        <v>1311</v>
      </c>
      <c r="BW5" s="8" t="s">
        <v>1311</v>
      </c>
      <c r="BX5" s="8" t="s">
        <v>1311</v>
      </c>
      <c r="BY5" s="8" t="s">
        <v>1311</v>
      </c>
      <c r="BZ5" s="8" t="s">
        <v>1311</v>
      </c>
      <c r="CA5" s="8" t="s">
        <v>1311</v>
      </c>
      <c r="CB5" s="8" t="s">
        <v>1311</v>
      </c>
      <c r="CC5" s="8" t="s">
        <v>1311</v>
      </c>
      <c r="CD5" s="8" t="s">
        <v>1311</v>
      </c>
      <c r="CE5" s="8" t="s">
        <v>1311</v>
      </c>
      <c r="CF5" s="8" t="s">
        <v>1311</v>
      </c>
      <c r="CG5" s="8" t="s">
        <v>1311</v>
      </c>
      <c r="CH5" s="8" t="s">
        <v>1311</v>
      </c>
      <c r="CI5" s="8" t="s">
        <v>1311</v>
      </c>
      <c r="CJ5" s="8" t="s">
        <v>1311</v>
      </c>
      <c r="CK5" s="8" t="s">
        <v>1311</v>
      </c>
      <c r="CL5" s="8" t="s">
        <v>1311</v>
      </c>
      <c r="CM5" s="8" t="s">
        <v>1311</v>
      </c>
      <c r="CN5" s="8" t="s">
        <v>1311</v>
      </c>
      <c r="CO5" s="8" t="s">
        <v>1311</v>
      </c>
      <c r="CP5" s="8" t="s">
        <v>1311</v>
      </c>
      <c r="CQ5" s="8" t="s">
        <v>1311</v>
      </c>
      <c r="CR5" s="8" t="s">
        <v>1311</v>
      </c>
      <c r="CS5" s="8" t="s">
        <v>1311</v>
      </c>
      <c r="CT5" s="8" t="s">
        <v>1311</v>
      </c>
      <c r="CU5" s="8" t="s">
        <v>1311</v>
      </c>
      <c r="CV5" s="8" t="s">
        <v>1311</v>
      </c>
      <c r="CW5" s="8" t="s">
        <v>1311</v>
      </c>
      <c r="CX5" s="8" t="s">
        <v>1311</v>
      </c>
      <c r="CY5" s="8" t="s">
        <v>1311</v>
      </c>
      <c r="CZ5" s="8" t="s">
        <v>1311</v>
      </c>
      <c r="DA5" s="8" t="s">
        <v>1311</v>
      </c>
      <c r="DB5" s="8" t="s">
        <v>1311</v>
      </c>
      <c r="DC5" s="8" t="s">
        <v>1311</v>
      </c>
      <c r="DD5" s="8" t="s">
        <v>1311</v>
      </c>
      <c r="DE5" s="8" t="s">
        <v>1311</v>
      </c>
      <c r="DF5" s="8" t="s">
        <v>1311</v>
      </c>
      <c r="DG5" s="8" t="s">
        <v>1311</v>
      </c>
      <c r="DH5" s="8" t="s">
        <v>1311</v>
      </c>
      <c r="DI5" s="8" t="s">
        <v>1311</v>
      </c>
      <c r="DJ5" s="8" t="s">
        <v>1311</v>
      </c>
      <c r="DK5" s="8" t="s">
        <v>1311</v>
      </c>
      <c r="DL5" s="8" t="s">
        <v>1311</v>
      </c>
      <c r="DM5" s="8" t="s">
        <v>1311</v>
      </c>
      <c r="DN5" s="8" t="s">
        <v>1311</v>
      </c>
      <c r="DO5" s="8" t="s">
        <v>1311</v>
      </c>
      <c r="DP5" s="8" t="s">
        <v>1311</v>
      </c>
      <c r="DQ5" s="8" t="s">
        <v>1311</v>
      </c>
      <c r="DR5" s="8" t="s">
        <v>1311</v>
      </c>
      <c r="DS5" s="8" t="s">
        <v>1311</v>
      </c>
      <c r="DT5" s="8" t="s">
        <v>1311</v>
      </c>
      <c r="DU5" s="8" t="s">
        <v>1311</v>
      </c>
      <c r="DV5" s="8" t="s">
        <v>1311</v>
      </c>
      <c r="DW5" s="8" t="s">
        <v>1311</v>
      </c>
      <c r="DX5" s="8" t="s">
        <v>1311</v>
      </c>
      <c r="DY5" s="8" t="s">
        <v>1311</v>
      </c>
      <c r="DZ5" s="8" t="s">
        <v>1311</v>
      </c>
      <c r="EA5" s="8" t="s">
        <v>1311</v>
      </c>
      <c r="EB5" s="8" t="s">
        <v>1311</v>
      </c>
      <c r="EC5" s="8" t="s">
        <v>1311</v>
      </c>
      <c r="ED5" s="8" t="s">
        <v>1311</v>
      </c>
      <c r="EE5" s="8" t="s">
        <v>1311</v>
      </c>
      <c r="EF5" s="8" t="s">
        <v>1311</v>
      </c>
      <c r="EG5" s="8" t="s">
        <v>1311</v>
      </c>
      <c r="EH5" s="8" t="s">
        <v>1311</v>
      </c>
      <c r="EI5" s="8" t="s">
        <v>1311</v>
      </c>
      <c r="EJ5" s="8" t="s">
        <v>1311</v>
      </c>
      <c r="EK5" s="8" t="s">
        <v>1311</v>
      </c>
      <c r="EL5" s="8" t="s">
        <v>1311</v>
      </c>
      <c r="EM5" s="8" t="s">
        <v>1311</v>
      </c>
      <c r="EN5" s="8" t="s">
        <v>1311</v>
      </c>
      <c r="EO5" s="8" t="s">
        <v>1311</v>
      </c>
      <c r="EP5" s="8" t="s">
        <v>1311</v>
      </c>
      <c r="EQ5" s="8" t="s">
        <v>1311</v>
      </c>
      <c r="ER5" s="8" t="s">
        <v>1311</v>
      </c>
      <c r="ES5" s="8" t="s">
        <v>1311</v>
      </c>
      <c r="ET5" s="8" t="s">
        <v>1311</v>
      </c>
      <c r="EU5" s="8" t="s">
        <v>1311</v>
      </c>
      <c r="EV5" s="8" t="s">
        <v>1311</v>
      </c>
      <c r="EW5" s="8" t="s">
        <v>1311</v>
      </c>
      <c r="EX5" s="8" t="s">
        <v>1311</v>
      </c>
      <c r="EY5" s="8" t="s">
        <v>1311</v>
      </c>
      <c r="EZ5" s="8" t="s">
        <v>1311</v>
      </c>
      <c r="FA5" s="8" t="s">
        <v>1311</v>
      </c>
      <c r="FB5" s="8" t="s">
        <v>1311</v>
      </c>
      <c r="FC5" s="8" t="s">
        <v>1311</v>
      </c>
      <c r="FD5" s="8" t="s">
        <v>1311</v>
      </c>
      <c r="FE5" s="8" t="s">
        <v>1311</v>
      </c>
      <c r="FF5" s="8" t="s">
        <v>1311</v>
      </c>
      <c r="FG5" s="8" t="s">
        <v>1311</v>
      </c>
      <c r="FH5" s="8" t="s">
        <v>1311</v>
      </c>
      <c r="FI5" s="8" t="s">
        <v>1311</v>
      </c>
      <c r="FJ5" s="8" t="s">
        <v>1311</v>
      </c>
      <c r="FK5" s="8" t="s">
        <v>1311</v>
      </c>
      <c r="FL5" s="8" t="s">
        <v>1311</v>
      </c>
      <c r="FM5" s="8" t="s">
        <v>1311</v>
      </c>
      <c r="FN5" s="8" t="s">
        <v>1311</v>
      </c>
      <c r="FO5" s="8" t="s">
        <v>1311</v>
      </c>
      <c r="FP5" s="8" t="s">
        <v>1311</v>
      </c>
      <c r="FQ5" s="8" t="s">
        <v>1311</v>
      </c>
      <c r="FR5" s="8" t="s">
        <v>1311</v>
      </c>
      <c r="FS5" s="8" t="s">
        <v>1311</v>
      </c>
      <c r="FT5" s="8" t="s">
        <v>1311</v>
      </c>
      <c r="FU5" s="8" t="s">
        <v>1311</v>
      </c>
      <c r="FV5" s="8" t="s">
        <v>1311</v>
      </c>
      <c r="FW5" s="8" t="s">
        <v>1311</v>
      </c>
      <c r="FX5" s="8" t="s">
        <v>1311</v>
      </c>
      <c r="FY5" s="8" t="s">
        <v>1311</v>
      </c>
      <c r="FZ5" s="8" t="s">
        <v>1311</v>
      </c>
      <c r="GA5" s="8" t="s">
        <v>1311</v>
      </c>
      <c r="GB5" s="8" t="s">
        <v>1311</v>
      </c>
      <c r="GC5" s="8" t="s">
        <v>1311</v>
      </c>
      <c r="GD5" s="8" t="s">
        <v>1311</v>
      </c>
      <c r="GE5" s="8" t="s">
        <v>1311</v>
      </c>
      <c r="GF5" s="8" t="s">
        <v>1311</v>
      </c>
      <c r="GG5" s="8" t="s">
        <v>1311</v>
      </c>
      <c r="GH5" s="8" t="s">
        <v>1311</v>
      </c>
      <c r="GI5" s="8" t="s">
        <v>1311</v>
      </c>
      <c r="GJ5" s="8" t="s">
        <v>1311</v>
      </c>
      <c r="GK5" s="8" t="s">
        <v>1311</v>
      </c>
      <c r="GL5" s="8" t="s">
        <v>1311</v>
      </c>
      <c r="GM5" s="8" t="s">
        <v>1311</v>
      </c>
      <c r="GN5" s="8" t="s">
        <v>1311</v>
      </c>
      <c r="GO5" s="8" t="s">
        <v>1311</v>
      </c>
      <c r="GP5" s="8" t="s">
        <v>1311</v>
      </c>
      <c r="GQ5" s="8" t="s">
        <v>1311</v>
      </c>
      <c r="GR5" s="8" t="s">
        <v>1311</v>
      </c>
      <c r="GS5" s="8" t="s">
        <v>1311</v>
      </c>
      <c r="GT5" s="8" t="s">
        <v>1311</v>
      </c>
      <c r="GU5" s="8" t="s">
        <v>1311</v>
      </c>
      <c r="GV5" s="8" t="s">
        <v>1311</v>
      </c>
      <c r="GW5" s="8" t="s">
        <v>1311</v>
      </c>
      <c r="GX5" s="8" t="s">
        <v>1311</v>
      </c>
      <c r="GY5" s="8" t="s">
        <v>1311</v>
      </c>
      <c r="GZ5" s="8" t="s">
        <v>1311</v>
      </c>
      <c r="HA5" s="8" t="s">
        <v>1311</v>
      </c>
      <c r="HB5" s="8" t="s">
        <v>1311</v>
      </c>
      <c r="HC5" s="8" t="s">
        <v>1311</v>
      </c>
      <c r="HD5" s="8" t="s">
        <v>1311</v>
      </c>
      <c r="HE5" s="8" t="s">
        <v>1311</v>
      </c>
      <c r="HF5" s="8" t="s">
        <v>1311</v>
      </c>
      <c r="HG5" s="8" t="s">
        <v>1311</v>
      </c>
      <c r="HH5" s="8" t="s">
        <v>1311</v>
      </c>
      <c r="HI5" s="8" t="s">
        <v>1311</v>
      </c>
      <c r="HJ5" s="8" t="s">
        <v>1311</v>
      </c>
      <c r="HK5" s="8" t="s">
        <v>1311</v>
      </c>
      <c r="HL5" s="8" t="s">
        <v>1311</v>
      </c>
      <c r="HM5" s="8" t="s">
        <v>1311</v>
      </c>
      <c r="HN5" s="8" t="s">
        <v>1311</v>
      </c>
      <c r="HO5" s="8" t="s">
        <v>1311</v>
      </c>
      <c r="HP5" s="8" t="s">
        <v>1311</v>
      </c>
      <c r="HQ5" s="8" t="s">
        <v>1311</v>
      </c>
      <c r="HR5" s="8" t="s">
        <v>1311</v>
      </c>
      <c r="HS5" s="8" t="s">
        <v>1311</v>
      </c>
      <c r="HT5" s="8" t="s">
        <v>1311</v>
      </c>
      <c r="HU5" s="8" t="s">
        <v>1311</v>
      </c>
      <c r="HV5" s="8" t="s">
        <v>1311</v>
      </c>
      <c r="HW5" s="8" t="s">
        <v>1311</v>
      </c>
      <c r="HX5" s="8" t="s">
        <v>1311</v>
      </c>
      <c r="HY5" s="8" t="s">
        <v>1311</v>
      </c>
      <c r="HZ5" s="8" t="s">
        <v>1311</v>
      </c>
      <c r="IA5" s="8" t="s">
        <v>1311</v>
      </c>
      <c r="IB5" s="8" t="s">
        <v>1311</v>
      </c>
      <c r="IC5" s="8" t="s">
        <v>1311</v>
      </c>
      <c r="ID5" s="8" t="s">
        <v>1311</v>
      </c>
      <c r="IE5" s="8" t="s">
        <v>1311</v>
      </c>
      <c r="IF5" s="8" t="s">
        <v>1311</v>
      </c>
      <c r="IG5" s="8" t="s">
        <v>1311</v>
      </c>
      <c r="IH5" s="8" t="s">
        <v>1311</v>
      </c>
      <c r="II5" s="8" t="s">
        <v>1311</v>
      </c>
      <c r="IJ5" s="8" t="s">
        <v>1311</v>
      </c>
      <c r="IK5" s="8" t="s">
        <v>1311</v>
      </c>
      <c r="IL5" s="8" t="s">
        <v>1311</v>
      </c>
      <c r="IM5" s="8" t="s">
        <v>1311</v>
      </c>
      <c r="IN5" s="8" t="s">
        <v>1311</v>
      </c>
      <c r="IO5" s="8" t="s">
        <v>1311</v>
      </c>
      <c r="IP5" s="8" t="s">
        <v>1311</v>
      </c>
      <c r="IQ5" s="8" t="s">
        <v>1311</v>
      </c>
    </row>
    <row r="6" spans="1:251">
      <c r="A6" s="4" t="s">
        <v>254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2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2</v>
      </c>
      <c r="AM6" s="1">
        <v>2</v>
      </c>
      <c r="AN6" s="1">
        <v>2</v>
      </c>
      <c r="AO6" s="1">
        <v>2</v>
      </c>
      <c r="AP6" s="1">
        <v>2</v>
      </c>
      <c r="AQ6" s="1">
        <v>2</v>
      </c>
      <c r="AR6" s="1">
        <v>2</v>
      </c>
      <c r="AS6" s="1">
        <v>2</v>
      </c>
      <c r="AT6" s="1">
        <v>2</v>
      </c>
      <c r="AU6" s="1">
        <v>2</v>
      </c>
      <c r="AV6" s="1">
        <v>2</v>
      </c>
      <c r="AW6" s="1">
        <v>2</v>
      </c>
      <c r="AX6" s="1">
        <v>2</v>
      </c>
      <c r="AY6" s="1">
        <v>2</v>
      </c>
      <c r="AZ6" s="1">
        <v>2</v>
      </c>
      <c r="BA6" s="1">
        <v>2</v>
      </c>
      <c r="BB6" s="1">
        <v>2</v>
      </c>
      <c r="BC6" s="1">
        <v>2</v>
      </c>
      <c r="BD6" s="1">
        <v>2</v>
      </c>
      <c r="BE6" s="1">
        <v>2</v>
      </c>
      <c r="BF6" s="1">
        <v>2</v>
      </c>
      <c r="BG6" s="1">
        <v>2</v>
      </c>
      <c r="BH6" s="1">
        <v>2</v>
      </c>
      <c r="BI6" s="1">
        <v>2</v>
      </c>
      <c r="BJ6" s="1">
        <v>2</v>
      </c>
      <c r="BK6" s="1">
        <v>2</v>
      </c>
      <c r="BL6" s="1">
        <v>2</v>
      </c>
      <c r="BM6" s="1">
        <v>2</v>
      </c>
      <c r="BN6" s="1">
        <v>2</v>
      </c>
      <c r="BO6" s="1">
        <v>2</v>
      </c>
      <c r="BP6" s="1">
        <v>2</v>
      </c>
      <c r="BQ6" s="1">
        <v>2</v>
      </c>
      <c r="BR6" s="1">
        <v>2</v>
      </c>
      <c r="BS6" s="1">
        <v>2</v>
      </c>
      <c r="BT6" s="1">
        <v>2</v>
      </c>
      <c r="BU6" s="1">
        <v>2</v>
      </c>
      <c r="BV6" s="1">
        <v>2</v>
      </c>
      <c r="BW6" s="1">
        <v>2</v>
      </c>
      <c r="BX6" s="1">
        <v>2</v>
      </c>
      <c r="BY6" s="1">
        <v>2</v>
      </c>
      <c r="BZ6" s="1">
        <v>2</v>
      </c>
      <c r="CA6" s="1">
        <v>2</v>
      </c>
      <c r="CB6" s="1">
        <v>2</v>
      </c>
      <c r="CC6" s="1">
        <v>2</v>
      </c>
      <c r="CD6" s="1">
        <v>2</v>
      </c>
      <c r="CE6" s="1">
        <v>2</v>
      </c>
      <c r="CF6" s="1">
        <v>2</v>
      </c>
      <c r="CG6" s="1">
        <v>2</v>
      </c>
      <c r="CH6" s="1">
        <v>2</v>
      </c>
      <c r="CI6" s="1">
        <v>2</v>
      </c>
      <c r="CJ6" s="1">
        <v>2</v>
      </c>
      <c r="CK6" s="1">
        <v>2</v>
      </c>
      <c r="CL6" s="1">
        <v>2</v>
      </c>
      <c r="CM6" s="1">
        <v>2</v>
      </c>
      <c r="CN6" s="1">
        <v>2</v>
      </c>
      <c r="CO6" s="1">
        <v>2</v>
      </c>
      <c r="CP6" s="1">
        <v>2</v>
      </c>
      <c r="CQ6" s="1">
        <v>2</v>
      </c>
      <c r="CR6" s="1">
        <v>2</v>
      </c>
      <c r="CS6" s="1">
        <v>2</v>
      </c>
      <c r="CT6" s="1">
        <v>2</v>
      </c>
      <c r="CU6" s="1">
        <v>2</v>
      </c>
      <c r="CV6" s="1">
        <v>2</v>
      </c>
      <c r="CW6" s="1">
        <v>2</v>
      </c>
      <c r="CX6" s="1">
        <v>2</v>
      </c>
      <c r="CY6" s="1">
        <v>2</v>
      </c>
      <c r="CZ6" s="1">
        <v>2</v>
      </c>
      <c r="DA6" s="1">
        <v>2</v>
      </c>
      <c r="DB6" s="1">
        <v>2</v>
      </c>
      <c r="DC6" s="1">
        <v>2</v>
      </c>
      <c r="DD6" s="1">
        <v>2</v>
      </c>
      <c r="DE6" s="1">
        <v>2</v>
      </c>
      <c r="DF6" s="1">
        <v>2</v>
      </c>
      <c r="DG6" s="1">
        <v>2</v>
      </c>
      <c r="DH6" s="1">
        <v>2</v>
      </c>
      <c r="DI6" s="1">
        <v>2</v>
      </c>
      <c r="DJ6" s="1">
        <v>2</v>
      </c>
      <c r="DK6" s="1">
        <v>2</v>
      </c>
      <c r="DL6" s="1">
        <v>2</v>
      </c>
      <c r="DM6" s="1">
        <v>2</v>
      </c>
      <c r="DN6" s="1">
        <v>2</v>
      </c>
      <c r="DO6" s="1">
        <v>2</v>
      </c>
      <c r="DP6" s="1">
        <v>2</v>
      </c>
      <c r="DQ6" s="1">
        <v>2</v>
      </c>
      <c r="DR6" s="1">
        <v>2</v>
      </c>
      <c r="DS6" s="1">
        <v>2</v>
      </c>
      <c r="DT6" s="1">
        <v>2</v>
      </c>
      <c r="DU6" s="1">
        <v>2</v>
      </c>
      <c r="DV6" s="1">
        <v>2</v>
      </c>
      <c r="DW6" s="1">
        <v>2</v>
      </c>
      <c r="DX6" s="1">
        <v>2</v>
      </c>
      <c r="DY6" s="1">
        <v>2</v>
      </c>
      <c r="DZ6" s="1">
        <v>2</v>
      </c>
      <c r="EA6" s="1">
        <v>2</v>
      </c>
      <c r="EB6" s="1">
        <v>2</v>
      </c>
      <c r="EC6" s="1">
        <v>2</v>
      </c>
      <c r="ED6" s="1">
        <v>2</v>
      </c>
      <c r="EE6" s="1">
        <v>2</v>
      </c>
      <c r="EF6" s="1">
        <v>2</v>
      </c>
      <c r="EG6" s="1">
        <v>2</v>
      </c>
      <c r="EH6" s="1">
        <v>2</v>
      </c>
      <c r="EI6" s="1">
        <v>2</v>
      </c>
      <c r="EJ6" s="1">
        <v>2</v>
      </c>
      <c r="EK6" s="1">
        <v>2</v>
      </c>
      <c r="EL6" s="1">
        <v>2</v>
      </c>
      <c r="EM6" s="1">
        <v>2</v>
      </c>
      <c r="EN6" s="1">
        <v>2</v>
      </c>
      <c r="EO6" s="1">
        <v>2</v>
      </c>
      <c r="EP6" s="1">
        <v>2</v>
      </c>
      <c r="EQ6" s="1">
        <v>2</v>
      </c>
      <c r="ER6" s="1">
        <v>2</v>
      </c>
      <c r="ES6" s="1">
        <v>2</v>
      </c>
      <c r="ET6" s="1">
        <v>2</v>
      </c>
      <c r="EU6" s="1">
        <v>2</v>
      </c>
      <c r="EV6" s="1">
        <v>2</v>
      </c>
      <c r="EW6" s="1">
        <v>2</v>
      </c>
      <c r="EX6" s="1">
        <v>2</v>
      </c>
      <c r="EY6" s="1">
        <v>2</v>
      </c>
      <c r="EZ6" s="1">
        <v>2</v>
      </c>
      <c r="FA6" s="1">
        <v>2</v>
      </c>
      <c r="FB6" s="1">
        <v>2</v>
      </c>
      <c r="FC6" s="1">
        <v>2</v>
      </c>
      <c r="FD6" s="1">
        <v>2</v>
      </c>
      <c r="FE6" s="1">
        <v>2</v>
      </c>
      <c r="FF6" s="1">
        <v>2</v>
      </c>
      <c r="FG6" s="1">
        <v>2</v>
      </c>
      <c r="FH6" s="1">
        <v>2</v>
      </c>
      <c r="FI6" s="1">
        <v>2</v>
      </c>
      <c r="FJ6" s="1">
        <v>2</v>
      </c>
      <c r="FK6" s="1">
        <v>2</v>
      </c>
      <c r="FL6" s="1">
        <v>2</v>
      </c>
      <c r="FM6" s="1">
        <v>2</v>
      </c>
      <c r="FN6" s="1">
        <v>2</v>
      </c>
      <c r="FO6" s="1">
        <v>2</v>
      </c>
      <c r="FP6" s="1">
        <v>2</v>
      </c>
      <c r="FQ6" s="1">
        <v>2</v>
      </c>
      <c r="FR6" s="1">
        <v>2</v>
      </c>
      <c r="FS6" s="1">
        <v>2</v>
      </c>
      <c r="FT6" s="1">
        <v>2</v>
      </c>
      <c r="FU6" s="1">
        <v>2</v>
      </c>
      <c r="FV6" s="1">
        <v>2</v>
      </c>
      <c r="FW6" s="1">
        <v>2</v>
      </c>
      <c r="FX6" s="1">
        <v>2</v>
      </c>
      <c r="FY6" s="1">
        <v>2</v>
      </c>
      <c r="FZ6" s="1">
        <v>2</v>
      </c>
      <c r="GA6" s="1">
        <v>2</v>
      </c>
      <c r="GB6" s="1">
        <v>2</v>
      </c>
      <c r="GC6" s="1">
        <v>2</v>
      </c>
      <c r="GD6" s="1">
        <v>2</v>
      </c>
      <c r="GE6" s="1">
        <v>2</v>
      </c>
      <c r="GF6" s="1">
        <v>2</v>
      </c>
      <c r="GG6" s="1">
        <v>2</v>
      </c>
      <c r="GH6" s="1">
        <v>2</v>
      </c>
      <c r="GI6" s="1">
        <v>2</v>
      </c>
      <c r="GJ6" s="1">
        <v>2</v>
      </c>
      <c r="GK6" s="1">
        <v>2</v>
      </c>
      <c r="GL6" s="1">
        <v>2</v>
      </c>
      <c r="GM6" s="1">
        <v>2</v>
      </c>
      <c r="GN6" s="1">
        <v>2</v>
      </c>
      <c r="GO6" s="1">
        <v>2</v>
      </c>
      <c r="GP6" s="1">
        <v>2</v>
      </c>
      <c r="GQ6" s="1">
        <v>2</v>
      </c>
      <c r="GR6" s="1">
        <v>2</v>
      </c>
      <c r="GS6" s="1">
        <v>2</v>
      </c>
      <c r="GT6" s="1">
        <v>2</v>
      </c>
      <c r="GU6" s="1">
        <v>2</v>
      </c>
      <c r="GV6" s="1">
        <v>2</v>
      </c>
      <c r="GW6" s="1">
        <v>2</v>
      </c>
      <c r="GX6" s="1">
        <v>2</v>
      </c>
      <c r="GY6" s="1">
        <v>2</v>
      </c>
      <c r="GZ6" s="1">
        <v>2</v>
      </c>
      <c r="HA6" s="1">
        <v>2</v>
      </c>
      <c r="HB6" s="1">
        <v>2</v>
      </c>
      <c r="HC6" s="1">
        <v>2</v>
      </c>
      <c r="HD6" s="1">
        <v>2</v>
      </c>
      <c r="HE6" s="1">
        <v>2</v>
      </c>
      <c r="HF6" s="1">
        <v>2</v>
      </c>
      <c r="HG6" s="1">
        <v>2</v>
      </c>
      <c r="HH6" s="1">
        <v>2</v>
      </c>
      <c r="HI6" s="1">
        <v>2</v>
      </c>
      <c r="HJ6" s="1">
        <v>2</v>
      </c>
      <c r="HK6" s="1">
        <v>2</v>
      </c>
      <c r="HL6" s="1">
        <v>2</v>
      </c>
      <c r="HM6" s="1">
        <v>2</v>
      </c>
      <c r="HN6" s="1">
        <v>2</v>
      </c>
      <c r="HO6" s="1">
        <v>2</v>
      </c>
      <c r="HP6" s="1">
        <v>2</v>
      </c>
      <c r="HQ6" s="1">
        <v>2</v>
      </c>
      <c r="HR6" s="1">
        <v>2</v>
      </c>
      <c r="HS6" s="1">
        <v>2</v>
      </c>
      <c r="HT6" s="1">
        <v>2</v>
      </c>
      <c r="HU6" s="1">
        <v>2</v>
      </c>
      <c r="HV6" s="1">
        <v>2</v>
      </c>
      <c r="HW6" s="1">
        <v>2</v>
      </c>
      <c r="HX6" s="1">
        <v>2</v>
      </c>
      <c r="HY6" s="1">
        <v>2</v>
      </c>
      <c r="HZ6" s="1">
        <v>2</v>
      </c>
      <c r="IA6" s="1">
        <v>2</v>
      </c>
      <c r="IB6" s="1">
        <v>2</v>
      </c>
      <c r="IC6" s="1">
        <v>2</v>
      </c>
      <c r="ID6" s="1">
        <v>2</v>
      </c>
      <c r="IE6" s="1">
        <v>2</v>
      </c>
      <c r="IF6" s="1">
        <v>2</v>
      </c>
      <c r="IG6" s="1">
        <v>2</v>
      </c>
      <c r="IH6" s="1">
        <v>2</v>
      </c>
      <c r="II6" s="1">
        <v>2</v>
      </c>
      <c r="IJ6" s="1">
        <v>2</v>
      </c>
      <c r="IK6" s="1">
        <v>2</v>
      </c>
      <c r="IL6" s="1">
        <v>2</v>
      </c>
      <c r="IM6" s="1">
        <v>2</v>
      </c>
      <c r="IN6" s="1">
        <v>2</v>
      </c>
      <c r="IO6" s="1">
        <v>2</v>
      </c>
      <c r="IP6" s="1">
        <v>2</v>
      </c>
      <c r="IQ6" s="1">
        <v>2</v>
      </c>
    </row>
    <row r="7" spans="1:251" s="6" customFormat="1">
      <c r="A7" s="5" t="s">
        <v>255</v>
      </c>
      <c r="B7" s="6">
        <v>42036</v>
      </c>
      <c r="C7" s="6">
        <v>42036</v>
      </c>
      <c r="D7" s="6">
        <v>42036</v>
      </c>
      <c r="E7" s="6">
        <v>42036</v>
      </c>
      <c r="F7" s="6">
        <v>42036</v>
      </c>
      <c r="G7" s="6">
        <v>42036</v>
      </c>
      <c r="H7" s="6">
        <v>42036</v>
      </c>
      <c r="I7" s="6">
        <v>42036</v>
      </c>
      <c r="J7" s="6">
        <v>42036</v>
      </c>
      <c r="K7" s="6">
        <v>42036</v>
      </c>
      <c r="L7" s="6">
        <v>42036</v>
      </c>
      <c r="M7" s="6">
        <v>42036</v>
      </c>
      <c r="N7" s="6">
        <v>42036</v>
      </c>
      <c r="O7" s="6">
        <v>42036</v>
      </c>
      <c r="P7" s="6">
        <v>42036</v>
      </c>
      <c r="Q7" s="6">
        <v>42036</v>
      </c>
      <c r="R7" s="6">
        <v>42036</v>
      </c>
      <c r="S7" s="6">
        <v>42036</v>
      </c>
      <c r="T7" s="6">
        <v>42036</v>
      </c>
      <c r="U7" s="6">
        <v>42036</v>
      </c>
      <c r="V7" s="6">
        <v>42036</v>
      </c>
      <c r="W7" s="6">
        <v>42036</v>
      </c>
      <c r="X7" s="6">
        <v>42036</v>
      </c>
      <c r="Y7" s="6">
        <v>42036</v>
      </c>
      <c r="Z7" s="6">
        <v>42036</v>
      </c>
      <c r="AA7" s="6">
        <v>42036</v>
      </c>
      <c r="AB7" s="6">
        <v>42036</v>
      </c>
      <c r="AC7" s="6">
        <v>42036</v>
      </c>
      <c r="AD7" s="6">
        <v>42036</v>
      </c>
      <c r="AE7" s="6">
        <v>42036</v>
      </c>
      <c r="AF7" s="6">
        <v>42036</v>
      </c>
      <c r="AG7" s="6">
        <v>42036</v>
      </c>
      <c r="AH7" s="6">
        <v>42036</v>
      </c>
      <c r="AI7" s="6">
        <v>42036</v>
      </c>
      <c r="AJ7" s="6">
        <v>42036</v>
      </c>
      <c r="AK7" s="6">
        <v>42036</v>
      </c>
      <c r="AL7" s="6">
        <v>42036</v>
      </c>
      <c r="AM7" s="6">
        <v>42036</v>
      </c>
      <c r="AN7" s="6">
        <v>42036</v>
      </c>
      <c r="AO7" s="6">
        <v>42036</v>
      </c>
      <c r="AP7" s="6">
        <v>42036</v>
      </c>
      <c r="AQ7" s="6">
        <v>42036</v>
      </c>
      <c r="AR7" s="6">
        <v>42036</v>
      </c>
      <c r="AS7" s="6">
        <v>42036</v>
      </c>
      <c r="AT7" s="6">
        <v>42036</v>
      </c>
      <c r="AU7" s="6">
        <v>42036</v>
      </c>
      <c r="AV7" s="6">
        <v>42036</v>
      </c>
      <c r="AW7" s="6">
        <v>42036</v>
      </c>
      <c r="AX7" s="6">
        <v>42036</v>
      </c>
      <c r="AY7" s="6">
        <v>42036</v>
      </c>
      <c r="AZ7" s="6">
        <v>42036</v>
      </c>
      <c r="BA7" s="6">
        <v>42036</v>
      </c>
      <c r="BB7" s="6">
        <v>42036</v>
      </c>
      <c r="BC7" s="6">
        <v>42036</v>
      </c>
      <c r="BD7" s="6">
        <v>42036</v>
      </c>
      <c r="BE7" s="6">
        <v>42036</v>
      </c>
      <c r="BF7" s="6">
        <v>42036</v>
      </c>
      <c r="BG7" s="6">
        <v>42036</v>
      </c>
      <c r="BH7" s="6">
        <v>42036</v>
      </c>
      <c r="BI7" s="6">
        <v>42036</v>
      </c>
      <c r="BJ7" s="6">
        <v>42036</v>
      </c>
      <c r="BK7" s="6">
        <v>42036</v>
      </c>
      <c r="BL7" s="6">
        <v>42036</v>
      </c>
      <c r="BM7" s="6">
        <v>42036</v>
      </c>
      <c r="BN7" s="6">
        <v>42036</v>
      </c>
      <c r="BO7" s="6">
        <v>42036</v>
      </c>
      <c r="BP7" s="6">
        <v>42036</v>
      </c>
      <c r="BQ7" s="6">
        <v>42036</v>
      </c>
      <c r="BR7" s="6">
        <v>42036</v>
      </c>
      <c r="BS7" s="6">
        <v>42036</v>
      </c>
      <c r="BT7" s="6">
        <v>42036</v>
      </c>
      <c r="BU7" s="6">
        <v>42036</v>
      </c>
      <c r="BV7" s="6">
        <v>42036</v>
      </c>
      <c r="BW7" s="6">
        <v>42036</v>
      </c>
      <c r="BX7" s="6">
        <v>42036</v>
      </c>
      <c r="BY7" s="6">
        <v>42036</v>
      </c>
      <c r="BZ7" s="6">
        <v>42036</v>
      </c>
      <c r="CA7" s="6">
        <v>42036</v>
      </c>
      <c r="CB7" s="6">
        <v>42036</v>
      </c>
      <c r="CC7" s="6">
        <v>42036</v>
      </c>
      <c r="CD7" s="6">
        <v>42036</v>
      </c>
      <c r="CE7" s="6">
        <v>42036</v>
      </c>
      <c r="CF7" s="6">
        <v>42036</v>
      </c>
      <c r="CG7" s="6">
        <v>42036</v>
      </c>
      <c r="CH7" s="6">
        <v>42036</v>
      </c>
      <c r="CI7" s="6">
        <v>42036</v>
      </c>
      <c r="CJ7" s="6">
        <v>42036</v>
      </c>
      <c r="CK7" s="6">
        <v>42036</v>
      </c>
      <c r="CL7" s="6">
        <v>42036</v>
      </c>
      <c r="CM7" s="6">
        <v>42036</v>
      </c>
      <c r="CN7" s="6">
        <v>42036</v>
      </c>
      <c r="CO7" s="6">
        <v>42036</v>
      </c>
      <c r="CP7" s="6">
        <v>42036</v>
      </c>
      <c r="CQ7" s="6">
        <v>42036</v>
      </c>
      <c r="CR7" s="6">
        <v>42036</v>
      </c>
      <c r="CS7" s="6">
        <v>42036</v>
      </c>
      <c r="CT7" s="6">
        <v>42036</v>
      </c>
      <c r="CU7" s="6">
        <v>42036</v>
      </c>
      <c r="CV7" s="6">
        <v>42036</v>
      </c>
      <c r="CW7" s="6">
        <v>42036</v>
      </c>
      <c r="CX7" s="6">
        <v>42036</v>
      </c>
      <c r="CY7" s="6">
        <v>42036</v>
      </c>
      <c r="CZ7" s="6">
        <v>42036</v>
      </c>
      <c r="DA7" s="6">
        <v>42036</v>
      </c>
      <c r="DB7" s="6">
        <v>42036</v>
      </c>
      <c r="DC7" s="6">
        <v>42036</v>
      </c>
      <c r="DD7" s="6">
        <v>42036</v>
      </c>
      <c r="DE7" s="6">
        <v>42036</v>
      </c>
      <c r="DF7" s="6">
        <v>42036</v>
      </c>
      <c r="DG7" s="6">
        <v>42036</v>
      </c>
      <c r="DH7" s="6">
        <v>42036</v>
      </c>
      <c r="DI7" s="6">
        <v>42036</v>
      </c>
      <c r="DJ7" s="6">
        <v>42036</v>
      </c>
      <c r="DK7" s="6">
        <v>42036</v>
      </c>
      <c r="DL7" s="6">
        <v>42036</v>
      </c>
      <c r="DM7" s="6">
        <v>42036</v>
      </c>
      <c r="DN7" s="6">
        <v>42036</v>
      </c>
      <c r="DO7" s="6">
        <v>42036</v>
      </c>
      <c r="DP7" s="6">
        <v>42036</v>
      </c>
      <c r="DQ7" s="6">
        <v>42036</v>
      </c>
      <c r="DR7" s="6">
        <v>42036</v>
      </c>
      <c r="DS7" s="6">
        <v>42036</v>
      </c>
      <c r="DT7" s="6">
        <v>42036</v>
      </c>
      <c r="DU7" s="6">
        <v>42036</v>
      </c>
      <c r="DV7" s="6">
        <v>42036</v>
      </c>
      <c r="DW7" s="6">
        <v>42036</v>
      </c>
      <c r="DX7" s="6">
        <v>42036</v>
      </c>
      <c r="DY7" s="6">
        <v>42036</v>
      </c>
      <c r="DZ7" s="6">
        <v>42036</v>
      </c>
      <c r="EA7" s="6">
        <v>42036</v>
      </c>
      <c r="EB7" s="6">
        <v>42036</v>
      </c>
      <c r="EC7" s="6">
        <v>42036</v>
      </c>
      <c r="ED7" s="6">
        <v>42036</v>
      </c>
      <c r="EE7" s="6">
        <v>42036</v>
      </c>
      <c r="EF7" s="6">
        <v>42036</v>
      </c>
      <c r="EG7" s="6">
        <v>42036</v>
      </c>
      <c r="EH7" s="6">
        <v>42036</v>
      </c>
      <c r="EI7" s="6">
        <v>42036</v>
      </c>
      <c r="EJ7" s="6">
        <v>42036</v>
      </c>
      <c r="EK7" s="6">
        <v>42036</v>
      </c>
      <c r="EL7" s="6">
        <v>42036</v>
      </c>
      <c r="EM7" s="6">
        <v>42036</v>
      </c>
      <c r="EN7" s="6">
        <v>42036</v>
      </c>
      <c r="EO7" s="6">
        <v>42036</v>
      </c>
      <c r="EP7" s="6">
        <v>42036</v>
      </c>
      <c r="EQ7" s="6">
        <v>42036</v>
      </c>
      <c r="ER7" s="6">
        <v>42036</v>
      </c>
      <c r="ES7" s="6">
        <v>42036</v>
      </c>
      <c r="ET7" s="6">
        <v>42036</v>
      </c>
      <c r="EU7" s="6">
        <v>42036</v>
      </c>
      <c r="EV7" s="6">
        <v>42036</v>
      </c>
      <c r="EW7" s="6">
        <v>42036</v>
      </c>
      <c r="EX7" s="6">
        <v>42036</v>
      </c>
      <c r="EY7" s="6">
        <v>42036</v>
      </c>
      <c r="EZ7" s="6">
        <v>42036</v>
      </c>
      <c r="FA7" s="6">
        <v>42036</v>
      </c>
      <c r="FB7" s="6">
        <v>42036</v>
      </c>
      <c r="FC7" s="6">
        <v>42036</v>
      </c>
      <c r="FD7" s="6">
        <v>42036</v>
      </c>
      <c r="FE7" s="6">
        <v>42036</v>
      </c>
      <c r="FF7" s="6">
        <v>42036</v>
      </c>
      <c r="FG7" s="6">
        <v>42036</v>
      </c>
      <c r="FH7" s="6">
        <v>42036</v>
      </c>
      <c r="FI7" s="6">
        <v>42036</v>
      </c>
      <c r="FJ7" s="6">
        <v>42036</v>
      </c>
      <c r="FK7" s="6">
        <v>42036</v>
      </c>
      <c r="FL7" s="6">
        <v>42036</v>
      </c>
      <c r="FM7" s="6">
        <v>42036</v>
      </c>
      <c r="FN7" s="6">
        <v>42036</v>
      </c>
      <c r="FO7" s="6">
        <v>42036</v>
      </c>
      <c r="FP7" s="6">
        <v>42036</v>
      </c>
      <c r="FQ7" s="6">
        <v>42036</v>
      </c>
      <c r="FR7" s="6">
        <v>42036</v>
      </c>
      <c r="FS7" s="6">
        <v>42036</v>
      </c>
      <c r="FT7" s="6">
        <v>42036</v>
      </c>
      <c r="FU7" s="6">
        <v>42036</v>
      </c>
      <c r="FV7" s="6">
        <v>42036</v>
      </c>
      <c r="FW7" s="6">
        <v>42036</v>
      </c>
      <c r="FX7" s="6">
        <v>42036</v>
      </c>
      <c r="FY7" s="6">
        <v>42036</v>
      </c>
      <c r="FZ7" s="6">
        <v>42036</v>
      </c>
      <c r="GA7" s="6">
        <v>42036</v>
      </c>
      <c r="GB7" s="6">
        <v>42036</v>
      </c>
      <c r="GC7" s="6">
        <v>42036</v>
      </c>
      <c r="GD7" s="6">
        <v>42036</v>
      </c>
      <c r="GE7" s="6">
        <v>42036</v>
      </c>
      <c r="GF7" s="6">
        <v>42036</v>
      </c>
      <c r="GG7" s="6">
        <v>42036</v>
      </c>
      <c r="GH7" s="6">
        <v>42036</v>
      </c>
      <c r="GI7" s="6">
        <v>42036</v>
      </c>
      <c r="GJ7" s="6">
        <v>42036</v>
      </c>
      <c r="GK7" s="6">
        <v>42036</v>
      </c>
      <c r="GL7" s="6">
        <v>42036</v>
      </c>
      <c r="GM7" s="6">
        <v>42036</v>
      </c>
      <c r="GN7" s="6">
        <v>42036</v>
      </c>
      <c r="GO7" s="6">
        <v>42036</v>
      </c>
      <c r="GP7" s="6">
        <v>42036</v>
      </c>
      <c r="GQ7" s="6">
        <v>42036</v>
      </c>
      <c r="GR7" s="6">
        <v>42036</v>
      </c>
      <c r="GS7" s="6">
        <v>42036</v>
      </c>
      <c r="GT7" s="6">
        <v>42036</v>
      </c>
      <c r="GU7" s="6">
        <v>42036</v>
      </c>
      <c r="GV7" s="6">
        <v>42036</v>
      </c>
      <c r="GW7" s="6">
        <v>42036</v>
      </c>
      <c r="GX7" s="6">
        <v>42036</v>
      </c>
      <c r="GY7" s="6">
        <v>42036</v>
      </c>
      <c r="GZ7" s="6">
        <v>42036</v>
      </c>
      <c r="HA7" s="6">
        <v>42036</v>
      </c>
      <c r="HB7" s="6">
        <v>42036</v>
      </c>
      <c r="HC7" s="6">
        <v>42036</v>
      </c>
      <c r="HD7" s="6">
        <v>42036</v>
      </c>
      <c r="HE7" s="6">
        <v>42036</v>
      </c>
      <c r="HF7" s="6">
        <v>42036</v>
      </c>
      <c r="HG7" s="6">
        <v>42036</v>
      </c>
      <c r="HH7" s="6">
        <v>42036</v>
      </c>
      <c r="HI7" s="6">
        <v>42036</v>
      </c>
      <c r="HJ7" s="6">
        <v>42036</v>
      </c>
      <c r="HK7" s="6">
        <v>42036</v>
      </c>
      <c r="HL7" s="6">
        <v>42036</v>
      </c>
      <c r="HM7" s="6">
        <v>42036</v>
      </c>
      <c r="HN7" s="6">
        <v>42036</v>
      </c>
      <c r="HO7" s="6">
        <v>42036</v>
      </c>
      <c r="HP7" s="6">
        <v>42036</v>
      </c>
      <c r="HQ7" s="6">
        <v>42036</v>
      </c>
      <c r="HR7" s="6">
        <v>42036</v>
      </c>
      <c r="HS7" s="6">
        <v>42036</v>
      </c>
      <c r="HT7" s="6">
        <v>42036</v>
      </c>
      <c r="HU7" s="6">
        <v>42036</v>
      </c>
      <c r="HV7" s="6">
        <v>42036</v>
      </c>
      <c r="HW7" s="6">
        <v>42036</v>
      </c>
      <c r="HX7" s="6">
        <v>42036</v>
      </c>
      <c r="HY7" s="6">
        <v>42036</v>
      </c>
      <c r="HZ7" s="6">
        <v>42036</v>
      </c>
      <c r="IA7" s="6">
        <v>42036</v>
      </c>
      <c r="IB7" s="6">
        <v>42036</v>
      </c>
      <c r="IC7" s="6">
        <v>42036</v>
      </c>
      <c r="ID7" s="6">
        <v>42036</v>
      </c>
      <c r="IE7" s="6">
        <v>42036</v>
      </c>
      <c r="IF7" s="6">
        <v>42036</v>
      </c>
      <c r="IG7" s="6">
        <v>42036</v>
      </c>
      <c r="IH7" s="6">
        <v>42036</v>
      </c>
      <c r="II7" s="6">
        <v>42036</v>
      </c>
      <c r="IJ7" s="6">
        <v>42036</v>
      </c>
      <c r="IK7" s="6">
        <v>42036</v>
      </c>
      <c r="IL7" s="6">
        <v>42036</v>
      </c>
      <c r="IM7" s="6">
        <v>42036</v>
      </c>
      <c r="IN7" s="6">
        <v>42036</v>
      </c>
      <c r="IO7" s="6">
        <v>42036</v>
      </c>
      <c r="IP7" s="6">
        <v>42036</v>
      </c>
      <c r="IQ7" s="6">
        <v>42036</v>
      </c>
    </row>
    <row r="8" spans="1:251" s="6" customFormat="1">
      <c r="A8" s="5" t="s">
        <v>256</v>
      </c>
      <c r="B8" s="6">
        <v>44228</v>
      </c>
      <c r="C8" s="6">
        <v>44228</v>
      </c>
      <c r="D8" s="6">
        <v>44228</v>
      </c>
      <c r="E8" s="6">
        <v>44228</v>
      </c>
      <c r="F8" s="6">
        <v>44228</v>
      </c>
      <c r="G8" s="6">
        <v>44228</v>
      </c>
      <c r="H8" s="6">
        <v>44228</v>
      </c>
      <c r="I8" s="6">
        <v>44228</v>
      </c>
      <c r="J8" s="6">
        <v>44228</v>
      </c>
      <c r="K8" s="6">
        <v>44228</v>
      </c>
      <c r="L8" s="6">
        <v>44228</v>
      </c>
      <c r="M8" s="6">
        <v>44228</v>
      </c>
      <c r="N8" s="6">
        <v>44228</v>
      </c>
      <c r="O8" s="6">
        <v>44228</v>
      </c>
      <c r="P8" s="6">
        <v>44228</v>
      </c>
      <c r="Q8" s="6">
        <v>44228</v>
      </c>
      <c r="R8" s="6">
        <v>44228</v>
      </c>
      <c r="S8" s="6">
        <v>44228</v>
      </c>
      <c r="T8" s="6">
        <v>44228</v>
      </c>
      <c r="U8" s="6">
        <v>44228</v>
      </c>
      <c r="V8" s="6">
        <v>44228</v>
      </c>
      <c r="W8" s="6">
        <v>44228</v>
      </c>
      <c r="X8" s="6">
        <v>44228</v>
      </c>
      <c r="Y8" s="6">
        <v>44228</v>
      </c>
      <c r="Z8" s="6">
        <v>44228</v>
      </c>
      <c r="AA8" s="6">
        <v>44228</v>
      </c>
      <c r="AB8" s="6">
        <v>44228</v>
      </c>
      <c r="AC8" s="6">
        <v>44228</v>
      </c>
      <c r="AD8" s="6">
        <v>44228</v>
      </c>
      <c r="AE8" s="6">
        <v>44228</v>
      </c>
      <c r="AF8" s="6">
        <v>44228</v>
      </c>
      <c r="AG8" s="6">
        <v>44228</v>
      </c>
      <c r="AH8" s="6">
        <v>44228</v>
      </c>
      <c r="AI8" s="6">
        <v>44228</v>
      </c>
      <c r="AJ8" s="6">
        <v>44228</v>
      </c>
      <c r="AK8" s="6">
        <v>44228</v>
      </c>
      <c r="AL8" s="6">
        <v>44228</v>
      </c>
      <c r="AM8" s="6">
        <v>44228</v>
      </c>
      <c r="AN8" s="6">
        <v>44228</v>
      </c>
      <c r="AO8" s="6">
        <v>44228</v>
      </c>
      <c r="AP8" s="6">
        <v>44228</v>
      </c>
      <c r="AQ8" s="6">
        <v>44228</v>
      </c>
      <c r="AR8" s="6">
        <v>44228</v>
      </c>
      <c r="AS8" s="6">
        <v>44228</v>
      </c>
      <c r="AT8" s="6">
        <v>44228</v>
      </c>
      <c r="AU8" s="6">
        <v>44228</v>
      </c>
      <c r="AV8" s="6">
        <v>44228</v>
      </c>
      <c r="AW8" s="6">
        <v>44228</v>
      </c>
      <c r="AX8" s="6">
        <v>44228</v>
      </c>
      <c r="AY8" s="6">
        <v>44228</v>
      </c>
      <c r="AZ8" s="6">
        <v>44228</v>
      </c>
      <c r="BA8" s="6">
        <v>44228</v>
      </c>
      <c r="BB8" s="6">
        <v>44228</v>
      </c>
      <c r="BC8" s="6">
        <v>44228</v>
      </c>
      <c r="BD8" s="6">
        <v>44228</v>
      </c>
      <c r="BE8" s="6">
        <v>44228</v>
      </c>
      <c r="BF8" s="6">
        <v>44228</v>
      </c>
      <c r="BG8" s="6">
        <v>44228</v>
      </c>
      <c r="BH8" s="6">
        <v>44228</v>
      </c>
      <c r="BI8" s="6">
        <v>44228</v>
      </c>
      <c r="BJ8" s="6">
        <v>44228</v>
      </c>
      <c r="BK8" s="6">
        <v>44228</v>
      </c>
      <c r="BL8" s="6">
        <v>44228</v>
      </c>
      <c r="BM8" s="6">
        <v>44228</v>
      </c>
      <c r="BN8" s="6">
        <v>44228</v>
      </c>
      <c r="BO8" s="6">
        <v>44228</v>
      </c>
      <c r="BP8" s="6">
        <v>44228</v>
      </c>
      <c r="BQ8" s="6">
        <v>44228</v>
      </c>
      <c r="BR8" s="6">
        <v>44228</v>
      </c>
      <c r="BS8" s="6">
        <v>44228</v>
      </c>
      <c r="BT8" s="6">
        <v>44228</v>
      </c>
      <c r="BU8" s="6">
        <v>44228</v>
      </c>
      <c r="BV8" s="6">
        <v>44228</v>
      </c>
      <c r="BW8" s="6">
        <v>44228</v>
      </c>
      <c r="BX8" s="6">
        <v>44228</v>
      </c>
      <c r="BY8" s="6">
        <v>44228</v>
      </c>
      <c r="BZ8" s="6">
        <v>44228</v>
      </c>
      <c r="CA8" s="6">
        <v>44228</v>
      </c>
      <c r="CB8" s="6">
        <v>44228</v>
      </c>
      <c r="CC8" s="6">
        <v>44228</v>
      </c>
      <c r="CD8" s="6">
        <v>44228</v>
      </c>
      <c r="CE8" s="6">
        <v>44228</v>
      </c>
      <c r="CF8" s="6">
        <v>44228</v>
      </c>
      <c r="CG8" s="6">
        <v>44228</v>
      </c>
      <c r="CH8" s="6">
        <v>44228</v>
      </c>
      <c r="CI8" s="6">
        <v>44228</v>
      </c>
      <c r="CJ8" s="6">
        <v>44228</v>
      </c>
      <c r="CK8" s="6">
        <v>44228</v>
      </c>
      <c r="CL8" s="6">
        <v>44228</v>
      </c>
      <c r="CM8" s="6">
        <v>44228</v>
      </c>
      <c r="CN8" s="6">
        <v>44228</v>
      </c>
      <c r="CO8" s="6">
        <v>44228</v>
      </c>
      <c r="CP8" s="6">
        <v>44228</v>
      </c>
      <c r="CQ8" s="6">
        <v>44228</v>
      </c>
      <c r="CR8" s="6">
        <v>44228</v>
      </c>
      <c r="CS8" s="6">
        <v>44228</v>
      </c>
      <c r="CT8" s="6">
        <v>44228</v>
      </c>
      <c r="CU8" s="6">
        <v>44228</v>
      </c>
      <c r="CV8" s="6">
        <v>44228</v>
      </c>
      <c r="CW8" s="6">
        <v>44228</v>
      </c>
      <c r="CX8" s="6">
        <v>44228</v>
      </c>
      <c r="CY8" s="6">
        <v>44228</v>
      </c>
      <c r="CZ8" s="6">
        <v>44228</v>
      </c>
      <c r="DA8" s="6">
        <v>44228</v>
      </c>
      <c r="DB8" s="6">
        <v>44228</v>
      </c>
      <c r="DC8" s="6">
        <v>44228</v>
      </c>
      <c r="DD8" s="6">
        <v>44228</v>
      </c>
      <c r="DE8" s="6">
        <v>44228</v>
      </c>
      <c r="DF8" s="6">
        <v>44228</v>
      </c>
      <c r="DG8" s="6">
        <v>44228</v>
      </c>
      <c r="DH8" s="6">
        <v>44228</v>
      </c>
      <c r="DI8" s="6">
        <v>44228</v>
      </c>
      <c r="DJ8" s="6">
        <v>44228</v>
      </c>
      <c r="DK8" s="6">
        <v>44228</v>
      </c>
      <c r="DL8" s="6">
        <v>44228</v>
      </c>
      <c r="DM8" s="6">
        <v>44228</v>
      </c>
      <c r="DN8" s="6">
        <v>44228</v>
      </c>
      <c r="DO8" s="6">
        <v>44228</v>
      </c>
      <c r="DP8" s="6">
        <v>44228</v>
      </c>
      <c r="DQ8" s="6">
        <v>44228</v>
      </c>
      <c r="DR8" s="6">
        <v>44228</v>
      </c>
      <c r="DS8" s="6">
        <v>44228</v>
      </c>
      <c r="DT8" s="6">
        <v>44228</v>
      </c>
      <c r="DU8" s="6">
        <v>44228</v>
      </c>
      <c r="DV8" s="6">
        <v>44228</v>
      </c>
      <c r="DW8" s="6">
        <v>44228</v>
      </c>
      <c r="DX8" s="6">
        <v>44228</v>
      </c>
      <c r="DY8" s="6">
        <v>44228</v>
      </c>
      <c r="DZ8" s="6">
        <v>44228</v>
      </c>
      <c r="EA8" s="6">
        <v>44228</v>
      </c>
      <c r="EB8" s="6">
        <v>44228</v>
      </c>
      <c r="EC8" s="6">
        <v>44228</v>
      </c>
      <c r="ED8" s="6">
        <v>44228</v>
      </c>
      <c r="EE8" s="6">
        <v>44228</v>
      </c>
      <c r="EF8" s="6">
        <v>44228</v>
      </c>
      <c r="EG8" s="6">
        <v>44228</v>
      </c>
      <c r="EH8" s="6">
        <v>44228</v>
      </c>
      <c r="EI8" s="6">
        <v>44228</v>
      </c>
      <c r="EJ8" s="6">
        <v>44228</v>
      </c>
      <c r="EK8" s="6">
        <v>44228</v>
      </c>
      <c r="EL8" s="6">
        <v>44228</v>
      </c>
      <c r="EM8" s="6">
        <v>44228</v>
      </c>
      <c r="EN8" s="6">
        <v>44228</v>
      </c>
      <c r="EO8" s="6">
        <v>44228</v>
      </c>
      <c r="EP8" s="6">
        <v>44228</v>
      </c>
      <c r="EQ8" s="6">
        <v>44228</v>
      </c>
      <c r="ER8" s="6">
        <v>44228</v>
      </c>
      <c r="ES8" s="6">
        <v>44228</v>
      </c>
      <c r="ET8" s="6">
        <v>44228</v>
      </c>
      <c r="EU8" s="6">
        <v>44228</v>
      </c>
      <c r="EV8" s="6">
        <v>44228</v>
      </c>
      <c r="EW8" s="6">
        <v>44228</v>
      </c>
      <c r="EX8" s="6">
        <v>44228</v>
      </c>
      <c r="EY8" s="6">
        <v>44228</v>
      </c>
      <c r="EZ8" s="6">
        <v>44228</v>
      </c>
      <c r="FA8" s="6">
        <v>44228</v>
      </c>
      <c r="FB8" s="6">
        <v>44228</v>
      </c>
      <c r="FC8" s="6">
        <v>44228</v>
      </c>
      <c r="FD8" s="6">
        <v>44228</v>
      </c>
      <c r="FE8" s="6">
        <v>44228</v>
      </c>
      <c r="FF8" s="6">
        <v>44228</v>
      </c>
      <c r="FG8" s="6">
        <v>44228</v>
      </c>
      <c r="FH8" s="6">
        <v>44228</v>
      </c>
      <c r="FI8" s="6">
        <v>44228</v>
      </c>
      <c r="FJ8" s="6">
        <v>44228</v>
      </c>
      <c r="FK8" s="6">
        <v>44228</v>
      </c>
      <c r="FL8" s="6">
        <v>44228</v>
      </c>
      <c r="FM8" s="6">
        <v>44228</v>
      </c>
      <c r="FN8" s="6">
        <v>44228</v>
      </c>
      <c r="FO8" s="6">
        <v>44228</v>
      </c>
      <c r="FP8" s="6">
        <v>44228</v>
      </c>
      <c r="FQ8" s="6">
        <v>44228</v>
      </c>
      <c r="FR8" s="6">
        <v>44228</v>
      </c>
      <c r="FS8" s="6">
        <v>44228</v>
      </c>
      <c r="FT8" s="6">
        <v>44228</v>
      </c>
      <c r="FU8" s="6">
        <v>44228</v>
      </c>
      <c r="FV8" s="6">
        <v>44228</v>
      </c>
      <c r="FW8" s="6">
        <v>44228</v>
      </c>
      <c r="FX8" s="6">
        <v>44228</v>
      </c>
      <c r="FY8" s="6">
        <v>44228</v>
      </c>
      <c r="FZ8" s="6">
        <v>44228</v>
      </c>
      <c r="GA8" s="6">
        <v>44228</v>
      </c>
      <c r="GB8" s="6">
        <v>44228</v>
      </c>
      <c r="GC8" s="6">
        <v>44228</v>
      </c>
      <c r="GD8" s="6">
        <v>44228</v>
      </c>
      <c r="GE8" s="6">
        <v>44228</v>
      </c>
      <c r="GF8" s="6">
        <v>44228</v>
      </c>
      <c r="GG8" s="6">
        <v>44228</v>
      </c>
      <c r="GH8" s="6">
        <v>44228</v>
      </c>
      <c r="GI8" s="6">
        <v>44228</v>
      </c>
      <c r="GJ8" s="6">
        <v>44228</v>
      </c>
      <c r="GK8" s="6">
        <v>44228</v>
      </c>
      <c r="GL8" s="6">
        <v>44228</v>
      </c>
      <c r="GM8" s="6">
        <v>44228</v>
      </c>
      <c r="GN8" s="6">
        <v>44228</v>
      </c>
      <c r="GO8" s="6">
        <v>44228</v>
      </c>
      <c r="GP8" s="6">
        <v>44228</v>
      </c>
      <c r="GQ8" s="6">
        <v>44228</v>
      </c>
      <c r="GR8" s="6">
        <v>44228</v>
      </c>
      <c r="GS8" s="6">
        <v>44228</v>
      </c>
      <c r="GT8" s="6">
        <v>44228</v>
      </c>
      <c r="GU8" s="6">
        <v>44228</v>
      </c>
      <c r="GV8" s="6">
        <v>44228</v>
      </c>
      <c r="GW8" s="6">
        <v>44228</v>
      </c>
      <c r="GX8" s="6">
        <v>44228</v>
      </c>
      <c r="GY8" s="6">
        <v>44228</v>
      </c>
      <c r="GZ8" s="6">
        <v>44228</v>
      </c>
      <c r="HA8" s="6">
        <v>44228</v>
      </c>
      <c r="HB8" s="6">
        <v>44228</v>
      </c>
      <c r="HC8" s="6">
        <v>44228</v>
      </c>
      <c r="HD8" s="6">
        <v>44228</v>
      </c>
      <c r="HE8" s="6">
        <v>44228</v>
      </c>
      <c r="HF8" s="6">
        <v>44228</v>
      </c>
      <c r="HG8" s="6">
        <v>44228</v>
      </c>
      <c r="HH8" s="6">
        <v>44228</v>
      </c>
      <c r="HI8" s="6">
        <v>44228</v>
      </c>
      <c r="HJ8" s="6">
        <v>44228</v>
      </c>
      <c r="HK8" s="6">
        <v>44228</v>
      </c>
      <c r="HL8" s="6">
        <v>44228</v>
      </c>
      <c r="HM8" s="6">
        <v>44228</v>
      </c>
      <c r="HN8" s="6">
        <v>44228</v>
      </c>
      <c r="HO8" s="6">
        <v>44228</v>
      </c>
      <c r="HP8" s="6">
        <v>44228</v>
      </c>
      <c r="HQ8" s="6">
        <v>44228</v>
      </c>
      <c r="HR8" s="6">
        <v>44228</v>
      </c>
      <c r="HS8" s="6">
        <v>44228</v>
      </c>
      <c r="HT8" s="6">
        <v>44228</v>
      </c>
      <c r="HU8" s="6">
        <v>44228</v>
      </c>
      <c r="HV8" s="6">
        <v>44228</v>
      </c>
      <c r="HW8" s="6">
        <v>44228</v>
      </c>
      <c r="HX8" s="6">
        <v>44228</v>
      </c>
      <c r="HY8" s="6">
        <v>44228</v>
      </c>
      <c r="HZ8" s="6">
        <v>44228</v>
      </c>
      <c r="IA8" s="6">
        <v>44228</v>
      </c>
      <c r="IB8" s="6">
        <v>44228</v>
      </c>
      <c r="IC8" s="6">
        <v>44228</v>
      </c>
      <c r="ID8" s="6">
        <v>44228</v>
      </c>
      <c r="IE8" s="6">
        <v>44228</v>
      </c>
      <c r="IF8" s="6">
        <v>44228</v>
      </c>
      <c r="IG8" s="6">
        <v>44228</v>
      </c>
      <c r="IH8" s="6">
        <v>44228</v>
      </c>
      <c r="II8" s="6">
        <v>44228</v>
      </c>
      <c r="IJ8" s="6">
        <v>44228</v>
      </c>
      <c r="IK8" s="6">
        <v>44228</v>
      </c>
      <c r="IL8" s="6">
        <v>44228</v>
      </c>
      <c r="IM8" s="6">
        <v>44228</v>
      </c>
      <c r="IN8" s="6">
        <v>44228</v>
      </c>
      <c r="IO8" s="6">
        <v>44228</v>
      </c>
      <c r="IP8" s="6">
        <v>44228</v>
      </c>
      <c r="IQ8" s="6">
        <v>44228</v>
      </c>
    </row>
    <row r="9" spans="1:251">
      <c r="A9" s="4" t="s">
        <v>257</v>
      </c>
      <c r="B9" s="1">
        <v>7</v>
      </c>
      <c r="C9" s="1">
        <v>7</v>
      </c>
      <c r="D9" s="1">
        <v>7</v>
      </c>
      <c r="E9" s="1">
        <v>7</v>
      </c>
      <c r="F9" s="1">
        <v>7</v>
      </c>
      <c r="G9" s="1">
        <v>7</v>
      </c>
      <c r="H9" s="1">
        <v>7</v>
      </c>
      <c r="I9" s="1">
        <v>7</v>
      </c>
      <c r="J9" s="1">
        <v>7</v>
      </c>
      <c r="K9" s="1">
        <v>7</v>
      </c>
      <c r="L9" s="1">
        <v>7</v>
      </c>
      <c r="M9" s="1">
        <v>7</v>
      </c>
      <c r="N9" s="1">
        <v>7</v>
      </c>
      <c r="O9" s="1">
        <v>7</v>
      </c>
      <c r="P9" s="1">
        <v>7</v>
      </c>
      <c r="Q9" s="1">
        <v>7</v>
      </c>
      <c r="R9" s="1">
        <v>7</v>
      </c>
      <c r="S9" s="1">
        <v>7</v>
      </c>
      <c r="T9" s="1">
        <v>7</v>
      </c>
      <c r="U9" s="1">
        <v>7</v>
      </c>
      <c r="V9" s="1">
        <v>7</v>
      </c>
      <c r="W9" s="1">
        <v>7</v>
      </c>
      <c r="X9" s="1">
        <v>7</v>
      </c>
      <c r="Y9" s="1">
        <v>7</v>
      </c>
      <c r="Z9" s="1">
        <v>7</v>
      </c>
      <c r="AA9" s="1">
        <v>7</v>
      </c>
      <c r="AB9" s="1">
        <v>7</v>
      </c>
      <c r="AC9" s="1">
        <v>7</v>
      </c>
      <c r="AD9" s="1">
        <v>7</v>
      </c>
      <c r="AE9" s="1">
        <v>7</v>
      </c>
      <c r="AF9" s="1">
        <v>7</v>
      </c>
      <c r="AG9" s="1">
        <v>7</v>
      </c>
      <c r="AH9" s="1">
        <v>7</v>
      </c>
      <c r="AI9" s="1">
        <v>7</v>
      </c>
      <c r="AJ9" s="1">
        <v>7</v>
      </c>
      <c r="AK9" s="1">
        <v>7</v>
      </c>
      <c r="AL9" s="1">
        <v>7</v>
      </c>
      <c r="AM9" s="1">
        <v>7</v>
      </c>
      <c r="AN9" s="1">
        <v>7</v>
      </c>
      <c r="AO9" s="1">
        <v>7</v>
      </c>
      <c r="AP9" s="1">
        <v>7</v>
      </c>
      <c r="AQ9" s="1">
        <v>7</v>
      </c>
      <c r="AR9" s="1">
        <v>7</v>
      </c>
      <c r="AS9" s="1">
        <v>7</v>
      </c>
      <c r="AT9" s="1">
        <v>7</v>
      </c>
      <c r="AU9" s="1">
        <v>7</v>
      </c>
      <c r="AV9" s="1">
        <v>7</v>
      </c>
      <c r="AW9" s="1">
        <v>7</v>
      </c>
      <c r="AX9" s="1">
        <v>7</v>
      </c>
      <c r="AY9" s="1">
        <v>7</v>
      </c>
      <c r="AZ9" s="1">
        <v>7</v>
      </c>
      <c r="BA9" s="1">
        <v>7</v>
      </c>
      <c r="BB9" s="1">
        <v>7</v>
      </c>
      <c r="BC9" s="1">
        <v>7</v>
      </c>
      <c r="BD9" s="1">
        <v>7</v>
      </c>
      <c r="BE9" s="1">
        <v>7</v>
      </c>
      <c r="BF9" s="1">
        <v>7</v>
      </c>
      <c r="BG9" s="1">
        <v>7</v>
      </c>
      <c r="BH9" s="1">
        <v>7</v>
      </c>
      <c r="BI9" s="1">
        <v>7</v>
      </c>
      <c r="BJ9" s="1">
        <v>7</v>
      </c>
      <c r="BK9" s="1">
        <v>7</v>
      </c>
      <c r="BL9" s="1">
        <v>7</v>
      </c>
      <c r="BM9" s="1">
        <v>7</v>
      </c>
      <c r="BN9" s="1">
        <v>7</v>
      </c>
      <c r="BO9" s="1">
        <v>7</v>
      </c>
      <c r="BP9" s="1">
        <v>7</v>
      </c>
      <c r="BQ9" s="1">
        <v>7</v>
      </c>
      <c r="BR9" s="1">
        <v>7</v>
      </c>
      <c r="BS9" s="1">
        <v>7</v>
      </c>
      <c r="BT9" s="1">
        <v>7</v>
      </c>
      <c r="BU9" s="1">
        <v>7</v>
      </c>
      <c r="BV9" s="1">
        <v>7</v>
      </c>
      <c r="BW9" s="1">
        <v>7</v>
      </c>
      <c r="BX9" s="1">
        <v>7</v>
      </c>
      <c r="BY9" s="1">
        <v>7</v>
      </c>
      <c r="BZ9" s="1">
        <v>7</v>
      </c>
      <c r="CA9" s="1">
        <v>7</v>
      </c>
      <c r="CB9" s="1">
        <v>7</v>
      </c>
      <c r="CC9" s="1">
        <v>7</v>
      </c>
      <c r="CD9" s="1">
        <v>7</v>
      </c>
      <c r="CE9" s="1">
        <v>7</v>
      </c>
      <c r="CF9" s="1">
        <v>7</v>
      </c>
      <c r="CG9" s="1">
        <v>7</v>
      </c>
      <c r="CH9" s="1">
        <v>7</v>
      </c>
      <c r="CI9" s="1">
        <v>7</v>
      </c>
      <c r="CJ9" s="1">
        <v>7</v>
      </c>
      <c r="CK9" s="1">
        <v>7</v>
      </c>
      <c r="CL9" s="1">
        <v>7</v>
      </c>
      <c r="CM9" s="1">
        <v>7</v>
      </c>
      <c r="CN9" s="1">
        <v>7</v>
      </c>
      <c r="CO9" s="1">
        <v>7</v>
      </c>
      <c r="CP9" s="1">
        <v>7</v>
      </c>
      <c r="CQ9" s="1">
        <v>7</v>
      </c>
      <c r="CR9" s="1">
        <v>7</v>
      </c>
      <c r="CS9" s="1">
        <v>7</v>
      </c>
      <c r="CT9" s="1">
        <v>7</v>
      </c>
      <c r="CU9" s="1">
        <v>7</v>
      </c>
      <c r="CV9" s="1">
        <v>7</v>
      </c>
      <c r="CW9" s="1">
        <v>7</v>
      </c>
      <c r="CX9" s="1">
        <v>7</v>
      </c>
      <c r="CY9" s="1">
        <v>7</v>
      </c>
      <c r="CZ9" s="1">
        <v>7</v>
      </c>
      <c r="DA9" s="1">
        <v>7</v>
      </c>
      <c r="DB9" s="1">
        <v>7</v>
      </c>
      <c r="DC9" s="1">
        <v>7</v>
      </c>
      <c r="DD9" s="1">
        <v>7</v>
      </c>
      <c r="DE9" s="1">
        <v>7</v>
      </c>
      <c r="DF9" s="1">
        <v>7</v>
      </c>
      <c r="DG9" s="1">
        <v>7</v>
      </c>
      <c r="DH9" s="1">
        <v>7</v>
      </c>
      <c r="DI9" s="1">
        <v>7</v>
      </c>
      <c r="DJ9" s="1">
        <v>7</v>
      </c>
      <c r="DK9" s="1">
        <v>7</v>
      </c>
      <c r="DL9" s="1">
        <v>7</v>
      </c>
      <c r="DM9" s="1">
        <v>7</v>
      </c>
      <c r="DN9" s="1">
        <v>7</v>
      </c>
      <c r="DO9" s="1">
        <v>7</v>
      </c>
      <c r="DP9" s="1">
        <v>7</v>
      </c>
      <c r="DQ9" s="1">
        <v>7</v>
      </c>
      <c r="DR9" s="1">
        <v>7</v>
      </c>
      <c r="DS9" s="1">
        <v>7</v>
      </c>
      <c r="DT9" s="1">
        <v>7</v>
      </c>
      <c r="DU9" s="1">
        <v>7</v>
      </c>
      <c r="DV9" s="1">
        <v>7</v>
      </c>
      <c r="DW9" s="1">
        <v>7</v>
      </c>
      <c r="DX9" s="1">
        <v>7</v>
      </c>
      <c r="DY9" s="1">
        <v>7</v>
      </c>
      <c r="DZ9" s="1">
        <v>7</v>
      </c>
      <c r="EA9" s="1">
        <v>7</v>
      </c>
      <c r="EB9" s="1">
        <v>7</v>
      </c>
      <c r="EC9" s="1">
        <v>7</v>
      </c>
      <c r="ED9" s="1">
        <v>7</v>
      </c>
      <c r="EE9" s="1">
        <v>7</v>
      </c>
      <c r="EF9" s="1">
        <v>7</v>
      </c>
      <c r="EG9" s="1">
        <v>7</v>
      </c>
      <c r="EH9" s="1">
        <v>7</v>
      </c>
      <c r="EI9" s="1">
        <v>7</v>
      </c>
      <c r="EJ9" s="1">
        <v>7</v>
      </c>
      <c r="EK9" s="1">
        <v>7</v>
      </c>
      <c r="EL9" s="1">
        <v>7</v>
      </c>
      <c r="EM9" s="1">
        <v>7</v>
      </c>
      <c r="EN9" s="1">
        <v>7</v>
      </c>
      <c r="EO9" s="1">
        <v>7</v>
      </c>
      <c r="EP9" s="1">
        <v>7</v>
      </c>
      <c r="EQ9" s="1">
        <v>7</v>
      </c>
      <c r="ER9" s="1">
        <v>7</v>
      </c>
      <c r="ES9" s="1">
        <v>7</v>
      </c>
      <c r="ET9" s="1">
        <v>7</v>
      </c>
      <c r="EU9" s="1">
        <v>7</v>
      </c>
      <c r="EV9" s="1">
        <v>7</v>
      </c>
      <c r="EW9" s="1">
        <v>7</v>
      </c>
      <c r="EX9" s="1">
        <v>7</v>
      </c>
      <c r="EY9" s="1">
        <v>7</v>
      </c>
      <c r="EZ9" s="1">
        <v>7</v>
      </c>
      <c r="FA9" s="1">
        <v>7</v>
      </c>
      <c r="FB9" s="1">
        <v>7</v>
      </c>
      <c r="FC9" s="1">
        <v>7</v>
      </c>
      <c r="FD9" s="1">
        <v>7</v>
      </c>
      <c r="FE9" s="1">
        <v>7</v>
      </c>
      <c r="FF9" s="1">
        <v>7</v>
      </c>
      <c r="FG9" s="1">
        <v>7</v>
      </c>
      <c r="FH9" s="1">
        <v>7</v>
      </c>
      <c r="FI9" s="1">
        <v>7</v>
      </c>
      <c r="FJ9" s="1">
        <v>7</v>
      </c>
      <c r="FK9" s="1">
        <v>7</v>
      </c>
      <c r="FL9" s="1">
        <v>7</v>
      </c>
      <c r="FM9" s="1">
        <v>7</v>
      </c>
      <c r="FN9" s="1">
        <v>7</v>
      </c>
      <c r="FO9" s="1">
        <v>7</v>
      </c>
      <c r="FP9" s="1">
        <v>7</v>
      </c>
      <c r="FQ9" s="1">
        <v>7</v>
      </c>
      <c r="FR9" s="1">
        <v>7</v>
      </c>
      <c r="FS9" s="1">
        <v>7</v>
      </c>
      <c r="FT9" s="1">
        <v>7</v>
      </c>
      <c r="FU9" s="1">
        <v>7</v>
      </c>
      <c r="FV9" s="1">
        <v>7</v>
      </c>
      <c r="FW9" s="1">
        <v>7</v>
      </c>
      <c r="FX9" s="1">
        <v>7</v>
      </c>
      <c r="FY9" s="1">
        <v>7</v>
      </c>
      <c r="FZ9" s="1">
        <v>7</v>
      </c>
      <c r="GA9" s="1">
        <v>7</v>
      </c>
      <c r="GB9" s="1">
        <v>7</v>
      </c>
      <c r="GC9" s="1">
        <v>7</v>
      </c>
      <c r="GD9" s="1">
        <v>7</v>
      </c>
      <c r="GE9" s="1">
        <v>7</v>
      </c>
      <c r="GF9" s="1">
        <v>7</v>
      </c>
      <c r="GG9" s="1">
        <v>7</v>
      </c>
      <c r="GH9" s="1">
        <v>7</v>
      </c>
      <c r="GI9" s="1">
        <v>7</v>
      </c>
      <c r="GJ9" s="1">
        <v>7</v>
      </c>
      <c r="GK9" s="1">
        <v>7</v>
      </c>
      <c r="GL9" s="1">
        <v>7</v>
      </c>
      <c r="GM9" s="1">
        <v>7</v>
      </c>
      <c r="GN9" s="1">
        <v>7</v>
      </c>
      <c r="GO9" s="1">
        <v>7</v>
      </c>
      <c r="GP9" s="1">
        <v>7</v>
      </c>
      <c r="GQ9" s="1">
        <v>7</v>
      </c>
      <c r="GR9" s="1">
        <v>7</v>
      </c>
      <c r="GS9" s="1">
        <v>7</v>
      </c>
      <c r="GT9" s="1">
        <v>7</v>
      </c>
      <c r="GU9" s="1">
        <v>7</v>
      </c>
      <c r="GV9" s="1">
        <v>7</v>
      </c>
      <c r="GW9" s="1">
        <v>7</v>
      </c>
      <c r="GX9" s="1">
        <v>7</v>
      </c>
      <c r="GY9" s="1">
        <v>7</v>
      </c>
      <c r="GZ9" s="1">
        <v>7</v>
      </c>
      <c r="HA9" s="1">
        <v>7</v>
      </c>
      <c r="HB9" s="1">
        <v>7</v>
      </c>
      <c r="HC9" s="1">
        <v>7</v>
      </c>
      <c r="HD9" s="1">
        <v>7</v>
      </c>
      <c r="HE9" s="1">
        <v>7</v>
      </c>
      <c r="HF9" s="1">
        <v>7</v>
      </c>
      <c r="HG9" s="1">
        <v>7</v>
      </c>
      <c r="HH9" s="1">
        <v>7</v>
      </c>
      <c r="HI9" s="1">
        <v>7</v>
      </c>
      <c r="HJ9" s="1">
        <v>7</v>
      </c>
      <c r="HK9" s="1">
        <v>7</v>
      </c>
      <c r="HL9" s="1">
        <v>7</v>
      </c>
      <c r="HM9" s="1">
        <v>7</v>
      </c>
      <c r="HN9" s="1">
        <v>7</v>
      </c>
      <c r="HO9" s="1">
        <v>7</v>
      </c>
      <c r="HP9" s="1">
        <v>7</v>
      </c>
      <c r="HQ9" s="1">
        <v>7</v>
      </c>
      <c r="HR9" s="1">
        <v>7</v>
      </c>
      <c r="HS9" s="1">
        <v>7</v>
      </c>
      <c r="HT9" s="1">
        <v>7</v>
      </c>
      <c r="HU9" s="1">
        <v>7</v>
      </c>
      <c r="HV9" s="1">
        <v>7</v>
      </c>
      <c r="HW9" s="1">
        <v>7</v>
      </c>
      <c r="HX9" s="1">
        <v>7</v>
      </c>
      <c r="HY9" s="1">
        <v>7</v>
      </c>
      <c r="HZ9" s="1">
        <v>7</v>
      </c>
      <c r="IA9" s="1">
        <v>7</v>
      </c>
      <c r="IB9" s="1">
        <v>7</v>
      </c>
      <c r="IC9" s="1">
        <v>7</v>
      </c>
      <c r="ID9" s="1">
        <v>7</v>
      </c>
      <c r="IE9" s="1">
        <v>7</v>
      </c>
      <c r="IF9" s="1">
        <v>7</v>
      </c>
      <c r="IG9" s="1">
        <v>7</v>
      </c>
      <c r="IH9" s="1">
        <v>7</v>
      </c>
      <c r="II9" s="1">
        <v>7</v>
      </c>
      <c r="IJ9" s="1">
        <v>7</v>
      </c>
      <c r="IK9" s="1">
        <v>7</v>
      </c>
      <c r="IL9" s="1">
        <v>7</v>
      </c>
      <c r="IM9" s="1">
        <v>7</v>
      </c>
      <c r="IN9" s="1">
        <v>7</v>
      </c>
      <c r="IO9" s="1">
        <v>7</v>
      </c>
      <c r="IP9" s="1">
        <v>7</v>
      </c>
      <c r="IQ9" s="1">
        <v>7</v>
      </c>
    </row>
    <row r="10" spans="1:251">
      <c r="A10" s="4" t="s">
        <v>258</v>
      </c>
      <c r="B10" s="8" t="s">
        <v>262</v>
      </c>
      <c r="C10" s="8" t="s">
        <v>263</v>
      </c>
      <c r="D10" s="8" t="s">
        <v>264</v>
      </c>
      <c r="E10" s="8" t="s">
        <v>265</v>
      </c>
      <c r="F10" s="8" t="s">
        <v>266</v>
      </c>
      <c r="G10" s="8" t="s">
        <v>267</v>
      </c>
      <c r="H10" s="8" t="s">
        <v>268</v>
      </c>
      <c r="I10" s="8" t="s">
        <v>269</v>
      </c>
      <c r="J10" s="8" t="s">
        <v>270</v>
      </c>
      <c r="K10" s="8" t="s">
        <v>271</v>
      </c>
      <c r="L10" s="8" t="s">
        <v>272</v>
      </c>
      <c r="M10" s="8" t="s">
        <v>273</v>
      </c>
      <c r="N10" s="8" t="s">
        <v>274</v>
      </c>
      <c r="O10" s="8" t="s">
        <v>275</v>
      </c>
      <c r="P10" s="8" t="s">
        <v>276</v>
      </c>
      <c r="Q10" s="8" t="s">
        <v>277</v>
      </c>
      <c r="R10" s="8" t="s">
        <v>278</v>
      </c>
      <c r="S10" s="8" t="s">
        <v>279</v>
      </c>
      <c r="T10" s="8" t="s">
        <v>280</v>
      </c>
      <c r="U10" s="8" t="s">
        <v>281</v>
      </c>
      <c r="V10" s="8" t="s">
        <v>282</v>
      </c>
      <c r="W10" s="8" t="s">
        <v>283</v>
      </c>
      <c r="X10" s="8" t="s">
        <v>284</v>
      </c>
      <c r="Y10" s="8" t="s">
        <v>285</v>
      </c>
      <c r="Z10" s="8" t="s">
        <v>286</v>
      </c>
      <c r="AA10" s="8" t="s">
        <v>287</v>
      </c>
      <c r="AB10" s="8" t="s">
        <v>288</v>
      </c>
      <c r="AC10" s="8" t="s">
        <v>289</v>
      </c>
      <c r="AD10" s="8" t="s">
        <v>290</v>
      </c>
      <c r="AE10" s="8" t="s">
        <v>291</v>
      </c>
      <c r="AF10" s="8" t="s">
        <v>292</v>
      </c>
      <c r="AG10" s="8" t="s">
        <v>293</v>
      </c>
      <c r="AH10" s="8" t="s">
        <v>294</v>
      </c>
      <c r="AI10" s="8" t="s">
        <v>295</v>
      </c>
      <c r="AJ10" s="8" t="s">
        <v>296</v>
      </c>
      <c r="AK10" s="8" t="s">
        <v>297</v>
      </c>
      <c r="AL10" s="8" t="s">
        <v>298</v>
      </c>
      <c r="AM10" s="8" t="s">
        <v>299</v>
      </c>
      <c r="AN10" s="8" t="s">
        <v>300</v>
      </c>
      <c r="AO10" s="8" t="s">
        <v>301</v>
      </c>
      <c r="AP10" s="8" t="s">
        <v>302</v>
      </c>
      <c r="AQ10" s="8" t="s">
        <v>303</v>
      </c>
      <c r="AR10" s="8" t="s">
        <v>304</v>
      </c>
      <c r="AS10" s="8" t="s">
        <v>305</v>
      </c>
      <c r="AT10" s="8" t="s">
        <v>306</v>
      </c>
      <c r="AU10" s="8" t="s">
        <v>307</v>
      </c>
      <c r="AV10" s="8" t="s">
        <v>308</v>
      </c>
      <c r="AW10" s="8" t="s">
        <v>309</v>
      </c>
      <c r="AX10" s="8" t="s">
        <v>310</v>
      </c>
      <c r="AY10" s="8" t="s">
        <v>311</v>
      </c>
      <c r="AZ10" s="8" t="s">
        <v>312</v>
      </c>
      <c r="BA10" s="8" t="s">
        <v>313</v>
      </c>
      <c r="BB10" s="8" t="s">
        <v>314</v>
      </c>
      <c r="BC10" s="8" t="s">
        <v>315</v>
      </c>
      <c r="BD10" s="8" t="s">
        <v>316</v>
      </c>
      <c r="BE10" s="8" t="s">
        <v>317</v>
      </c>
      <c r="BF10" s="8" t="s">
        <v>318</v>
      </c>
      <c r="BG10" s="8" t="s">
        <v>319</v>
      </c>
      <c r="BH10" s="8" t="s">
        <v>320</v>
      </c>
      <c r="BI10" s="8" t="s">
        <v>321</v>
      </c>
      <c r="BJ10" s="8" t="s">
        <v>322</v>
      </c>
      <c r="BK10" s="8" t="s">
        <v>323</v>
      </c>
      <c r="BL10" s="8" t="s">
        <v>324</v>
      </c>
      <c r="BM10" s="8" t="s">
        <v>325</v>
      </c>
      <c r="BN10" s="8" t="s">
        <v>326</v>
      </c>
      <c r="BO10" s="8" t="s">
        <v>327</v>
      </c>
      <c r="BP10" s="8" t="s">
        <v>328</v>
      </c>
      <c r="BQ10" s="8" t="s">
        <v>329</v>
      </c>
      <c r="BR10" s="8" t="s">
        <v>330</v>
      </c>
      <c r="BS10" s="8" t="s">
        <v>331</v>
      </c>
      <c r="BT10" s="8" t="s">
        <v>332</v>
      </c>
      <c r="BU10" s="8" t="s">
        <v>333</v>
      </c>
      <c r="BV10" s="8" t="s">
        <v>334</v>
      </c>
      <c r="BW10" s="8" t="s">
        <v>335</v>
      </c>
      <c r="BX10" s="8" t="s">
        <v>336</v>
      </c>
      <c r="BY10" s="8" t="s">
        <v>337</v>
      </c>
      <c r="BZ10" s="8" t="s">
        <v>338</v>
      </c>
      <c r="CA10" s="8" t="s">
        <v>339</v>
      </c>
      <c r="CB10" s="8" t="s">
        <v>340</v>
      </c>
      <c r="CC10" s="8" t="s">
        <v>341</v>
      </c>
      <c r="CD10" s="8" t="s">
        <v>342</v>
      </c>
      <c r="CE10" s="8" t="s">
        <v>343</v>
      </c>
      <c r="CF10" s="8" t="s">
        <v>344</v>
      </c>
      <c r="CG10" s="8" t="s">
        <v>345</v>
      </c>
      <c r="CH10" s="8" t="s">
        <v>346</v>
      </c>
      <c r="CI10" s="8" t="s">
        <v>347</v>
      </c>
      <c r="CJ10" s="8" t="s">
        <v>348</v>
      </c>
      <c r="CK10" s="8" t="s">
        <v>349</v>
      </c>
      <c r="CL10" s="8" t="s">
        <v>350</v>
      </c>
      <c r="CM10" s="8" t="s">
        <v>351</v>
      </c>
      <c r="CN10" s="8" t="s">
        <v>352</v>
      </c>
      <c r="CO10" s="8" t="s">
        <v>353</v>
      </c>
      <c r="CP10" s="8" t="s">
        <v>354</v>
      </c>
      <c r="CQ10" s="8" t="s">
        <v>355</v>
      </c>
      <c r="CR10" s="8" t="s">
        <v>356</v>
      </c>
      <c r="CS10" s="8" t="s">
        <v>357</v>
      </c>
      <c r="CT10" s="8" t="s">
        <v>358</v>
      </c>
      <c r="CU10" s="8" t="s">
        <v>359</v>
      </c>
      <c r="CV10" s="8" t="s">
        <v>360</v>
      </c>
      <c r="CW10" s="8" t="s">
        <v>361</v>
      </c>
      <c r="CX10" s="8" t="s">
        <v>362</v>
      </c>
      <c r="CY10" s="8" t="s">
        <v>363</v>
      </c>
      <c r="CZ10" s="8" t="s">
        <v>364</v>
      </c>
      <c r="DA10" s="8" t="s">
        <v>365</v>
      </c>
      <c r="DB10" s="8" t="s">
        <v>366</v>
      </c>
      <c r="DC10" s="8" t="s">
        <v>367</v>
      </c>
      <c r="DD10" s="8" t="s">
        <v>368</v>
      </c>
      <c r="DE10" s="8" t="s">
        <v>369</v>
      </c>
      <c r="DF10" s="8" t="s">
        <v>370</v>
      </c>
      <c r="DG10" s="8" t="s">
        <v>371</v>
      </c>
      <c r="DH10" s="8" t="s">
        <v>372</v>
      </c>
      <c r="DI10" s="8" t="s">
        <v>373</v>
      </c>
      <c r="DJ10" s="8" t="s">
        <v>374</v>
      </c>
      <c r="DK10" s="8" t="s">
        <v>375</v>
      </c>
      <c r="DL10" s="8" t="s">
        <v>376</v>
      </c>
      <c r="DM10" s="8" t="s">
        <v>377</v>
      </c>
      <c r="DN10" s="8" t="s">
        <v>378</v>
      </c>
      <c r="DO10" s="8" t="s">
        <v>379</v>
      </c>
      <c r="DP10" s="8" t="s">
        <v>380</v>
      </c>
      <c r="DQ10" s="8" t="s">
        <v>381</v>
      </c>
      <c r="DR10" s="8" t="s">
        <v>382</v>
      </c>
      <c r="DS10" s="8" t="s">
        <v>383</v>
      </c>
      <c r="DT10" s="8" t="s">
        <v>384</v>
      </c>
      <c r="DU10" s="8" t="s">
        <v>385</v>
      </c>
      <c r="DV10" s="8" t="s">
        <v>386</v>
      </c>
      <c r="DW10" s="8" t="s">
        <v>387</v>
      </c>
      <c r="DX10" s="8" t="s">
        <v>388</v>
      </c>
      <c r="DY10" s="8" t="s">
        <v>389</v>
      </c>
      <c r="DZ10" s="8" t="s">
        <v>390</v>
      </c>
      <c r="EA10" s="8" t="s">
        <v>391</v>
      </c>
      <c r="EB10" s="8" t="s">
        <v>392</v>
      </c>
      <c r="EC10" s="8" t="s">
        <v>393</v>
      </c>
      <c r="ED10" s="8" t="s">
        <v>394</v>
      </c>
      <c r="EE10" s="8" t="s">
        <v>395</v>
      </c>
      <c r="EF10" s="8" t="s">
        <v>396</v>
      </c>
      <c r="EG10" s="8" t="s">
        <v>397</v>
      </c>
      <c r="EH10" s="8" t="s">
        <v>398</v>
      </c>
      <c r="EI10" s="8" t="s">
        <v>399</v>
      </c>
      <c r="EJ10" s="8" t="s">
        <v>400</v>
      </c>
      <c r="EK10" s="8" t="s">
        <v>401</v>
      </c>
      <c r="EL10" s="8" t="s">
        <v>402</v>
      </c>
      <c r="EM10" s="8" t="s">
        <v>403</v>
      </c>
      <c r="EN10" s="8" t="s">
        <v>404</v>
      </c>
      <c r="EO10" s="8" t="s">
        <v>405</v>
      </c>
      <c r="EP10" s="8" t="s">
        <v>406</v>
      </c>
      <c r="EQ10" s="8" t="s">
        <v>407</v>
      </c>
      <c r="ER10" s="8" t="s">
        <v>408</v>
      </c>
      <c r="ES10" s="8" t="s">
        <v>409</v>
      </c>
      <c r="ET10" s="8" t="s">
        <v>410</v>
      </c>
      <c r="EU10" s="8" t="s">
        <v>411</v>
      </c>
      <c r="EV10" s="8" t="s">
        <v>412</v>
      </c>
      <c r="EW10" s="8" t="s">
        <v>413</v>
      </c>
      <c r="EX10" s="8" t="s">
        <v>414</v>
      </c>
      <c r="EY10" s="8" t="s">
        <v>415</v>
      </c>
      <c r="EZ10" s="8" t="s">
        <v>416</v>
      </c>
      <c r="FA10" s="8" t="s">
        <v>417</v>
      </c>
      <c r="FB10" s="8" t="s">
        <v>418</v>
      </c>
      <c r="FC10" s="8" t="s">
        <v>419</v>
      </c>
      <c r="FD10" s="8" t="s">
        <v>420</v>
      </c>
      <c r="FE10" s="8" t="s">
        <v>421</v>
      </c>
      <c r="FF10" s="8" t="s">
        <v>422</v>
      </c>
      <c r="FG10" s="8" t="s">
        <v>423</v>
      </c>
      <c r="FH10" s="8" t="s">
        <v>424</v>
      </c>
      <c r="FI10" s="8" t="s">
        <v>425</v>
      </c>
      <c r="FJ10" s="8" t="s">
        <v>426</v>
      </c>
      <c r="FK10" s="8" t="s">
        <v>427</v>
      </c>
      <c r="FL10" s="8" t="s">
        <v>428</v>
      </c>
      <c r="FM10" s="8" t="s">
        <v>429</v>
      </c>
      <c r="FN10" s="8" t="s">
        <v>430</v>
      </c>
      <c r="FO10" s="8" t="s">
        <v>431</v>
      </c>
      <c r="FP10" s="8" t="s">
        <v>432</v>
      </c>
      <c r="FQ10" s="8" t="s">
        <v>433</v>
      </c>
      <c r="FR10" s="8" t="s">
        <v>434</v>
      </c>
      <c r="FS10" s="8" t="s">
        <v>435</v>
      </c>
      <c r="FT10" s="8" t="s">
        <v>436</v>
      </c>
      <c r="FU10" s="8" t="s">
        <v>437</v>
      </c>
      <c r="FV10" s="8" t="s">
        <v>438</v>
      </c>
      <c r="FW10" s="8" t="s">
        <v>439</v>
      </c>
      <c r="FX10" s="8" t="s">
        <v>440</v>
      </c>
      <c r="FY10" s="8" t="s">
        <v>441</v>
      </c>
      <c r="FZ10" s="8" t="s">
        <v>442</v>
      </c>
      <c r="GA10" s="8" t="s">
        <v>443</v>
      </c>
      <c r="GB10" s="8" t="s">
        <v>444</v>
      </c>
      <c r="GC10" s="8" t="s">
        <v>445</v>
      </c>
      <c r="GD10" s="8" t="s">
        <v>446</v>
      </c>
      <c r="GE10" s="8" t="s">
        <v>447</v>
      </c>
      <c r="GF10" s="8" t="s">
        <v>448</v>
      </c>
      <c r="GG10" s="8" t="s">
        <v>449</v>
      </c>
      <c r="GH10" s="8" t="s">
        <v>450</v>
      </c>
      <c r="GI10" s="8" t="s">
        <v>451</v>
      </c>
      <c r="GJ10" s="8" t="s">
        <v>452</v>
      </c>
      <c r="GK10" s="8" t="s">
        <v>453</v>
      </c>
      <c r="GL10" s="8" t="s">
        <v>454</v>
      </c>
      <c r="GM10" s="8" t="s">
        <v>455</v>
      </c>
      <c r="GN10" s="8" t="s">
        <v>456</v>
      </c>
      <c r="GO10" s="8" t="s">
        <v>457</v>
      </c>
      <c r="GP10" s="8" t="s">
        <v>458</v>
      </c>
      <c r="GQ10" s="8" t="s">
        <v>459</v>
      </c>
      <c r="GR10" s="8" t="s">
        <v>460</v>
      </c>
      <c r="GS10" s="8" t="s">
        <v>461</v>
      </c>
      <c r="GT10" s="8" t="s">
        <v>462</v>
      </c>
      <c r="GU10" s="8" t="s">
        <v>463</v>
      </c>
      <c r="GV10" s="8" t="s">
        <v>464</v>
      </c>
      <c r="GW10" s="8" t="s">
        <v>465</v>
      </c>
      <c r="GX10" s="8" t="s">
        <v>466</v>
      </c>
      <c r="GY10" s="8" t="s">
        <v>467</v>
      </c>
      <c r="GZ10" s="8" t="s">
        <v>468</v>
      </c>
      <c r="HA10" s="8" t="s">
        <v>469</v>
      </c>
      <c r="HB10" s="8" t="s">
        <v>470</v>
      </c>
      <c r="HC10" s="8" t="s">
        <v>471</v>
      </c>
      <c r="HD10" s="8" t="s">
        <v>472</v>
      </c>
      <c r="HE10" s="8" t="s">
        <v>473</v>
      </c>
      <c r="HF10" s="8" t="s">
        <v>474</v>
      </c>
      <c r="HG10" s="8" t="s">
        <v>475</v>
      </c>
      <c r="HH10" s="8" t="s">
        <v>476</v>
      </c>
      <c r="HI10" s="8" t="s">
        <v>477</v>
      </c>
      <c r="HJ10" s="8" t="s">
        <v>478</v>
      </c>
      <c r="HK10" s="8" t="s">
        <v>479</v>
      </c>
      <c r="HL10" s="8" t="s">
        <v>480</v>
      </c>
      <c r="HM10" s="8" t="s">
        <v>481</v>
      </c>
      <c r="HN10" s="8" t="s">
        <v>482</v>
      </c>
      <c r="HO10" s="8" t="s">
        <v>483</v>
      </c>
      <c r="HP10" s="8" t="s">
        <v>484</v>
      </c>
      <c r="HQ10" s="8" t="s">
        <v>485</v>
      </c>
      <c r="HR10" s="8" t="s">
        <v>486</v>
      </c>
      <c r="HS10" s="8" t="s">
        <v>487</v>
      </c>
      <c r="HT10" s="8" t="s">
        <v>488</v>
      </c>
      <c r="HU10" s="8" t="s">
        <v>489</v>
      </c>
      <c r="HV10" s="8" t="s">
        <v>490</v>
      </c>
      <c r="HW10" s="8" t="s">
        <v>491</v>
      </c>
      <c r="HX10" s="8" t="s">
        <v>492</v>
      </c>
      <c r="HY10" s="8" t="s">
        <v>493</v>
      </c>
      <c r="HZ10" s="8" t="s">
        <v>494</v>
      </c>
      <c r="IA10" s="8" t="s">
        <v>495</v>
      </c>
      <c r="IB10" s="8" t="s">
        <v>496</v>
      </c>
      <c r="IC10" s="8" t="s">
        <v>497</v>
      </c>
      <c r="ID10" s="8" t="s">
        <v>498</v>
      </c>
      <c r="IE10" s="8" t="s">
        <v>499</v>
      </c>
      <c r="IF10" s="8" t="s">
        <v>500</v>
      </c>
      <c r="IG10" s="8" t="s">
        <v>501</v>
      </c>
      <c r="IH10" s="8" t="s">
        <v>502</v>
      </c>
      <c r="II10" s="8" t="s">
        <v>503</v>
      </c>
      <c r="IJ10" s="8" t="s">
        <v>504</v>
      </c>
      <c r="IK10" s="8" t="s">
        <v>505</v>
      </c>
      <c r="IL10" s="8" t="s">
        <v>506</v>
      </c>
      <c r="IM10" s="8" t="s">
        <v>507</v>
      </c>
      <c r="IN10" s="8" t="s">
        <v>508</v>
      </c>
      <c r="IO10" s="8" t="s">
        <v>509</v>
      </c>
      <c r="IP10" s="8" t="s">
        <v>510</v>
      </c>
      <c r="IQ10" s="8" t="s">
        <v>511</v>
      </c>
    </row>
    <row r="11" spans="1:251">
      <c r="A11" s="10">
        <v>42036</v>
      </c>
      <c r="B11" s="9">
        <v>6417.0159999999996</v>
      </c>
      <c r="C11" s="9">
        <v>1190.681</v>
      </c>
      <c r="D11" s="9">
        <v>921.06200000000001</v>
      </c>
      <c r="E11" s="9">
        <v>106.435</v>
      </c>
      <c r="F11" s="9">
        <v>814.62699999999995</v>
      </c>
      <c r="G11" s="9">
        <v>2614.165</v>
      </c>
      <c r="H11" s="9">
        <v>426.52199999999999</v>
      </c>
      <c r="I11" s="9">
        <v>323.64600000000002</v>
      </c>
      <c r="J11" s="9">
        <v>48.915999999999997</v>
      </c>
      <c r="K11" s="9">
        <v>274.73099999999999</v>
      </c>
      <c r="L11" s="9">
        <v>3802.8519999999999</v>
      </c>
      <c r="M11" s="9">
        <v>764.15800000000002</v>
      </c>
      <c r="N11" s="9">
        <v>597.41499999999996</v>
      </c>
      <c r="O11" s="9">
        <v>57.52</v>
      </c>
      <c r="P11" s="9">
        <v>539.89599999999996</v>
      </c>
      <c r="Q11" s="9">
        <v>2127.623</v>
      </c>
      <c r="R11" s="9">
        <v>386.26600000000002</v>
      </c>
      <c r="S11" s="9">
        <v>297.84100000000001</v>
      </c>
      <c r="T11" s="9">
        <v>40.140999999999998</v>
      </c>
      <c r="U11" s="9">
        <v>257.7</v>
      </c>
      <c r="V11" s="9">
        <v>872.904</v>
      </c>
      <c r="W11" s="9">
        <v>139.923</v>
      </c>
      <c r="X11" s="9">
        <v>109.142</v>
      </c>
      <c r="Y11" s="9">
        <v>19.172999999999998</v>
      </c>
      <c r="Z11" s="9">
        <v>89.968000000000004</v>
      </c>
      <c r="AA11" s="9">
        <v>1254.7190000000001</v>
      </c>
      <c r="AB11" s="9">
        <v>246.34299999999999</v>
      </c>
      <c r="AC11" s="9">
        <v>188.69900000000001</v>
      </c>
      <c r="AD11" s="9">
        <v>20.968</v>
      </c>
      <c r="AE11" s="9">
        <v>167.73099999999999</v>
      </c>
      <c r="AF11" s="9">
        <v>1614.7449999999999</v>
      </c>
      <c r="AG11" s="9">
        <v>315.77600000000001</v>
      </c>
      <c r="AH11" s="9">
        <v>239.197</v>
      </c>
      <c r="AI11" s="9">
        <v>26.434999999999999</v>
      </c>
      <c r="AJ11" s="9">
        <v>212.762</v>
      </c>
      <c r="AK11" s="9">
        <v>653.50900000000001</v>
      </c>
      <c r="AL11" s="9">
        <v>115.054</v>
      </c>
      <c r="AM11" s="9">
        <v>81.078999999999994</v>
      </c>
      <c r="AN11" s="9">
        <v>10.958</v>
      </c>
      <c r="AO11" s="9">
        <v>70.120999999999995</v>
      </c>
      <c r="AP11" s="9">
        <v>961.23599999999999</v>
      </c>
      <c r="AQ11" s="9">
        <v>200.72200000000001</v>
      </c>
      <c r="AR11" s="9">
        <v>158.11799999999999</v>
      </c>
      <c r="AS11" s="9">
        <v>15.477</v>
      </c>
      <c r="AT11" s="9">
        <v>142.64099999999999</v>
      </c>
      <c r="AU11" s="9">
        <v>1263.2159999999999</v>
      </c>
      <c r="AV11" s="9">
        <v>223.732</v>
      </c>
      <c r="AW11" s="9">
        <v>182.559</v>
      </c>
      <c r="AX11" s="9">
        <v>19.712</v>
      </c>
      <c r="AY11" s="9">
        <v>162.84700000000001</v>
      </c>
      <c r="AZ11" s="9">
        <v>524.24400000000003</v>
      </c>
      <c r="BA11" s="9">
        <v>77.88</v>
      </c>
      <c r="BB11" s="9">
        <v>63.576999999999998</v>
      </c>
      <c r="BC11" s="9">
        <v>9.984</v>
      </c>
      <c r="BD11" s="9">
        <v>53.593000000000004</v>
      </c>
      <c r="BE11" s="9">
        <v>738.97199999999998</v>
      </c>
      <c r="BF11" s="9">
        <v>145.852</v>
      </c>
      <c r="BG11" s="9">
        <v>118.982</v>
      </c>
      <c r="BH11" s="9">
        <v>9.7279999999999998</v>
      </c>
      <c r="BI11" s="9">
        <v>109.254</v>
      </c>
      <c r="BJ11" s="9">
        <v>518.76</v>
      </c>
      <c r="BK11" s="9">
        <v>83.046999999999997</v>
      </c>
      <c r="BL11" s="9">
        <v>65.363</v>
      </c>
      <c r="BM11" s="9">
        <v>4.9909999999999997</v>
      </c>
      <c r="BN11" s="9">
        <v>60.372</v>
      </c>
      <c r="BO11" s="9">
        <v>216.53299999999999</v>
      </c>
      <c r="BP11" s="9">
        <v>31.760999999999999</v>
      </c>
      <c r="BQ11" s="9">
        <v>24.25</v>
      </c>
      <c r="BR11" s="9">
        <v>1.798</v>
      </c>
      <c r="BS11" s="9">
        <v>22.451000000000001</v>
      </c>
      <c r="BT11" s="9">
        <v>302.22699999999998</v>
      </c>
      <c r="BU11" s="9">
        <v>51.286000000000001</v>
      </c>
      <c r="BV11" s="9">
        <v>41.113999999999997</v>
      </c>
      <c r="BW11" s="9">
        <v>3.1920000000000002</v>
      </c>
      <c r="BX11" s="9">
        <v>37.920999999999999</v>
      </c>
      <c r="BY11" s="9">
        <v>608.16099999999994</v>
      </c>
      <c r="BZ11" s="9">
        <v>123.387</v>
      </c>
      <c r="CA11" s="9">
        <v>91.093000000000004</v>
      </c>
      <c r="CB11" s="9">
        <v>11.324999999999999</v>
      </c>
      <c r="CC11" s="9">
        <v>79.769000000000005</v>
      </c>
      <c r="CD11" s="9">
        <v>225.11799999999999</v>
      </c>
      <c r="CE11" s="9">
        <v>38.161999999999999</v>
      </c>
      <c r="CF11" s="9">
        <v>26.844999999999999</v>
      </c>
      <c r="CG11" s="9">
        <v>5.1660000000000004</v>
      </c>
      <c r="CH11" s="9">
        <v>21.68</v>
      </c>
      <c r="CI11" s="9">
        <v>383.04300000000001</v>
      </c>
      <c r="CJ11" s="9">
        <v>85.225999999999999</v>
      </c>
      <c r="CK11" s="9">
        <v>64.248000000000005</v>
      </c>
      <c r="CL11" s="9">
        <v>6.1589999999999998</v>
      </c>
      <c r="CM11" s="9">
        <v>58.088999999999999</v>
      </c>
      <c r="CN11" s="9">
        <v>159.10900000000001</v>
      </c>
      <c r="CO11" s="9">
        <v>28.484000000000002</v>
      </c>
      <c r="CP11" s="9">
        <v>22.126999999999999</v>
      </c>
      <c r="CQ11" s="9">
        <v>2.3149999999999999</v>
      </c>
      <c r="CR11" s="9">
        <v>19.812000000000001</v>
      </c>
      <c r="CS11" s="9">
        <v>66.923000000000002</v>
      </c>
      <c r="CT11" s="9">
        <v>11.076000000000001</v>
      </c>
      <c r="CU11" s="9">
        <v>8.0570000000000004</v>
      </c>
      <c r="CV11" s="9">
        <v>1.151</v>
      </c>
      <c r="CW11" s="9">
        <v>6.9059999999999997</v>
      </c>
      <c r="CX11" s="9">
        <v>92.186000000000007</v>
      </c>
      <c r="CY11" s="9">
        <v>17.408000000000001</v>
      </c>
      <c r="CZ11" s="9">
        <v>14.07</v>
      </c>
      <c r="DA11" s="9">
        <v>1.1639999999999999</v>
      </c>
      <c r="DB11" s="9">
        <v>12.906000000000001</v>
      </c>
      <c r="DC11" s="9">
        <v>35.119</v>
      </c>
      <c r="DD11" s="9">
        <v>7.1820000000000004</v>
      </c>
      <c r="DE11" s="9">
        <v>5.3490000000000002</v>
      </c>
      <c r="DF11" s="9">
        <v>0.47</v>
      </c>
      <c r="DG11" s="9">
        <v>4.8780000000000001</v>
      </c>
      <c r="DH11" s="9">
        <v>15.303000000000001</v>
      </c>
      <c r="DI11" s="9">
        <v>2.7410000000000001</v>
      </c>
      <c r="DJ11" s="9">
        <v>2.1480000000000001</v>
      </c>
      <c r="DK11" s="9">
        <v>0.28499999999999998</v>
      </c>
      <c r="DL11" s="9">
        <v>1.863</v>
      </c>
      <c r="DM11" s="9">
        <v>19.815000000000001</v>
      </c>
      <c r="DN11" s="9">
        <v>4.4409999999999998</v>
      </c>
      <c r="DO11" s="9">
        <v>3.2</v>
      </c>
      <c r="DP11" s="9">
        <v>0.185</v>
      </c>
      <c r="DQ11" s="9">
        <v>3.0150000000000001</v>
      </c>
      <c r="DR11" s="9">
        <v>90.284000000000006</v>
      </c>
      <c r="DS11" s="9">
        <v>22.806000000000001</v>
      </c>
      <c r="DT11" s="9">
        <v>17.530999999999999</v>
      </c>
      <c r="DU11" s="9">
        <v>1.046</v>
      </c>
      <c r="DV11" s="9">
        <v>16.486000000000001</v>
      </c>
      <c r="DW11" s="9">
        <v>39.628999999999998</v>
      </c>
      <c r="DX11" s="9">
        <v>9.9260000000000002</v>
      </c>
      <c r="DY11" s="9">
        <v>8.5489999999999995</v>
      </c>
      <c r="DZ11" s="9">
        <v>0.4</v>
      </c>
      <c r="EA11" s="9">
        <v>8.1479999999999997</v>
      </c>
      <c r="EB11" s="9">
        <v>50.655000000000001</v>
      </c>
      <c r="EC11" s="9">
        <v>12.88</v>
      </c>
      <c r="ED11" s="9">
        <v>8.9830000000000005</v>
      </c>
      <c r="EE11" s="9">
        <v>0.64500000000000002</v>
      </c>
      <c r="EF11" s="9">
        <v>8.3379999999999992</v>
      </c>
      <c r="EG11" s="9">
        <v>988.17100000000005</v>
      </c>
      <c r="EH11" s="9">
        <v>356.65600000000001</v>
      </c>
      <c r="EI11" s="9">
        <v>284.74900000000002</v>
      </c>
      <c r="EJ11" s="9">
        <v>18.286999999999999</v>
      </c>
      <c r="EK11" s="9">
        <v>266.46199999999999</v>
      </c>
      <c r="EL11" s="9">
        <v>494.87299999999999</v>
      </c>
      <c r="EM11" s="9">
        <v>172.17400000000001</v>
      </c>
      <c r="EN11" s="9">
        <v>142.369</v>
      </c>
      <c r="EO11" s="9">
        <v>12.487</v>
      </c>
      <c r="EP11" s="9">
        <v>129.88200000000001</v>
      </c>
      <c r="EQ11" s="9">
        <v>493.29700000000003</v>
      </c>
      <c r="ER11" s="9">
        <v>184.48099999999999</v>
      </c>
      <c r="ES11" s="9">
        <v>142.38</v>
      </c>
      <c r="ET11" s="9">
        <v>5.8</v>
      </c>
      <c r="EU11" s="9">
        <v>136.58000000000001</v>
      </c>
      <c r="EV11" s="9">
        <v>543.697</v>
      </c>
      <c r="EW11" s="9">
        <v>243.321</v>
      </c>
      <c r="EX11" s="9">
        <v>183.60599999999999</v>
      </c>
      <c r="EY11" s="9">
        <v>9.7430000000000003</v>
      </c>
      <c r="EZ11" s="9">
        <v>173.86199999999999</v>
      </c>
      <c r="FA11" s="9">
        <v>134.84100000000001</v>
      </c>
      <c r="FB11" s="9">
        <v>54.604999999999997</v>
      </c>
      <c r="FC11" s="9">
        <v>36.896999999999998</v>
      </c>
      <c r="FD11" s="9">
        <v>1.391</v>
      </c>
      <c r="FE11" s="9">
        <v>35.506</v>
      </c>
      <c r="FF11" s="9">
        <v>408.85500000000002</v>
      </c>
      <c r="FG11" s="9">
        <v>188.71600000000001</v>
      </c>
      <c r="FH11" s="9">
        <v>146.708</v>
      </c>
      <c r="FI11" s="9">
        <v>8.3520000000000003</v>
      </c>
      <c r="FJ11" s="9">
        <v>138.35599999999999</v>
      </c>
      <c r="FK11" s="9">
        <v>515.23199999999997</v>
      </c>
      <c r="FL11" s="9">
        <v>202.47300000000001</v>
      </c>
      <c r="FM11" s="9">
        <v>148.30199999999999</v>
      </c>
      <c r="FN11" s="9">
        <v>13.041</v>
      </c>
      <c r="FO11" s="9">
        <v>135.262</v>
      </c>
      <c r="FP11" s="9">
        <v>121.22199999999999</v>
      </c>
      <c r="FQ11" s="9">
        <v>39.484000000000002</v>
      </c>
      <c r="FR11" s="9">
        <v>20.030999999999999</v>
      </c>
      <c r="FS11" s="9">
        <v>1.0289999999999999</v>
      </c>
      <c r="FT11" s="9">
        <v>19.003</v>
      </c>
      <c r="FU11" s="9">
        <v>394.01</v>
      </c>
      <c r="FV11" s="9">
        <v>162.989</v>
      </c>
      <c r="FW11" s="9">
        <v>128.27099999999999</v>
      </c>
      <c r="FX11" s="9">
        <v>12.012</v>
      </c>
      <c r="FY11" s="9">
        <v>116.259</v>
      </c>
      <c r="FZ11" s="9">
        <v>529.10299999999995</v>
      </c>
      <c r="GA11" s="9">
        <v>152.286</v>
      </c>
      <c r="GB11" s="9">
        <v>112.244</v>
      </c>
      <c r="GC11" s="9">
        <v>13.243</v>
      </c>
      <c r="GD11" s="9">
        <v>99</v>
      </c>
      <c r="GE11" s="9">
        <v>179.31800000000001</v>
      </c>
      <c r="GF11" s="9">
        <v>44.936</v>
      </c>
      <c r="GG11" s="9">
        <v>27.802</v>
      </c>
      <c r="GH11" s="9">
        <v>4.5119999999999996</v>
      </c>
      <c r="GI11" s="9">
        <v>23.29</v>
      </c>
      <c r="GJ11" s="9">
        <v>349.78500000000003</v>
      </c>
      <c r="GK11" s="9">
        <v>107.35</v>
      </c>
      <c r="GL11" s="9">
        <v>84.441999999999993</v>
      </c>
      <c r="GM11" s="9">
        <v>8.7309999999999999</v>
      </c>
      <c r="GN11" s="9">
        <v>75.709999999999994</v>
      </c>
      <c r="GO11" s="9">
        <v>962.41399999999999</v>
      </c>
      <c r="GP11" s="9">
        <v>137.70400000000001</v>
      </c>
      <c r="GQ11" s="9">
        <v>101.018</v>
      </c>
      <c r="GR11" s="9">
        <v>25.776</v>
      </c>
      <c r="GS11" s="9">
        <v>75.242000000000004</v>
      </c>
      <c r="GT11" s="9">
        <v>365.863</v>
      </c>
      <c r="GU11" s="9">
        <v>55.710999999999999</v>
      </c>
      <c r="GV11" s="9">
        <v>41.204000000000001</v>
      </c>
      <c r="GW11" s="9">
        <v>13.888</v>
      </c>
      <c r="GX11" s="9">
        <v>27.315999999999999</v>
      </c>
      <c r="GY11" s="9">
        <v>596.55100000000004</v>
      </c>
      <c r="GZ11" s="9">
        <v>81.992999999999995</v>
      </c>
      <c r="HA11" s="9">
        <v>59.814</v>
      </c>
      <c r="HB11" s="9">
        <v>11.888</v>
      </c>
      <c r="HC11" s="9">
        <v>47.927</v>
      </c>
      <c r="HD11" s="9">
        <v>2878.3989999999999</v>
      </c>
      <c r="HE11" s="9">
        <v>98.241</v>
      </c>
      <c r="HF11" s="9">
        <v>91.143000000000001</v>
      </c>
      <c r="HG11" s="9">
        <v>26.344999999999999</v>
      </c>
      <c r="HH11" s="9">
        <v>64.798000000000002</v>
      </c>
      <c r="HI11" s="9">
        <v>1318.047</v>
      </c>
      <c r="HJ11" s="9">
        <v>59.612000000000002</v>
      </c>
      <c r="HK11" s="9">
        <v>55.343000000000004</v>
      </c>
      <c r="HL11" s="9">
        <v>15.608000000000001</v>
      </c>
      <c r="HM11" s="9">
        <v>39.734999999999999</v>
      </c>
      <c r="HN11" s="9">
        <v>1560.3530000000001</v>
      </c>
      <c r="HO11" s="9">
        <v>38.628999999999998</v>
      </c>
      <c r="HP11" s="9">
        <v>35.799999999999997</v>
      </c>
      <c r="HQ11" s="9">
        <v>10.737</v>
      </c>
      <c r="HR11" s="9">
        <v>25.064</v>
      </c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</row>
    <row r="12" spans="1:251">
      <c r="A12" s="10">
        <v>42401</v>
      </c>
      <c r="B12" s="9">
        <v>6477.9809999999998</v>
      </c>
      <c r="C12" s="9">
        <v>1175.299</v>
      </c>
      <c r="D12" s="9">
        <v>886.36400000000003</v>
      </c>
      <c r="E12" s="9">
        <v>101.199</v>
      </c>
      <c r="F12" s="9">
        <v>785.16499999999996</v>
      </c>
      <c r="G12" s="9">
        <v>2671.585</v>
      </c>
      <c r="H12" s="9">
        <v>438.19099999999997</v>
      </c>
      <c r="I12" s="9">
        <v>330.12799999999999</v>
      </c>
      <c r="J12" s="9">
        <v>42.351999999999997</v>
      </c>
      <c r="K12" s="9">
        <v>287.77499999999998</v>
      </c>
      <c r="L12" s="9">
        <v>3806.3960000000002</v>
      </c>
      <c r="M12" s="9">
        <v>737.10799999999995</v>
      </c>
      <c r="N12" s="9">
        <v>556.23599999999999</v>
      </c>
      <c r="O12" s="9">
        <v>58.847000000000001</v>
      </c>
      <c r="P12" s="9">
        <v>497.39</v>
      </c>
      <c r="Q12" s="9">
        <v>2140.6660000000002</v>
      </c>
      <c r="R12" s="9">
        <v>384.94900000000001</v>
      </c>
      <c r="S12" s="9">
        <v>283.11900000000003</v>
      </c>
      <c r="T12" s="9">
        <v>38.633000000000003</v>
      </c>
      <c r="U12" s="9">
        <v>244.48599999999999</v>
      </c>
      <c r="V12" s="9">
        <v>903.90599999999995</v>
      </c>
      <c r="W12" s="9">
        <v>145.71799999999999</v>
      </c>
      <c r="X12" s="9">
        <v>100.38800000000001</v>
      </c>
      <c r="Y12" s="9">
        <v>15.534000000000001</v>
      </c>
      <c r="Z12" s="9">
        <v>84.853999999999999</v>
      </c>
      <c r="AA12" s="9">
        <v>1236.76</v>
      </c>
      <c r="AB12" s="9">
        <v>239.23099999999999</v>
      </c>
      <c r="AC12" s="9">
        <v>182.73099999999999</v>
      </c>
      <c r="AD12" s="9">
        <v>23.099</v>
      </c>
      <c r="AE12" s="9">
        <v>159.63200000000001</v>
      </c>
      <c r="AF12" s="9">
        <v>1664.702</v>
      </c>
      <c r="AG12" s="9">
        <v>321.00400000000002</v>
      </c>
      <c r="AH12" s="9">
        <v>243.542</v>
      </c>
      <c r="AI12" s="9">
        <v>26.015999999999998</v>
      </c>
      <c r="AJ12" s="9">
        <v>217.52600000000001</v>
      </c>
      <c r="AK12" s="9">
        <v>654.47799999999995</v>
      </c>
      <c r="AL12" s="9">
        <v>117.94199999999999</v>
      </c>
      <c r="AM12" s="9">
        <v>94.052999999999997</v>
      </c>
      <c r="AN12" s="9">
        <v>11.286</v>
      </c>
      <c r="AO12" s="9">
        <v>82.766999999999996</v>
      </c>
      <c r="AP12" s="9">
        <v>1010.223</v>
      </c>
      <c r="AQ12" s="9">
        <v>203.06299999999999</v>
      </c>
      <c r="AR12" s="9">
        <v>149.489</v>
      </c>
      <c r="AS12" s="9">
        <v>14.731</v>
      </c>
      <c r="AT12" s="9">
        <v>134.75899999999999</v>
      </c>
      <c r="AU12" s="9">
        <v>1258.4110000000001</v>
      </c>
      <c r="AV12" s="9">
        <v>212.476</v>
      </c>
      <c r="AW12" s="9">
        <v>162.78399999999999</v>
      </c>
      <c r="AX12" s="9">
        <v>18.710999999999999</v>
      </c>
      <c r="AY12" s="9">
        <v>144.07300000000001</v>
      </c>
      <c r="AZ12" s="9">
        <v>527.31200000000001</v>
      </c>
      <c r="BA12" s="9">
        <v>81.361000000000004</v>
      </c>
      <c r="BB12" s="9">
        <v>65.382000000000005</v>
      </c>
      <c r="BC12" s="9">
        <v>9.1280000000000001</v>
      </c>
      <c r="BD12" s="9">
        <v>56.253999999999998</v>
      </c>
      <c r="BE12" s="9">
        <v>731.1</v>
      </c>
      <c r="BF12" s="9">
        <v>131.11500000000001</v>
      </c>
      <c r="BG12" s="9">
        <v>97.402000000000001</v>
      </c>
      <c r="BH12" s="9">
        <v>9.5820000000000007</v>
      </c>
      <c r="BI12" s="9">
        <v>87.82</v>
      </c>
      <c r="BJ12" s="9">
        <v>502.654</v>
      </c>
      <c r="BK12" s="9">
        <v>82.712999999999994</v>
      </c>
      <c r="BL12" s="9">
        <v>61.234000000000002</v>
      </c>
      <c r="BM12" s="9">
        <v>6.8230000000000004</v>
      </c>
      <c r="BN12" s="9">
        <v>54.411000000000001</v>
      </c>
      <c r="BO12" s="9">
        <v>216.72</v>
      </c>
      <c r="BP12" s="9">
        <v>34.079000000000001</v>
      </c>
      <c r="BQ12" s="9">
        <v>25.398</v>
      </c>
      <c r="BR12" s="9">
        <v>2.5099999999999998</v>
      </c>
      <c r="BS12" s="9">
        <v>22.888000000000002</v>
      </c>
      <c r="BT12" s="9">
        <v>285.93400000000003</v>
      </c>
      <c r="BU12" s="9">
        <v>48.634</v>
      </c>
      <c r="BV12" s="9">
        <v>35.835999999999999</v>
      </c>
      <c r="BW12" s="9">
        <v>4.3140000000000001</v>
      </c>
      <c r="BX12" s="9">
        <v>31.523</v>
      </c>
      <c r="BY12" s="9">
        <v>622.84900000000005</v>
      </c>
      <c r="BZ12" s="9">
        <v>119.482</v>
      </c>
      <c r="CA12" s="9">
        <v>94.927000000000007</v>
      </c>
      <c r="CB12" s="9">
        <v>8.0109999999999992</v>
      </c>
      <c r="CC12" s="9">
        <v>86.915999999999997</v>
      </c>
      <c r="CD12" s="9">
        <v>242.858</v>
      </c>
      <c r="CE12" s="9">
        <v>36.176000000000002</v>
      </c>
      <c r="CF12" s="9">
        <v>28.001000000000001</v>
      </c>
      <c r="CG12" s="9">
        <v>3.0350000000000001</v>
      </c>
      <c r="CH12" s="9">
        <v>24.966000000000001</v>
      </c>
      <c r="CI12" s="9">
        <v>379.99099999999999</v>
      </c>
      <c r="CJ12" s="9">
        <v>83.307000000000002</v>
      </c>
      <c r="CK12" s="9">
        <v>66.924999999999997</v>
      </c>
      <c r="CL12" s="9">
        <v>4.9749999999999996</v>
      </c>
      <c r="CM12" s="9">
        <v>61.95</v>
      </c>
      <c r="CN12" s="9">
        <v>162.357</v>
      </c>
      <c r="CO12" s="9">
        <v>26.515999999999998</v>
      </c>
      <c r="CP12" s="9">
        <v>20.239000000000001</v>
      </c>
      <c r="CQ12" s="9">
        <v>1.756</v>
      </c>
      <c r="CR12" s="9">
        <v>18.483000000000001</v>
      </c>
      <c r="CS12" s="9">
        <v>70.549000000000007</v>
      </c>
      <c r="CT12" s="9">
        <v>11.414</v>
      </c>
      <c r="CU12" s="9">
        <v>8.8420000000000005</v>
      </c>
      <c r="CV12" s="9">
        <v>0.70099999999999996</v>
      </c>
      <c r="CW12" s="9">
        <v>8.141</v>
      </c>
      <c r="CX12" s="9">
        <v>91.808000000000007</v>
      </c>
      <c r="CY12" s="9">
        <v>15.102</v>
      </c>
      <c r="CZ12" s="9">
        <v>11.397</v>
      </c>
      <c r="DA12" s="9">
        <v>1.0549999999999999</v>
      </c>
      <c r="DB12" s="9">
        <v>10.342000000000001</v>
      </c>
      <c r="DC12" s="9">
        <v>34.228000000000002</v>
      </c>
      <c r="DD12" s="9">
        <v>7.26</v>
      </c>
      <c r="DE12" s="9">
        <v>4.7249999999999996</v>
      </c>
      <c r="DF12" s="9">
        <v>0.35899999999999999</v>
      </c>
      <c r="DG12" s="9">
        <v>4.367</v>
      </c>
      <c r="DH12" s="9">
        <v>15.179</v>
      </c>
      <c r="DI12" s="9">
        <v>3.0979999999999999</v>
      </c>
      <c r="DJ12" s="9">
        <v>1.917</v>
      </c>
      <c r="DK12" s="9">
        <v>0</v>
      </c>
      <c r="DL12" s="9">
        <v>1.917</v>
      </c>
      <c r="DM12" s="9">
        <v>19.048999999999999</v>
      </c>
      <c r="DN12" s="9">
        <v>4.1619999999999999</v>
      </c>
      <c r="DO12" s="9">
        <v>2.8079999999999998</v>
      </c>
      <c r="DP12" s="9">
        <v>0.35899999999999999</v>
      </c>
      <c r="DQ12" s="9">
        <v>2.4500000000000002</v>
      </c>
      <c r="DR12" s="9">
        <v>92.114000000000004</v>
      </c>
      <c r="DS12" s="9">
        <v>20.896999999999998</v>
      </c>
      <c r="DT12" s="9">
        <v>15.794</v>
      </c>
      <c r="DU12" s="9">
        <v>0.89</v>
      </c>
      <c r="DV12" s="9">
        <v>14.904</v>
      </c>
      <c r="DW12" s="9">
        <v>40.582000000000001</v>
      </c>
      <c r="DX12" s="9">
        <v>8.4030000000000005</v>
      </c>
      <c r="DY12" s="9">
        <v>6.1470000000000002</v>
      </c>
      <c r="DZ12" s="9">
        <v>0.158</v>
      </c>
      <c r="EA12" s="9">
        <v>5.9889999999999999</v>
      </c>
      <c r="EB12" s="9">
        <v>51.531999999999996</v>
      </c>
      <c r="EC12" s="9">
        <v>12.494</v>
      </c>
      <c r="ED12" s="9">
        <v>9.6470000000000002</v>
      </c>
      <c r="EE12" s="9">
        <v>0.73199999999999998</v>
      </c>
      <c r="EF12" s="9">
        <v>8.9149999999999991</v>
      </c>
      <c r="EG12" s="9">
        <v>992.66099999999994</v>
      </c>
      <c r="EH12" s="9">
        <v>343.255</v>
      </c>
      <c r="EI12" s="9">
        <v>281.346</v>
      </c>
      <c r="EJ12" s="9">
        <v>13.909000000000001</v>
      </c>
      <c r="EK12" s="9">
        <v>267.43599999999998</v>
      </c>
      <c r="EL12" s="9">
        <v>505.21800000000002</v>
      </c>
      <c r="EM12" s="9">
        <v>179.601</v>
      </c>
      <c r="EN12" s="9">
        <v>148.053</v>
      </c>
      <c r="EO12" s="9">
        <v>7.7370000000000001</v>
      </c>
      <c r="EP12" s="9">
        <v>140.316</v>
      </c>
      <c r="EQ12" s="9">
        <v>487.44299999999998</v>
      </c>
      <c r="ER12" s="9">
        <v>163.654</v>
      </c>
      <c r="ES12" s="9">
        <v>133.29300000000001</v>
      </c>
      <c r="ET12" s="9">
        <v>6.1719999999999997</v>
      </c>
      <c r="EU12" s="9">
        <v>127.121</v>
      </c>
      <c r="EV12" s="9">
        <v>567.54200000000003</v>
      </c>
      <c r="EW12" s="9">
        <v>231.321</v>
      </c>
      <c r="EX12" s="9">
        <v>167.41</v>
      </c>
      <c r="EY12" s="9">
        <v>9.4489999999999998</v>
      </c>
      <c r="EZ12" s="9">
        <v>157.96</v>
      </c>
      <c r="FA12" s="9">
        <v>141.08600000000001</v>
      </c>
      <c r="FB12" s="9">
        <v>44.761000000000003</v>
      </c>
      <c r="FC12" s="9">
        <v>31.242000000000001</v>
      </c>
      <c r="FD12" s="9">
        <v>2.714</v>
      </c>
      <c r="FE12" s="9">
        <v>28.527999999999999</v>
      </c>
      <c r="FF12" s="9">
        <v>426.45600000000002</v>
      </c>
      <c r="FG12" s="9">
        <v>186.56</v>
      </c>
      <c r="FH12" s="9">
        <v>136.16800000000001</v>
      </c>
      <c r="FI12" s="9">
        <v>6.7350000000000003</v>
      </c>
      <c r="FJ12" s="9">
        <v>129.43199999999999</v>
      </c>
      <c r="FK12" s="9">
        <v>501.08100000000002</v>
      </c>
      <c r="FL12" s="9">
        <v>201.983</v>
      </c>
      <c r="FM12" s="9">
        <v>133.71700000000001</v>
      </c>
      <c r="FN12" s="9">
        <v>15.006</v>
      </c>
      <c r="FO12" s="9">
        <v>118.711</v>
      </c>
      <c r="FP12" s="9">
        <v>130.46299999999999</v>
      </c>
      <c r="FQ12" s="9">
        <v>39.436999999999998</v>
      </c>
      <c r="FR12" s="9">
        <v>18.192</v>
      </c>
      <c r="FS12" s="9">
        <v>2.8140000000000001</v>
      </c>
      <c r="FT12" s="9">
        <v>15.378</v>
      </c>
      <c r="FU12" s="9">
        <v>370.61799999999999</v>
      </c>
      <c r="FV12" s="9">
        <v>162.54599999999999</v>
      </c>
      <c r="FW12" s="9">
        <v>115.52500000000001</v>
      </c>
      <c r="FX12" s="9">
        <v>12.192</v>
      </c>
      <c r="FY12" s="9">
        <v>103.333</v>
      </c>
      <c r="FZ12" s="9">
        <v>506.51900000000001</v>
      </c>
      <c r="GA12" s="9">
        <v>155.33600000000001</v>
      </c>
      <c r="GB12" s="9">
        <v>110.483</v>
      </c>
      <c r="GC12" s="9">
        <v>13.311999999999999</v>
      </c>
      <c r="GD12" s="9">
        <v>97.171000000000006</v>
      </c>
      <c r="GE12" s="9">
        <v>169.232</v>
      </c>
      <c r="GF12" s="9">
        <v>49.790999999999997</v>
      </c>
      <c r="GG12" s="9">
        <v>30.013000000000002</v>
      </c>
      <c r="GH12" s="9">
        <v>2.726</v>
      </c>
      <c r="GI12" s="9">
        <v>27.286000000000001</v>
      </c>
      <c r="GJ12" s="9">
        <v>337.28699999999998</v>
      </c>
      <c r="GK12" s="9">
        <v>105.545</v>
      </c>
      <c r="GL12" s="9">
        <v>80.47</v>
      </c>
      <c r="GM12" s="9">
        <v>10.586</v>
      </c>
      <c r="GN12" s="9">
        <v>69.885000000000005</v>
      </c>
      <c r="GO12" s="9">
        <v>948.47400000000005</v>
      </c>
      <c r="GP12" s="9">
        <v>138.08799999999999</v>
      </c>
      <c r="GQ12" s="9">
        <v>104.535</v>
      </c>
      <c r="GR12" s="9">
        <v>19.109000000000002</v>
      </c>
      <c r="GS12" s="9">
        <v>85.424999999999997</v>
      </c>
      <c r="GT12" s="9">
        <v>368.03</v>
      </c>
      <c r="GU12" s="9">
        <v>65.626000000000005</v>
      </c>
      <c r="GV12" s="9">
        <v>50.247999999999998</v>
      </c>
      <c r="GW12" s="9">
        <v>10.279</v>
      </c>
      <c r="GX12" s="9">
        <v>39.969000000000001</v>
      </c>
      <c r="GY12" s="9">
        <v>580.44399999999996</v>
      </c>
      <c r="GZ12" s="9">
        <v>72.462999999999994</v>
      </c>
      <c r="HA12" s="9">
        <v>54.286999999999999</v>
      </c>
      <c r="HB12" s="9">
        <v>8.83</v>
      </c>
      <c r="HC12" s="9">
        <v>45.457000000000001</v>
      </c>
      <c r="HD12" s="9">
        <v>2961.703</v>
      </c>
      <c r="HE12" s="9">
        <v>105.31399999999999</v>
      </c>
      <c r="HF12" s="9">
        <v>88.873999999999995</v>
      </c>
      <c r="HG12" s="9">
        <v>30.413</v>
      </c>
      <c r="HH12" s="9">
        <v>58.460999999999999</v>
      </c>
      <c r="HI12" s="9">
        <v>1357.5550000000001</v>
      </c>
      <c r="HJ12" s="9">
        <v>58.973999999999997</v>
      </c>
      <c r="HK12" s="9">
        <v>52.38</v>
      </c>
      <c r="HL12" s="9">
        <v>16.082000000000001</v>
      </c>
      <c r="HM12" s="9">
        <v>36.298999999999999</v>
      </c>
      <c r="HN12" s="9">
        <v>1604.1479999999999</v>
      </c>
      <c r="HO12" s="9">
        <v>46.34</v>
      </c>
      <c r="HP12" s="9">
        <v>36.494</v>
      </c>
      <c r="HQ12" s="9">
        <v>14.332000000000001</v>
      </c>
      <c r="HR12" s="9">
        <v>22.161999999999999</v>
      </c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</row>
    <row r="13" spans="1:251">
      <c r="A13" s="10">
        <v>42767</v>
      </c>
      <c r="B13" s="9">
        <v>6719.9340000000002</v>
      </c>
      <c r="C13" s="9">
        <v>1154.4849999999999</v>
      </c>
      <c r="D13" s="9">
        <v>889.46900000000005</v>
      </c>
      <c r="E13" s="9">
        <v>100.312</v>
      </c>
      <c r="F13" s="9">
        <v>789.15700000000004</v>
      </c>
      <c r="G13" s="9">
        <v>2767.6019999999999</v>
      </c>
      <c r="H13" s="9">
        <v>408.02499999999998</v>
      </c>
      <c r="I13" s="9">
        <v>325.53899999999999</v>
      </c>
      <c r="J13" s="9">
        <v>42.19</v>
      </c>
      <c r="K13" s="9">
        <v>283.34800000000001</v>
      </c>
      <c r="L13" s="9">
        <v>3952.3319999999999</v>
      </c>
      <c r="M13" s="9">
        <v>746.46</v>
      </c>
      <c r="N13" s="9">
        <v>563.92999999999995</v>
      </c>
      <c r="O13" s="9">
        <v>58.122</v>
      </c>
      <c r="P13" s="9">
        <v>505.80799999999999</v>
      </c>
      <c r="Q13" s="9">
        <v>2251.2049999999999</v>
      </c>
      <c r="R13" s="9">
        <v>384.50900000000001</v>
      </c>
      <c r="S13" s="9">
        <v>291.21600000000001</v>
      </c>
      <c r="T13" s="9">
        <v>31.085000000000001</v>
      </c>
      <c r="U13" s="9">
        <v>260.13200000000001</v>
      </c>
      <c r="V13" s="9">
        <v>926.96199999999999</v>
      </c>
      <c r="W13" s="9">
        <v>131.941</v>
      </c>
      <c r="X13" s="9">
        <v>102.202</v>
      </c>
      <c r="Y13" s="9">
        <v>11.287000000000001</v>
      </c>
      <c r="Z13" s="9">
        <v>90.915999999999997</v>
      </c>
      <c r="AA13" s="9">
        <v>1324.2429999999999</v>
      </c>
      <c r="AB13" s="9">
        <v>252.56800000000001</v>
      </c>
      <c r="AC13" s="9">
        <v>189.01400000000001</v>
      </c>
      <c r="AD13" s="9">
        <v>19.797999999999998</v>
      </c>
      <c r="AE13" s="9">
        <v>169.21600000000001</v>
      </c>
      <c r="AF13" s="9">
        <v>1688.6</v>
      </c>
      <c r="AG13" s="9">
        <v>295.50400000000002</v>
      </c>
      <c r="AH13" s="9">
        <v>230.429</v>
      </c>
      <c r="AI13" s="9">
        <v>24.082000000000001</v>
      </c>
      <c r="AJ13" s="9">
        <v>206.346</v>
      </c>
      <c r="AK13" s="9">
        <v>676.11400000000003</v>
      </c>
      <c r="AL13" s="9">
        <v>111.402</v>
      </c>
      <c r="AM13" s="9">
        <v>92.585999999999999</v>
      </c>
      <c r="AN13" s="9">
        <v>11.619</v>
      </c>
      <c r="AO13" s="9">
        <v>80.966999999999999</v>
      </c>
      <c r="AP13" s="9">
        <v>1012.485</v>
      </c>
      <c r="AQ13" s="9">
        <v>184.102</v>
      </c>
      <c r="AR13" s="9">
        <v>137.84299999999999</v>
      </c>
      <c r="AS13" s="9">
        <v>12.462999999999999</v>
      </c>
      <c r="AT13" s="9">
        <v>125.38</v>
      </c>
      <c r="AU13" s="9">
        <v>1326.6610000000001</v>
      </c>
      <c r="AV13" s="9">
        <v>223.58099999999999</v>
      </c>
      <c r="AW13" s="9">
        <v>177.29400000000001</v>
      </c>
      <c r="AX13" s="9">
        <v>21.241</v>
      </c>
      <c r="AY13" s="9">
        <v>156.053</v>
      </c>
      <c r="AZ13" s="9">
        <v>556.53499999999997</v>
      </c>
      <c r="BA13" s="9">
        <v>74.491</v>
      </c>
      <c r="BB13" s="9">
        <v>57.542999999999999</v>
      </c>
      <c r="BC13" s="9">
        <v>7.5129999999999999</v>
      </c>
      <c r="BD13" s="9">
        <v>50.03</v>
      </c>
      <c r="BE13" s="9">
        <v>770.12599999999998</v>
      </c>
      <c r="BF13" s="9">
        <v>149.09</v>
      </c>
      <c r="BG13" s="9">
        <v>119.751</v>
      </c>
      <c r="BH13" s="9">
        <v>13.728</v>
      </c>
      <c r="BI13" s="9">
        <v>106.023</v>
      </c>
      <c r="BJ13" s="9">
        <v>508.66399999999999</v>
      </c>
      <c r="BK13" s="9">
        <v>73.977999999999994</v>
      </c>
      <c r="BL13" s="9">
        <v>56.156999999999996</v>
      </c>
      <c r="BM13" s="9">
        <v>5.46</v>
      </c>
      <c r="BN13" s="9">
        <v>50.697000000000003</v>
      </c>
      <c r="BO13" s="9">
        <v>220.80600000000001</v>
      </c>
      <c r="BP13" s="9">
        <v>29.349</v>
      </c>
      <c r="BQ13" s="9">
        <v>22.957999999999998</v>
      </c>
      <c r="BR13" s="9">
        <v>3.1030000000000002</v>
      </c>
      <c r="BS13" s="9">
        <v>19.853999999999999</v>
      </c>
      <c r="BT13" s="9">
        <v>287.858</v>
      </c>
      <c r="BU13" s="9">
        <v>44.628999999999998</v>
      </c>
      <c r="BV13" s="9">
        <v>33.200000000000003</v>
      </c>
      <c r="BW13" s="9">
        <v>2.3570000000000002</v>
      </c>
      <c r="BX13" s="9">
        <v>30.843</v>
      </c>
      <c r="BY13" s="9">
        <v>646</v>
      </c>
      <c r="BZ13" s="9">
        <v>122.619</v>
      </c>
      <c r="CA13" s="9">
        <v>92.715000000000003</v>
      </c>
      <c r="CB13" s="9">
        <v>13.12</v>
      </c>
      <c r="CC13" s="9">
        <v>79.594999999999999</v>
      </c>
      <c r="CD13" s="9">
        <v>257.78800000000001</v>
      </c>
      <c r="CE13" s="9">
        <v>40.384</v>
      </c>
      <c r="CF13" s="9">
        <v>33.265000000000001</v>
      </c>
      <c r="CG13" s="9">
        <v>5.9550000000000001</v>
      </c>
      <c r="CH13" s="9">
        <v>27.31</v>
      </c>
      <c r="CI13" s="9">
        <v>388.21199999999999</v>
      </c>
      <c r="CJ13" s="9">
        <v>82.236000000000004</v>
      </c>
      <c r="CK13" s="9">
        <v>59.45</v>
      </c>
      <c r="CL13" s="9">
        <v>7.165</v>
      </c>
      <c r="CM13" s="9">
        <v>52.286000000000001</v>
      </c>
      <c r="CN13" s="9">
        <v>167.376</v>
      </c>
      <c r="CO13" s="9">
        <v>28.716999999999999</v>
      </c>
      <c r="CP13" s="9">
        <v>23.442</v>
      </c>
      <c r="CQ13" s="9">
        <v>2.2360000000000002</v>
      </c>
      <c r="CR13" s="9">
        <v>21.204999999999998</v>
      </c>
      <c r="CS13" s="9">
        <v>72.787999999999997</v>
      </c>
      <c r="CT13" s="9">
        <v>9.3699999999999992</v>
      </c>
      <c r="CU13" s="9">
        <v>8.6950000000000003</v>
      </c>
      <c r="CV13" s="9">
        <v>1.3120000000000001</v>
      </c>
      <c r="CW13" s="9">
        <v>7.383</v>
      </c>
      <c r="CX13" s="9">
        <v>94.587999999999994</v>
      </c>
      <c r="CY13" s="9">
        <v>19.346</v>
      </c>
      <c r="CZ13" s="9">
        <v>14.747</v>
      </c>
      <c r="DA13" s="9">
        <v>0.92400000000000004</v>
      </c>
      <c r="DB13" s="9">
        <v>13.823</v>
      </c>
      <c r="DC13" s="9">
        <v>37.485999999999997</v>
      </c>
      <c r="DD13" s="9">
        <v>8.4339999999999993</v>
      </c>
      <c r="DE13" s="9">
        <v>5.827</v>
      </c>
      <c r="DF13" s="9">
        <v>1.1950000000000001</v>
      </c>
      <c r="DG13" s="9">
        <v>4.6310000000000002</v>
      </c>
      <c r="DH13" s="9">
        <v>15.499000000000001</v>
      </c>
      <c r="DI13" s="9">
        <v>2.8420000000000001</v>
      </c>
      <c r="DJ13" s="9">
        <v>1.5649999999999999</v>
      </c>
      <c r="DK13" s="9">
        <v>0.49099999999999999</v>
      </c>
      <c r="DL13" s="9">
        <v>1.0740000000000001</v>
      </c>
      <c r="DM13" s="9">
        <v>21.986999999999998</v>
      </c>
      <c r="DN13" s="9">
        <v>5.5919999999999996</v>
      </c>
      <c r="DO13" s="9">
        <v>4.2619999999999996</v>
      </c>
      <c r="DP13" s="9">
        <v>0.70499999999999996</v>
      </c>
      <c r="DQ13" s="9">
        <v>3.5569999999999999</v>
      </c>
      <c r="DR13" s="9">
        <v>93.941999999999993</v>
      </c>
      <c r="DS13" s="9">
        <v>17.143000000000001</v>
      </c>
      <c r="DT13" s="9">
        <v>12.388999999999999</v>
      </c>
      <c r="DU13" s="9">
        <v>1.8919999999999999</v>
      </c>
      <c r="DV13" s="9">
        <v>10.497</v>
      </c>
      <c r="DW13" s="9">
        <v>41.110999999999997</v>
      </c>
      <c r="DX13" s="9">
        <v>8.2449999999999992</v>
      </c>
      <c r="DY13" s="9">
        <v>6.726</v>
      </c>
      <c r="DZ13" s="9">
        <v>0.91</v>
      </c>
      <c r="EA13" s="9">
        <v>5.8150000000000004</v>
      </c>
      <c r="EB13" s="9">
        <v>52.831000000000003</v>
      </c>
      <c r="EC13" s="9">
        <v>8.8970000000000002</v>
      </c>
      <c r="ED13" s="9">
        <v>5.6630000000000003</v>
      </c>
      <c r="EE13" s="9">
        <v>0.98199999999999998</v>
      </c>
      <c r="EF13" s="9">
        <v>4.6820000000000004</v>
      </c>
      <c r="EG13" s="9">
        <v>1033.0219999999999</v>
      </c>
      <c r="EH13" s="9">
        <v>360.58499999999998</v>
      </c>
      <c r="EI13" s="9">
        <v>299.89299999999997</v>
      </c>
      <c r="EJ13" s="9">
        <v>24.263999999999999</v>
      </c>
      <c r="EK13" s="9">
        <v>275.62900000000002</v>
      </c>
      <c r="EL13" s="9">
        <v>512.33199999999999</v>
      </c>
      <c r="EM13" s="9">
        <v>178.84700000000001</v>
      </c>
      <c r="EN13" s="9">
        <v>152.58699999999999</v>
      </c>
      <c r="EO13" s="9">
        <v>11.585000000000001</v>
      </c>
      <c r="EP13" s="9">
        <v>141.00200000000001</v>
      </c>
      <c r="EQ13" s="9">
        <v>520.69000000000005</v>
      </c>
      <c r="ER13" s="9">
        <v>181.738</v>
      </c>
      <c r="ES13" s="9">
        <v>147.30600000000001</v>
      </c>
      <c r="ET13" s="9">
        <v>12.679</v>
      </c>
      <c r="EU13" s="9">
        <v>134.62700000000001</v>
      </c>
      <c r="EV13" s="9">
        <v>588.58100000000002</v>
      </c>
      <c r="EW13" s="9">
        <v>258.13600000000002</v>
      </c>
      <c r="EX13" s="9">
        <v>188.37899999999999</v>
      </c>
      <c r="EY13" s="9">
        <v>12.14</v>
      </c>
      <c r="EZ13" s="9">
        <v>176.239</v>
      </c>
      <c r="FA13" s="9">
        <v>140.821</v>
      </c>
      <c r="FB13" s="9">
        <v>52.37</v>
      </c>
      <c r="FC13" s="9">
        <v>37.96</v>
      </c>
      <c r="FD13" s="9">
        <v>4.923</v>
      </c>
      <c r="FE13" s="9">
        <v>33.036000000000001</v>
      </c>
      <c r="FF13" s="9">
        <v>447.76</v>
      </c>
      <c r="FG13" s="9">
        <v>205.76599999999999</v>
      </c>
      <c r="FH13" s="9">
        <v>150.41900000000001</v>
      </c>
      <c r="FI13" s="9">
        <v>7.2160000000000002</v>
      </c>
      <c r="FJ13" s="9">
        <v>143.203</v>
      </c>
      <c r="FK13" s="9">
        <v>488.37700000000001</v>
      </c>
      <c r="FL13" s="9">
        <v>167.482</v>
      </c>
      <c r="FM13" s="9">
        <v>114.494</v>
      </c>
      <c r="FN13" s="9">
        <v>7.5940000000000003</v>
      </c>
      <c r="FO13" s="9">
        <v>106.901</v>
      </c>
      <c r="FP13" s="9">
        <v>120.69199999999999</v>
      </c>
      <c r="FQ13" s="9">
        <v>32.954999999999998</v>
      </c>
      <c r="FR13" s="9">
        <v>18.792000000000002</v>
      </c>
      <c r="FS13" s="9">
        <v>0.495</v>
      </c>
      <c r="FT13" s="9">
        <v>18.297000000000001</v>
      </c>
      <c r="FU13" s="9">
        <v>367.685</v>
      </c>
      <c r="FV13" s="9">
        <v>134.52699999999999</v>
      </c>
      <c r="FW13" s="9">
        <v>95.701999999999998</v>
      </c>
      <c r="FX13" s="9">
        <v>7.0990000000000002</v>
      </c>
      <c r="FY13" s="9">
        <v>88.602999999999994</v>
      </c>
      <c r="FZ13" s="9">
        <v>507.75</v>
      </c>
      <c r="GA13" s="9">
        <v>138.81</v>
      </c>
      <c r="GB13" s="9">
        <v>97.037000000000006</v>
      </c>
      <c r="GC13" s="9">
        <v>8.9489999999999998</v>
      </c>
      <c r="GD13" s="9">
        <v>88.088999999999999</v>
      </c>
      <c r="GE13" s="9">
        <v>171.702</v>
      </c>
      <c r="GF13" s="9">
        <v>42.264000000000003</v>
      </c>
      <c r="GG13" s="9">
        <v>28.721</v>
      </c>
      <c r="GH13" s="9">
        <v>2.073</v>
      </c>
      <c r="GI13" s="9">
        <v>26.648</v>
      </c>
      <c r="GJ13" s="9">
        <v>336.04899999999998</v>
      </c>
      <c r="GK13" s="9">
        <v>96.545000000000002</v>
      </c>
      <c r="GL13" s="9">
        <v>68.316000000000003</v>
      </c>
      <c r="GM13" s="9">
        <v>6.875</v>
      </c>
      <c r="GN13" s="9">
        <v>61.44</v>
      </c>
      <c r="GO13" s="9">
        <v>973.62900000000002</v>
      </c>
      <c r="GP13" s="9">
        <v>138.57499999999999</v>
      </c>
      <c r="GQ13" s="9">
        <v>108.30800000000001</v>
      </c>
      <c r="GR13" s="9">
        <v>16.468</v>
      </c>
      <c r="GS13" s="9">
        <v>91.84</v>
      </c>
      <c r="GT13" s="9">
        <v>387.05399999999997</v>
      </c>
      <c r="GU13" s="9">
        <v>54.097000000000001</v>
      </c>
      <c r="GV13" s="9">
        <v>44.444000000000003</v>
      </c>
      <c r="GW13" s="9">
        <v>5.1669999999999998</v>
      </c>
      <c r="GX13" s="9">
        <v>39.277999999999999</v>
      </c>
      <c r="GY13" s="9">
        <v>586.57500000000005</v>
      </c>
      <c r="GZ13" s="9">
        <v>84.478999999999999</v>
      </c>
      <c r="HA13" s="9">
        <v>63.863</v>
      </c>
      <c r="HB13" s="9">
        <v>11.301</v>
      </c>
      <c r="HC13" s="9">
        <v>52.561999999999998</v>
      </c>
      <c r="HD13" s="9">
        <v>3128.5740000000001</v>
      </c>
      <c r="HE13" s="9">
        <v>90.897999999999996</v>
      </c>
      <c r="HF13" s="9">
        <v>81.358000000000004</v>
      </c>
      <c r="HG13" s="9">
        <v>30.899000000000001</v>
      </c>
      <c r="HH13" s="9">
        <v>50.459000000000003</v>
      </c>
      <c r="HI13" s="9">
        <v>1435.001</v>
      </c>
      <c r="HJ13" s="9">
        <v>47.493000000000002</v>
      </c>
      <c r="HK13" s="9">
        <v>43.033999999999999</v>
      </c>
      <c r="HL13" s="9">
        <v>17.946999999999999</v>
      </c>
      <c r="HM13" s="9">
        <v>25.087</v>
      </c>
      <c r="HN13" s="9">
        <v>1693.5730000000001</v>
      </c>
      <c r="HO13" s="9">
        <v>43.405000000000001</v>
      </c>
      <c r="HP13" s="9">
        <v>38.323</v>
      </c>
      <c r="HQ13" s="9">
        <v>12.951000000000001</v>
      </c>
      <c r="HR13" s="9">
        <v>25.372</v>
      </c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</row>
    <row r="14" spans="1:251">
      <c r="A14" s="10">
        <v>43132</v>
      </c>
      <c r="B14" s="9">
        <v>6660.7529999999997</v>
      </c>
      <c r="C14" s="9">
        <v>1170.375</v>
      </c>
      <c r="D14" s="9">
        <v>884.00099999999998</v>
      </c>
      <c r="E14" s="9">
        <v>101.492</v>
      </c>
      <c r="F14" s="9">
        <v>782.51</v>
      </c>
      <c r="G14" s="9">
        <v>2762.605</v>
      </c>
      <c r="H14" s="9">
        <v>446.60700000000003</v>
      </c>
      <c r="I14" s="9">
        <v>332.55200000000002</v>
      </c>
      <c r="J14" s="9">
        <v>42.86</v>
      </c>
      <c r="K14" s="9">
        <v>289.69200000000001</v>
      </c>
      <c r="L14" s="9">
        <v>3898.1489999999999</v>
      </c>
      <c r="M14" s="9">
        <v>723.76800000000003</v>
      </c>
      <c r="N14" s="9">
        <v>551.44899999999996</v>
      </c>
      <c r="O14" s="9">
        <v>58.631999999999998</v>
      </c>
      <c r="P14" s="9">
        <v>492.81700000000001</v>
      </c>
      <c r="Q14" s="9">
        <v>2210.076</v>
      </c>
      <c r="R14" s="9">
        <v>380.48099999999999</v>
      </c>
      <c r="S14" s="9">
        <v>275.62299999999999</v>
      </c>
      <c r="T14" s="9">
        <v>30.638999999999999</v>
      </c>
      <c r="U14" s="9">
        <v>244.98500000000001</v>
      </c>
      <c r="V14" s="9">
        <v>916.74800000000005</v>
      </c>
      <c r="W14" s="9">
        <v>150.96600000000001</v>
      </c>
      <c r="X14" s="9">
        <v>113.58499999999999</v>
      </c>
      <c r="Y14" s="9">
        <v>12.654</v>
      </c>
      <c r="Z14" s="9">
        <v>100.932</v>
      </c>
      <c r="AA14" s="9">
        <v>1293.328</v>
      </c>
      <c r="AB14" s="9">
        <v>229.51499999999999</v>
      </c>
      <c r="AC14" s="9">
        <v>162.03800000000001</v>
      </c>
      <c r="AD14" s="9">
        <v>17.984999999999999</v>
      </c>
      <c r="AE14" s="9">
        <v>144.053</v>
      </c>
      <c r="AF14" s="9">
        <v>1741.7349999999999</v>
      </c>
      <c r="AG14" s="9">
        <v>306.42099999999999</v>
      </c>
      <c r="AH14" s="9">
        <v>230.48099999999999</v>
      </c>
      <c r="AI14" s="9">
        <v>22.806000000000001</v>
      </c>
      <c r="AJ14" s="9">
        <v>207.67500000000001</v>
      </c>
      <c r="AK14" s="9">
        <v>706.18799999999999</v>
      </c>
      <c r="AL14" s="9">
        <v>105.04</v>
      </c>
      <c r="AM14" s="9">
        <v>72.620999999999995</v>
      </c>
      <c r="AN14" s="9">
        <v>10.398</v>
      </c>
      <c r="AO14" s="9">
        <v>62.222999999999999</v>
      </c>
      <c r="AP14" s="9">
        <v>1035.547</v>
      </c>
      <c r="AQ14" s="9">
        <v>201.381</v>
      </c>
      <c r="AR14" s="9">
        <v>157.86000000000001</v>
      </c>
      <c r="AS14" s="9">
        <v>12.407999999999999</v>
      </c>
      <c r="AT14" s="9">
        <v>145.452</v>
      </c>
      <c r="AU14" s="9">
        <v>1281.0350000000001</v>
      </c>
      <c r="AV14" s="9">
        <v>219.91200000000001</v>
      </c>
      <c r="AW14" s="9">
        <v>175.595</v>
      </c>
      <c r="AX14" s="9">
        <v>20.481000000000002</v>
      </c>
      <c r="AY14" s="9">
        <v>155.114</v>
      </c>
      <c r="AZ14" s="9">
        <v>542.61</v>
      </c>
      <c r="BA14" s="9">
        <v>85.424999999999997</v>
      </c>
      <c r="BB14" s="9">
        <v>66.275999999999996</v>
      </c>
      <c r="BC14" s="9">
        <v>8.4019999999999992</v>
      </c>
      <c r="BD14" s="9">
        <v>57.875</v>
      </c>
      <c r="BE14" s="9">
        <v>738.42600000000004</v>
      </c>
      <c r="BF14" s="9">
        <v>134.488</v>
      </c>
      <c r="BG14" s="9">
        <v>109.318</v>
      </c>
      <c r="BH14" s="9">
        <v>12.079000000000001</v>
      </c>
      <c r="BI14" s="9">
        <v>97.239000000000004</v>
      </c>
      <c r="BJ14" s="9">
        <v>499.68299999999999</v>
      </c>
      <c r="BK14" s="9">
        <v>73.097999999999999</v>
      </c>
      <c r="BL14" s="9">
        <v>56.320999999999998</v>
      </c>
      <c r="BM14" s="9">
        <v>7.944</v>
      </c>
      <c r="BN14" s="9">
        <v>48.377000000000002</v>
      </c>
      <c r="BO14" s="9">
        <v>212.62100000000001</v>
      </c>
      <c r="BP14" s="9">
        <v>31.093</v>
      </c>
      <c r="BQ14" s="9">
        <v>22.655000000000001</v>
      </c>
      <c r="BR14" s="9">
        <v>3.5870000000000002</v>
      </c>
      <c r="BS14" s="9">
        <v>19.068999999999999</v>
      </c>
      <c r="BT14" s="9">
        <v>287.06200000000001</v>
      </c>
      <c r="BU14" s="9">
        <v>42.005000000000003</v>
      </c>
      <c r="BV14" s="9">
        <v>33.665999999999997</v>
      </c>
      <c r="BW14" s="9">
        <v>4.3570000000000002</v>
      </c>
      <c r="BX14" s="9">
        <v>29.308</v>
      </c>
      <c r="BY14" s="9">
        <v>639.10699999999997</v>
      </c>
      <c r="BZ14" s="9">
        <v>136.47300000000001</v>
      </c>
      <c r="CA14" s="9">
        <v>102.614</v>
      </c>
      <c r="CB14" s="9">
        <v>15.329000000000001</v>
      </c>
      <c r="CC14" s="9">
        <v>87.284999999999997</v>
      </c>
      <c r="CD14" s="9">
        <v>257.14100000000002</v>
      </c>
      <c r="CE14" s="9">
        <v>50.027000000000001</v>
      </c>
      <c r="CF14" s="9">
        <v>37.981000000000002</v>
      </c>
      <c r="CG14" s="9">
        <v>6.0119999999999996</v>
      </c>
      <c r="CH14" s="9">
        <v>31.969000000000001</v>
      </c>
      <c r="CI14" s="9">
        <v>381.96600000000001</v>
      </c>
      <c r="CJ14" s="9">
        <v>86.445999999999998</v>
      </c>
      <c r="CK14" s="9">
        <v>64.634</v>
      </c>
      <c r="CL14" s="9">
        <v>9.3170000000000002</v>
      </c>
      <c r="CM14" s="9">
        <v>55.317</v>
      </c>
      <c r="CN14" s="9">
        <v>164.029</v>
      </c>
      <c r="CO14" s="9">
        <v>26.686</v>
      </c>
      <c r="CP14" s="9">
        <v>21.599</v>
      </c>
      <c r="CQ14" s="9">
        <v>1.998</v>
      </c>
      <c r="CR14" s="9">
        <v>19.600000000000001</v>
      </c>
      <c r="CS14" s="9">
        <v>74.441000000000003</v>
      </c>
      <c r="CT14" s="9">
        <v>11.465</v>
      </c>
      <c r="CU14" s="9">
        <v>8.8510000000000009</v>
      </c>
      <c r="CV14" s="9">
        <v>0.71</v>
      </c>
      <c r="CW14" s="9">
        <v>8.141</v>
      </c>
      <c r="CX14" s="9">
        <v>89.588999999999999</v>
      </c>
      <c r="CY14" s="9">
        <v>15.221</v>
      </c>
      <c r="CZ14" s="9">
        <v>12.747</v>
      </c>
      <c r="DA14" s="9">
        <v>1.288</v>
      </c>
      <c r="DB14" s="9">
        <v>11.459</v>
      </c>
      <c r="DC14" s="9">
        <v>35.354999999999997</v>
      </c>
      <c r="DD14" s="9">
        <v>8.4</v>
      </c>
      <c r="DE14" s="9">
        <v>6.5030000000000001</v>
      </c>
      <c r="DF14" s="9">
        <v>0.44800000000000001</v>
      </c>
      <c r="DG14" s="9">
        <v>6.056</v>
      </c>
      <c r="DH14" s="9">
        <v>15.265000000000001</v>
      </c>
      <c r="DI14" s="9">
        <v>3.585</v>
      </c>
      <c r="DJ14" s="9">
        <v>2.718</v>
      </c>
      <c r="DK14" s="9">
        <v>0.36099999999999999</v>
      </c>
      <c r="DL14" s="9">
        <v>2.3559999999999999</v>
      </c>
      <c r="DM14" s="9">
        <v>20.091000000000001</v>
      </c>
      <c r="DN14" s="9">
        <v>4.8150000000000004</v>
      </c>
      <c r="DO14" s="9">
        <v>3.786</v>
      </c>
      <c r="DP14" s="9">
        <v>8.5999999999999993E-2</v>
      </c>
      <c r="DQ14" s="9">
        <v>3.7</v>
      </c>
      <c r="DR14" s="9">
        <v>89.731999999999999</v>
      </c>
      <c r="DS14" s="9">
        <v>18.902000000000001</v>
      </c>
      <c r="DT14" s="9">
        <v>15.265000000000001</v>
      </c>
      <c r="DU14" s="9">
        <v>1.847</v>
      </c>
      <c r="DV14" s="9">
        <v>13.417999999999999</v>
      </c>
      <c r="DW14" s="9">
        <v>37.591999999999999</v>
      </c>
      <c r="DX14" s="9">
        <v>9.0050000000000008</v>
      </c>
      <c r="DY14" s="9">
        <v>7.8650000000000002</v>
      </c>
      <c r="DZ14" s="9">
        <v>0.73599999999999999</v>
      </c>
      <c r="EA14" s="9">
        <v>7.1280000000000001</v>
      </c>
      <c r="EB14" s="9">
        <v>52.14</v>
      </c>
      <c r="EC14" s="9">
        <v>9.8970000000000002</v>
      </c>
      <c r="ED14" s="9">
        <v>7.4</v>
      </c>
      <c r="EE14" s="9">
        <v>1.1100000000000001</v>
      </c>
      <c r="EF14" s="9">
        <v>6.29</v>
      </c>
      <c r="EG14" s="9">
        <v>982.48800000000006</v>
      </c>
      <c r="EH14" s="9">
        <v>350.68599999999998</v>
      </c>
      <c r="EI14" s="9">
        <v>279.15199999999999</v>
      </c>
      <c r="EJ14" s="9">
        <v>13.227</v>
      </c>
      <c r="EK14" s="9">
        <v>265.92599999999999</v>
      </c>
      <c r="EL14" s="9">
        <v>501.04500000000002</v>
      </c>
      <c r="EM14" s="9">
        <v>172.66499999999999</v>
      </c>
      <c r="EN14" s="9">
        <v>134.75399999999999</v>
      </c>
      <c r="EO14" s="9">
        <v>6.3869999999999996</v>
      </c>
      <c r="EP14" s="9">
        <v>128.36699999999999</v>
      </c>
      <c r="EQ14" s="9">
        <v>481.44299999999998</v>
      </c>
      <c r="ER14" s="9">
        <v>178.02099999999999</v>
      </c>
      <c r="ES14" s="9">
        <v>144.398</v>
      </c>
      <c r="ET14" s="9">
        <v>6.8390000000000004</v>
      </c>
      <c r="EU14" s="9">
        <v>137.55799999999999</v>
      </c>
      <c r="EV14" s="9">
        <v>548.78899999999999</v>
      </c>
      <c r="EW14" s="9">
        <v>231.566</v>
      </c>
      <c r="EX14" s="9">
        <v>161.07599999999999</v>
      </c>
      <c r="EY14" s="9">
        <v>10.452</v>
      </c>
      <c r="EZ14" s="9">
        <v>150.625</v>
      </c>
      <c r="FA14" s="9">
        <v>137.608</v>
      </c>
      <c r="FB14" s="9">
        <v>54.115000000000002</v>
      </c>
      <c r="FC14" s="9">
        <v>36.020000000000003</v>
      </c>
      <c r="FD14" s="9">
        <v>3.113</v>
      </c>
      <c r="FE14" s="9">
        <v>32.906999999999996</v>
      </c>
      <c r="FF14" s="9">
        <v>411.18</v>
      </c>
      <c r="FG14" s="9">
        <v>177.45099999999999</v>
      </c>
      <c r="FH14" s="9">
        <v>125.057</v>
      </c>
      <c r="FI14" s="9">
        <v>7.3390000000000004</v>
      </c>
      <c r="FJ14" s="9">
        <v>117.718</v>
      </c>
      <c r="FK14" s="9">
        <v>473.73599999999999</v>
      </c>
      <c r="FL14" s="9">
        <v>189.91499999999999</v>
      </c>
      <c r="FM14" s="9">
        <v>142.09100000000001</v>
      </c>
      <c r="FN14" s="9">
        <v>10.839</v>
      </c>
      <c r="FO14" s="9">
        <v>131.25299999999999</v>
      </c>
      <c r="FP14" s="9">
        <v>130.05699999999999</v>
      </c>
      <c r="FQ14" s="9">
        <v>44.021999999999998</v>
      </c>
      <c r="FR14" s="9">
        <v>30.431000000000001</v>
      </c>
      <c r="FS14" s="9">
        <v>1.8740000000000001</v>
      </c>
      <c r="FT14" s="9">
        <v>28.556999999999999</v>
      </c>
      <c r="FU14" s="9">
        <v>343.67899999999997</v>
      </c>
      <c r="FV14" s="9">
        <v>145.893</v>
      </c>
      <c r="FW14" s="9">
        <v>111.661</v>
      </c>
      <c r="FX14" s="9">
        <v>8.9649999999999999</v>
      </c>
      <c r="FY14" s="9">
        <v>102.696</v>
      </c>
      <c r="FZ14" s="9">
        <v>499.81799999999998</v>
      </c>
      <c r="GA14" s="9">
        <v>150.876</v>
      </c>
      <c r="GB14" s="9">
        <v>105.51900000000001</v>
      </c>
      <c r="GC14" s="9">
        <v>16.297000000000001</v>
      </c>
      <c r="GD14" s="9">
        <v>89.221999999999994</v>
      </c>
      <c r="GE14" s="9">
        <v>173.72200000000001</v>
      </c>
      <c r="GF14" s="9">
        <v>53.451000000000001</v>
      </c>
      <c r="GG14" s="9">
        <v>33.433999999999997</v>
      </c>
      <c r="GH14" s="9">
        <v>6.585</v>
      </c>
      <c r="GI14" s="9">
        <v>26.849</v>
      </c>
      <c r="GJ14" s="9">
        <v>326.09699999999998</v>
      </c>
      <c r="GK14" s="9">
        <v>97.424999999999997</v>
      </c>
      <c r="GL14" s="9">
        <v>72.084999999999994</v>
      </c>
      <c r="GM14" s="9">
        <v>9.7119999999999997</v>
      </c>
      <c r="GN14" s="9">
        <v>62.372999999999998</v>
      </c>
      <c r="GO14" s="9">
        <v>946.7</v>
      </c>
      <c r="GP14" s="9">
        <v>130.46899999999999</v>
      </c>
      <c r="GQ14" s="9">
        <v>97.281000000000006</v>
      </c>
      <c r="GR14" s="9">
        <v>22.366</v>
      </c>
      <c r="GS14" s="9">
        <v>74.915000000000006</v>
      </c>
      <c r="GT14" s="9">
        <v>364.197</v>
      </c>
      <c r="GU14" s="9">
        <v>60.997999999999998</v>
      </c>
      <c r="GV14" s="9">
        <v>44.441000000000003</v>
      </c>
      <c r="GW14" s="9">
        <v>12.180999999999999</v>
      </c>
      <c r="GX14" s="9">
        <v>32.26</v>
      </c>
      <c r="GY14" s="9">
        <v>582.50300000000004</v>
      </c>
      <c r="GZ14" s="9">
        <v>69.471000000000004</v>
      </c>
      <c r="HA14" s="9">
        <v>52.84</v>
      </c>
      <c r="HB14" s="9">
        <v>10.183999999999999</v>
      </c>
      <c r="HC14" s="9">
        <v>42.655000000000001</v>
      </c>
      <c r="HD14" s="9">
        <v>3209.223</v>
      </c>
      <c r="HE14" s="9">
        <v>116.863</v>
      </c>
      <c r="HF14" s="9">
        <v>98.881</v>
      </c>
      <c r="HG14" s="9">
        <v>28.312000000000001</v>
      </c>
      <c r="HH14" s="9">
        <v>70.569000000000003</v>
      </c>
      <c r="HI14" s="9">
        <v>1455.9749999999999</v>
      </c>
      <c r="HJ14" s="9">
        <v>61.356000000000002</v>
      </c>
      <c r="HK14" s="9">
        <v>53.472000000000001</v>
      </c>
      <c r="HL14" s="9">
        <v>12.72</v>
      </c>
      <c r="HM14" s="9">
        <v>40.752000000000002</v>
      </c>
      <c r="HN14" s="9">
        <v>1753.2470000000001</v>
      </c>
      <c r="HO14" s="9">
        <v>55.508000000000003</v>
      </c>
      <c r="HP14" s="9">
        <v>45.408999999999999</v>
      </c>
      <c r="HQ14" s="9">
        <v>15.592000000000001</v>
      </c>
      <c r="HR14" s="9">
        <v>29.817</v>
      </c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</row>
    <row r="15" spans="1:251">
      <c r="A15" s="10">
        <v>43497</v>
      </c>
      <c r="B15" s="9">
        <v>6700.7889999999998</v>
      </c>
      <c r="C15" s="9">
        <v>1118.846</v>
      </c>
      <c r="D15" s="9">
        <v>853.18499999999995</v>
      </c>
      <c r="E15" s="9">
        <v>90.13</v>
      </c>
      <c r="F15" s="9">
        <v>763.05499999999995</v>
      </c>
      <c r="G15" s="9">
        <v>2770.1019999999999</v>
      </c>
      <c r="H15" s="9">
        <v>429.43</v>
      </c>
      <c r="I15" s="9">
        <v>333.80700000000002</v>
      </c>
      <c r="J15" s="9">
        <v>40.530999999999999</v>
      </c>
      <c r="K15" s="9">
        <v>293.27600000000001</v>
      </c>
      <c r="L15" s="9">
        <v>3930.6880000000001</v>
      </c>
      <c r="M15" s="9">
        <v>689.41499999999996</v>
      </c>
      <c r="N15" s="9">
        <v>519.37800000000004</v>
      </c>
      <c r="O15" s="9">
        <v>49.598999999999997</v>
      </c>
      <c r="P15" s="9">
        <v>469.779</v>
      </c>
      <c r="Q15" s="9">
        <v>2197.393</v>
      </c>
      <c r="R15" s="9">
        <v>356.57900000000001</v>
      </c>
      <c r="S15" s="9">
        <v>271.21199999999999</v>
      </c>
      <c r="T15" s="9">
        <v>24.099</v>
      </c>
      <c r="U15" s="9">
        <v>247.113</v>
      </c>
      <c r="V15" s="9">
        <v>912.36300000000006</v>
      </c>
      <c r="W15" s="9">
        <v>141.696</v>
      </c>
      <c r="X15" s="9">
        <v>105.93600000000001</v>
      </c>
      <c r="Y15" s="9">
        <v>11.598000000000001</v>
      </c>
      <c r="Z15" s="9">
        <v>94.337000000000003</v>
      </c>
      <c r="AA15" s="9">
        <v>1285.03</v>
      </c>
      <c r="AB15" s="9">
        <v>214.88200000000001</v>
      </c>
      <c r="AC15" s="9">
        <v>165.27699999999999</v>
      </c>
      <c r="AD15" s="9">
        <v>12.500999999999999</v>
      </c>
      <c r="AE15" s="9">
        <v>152.77600000000001</v>
      </c>
      <c r="AF15" s="9">
        <v>1728.8820000000001</v>
      </c>
      <c r="AG15" s="9">
        <v>300.86399999999998</v>
      </c>
      <c r="AH15" s="9">
        <v>233.821</v>
      </c>
      <c r="AI15" s="9">
        <v>29.643000000000001</v>
      </c>
      <c r="AJ15" s="9">
        <v>204.179</v>
      </c>
      <c r="AK15" s="9">
        <v>695.97</v>
      </c>
      <c r="AL15" s="9">
        <v>116.393</v>
      </c>
      <c r="AM15" s="9">
        <v>95.584000000000003</v>
      </c>
      <c r="AN15" s="9">
        <v>12.920999999999999</v>
      </c>
      <c r="AO15" s="9">
        <v>82.662999999999997</v>
      </c>
      <c r="AP15" s="9">
        <v>1032.9110000000001</v>
      </c>
      <c r="AQ15" s="9">
        <v>184.471</v>
      </c>
      <c r="AR15" s="9">
        <v>138.23699999999999</v>
      </c>
      <c r="AS15" s="9">
        <v>16.721</v>
      </c>
      <c r="AT15" s="9">
        <v>121.51600000000001</v>
      </c>
      <c r="AU15" s="9">
        <v>1326.2339999999999</v>
      </c>
      <c r="AV15" s="9">
        <v>209.25800000000001</v>
      </c>
      <c r="AW15" s="9">
        <v>154.696</v>
      </c>
      <c r="AX15" s="9">
        <v>15.129</v>
      </c>
      <c r="AY15" s="9">
        <v>139.56700000000001</v>
      </c>
      <c r="AZ15" s="9">
        <v>562.30399999999997</v>
      </c>
      <c r="BA15" s="9">
        <v>78.072999999999993</v>
      </c>
      <c r="BB15" s="9">
        <v>58.478000000000002</v>
      </c>
      <c r="BC15" s="9">
        <v>6.2210000000000001</v>
      </c>
      <c r="BD15" s="9">
        <v>52.256999999999998</v>
      </c>
      <c r="BE15" s="9">
        <v>763.93</v>
      </c>
      <c r="BF15" s="9">
        <v>131.18600000000001</v>
      </c>
      <c r="BG15" s="9">
        <v>96.216999999999999</v>
      </c>
      <c r="BH15" s="9">
        <v>8.9079999999999995</v>
      </c>
      <c r="BI15" s="9">
        <v>87.31</v>
      </c>
      <c r="BJ15" s="9">
        <v>517.33600000000001</v>
      </c>
      <c r="BK15" s="9">
        <v>83.167000000000002</v>
      </c>
      <c r="BL15" s="9">
        <v>64.632000000000005</v>
      </c>
      <c r="BM15" s="9">
        <v>6.6059999999999999</v>
      </c>
      <c r="BN15" s="9">
        <v>58.026000000000003</v>
      </c>
      <c r="BO15" s="9">
        <v>216.6</v>
      </c>
      <c r="BP15" s="9">
        <v>30.501000000000001</v>
      </c>
      <c r="BQ15" s="9">
        <v>23.556999999999999</v>
      </c>
      <c r="BR15" s="9">
        <v>3.8119999999999998</v>
      </c>
      <c r="BS15" s="9">
        <v>19.745000000000001</v>
      </c>
      <c r="BT15" s="9">
        <v>300.73599999999999</v>
      </c>
      <c r="BU15" s="9">
        <v>52.665999999999997</v>
      </c>
      <c r="BV15" s="9">
        <v>41.075000000000003</v>
      </c>
      <c r="BW15" s="9">
        <v>2.794</v>
      </c>
      <c r="BX15" s="9">
        <v>38.280999999999999</v>
      </c>
      <c r="BY15" s="9">
        <v>629.35599999999999</v>
      </c>
      <c r="BZ15" s="9">
        <v>117.548</v>
      </c>
      <c r="CA15" s="9">
        <v>88.731999999999999</v>
      </c>
      <c r="CB15" s="9">
        <v>11.324</v>
      </c>
      <c r="CC15" s="9">
        <v>77.409000000000006</v>
      </c>
      <c r="CD15" s="9">
        <v>251.76499999999999</v>
      </c>
      <c r="CE15" s="9">
        <v>40.082000000000001</v>
      </c>
      <c r="CF15" s="9">
        <v>31.291</v>
      </c>
      <c r="CG15" s="9">
        <v>3.9889999999999999</v>
      </c>
      <c r="CH15" s="9">
        <v>27.300999999999998</v>
      </c>
      <c r="CI15" s="9">
        <v>377.59100000000001</v>
      </c>
      <c r="CJ15" s="9">
        <v>77.465999999999994</v>
      </c>
      <c r="CK15" s="9">
        <v>57.442</v>
      </c>
      <c r="CL15" s="9">
        <v>7.335</v>
      </c>
      <c r="CM15" s="9">
        <v>50.106999999999999</v>
      </c>
      <c r="CN15" s="9">
        <v>165.90199999999999</v>
      </c>
      <c r="CO15" s="9">
        <v>24.931999999999999</v>
      </c>
      <c r="CP15" s="9">
        <v>20.658000000000001</v>
      </c>
      <c r="CQ15" s="9">
        <v>1.7130000000000001</v>
      </c>
      <c r="CR15" s="9">
        <v>18.945</v>
      </c>
      <c r="CS15" s="9">
        <v>73.015000000000001</v>
      </c>
      <c r="CT15" s="9">
        <v>10.468999999999999</v>
      </c>
      <c r="CU15" s="9">
        <v>9.2449999999999992</v>
      </c>
      <c r="CV15" s="9">
        <v>0.88900000000000001</v>
      </c>
      <c r="CW15" s="9">
        <v>8.3559999999999999</v>
      </c>
      <c r="CX15" s="9">
        <v>92.887</v>
      </c>
      <c r="CY15" s="9">
        <v>14.462999999999999</v>
      </c>
      <c r="CZ15" s="9">
        <v>11.413</v>
      </c>
      <c r="DA15" s="9">
        <v>0.82399999999999995</v>
      </c>
      <c r="DB15" s="9">
        <v>10.589</v>
      </c>
      <c r="DC15" s="9">
        <v>36.197000000000003</v>
      </c>
      <c r="DD15" s="9">
        <v>8.2010000000000005</v>
      </c>
      <c r="DE15" s="9">
        <v>4.8330000000000002</v>
      </c>
      <c r="DF15" s="9">
        <v>0.312</v>
      </c>
      <c r="DG15" s="9">
        <v>4.5209999999999999</v>
      </c>
      <c r="DH15" s="9">
        <v>14.57</v>
      </c>
      <c r="DI15" s="9">
        <v>3.4990000000000001</v>
      </c>
      <c r="DJ15" s="9">
        <v>2.4020000000000001</v>
      </c>
      <c r="DK15" s="9">
        <v>0.18</v>
      </c>
      <c r="DL15" s="9">
        <v>2.222</v>
      </c>
      <c r="DM15" s="9">
        <v>21.626000000000001</v>
      </c>
      <c r="DN15" s="9">
        <v>4.702</v>
      </c>
      <c r="DO15" s="9">
        <v>2.431</v>
      </c>
      <c r="DP15" s="9">
        <v>0.13100000000000001</v>
      </c>
      <c r="DQ15" s="9">
        <v>2.2989999999999999</v>
      </c>
      <c r="DR15" s="9">
        <v>99.49</v>
      </c>
      <c r="DS15" s="9">
        <v>18.297000000000001</v>
      </c>
      <c r="DT15" s="9">
        <v>14.601000000000001</v>
      </c>
      <c r="DU15" s="9">
        <v>1.304</v>
      </c>
      <c r="DV15" s="9">
        <v>13.297000000000001</v>
      </c>
      <c r="DW15" s="9">
        <v>43.514000000000003</v>
      </c>
      <c r="DX15" s="9">
        <v>8.7170000000000005</v>
      </c>
      <c r="DY15" s="9">
        <v>7.3150000000000004</v>
      </c>
      <c r="DZ15" s="9">
        <v>0.91900000000000004</v>
      </c>
      <c r="EA15" s="9">
        <v>6.3959999999999999</v>
      </c>
      <c r="EB15" s="9">
        <v>55.975999999999999</v>
      </c>
      <c r="EC15" s="9">
        <v>9.58</v>
      </c>
      <c r="ED15" s="9">
        <v>7.2859999999999996</v>
      </c>
      <c r="EE15" s="9">
        <v>0.38500000000000001</v>
      </c>
      <c r="EF15" s="9">
        <v>6.9009999999999998</v>
      </c>
      <c r="EG15" s="9">
        <v>990.78</v>
      </c>
      <c r="EH15" s="9">
        <v>350.93900000000002</v>
      </c>
      <c r="EI15" s="9">
        <v>280.87200000000001</v>
      </c>
      <c r="EJ15" s="9">
        <v>12.917</v>
      </c>
      <c r="EK15" s="9">
        <v>267.95400000000001</v>
      </c>
      <c r="EL15" s="9">
        <v>499.91</v>
      </c>
      <c r="EM15" s="9">
        <v>180.40199999999999</v>
      </c>
      <c r="EN15" s="9">
        <v>149.125</v>
      </c>
      <c r="EO15" s="9">
        <v>8.3529999999999998</v>
      </c>
      <c r="EP15" s="9">
        <v>140.77199999999999</v>
      </c>
      <c r="EQ15" s="9">
        <v>490.87099999999998</v>
      </c>
      <c r="ER15" s="9">
        <v>170.53700000000001</v>
      </c>
      <c r="ES15" s="9">
        <v>131.74600000000001</v>
      </c>
      <c r="ET15" s="9">
        <v>4.5640000000000001</v>
      </c>
      <c r="EU15" s="9">
        <v>127.182</v>
      </c>
      <c r="EV15" s="9">
        <v>561.78399999999999</v>
      </c>
      <c r="EW15" s="9">
        <v>234.28399999999999</v>
      </c>
      <c r="EX15" s="9">
        <v>167.30199999999999</v>
      </c>
      <c r="EY15" s="9">
        <v>8.5500000000000007</v>
      </c>
      <c r="EZ15" s="9">
        <v>158.75200000000001</v>
      </c>
      <c r="FA15" s="9">
        <v>142.59399999999999</v>
      </c>
      <c r="FB15" s="9">
        <v>53.91</v>
      </c>
      <c r="FC15" s="9">
        <v>36.912999999999997</v>
      </c>
      <c r="FD15" s="9">
        <v>4.9000000000000004</v>
      </c>
      <c r="FE15" s="9">
        <v>32.012</v>
      </c>
      <c r="FF15" s="9">
        <v>419.19</v>
      </c>
      <c r="FG15" s="9">
        <v>180.37299999999999</v>
      </c>
      <c r="FH15" s="9">
        <v>130.38999999999999</v>
      </c>
      <c r="FI15" s="9">
        <v>3.65</v>
      </c>
      <c r="FJ15" s="9">
        <v>126.74</v>
      </c>
      <c r="FK15" s="9">
        <v>469.339</v>
      </c>
      <c r="FL15" s="9">
        <v>167.376</v>
      </c>
      <c r="FM15" s="9">
        <v>121.96599999999999</v>
      </c>
      <c r="FN15" s="9">
        <v>12.814</v>
      </c>
      <c r="FO15" s="9">
        <v>109.15300000000001</v>
      </c>
      <c r="FP15" s="9">
        <v>127.50700000000001</v>
      </c>
      <c r="FQ15" s="9">
        <v>38.506999999999998</v>
      </c>
      <c r="FR15" s="9">
        <v>24.838000000000001</v>
      </c>
      <c r="FS15" s="9">
        <v>1.409</v>
      </c>
      <c r="FT15" s="9">
        <v>23.428999999999998</v>
      </c>
      <c r="FU15" s="9">
        <v>341.83199999999999</v>
      </c>
      <c r="FV15" s="9">
        <v>128.87</v>
      </c>
      <c r="FW15" s="9">
        <v>97.129000000000005</v>
      </c>
      <c r="FX15" s="9">
        <v>11.404999999999999</v>
      </c>
      <c r="FY15" s="9">
        <v>85.724000000000004</v>
      </c>
      <c r="FZ15" s="9">
        <v>505.83699999999999</v>
      </c>
      <c r="GA15" s="9">
        <v>126.05800000000001</v>
      </c>
      <c r="GB15" s="9">
        <v>92.915000000000006</v>
      </c>
      <c r="GC15" s="9">
        <v>15.701000000000001</v>
      </c>
      <c r="GD15" s="9">
        <v>77.213999999999999</v>
      </c>
      <c r="GE15" s="9">
        <v>180.81899999999999</v>
      </c>
      <c r="GF15" s="9">
        <v>39.293999999999997</v>
      </c>
      <c r="GG15" s="9">
        <v>25.489000000000001</v>
      </c>
      <c r="GH15" s="9">
        <v>4.7229999999999999</v>
      </c>
      <c r="GI15" s="9">
        <v>20.765999999999998</v>
      </c>
      <c r="GJ15" s="9">
        <v>325.01900000000001</v>
      </c>
      <c r="GK15" s="9">
        <v>86.763999999999996</v>
      </c>
      <c r="GL15" s="9">
        <v>67.426000000000002</v>
      </c>
      <c r="GM15" s="9">
        <v>10.978</v>
      </c>
      <c r="GN15" s="9">
        <v>56.448999999999998</v>
      </c>
      <c r="GO15" s="9">
        <v>948.68399999999997</v>
      </c>
      <c r="GP15" s="9">
        <v>118.979</v>
      </c>
      <c r="GQ15" s="9">
        <v>89.161000000000001</v>
      </c>
      <c r="GR15" s="9">
        <v>11.346</v>
      </c>
      <c r="GS15" s="9">
        <v>77.814999999999998</v>
      </c>
      <c r="GT15" s="9">
        <v>375.81900000000002</v>
      </c>
      <c r="GU15" s="9">
        <v>50.323</v>
      </c>
      <c r="GV15" s="9">
        <v>38.511000000000003</v>
      </c>
      <c r="GW15" s="9">
        <v>4.649</v>
      </c>
      <c r="GX15" s="9">
        <v>33.862000000000002</v>
      </c>
      <c r="GY15" s="9">
        <v>572.86500000000001</v>
      </c>
      <c r="GZ15" s="9">
        <v>68.656999999999996</v>
      </c>
      <c r="HA15" s="9">
        <v>50.65</v>
      </c>
      <c r="HB15" s="9">
        <v>6.6970000000000001</v>
      </c>
      <c r="HC15" s="9">
        <v>43.953000000000003</v>
      </c>
      <c r="HD15" s="9">
        <v>3224.3649999999998</v>
      </c>
      <c r="HE15" s="9">
        <v>121.209</v>
      </c>
      <c r="HF15" s="9">
        <v>100.968</v>
      </c>
      <c r="HG15" s="9">
        <v>28.802</v>
      </c>
      <c r="HH15" s="9">
        <v>72.165999999999997</v>
      </c>
      <c r="HI15" s="9">
        <v>1443.453</v>
      </c>
      <c r="HJ15" s="9">
        <v>66.994</v>
      </c>
      <c r="HK15" s="9">
        <v>58.932000000000002</v>
      </c>
      <c r="HL15" s="9">
        <v>16.497</v>
      </c>
      <c r="HM15" s="9">
        <v>42.435000000000002</v>
      </c>
      <c r="HN15" s="9">
        <v>1780.912</v>
      </c>
      <c r="HO15" s="9">
        <v>54.213999999999999</v>
      </c>
      <c r="HP15" s="9">
        <v>42.036999999999999</v>
      </c>
      <c r="HQ15" s="9">
        <v>12.305</v>
      </c>
      <c r="HR15" s="9">
        <v>29.731999999999999</v>
      </c>
      <c r="HS15" s="9">
        <v>5171.0889999999999</v>
      </c>
      <c r="HT15" s="9">
        <v>940.77300000000002</v>
      </c>
      <c r="HU15" s="9">
        <v>722.94799999999998</v>
      </c>
      <c r="HV15" s="9">
        <v>70.376000000000005</v>
      </c>
      <c r="HW15" s="9">
        <v>652.572</v>
      </c>
      <c r="HX15" s="9">
        <v>2180.826</v>
      </c>
      <c r="HY15" s="9">
        <v>339.30200000000002</v>
      </c>
      <c r="HZ15" s="9">
        <v>266.68599999999998</v>
      </c>
      <c r="IA15" s="9">
        <v>29.584</v>
      </c>
      <c r="IB15" s="9">
        <v>237.102</v>
      </c>
      <c r="IC15" s="9">
        <v>2990.2640000000001</v>
      </c>
      <c r="ID15" s="9">
        <v>601.471</v>
      </c>
      <c r="IE15" s="9">
        <v>456.262</v>
      </c>
      <c r="IF15" s="9">
        <v>40.792000000000002</v>
      </c>
      <c r="IG15" s="9">
        <v>415.47</v>
      </c>
      <c r="IH15" s="9">
        <v>3543.4050000000002</v>
      </c>
      <c r="II15" s="9">
        <v>483.036</v>
      </c>
      <c r="IJ15" s="9">
        <v>363.334</v>
      </c>
      <c r="IK15" s="9">
        <v>50.948999999999998</v>
      </c>
      <c r="IL15" s="9">
        <v>312.38499999999999</v>
      </c>
      <c r="IM15" s="9">
        <v>1473.136</v>
      </c>
      <c r="IN15" s="9">
        <v>129.43100000000001</v>
      </c>
      <c r="IO15" s="9">
        <v>96.731999999999999</v>
      </c>
      <c r="IP15" s="9">
        <v>18.363</v>
      </c>
      <c r="IQ15" s="9">
        <v>78.369</v>
      </c>
    </row>
    <row r="16" spans="1:251">
      <c r="A16" s="10">
        <v>43862</v>
      </c>
      <c r="B16" s="9">
        <v>6820.6270000000004</v>
      </c>
      <c r="C16" s="9">
        <v>1156.1959999999999</v>
      </c>
      <c r="D16" s="9">
        <v>879.63699999999994</v>
      </c>
      <c r="E16" s="9">
        <v>102.95</v>
      </c>
      <c r="F16" s="9">
        <v>776.68700000000001</v>
      </c>
      <c r="G16" s="9">
        <v>2888.703</v>
      </c>
      <c r="H16" s="9">
        <v>428.84899999999999</v>
      </c>
      <c r="I16" s="9">
        <v>326.55099999999999</v>
      </c>
      <c r="J16" s="9">
        <v>45.798000000000002</v>
      </c>
      <c r="K16" s="9">
        <v>280.75400000000002</v>
      </c>
      <c r="L16" s="9">
        <v>3931.924</v>
      </c>
      <c r="M16" s="9">
        <v>727.34699999999998</v>
      </c>
      <c r="N16" s="9">
        <v>553.08600000000001</v>
      </c>
      <c r="O16" s="9">
        <v>57.152999999999999</v>
      </c>
      <c r="P16" s="9">
        <v>495.93299999999999</v>
      </c>
      <c r="Q16" s="9">
        <v>2230.357</v>
      </c>
      <c r="R16" s="9">
        <v>366.55</v>
      </c>
      <c r="S16" s="9">
        <v>277.28699999999998</v>
      </c>
      <c r="T16" s="9">
        <v>35.47</v>
      </c>
      <c r="U16" s="9">
        <v>241.81700000000001</v>
      </c>
      <c r="V16" s="9">
        <v>939.697</v>
      </c>
      <c r="W16" s="9">
        <v>129.55500000000001</v>
      </c>
      <c r="X16" s="9">
        <v>98.436000000000007</v>
      </c>
      <c r="Y16" s="9">
        <v>15.718</v>
      </c>
      <c r="Z16" s="9">
        <v>82.718999999999994</v>
      </c>
      <c r="AA16" s="9">
        <v>1290.6590000000001</v>
      </c>
      <c r="AB16" s="9">
        <v>236.995</v>
      </c>
      <c r="AC16" s="9">
        <v>178.851</v>
      </c>
      <c r="AD16" s="9">
        <v>19.753</v>
      </c>
      <c r="AE16" s="9">
        <v>159.09800000000001</v>
      </c>
      <c r="AF16" s="9">
        <v>1756.6010000000001</v>
      </c>
      <c r="AG16" s="9">
        <v>319.49200000000002</v>
      </c>
      <c r="AH16" s="9">
        <v>242.62200000000001</v>
      </c>
      <c r="AI16" s="9">
        <v>29.173999999999999</v>
      </c>
      <c r="AJ16" s="9">
        <v>213.44800000000001</v>
      </c>
      <c r="AK16" s="9">
        <v>734.57500000000005</v>
      </c>
      <c r="AL16" s="9">
        <v>128.58699999999999</v>
      </c>
      <c r="AM16" s="9">
        <v>99.399000000000001</v>
      </c>
      <c r="AN16" s="9">
        <v>13.01</v>
      </c>
      <c r="AO16" s="9">
        <v>86.388999999999996</v>
      </c>
      <c r="AP16" s="9">
        <v>1022.026</v>
      </c>
      <c r="AQ16" s="9">
        <v>190.905</v>
      </c>
      <c r="AR16" s="9">
        <v>143.22200000000001</v>
      </c>
      <c r="AS16" s="9">
        <v>16.164000000000001</v>
      </c>
      <c r="AT16" s="9">
        <v>127.05800000000001</v>
      </c>
      <c r="AU16" s="9">
        <v>1359.249</v>
      </c>
      <c r="AV16" s="9">
        <v>214.999</v>
      </c>
      <c r="AW16" s="9">
        <v>157.851</v>
      </c>
      <c r="AX16" s="9">
        <v>16.521000000000001</v>
      </c>
      <c r="AY16" s="9">
        <v>141.33000000000001</v>
      </c>
      <c r="AZ16" s="9">
        <v>584.23699999999997</v>
      </c>
      <c r="BA16" s="9">
        <v>74.935000000000002</v>
      </c>
      <c r="BB16" s="9">
        <v>55.241</v>
      </c>
      <c r="BC16" s="9">
        <v>5.83</v>
      </c>
      <c r="BD16" s="9">
        <v>49.411000000000001</v>
      </c>
      <c r="BE16" s="9">
        <v>775.01199999999994</v>
      </c>
      <c r="BF16" s="9">
        <v>140.06399999999999</v>
      </c>
      <c r="BG16" s="9">
        <v>102.61</v>
      </c>
      <c r="BH16" s="9">
        <v>10.691000000000001</v>
      </c>
      <c r="BI16" s="9">
        <v>91.918999999999997</v>
      </c>
      <c r="BJ16" s="9">
        <v>524.13499999999999</v>
      </c>
      <c r="BK16" s="9">
        <v>77.457999999999998</v>
      </c>
      <c r="BL16" s="9">
        <v>59.475000000000001</v>
      </c>
      <c r="BM16" s="9">
        <v>5.0890000000000004</v>
      </c>
      <c r="BN16" s="9">
        <v>54.386000000000003</v>
      </c>
      <c r="BO16" s="9">
        <v>235.51</v>
      </c>
      <c r="BP16" s="9">
        <v>36.465000000000003</v>
      </c>
      <c r="BQ16" s="9">
        <v>26.812999999999999</v>
      </c>
      <c r="BR16" s="9">
        <v>2.6970000000000001</v>
      </c>
      <c r="BS16" s="9">
        <v>24.117000000000001</v>
      </c>
      <c r="BT16" s="9">
        <v>288.62400000000002</v>
      </c>
      <c r="BU16" s="9">
        <v>40.993000000000002</v>
      </c>
      <c r="BV16" s="9">
        <v>32.661999999999999</v>
      </c>
      <c r="BW16" s="9">
        <v>2.3929999999999998</v>
      </c>
      <c r="BX16" s="9">
        <v>30.268999999999998</v>
      </c>
      <c r="BY16" s="9">
        <v>658.02</v>
      </c>
      <c r="BZ16" s="9">
        <v>129.529</v>
      </c>
      <c r="CA16" s="9">
        <v>102.452</v>
      </c>
      <c r="CB16" s="9">
        <v>11.013</v>
      </c>
      <c r="CC16" s="9">
        <v>91.438999999999993</v>
      </c>
      <c r="CD16" s="9">
        <v>265.23099999999999</v>
      </c>
      <c r="CE16" s="9">
        <v>41.198999999999998</v>
      </c>
      <c r="CF16" s="9">
        <v>31.46</v>
      </c>
      <c r="CG16" s="9">
        <v>5.7169999999999996</v>
      </c>
      <c r="CH16" s="9">
        <v>25.742999999999999</v>
      </c>
      <c r="CI16" s="9">
        <v>392.78899999999999</v>
      </c>
      <c r="CJ16" s="9">
        <v>88.331000000000003</v>
      </c>
      <c r="CK16" s="9">
        <v>70.992000000000004</v>
      </c>
      <c r="CL16" s="9">
        <v>5.2960000000000003</v>
      </c>
      <c r="CM16" s="9">
        <v>65.695999999999998</v>
      </c>
      <c r="CN16" s="9">
        <v>162.404</v>
      </c>
      <c r="CO16" s="9">
        <v>25.395</v>
      </c>
      <c r="CP16" s="9">
        <v>19.459</v>
      </c>
      <c r="CQ16" s="9">
        <v>3.6680000000000001</v>
      </c>
      <c r="CR16" s="9">
        <v>15.79</v>
      </c>
      <c r="CS16" s="9">
        <v>71.003</v>
      </c>
      <c r="CT16" s="9">
        <v>9.1609999999999996</v>
      </c>
      <c r="CU16" s="9">
        <v>7.1449999999999996</v>
      </c>
      <c r="CV16" s="9">
        <v>1.4390000000000001</v>
      </c>
      <c r="CW16" s="9">
        <v>5.7060000000000004</v>
      </c>
      <c r="CX16" s="9">
        <v>91.4</v>
      </c>
      <c r="CY16" s="9">
        <v>16.234000000000002</v>
      </c>
      <c r="CZ16" s="9">
        <v>12.314</v>
      </c>
      <c r="DA16" s="9">
        <v>2.23</v>
      </c>
      <c r="DB16" s="9">
        <v>10.084</v>
      </c>
      <c r="DC16" s="9">
        <v>37.893000000000001</v>
      </c>
      <c r="DD16" s="9">
        <v>8.5679999999999996</v>
      </c>
      <c r="DE16" s="9">
        <v>7.056</v>
      </c>
      <c r="DF16" s="9">
        <v>0.96799999999999997</v>
      </c>
      <c r="DG16" s="9">
        <v>6.0880000000000001</v>
      </c>
      <c r="DH16" s="9">
        <v>17.138999999999999</v>
      </c>
      <c r="DI16" s="9">
        <v>2.8759999999999999</v>
      </c>
      <c r="DJ16" s="9">
        <v>2.282</v>
      </c>
      <c r="DK16" s="9">
        <v>0.53700000000000003</v>
      </c>
      <c r="DL16" s="9">
        <v>1.746</v>
      </c>
      <c r="DM16" s="9">
        <v>20.754000000000001</v>
      </c>
      <c r="DN16" s="9">
        <v>5.6920000000000002</v>
      </c>
      <c r="DO16" s="9">
        <v>4.774</v>
      </c>
      <c r="DP16" s="9">
        <v>0.432</v>
      </c>
      <c r="DQ16" s="9">
        <v>4.3419999999999996</v>
      </c>
      <c r="DR16" s="9">
        <v>91.97</v>
      </c>
      <c r="DS16" s="9">
        <v>14.204000000000001</v>
      </c>
      <c r="DT16" s="9">
        <v>13.435</v>
      </c>
      <c r="DU16" s="9">
        <v>1.046</v>
      </c>
      <c r="DV16" s="9">
        <v>12.388999999999999</v>
      </c>
      <c r="DW16" s="9">
        <v>41.31</v>
      </c>
      <c r="DX16" s="9">
        <v>6.0709999999999997</v>
      </c>
      <c r="DY16" s="9">
        <v>5.7750000000000004</v>
      </c>
      <c r="DZ16" s="9">
        <v>0.85099999999999998</v>
      </c>
      <c r="EA16" s="9">
        <v>4.923</v>
      </c>
      <c r="EB16" s="9">
        <v>50.66</v>
      </c>
      <c r="EC16" s="9">
        <v>8.1329999999999991</v>
      </c>
      <c r="ED16" s="9">
        <v>7.6609999999999996</v>
      </c>
      <c r="EE16" s="9">
        <v>0.19500000000000001</v>
      </c>
      <c r="EF16" s="9">
        <v>7.4660000000000002</v>
      </c>
      <c r="EG16" s="9">
        <v>968.053</v>
      </c>
      <c r="EH16" s="9">
        <v>330.48200000000003</v>
      </c>
      <c r="EI16" s="9">
        <v>260.97199999999998</v>
      </c>
      <c r="EJ16" s="9">
        <v>18.983000000000001</v>
      </c>
      <c r="EK16" s="9">
        <v>241.989</v>
      </c>
      <c r="EL16" s="9">
        <v>511.97</v>
      </c>
      <c r="EM16" s="9">
        <v>164.119</v>
      </c>
      <c r="EN16" s="9">
        <v>129.68100000000001</v>
      </c>
      <c r="EO16" s="9">
        <v>9.64</v>
      </c>
      <c r="EP16" s="9">
        <v>120.041</v>
      </c>
      <c r="EQ16" s="9">
        <v>456.08300000000003</v>
      </c>
      <c r="ER16" s="9">
        <v>166.363</v>
      </c>
      <c r="ES16" s="9">
        <v>131.29</v>
      </c>
      <c r="ET16" s="9">
        <v>9.3420000000000005</v>
      </c>
      <c r="EU16" s="9">
        <v>121.94799999999999</v>
      </c>
      <c r="EV16" s="9">
        <v>544.077</v>
      </c>
      <c r="EW16" s="9">
        <v>223.74799999999999</v>
      </c>
      <c r="EX16" s="9">
        <v>169.61699999999999</v>
      </c>
      <c r="EY16" s="9">
        <v>9.7750000000000004</v>
      </c>
      <c r="EZ16" s="9">
        <v>159.84299999999999</v>
      </c>
      <c r="FA16" s="9">
        <v>169.697</v>
      </c>
      <c r="FB16" s="9">
        <v>60.286000000000001</v>
      </c>
      <c r="FC16" s="9">
        <v>40.186999999999998</v>
      </c>
      <c r="FD16" s="9">
        <v>2.855</v>
      </c>
      <c r="FE16" s="9">
        <v>37.332000000000001</v>
      </c>
      <c r="FF16" s="9">
        <v>374.38</v>
      </c>
      <c r="FG16" s="9">
        <v>163.46199999999999</v>
      </c>
      <c r="FH16" s="9">
        <v>129.43100000000001</v>
      </c>
      <c r="FI16" s="9">
        <v>6.92</v>
      </c>
      <c r="FJ16" s="9">
        <v>122.511</v>
      </c>
      <c r="FK16" s="9">
        <v>484.19799999999998</v>
      </c>
      <c r="FL16" s="9">
        <v>204.29400000000001</v>
      </c>
      <c r="FM16" s="9">
        <v>143.43600000000001</v>
      </c>
      <c r="FN16" s="9">
        <v>11.446999999999999</v>
      </c>
      <c r="FO16" s="9">
        <v>131.989</v>
      </c>
      <c r="FP16" s="9">
        <v>119.67100000000001</v>
      </c>
      <c r="FQ16" s="9">
        <v>40.067</v>
      </c>
      <c r="FR16" s="9">
        <v>26.831</v>
      </c>
      <c r="FS16" s="9">
        <v>2.871</v>
      </c>
      <c r="FT16" s="9">
        <v>23.959</v>
      </c>
      <c r="FU16" s="9">
        <v>364.52699999999999</v>
      </c>
      <c r="FV16" s="9">
        <v>164.227</v>
      </c>
      <c r="FW16" s="9">
        <v>116.60599999999999</v>
      </c>
      <c r="FX16" s="9">
        <v>8.5760000000000005</v>
      </c>
      <c r="FY16" s="9">
        <v>108.03</v>
      </c>
      <c r="FZ16" s="9">
        <v>478.86700000000002</v>
      </c>
      <c r="GA16" s="9">
        <v>123.958</v>
      </c>
      <c r="GB16" s="9">
        <v>86.9</v>
      </c>
      <c r="GC16" s="9">
        <v>8.3550000000000004</v>
      </c>
      <c r="GD16" s="9">
        <v>78.545000000000002</v>
      </c>
      <c r="GE16" s="9">
        <v>162.13399999999999</v>
      </c>
      <c r="GF16" s="9">
        <v>38.555999999999997</v>
      </c>
      <c r="GG16" s="9">
        <v>27.923999999999999</v>
      </c>
      <c r="GH16" s="9">
        <v>2.6629999999999998</v>
      </c>
      <c r="GI16" s="9">
        <v>25.26</v>
      </c>
      <c r="GJ16" s="9">
        <v>316.73200000000003</v>
      </c>
      <c r="GK16" s="9">
        <v>85.402000000000001</v>
      </c>
      <c r="GL16" s="9">
        <v>58.975999999999999</v>
      </c>
      <c r="GM16" s="9">
        <v>5.6920000000000002</v>
      </c>
      <c r="GN16" s="9">
        <v>53.283999999999999</v>
      </c>
      <c r="GO16" s="9">
        <v>969.92</v>
      </c>
      <c r="GP16" s="9">
        <v>138.02500000000001</v>
      </c>
      <c r="GQ16" s="9">
        <v>98.539000000000001</v>
      </c>
      <c r="GR16" s="9">
        <v>19.425999999999998</v>
      </c>
      <c r="GS16" s="9">
        <v>79.111999999999995</v>
      </c>
      <c r="GT16" s="9">
        <v>382.59800000000001</v>
      </c>
      <c r="GU16" s="9">
        <v>54.317999999999998</v>
      </c>
      <c r="GV16" s="9">
        <v>38.344999999999999</v>
      </c>
      <c r="GW16" s="9">
        <v>7.1289999999999996</v>
      </c>
      <c r="GX16" s="9">
        <v>31.216000000000001</v>
      </c>
      <c r="GY16" s="9">
        <v>587.322</v>
      </c>
      <c r="GZ16" s="9">
        <v>83.706999999999994</v>
      </c>
      <c r="HA16" s="9">
        <v>60.192999999999998</v>
      </c>
      <c r="HB16" s="9">
        <v>12.297000000000001</v>
      </c>
      <c r="HC16" s="9">
        <v>47.896999999999998</v>
      </c>
      <c r="HD16" s="9">
        <v>3375.5120000000002</v>
      </c>
      <c r="HE16" s="9">
        <v>135.68799999999999</v>
      </c>
      <c r="HF16" s="9">
        <v>120.173</v>
      </c>
      <c r="HG16" s="9">
        <v>34.963999999999999</v>
      </c>
      <c r="HH16" s="9">
        <v>85.209000000000003</v>
      </c>
      <c r="HI16" s="9">
        <v>1542.633</v>
      </c>
      <c r="HJ16" s="9">
        <v>71.503</v>
      </c>
      <c r="HK16" s="9">
        <v>63.584000000000003</v>
      </c>
      <c r="HL16" s="9">
        <v>20.638000000000002</v>
      </c>
      <c r="HM16" s="9">
        <v>42.945</v>
      </c>
      <c r="HN16" s="9">
        <v>1832.8789999999999</v>
      </c>
      <c r="HO16" s="9">
        <v>64.185000000000002</v>
      </c>
      <c r="HP16" s="9">
        <v>56.588999999999999</v>
      </c>
      <c r="HQ16" s="9">
        <v>14.326000000000001</v>
      </c>
      <c r="HR16" s="9">
        <v>42.264000000000003</v>
      </c>
      <c r="HS16" s="9">
        <v>5234.6809999999996</v>
      </c>
      <c r="HT16" s="9">
        <v>959.84299999999996</v>
      </c>
      <c r="HU16" s="9">
        <v>734.50800000000004</v>
      </c>
      <c r="HV16" s="9">
        <v>79.308000000000007</v>
      </c>
      <c r="HW16" s="9">
        <v>655.20000000000005</v>
      </c>
      <c r="HX16" s="9">
        <v>2238.348</v>
      </c>
      <c r="HY16" s="9">
        <v>326.39100000000002</v>
      </c>
      <c r="HZ16" s="9">
        <v>254.25299999999999</v>
      </c>
      <c r="IA16" s="9">
        <v>35.508000000000003</v>
      </c>
      <c r="IB16" s="9">
        <v>218.745</v>
      </c>
      <c r="IC16" s="9">
        <v>2996.3330000000001</v>
      </c>
      <c r="ID16" s="9">
        <v>633.452</v>
      </c>
      <c r="IE16" s="9">
        <v>480.255</v>
      </c>
      <c r="IF16" s="9">
        <v>43.8</v>
      </c>
      <c r="IG16" s="9">
        <v>436.45499999999998</v>
      </c>
      <c r="IH16" s="9">
        <v>3656.4639999999999</v>
      </c>
      <c r="II16" s="9">
        <v>527.46699999999998</v>
      </c>
      <c r="IJ16" s="9">
        <v>404.46100000000001</v>
      </c>
      <c r="IK16" s="9">
        <v>58.476999999999997</v>
      </c>
      <c r="IL16" s="9">
        <v>345.98399999999998</v>
      </c>
      <c r="IM16" s="9">
        <v>1538.0989999999999</v>
      </c>
      <c r="IN16" s="9">
        <v>142.21700000000001</v>
      </c>
      <c r="IO16" s="9">
        <v>111.05200000000001</v>
      </c>
      <c r="IP16" s="9">
        <v>26.187999999999999</v>
      </c>
      <c r="IQ16" s="9">
        <v>84.864999999999995</v>
      </c>
    </row>
    <row r="17" spans="1:251">
      <c r="A17" s="10">
        <v>44228</v>
      </c>
      <c r="B17" s="9">
        <v>6888.277</v>
      </c>
      <c r="C17" s="9">
        <v>1155.663</v>
      </c>
      <c r="D17" s="9">
        <v>862.23199999999997</v>
      </c>
      <c r="E17" s="9">
        <v>113.006</v>
      </c>
      <c r="F17" s="9">
        <v>749.226</v>
      </c>
      <c r="G17" s="9">
        <v>2887.9650000000001</v>
      </c>
      <c r="H17" s="9">
        <v>436.77800000000002</v>
      </c>
      <c r="I17" s="9">
        <v>337.149</v>
      </c>
      <c r="J17" s="9">
        <v>52.136000000000003</v>
      </c>
      <c r="K17" s="9">
        <v>285.01299999999998</v>
      </c>
      <c r="L17" s="9">
        <v>4000.3130000000001</v>
      </c>
      <c r="M17" s="9">
        <v>718.88499999999999</v>
      </c>
      <c r="N17" s="9">
        <v>525.08299999999997</v>
      </c>
      <c r="O17" s="9">
        <v>60.87</v>
      </c>
      <c r="P17" s="9">
        <v>464.21300000000002</v>
      </c>
      <c r="Q17" s="9">
        <v>2208.42</v>
      </c>
      <c r="R17" s="9">
        <v>365.29</v>
      </c>
      <c r="S17" s="9">
        <v>265.82499999999999</v>
      </c>
      <c r="T17" s="9">
        <v>35.701000000000001</v>
      </c>
      <c r="U17" s="9">
        <v>230.12299999999999</v>
      </c>
      <c r="V17" s="9">
        <v>922.101</v>
      </c>
      <c r="W17" s="9">
        <v>143.072</v>
      </c>
      <c r="X17" s="9">
        <v>107.15900000000001</v>
      </c>
      <c r="Y17" s="9">
        <v>15.249000000000001</v>
      </c>
      <c r="Z17" s="9">
        <v>91.91</v>
      </c>
      <c r="AA17" s="9">
        <v>1286.319</v>
      </c>
      <c r="AB17" s="9">
        <v>222.21799999999999</v>
      </c>
      <c r="AC17" s="9">
        <v>158.66499999999999</v>
      </c>
      <c r="AD17" s="9">
        <v>20.452000000000002</v>
      </c>
      <c r="AE17" s="9">
        <v>138.21299999999999</v>
      </c>
      <c r="AF17" s="9">
        <v>1795.047</v>
      </c>
      <c r="AG17" s="9">
        <v>332.40499999999997</v>
      </c>
      <c r="AH17" s="9">
        <v>241.761</v>
      </c>
      <c r="AI17" s="9">
        <v>34.167999999999999</v>
      </c>
      <c r="AJ17" s="9">
        <v>207.59399999999999</v>
      </c>
      <c r="AK17" s="9">
        <v>747.97799999999995</v>
      </c>
      <c r="AL17" s="9">
        <v>126.938</v>
      </c>
      <c r="AM17" s="9">
        <v>92.801000000000002</v>
      </c>
      <c r="AN17" s="9">
        <v>14.603</v>
      </c>
      <c r="AO17" s="9">
        <v>78.197999999999993</v>
      </c>
      <c r="AP17" s="9">
        <v>1047.069</v>
      </c>
      <c r="AQ17" s="9">
        <v>205.46700000000001</v>
      </c>
      <c r="AR17" s="9">
        <v>148.96</v>
      </c>
      <c r="AS17" s="9">
        <v>19.565000000000001</v>
      </c>
      <c r="AT17" s="9">
        <v>129.39500000000001</v>
      </c>
      <c r="AU17" s="9">
        <v>1371.7909999999999</v>
      </c>
      <c r="AV17" s="9">
        <v>212.536</v>
      </c>
      <c r="AW17" s="9">
        <v>167.54900000000001</v>
      </c>
      <c r="AX17" s="9">
        <v>22.664000000000001</v>
      </c>
      <c r="AY17" s="9">
        <v>144.88399999999999</v>
      </c>
      <c r="AZ17" s="9">
        <v>582.15499999999997</v>
      </c>
      <c r="BA17" s="9">
        <v>73.617000000000004</v>
      </c>
      <c r="BB17" s="9">
        <v>60.685000000000002</v>
      </c>
      <c r="BC17" s="9">
        <v>9.33</v>
      </c>
      <c r="BD17" s="9">
        <v>51.353999999999999</v>
      </c>
      <c r="BE17" s="9">
        <v>789.63599999999997</v>
      </c>
      <c r="BF17" s="9">
        <v>138.91900000000001</v>
      </c>
      <c r="BG17" s="9">
        <v>106.864</v>
      </c>
      <c r="BH17" s="9">
        <v>13.334</v>
      </c>
      <c r="BI17" s="9">
        <v>93.53</v>
      </c>
      <c r="BJ17" s="9">
        <v>541.50699999999995</v>
      </c>
      <c r="BK17" s="9">
        <v>74.683999999999997</v>
      </c>
      <c r="BL17" s="9">
        <v>57.100999999999999</v>
      </c>
      <c r="BM17" s="9">
        <v>5.165</v>
      </c>
      <c r="BN17" s="9">
        <v>51.936</v>
      </c>
      <c r="BO17" s="9">
        <v>232.69900000000001</v>
      </c>
      <c r="BP17" s="9">
        <v>32.128999999999998</v>
      </c>
      <c r="BQ17" s="9">
        <v>25.085000000000001</v>
      </c>
      <c r="BR17" s="9">
        <v>3.694</v>
      </c>
      <c r="BS17" s="9">
        <v>21.390999999999998</v>
      </c>
      <c r="BT17" s="9">
        <v>308.80900000000003</v>
      </c>
      <c r="BU17" s="9">
        <v>42.555</v>
      </c>
      <c r="BV17" s="9">
        <v>32.017000000000003</v>
      </c>
      <c r="BW17" s="9">
        <v>1.472</v>
      </c>
      <c r="BX17" s="9">
        <v>30.545000000000002</v>
      </c>
      <c r="BY17" s="9">
        <v>672.80399999999997</v>
      </c>
      <c r="BZ17" s="9">
        <v>121.042</v>
      </c>
      <c r="CA17" s="9">
        <v>90.406000000000006</v>
      </c>
      <c r="CB17" s="9">
        <v>10.904999999999999</v>
      </c>
      <c r="CC17" s="9">
        <v>79.501000000000005</v>
      </c>
      <c r="CD17" s="9">
        <v>273.28800000000001</v>
      </c>
      <c r="CE17" s="9">
        <v>41.716000000000001</v>
      </c>
      <c r="CF17" s="9">
        <v>35.923000000000002</v>
      </c>
      <c r="CG17" s="9">
        <v>7.2919999999999998</v>
      </c>
      <c r="CH17" s="9">
        <v>28.631</v>
      </c>
      <c r="CI17" s="9">
        <v>399.51600000000002</v>
      </c>
      <c r="CJ17" s="9">
        <v>79.325999999999993</v>
      </c>
      <c r="CK17" s="9">
        <v>54.484000000000002</v>
      </c>
      <c r="CL17" s="9">
        <v>3.613</v>
      </c>
      <c r="CM17" s="9">
        <v>50.871000000000002</v>
      </c>
      <c r="CN17" s="9">
        <v>167.49299999999999</v>
      </c>
      <c r="CO17" s="9">
        <v>26.033999999999999</v>
      </c>
      <c r="CP17" s="9">
        <v>20.241</v>
      </c>
      <c r="CQ17" s="9">
        <v>2.4430000000000001</v>
      </c>
      <c r="CR17" s="9">
        <v>17.797999999999998</v>
      </c>
      <c r="CS17" s="9">
        <v>72.97</v>
      </c>
      <c r="CT17" s="9">
        <v>10.686</v>
      </c>
      <c r="CU17" s="9">
        <v>8.3970000000000002</v>
      </c>
      <c r="CV17" s="9">
        <v>1.153</v>
      </c>
      <c r="CW17" s="9">
        <v>7.2439999999999998</v>
      </c>
      <c r="CX17" s="9">
        <v>94.522999999999996</v>
      </c>
      <c r="CY17" s="9">
        <v>15.348000000000001</v>
      </c>
      <c r="CZ17" s="9">
        <v>11.843999999999999</v>
      </c>
      <c r="DA17" s="9">
        <v>1.2909999999999999</v>
      </c>
      <c r="DB17" s="9">
        <v>10.554</v>
      </c>
      <c r="DC17" s="9">
        <v>34.097000000000001</v>
      </c>
      <c r="DD17" s="9">
        <v>6.1390000000000002</v>
      </c>
      <c r="DE17" s="9">
        <v>4.6390000000000002</v>
      </c>
      <c r="DF17" s="9">
        <v>0.308</v>
      </c>
      <c r="DG17" s="9">
        <v>4.3310000000000004</v>
      </c>
      <c r="DH17" s="9">
        <v>14.733000000000001</v>
      </c>
      <c r="DI17" s="9">
        <v>2.633</v>
      </c>
      <c r="DJ17" s="9">
        <v>1.8839999999999999</v>
      </c>
      <c r="DK17" s="9">
        <v>0.20399999999999999</v>
      </c>
      <c r="DL17" s="9">
        <v>1.68</v>
      </c>
      <c r="DM17" s="9">
        <v>19.364000000000001</v>
      </c>
      <c r="DN17" s="9">
        <v>3.5059999999999998</v>
      </c>
      <c r="DO17" s="9">
        <v>2.7549999999999999</v>
      </c>
      <c r="DP17" s="9">
        <v>0.104</v>
      </c>
      <c r="DQ17" s="9">
        <v>2.6520000000000001</v>
      </c>
      <c r="DR17" s="9">
        <v>97.117000000000004</v>
      </c>
      <c r="DS17" s="9">
        <v>17.533999999999999</v>
      </c>
      <c r="DT17" s="9">
        <v>14.71</v>
      </c>
      <c r="DU17" s="9">
        <v>1.6519999999999999</v>
      </c>
      <c r="DV17" s="9">
        <v>13.058</v>
      </c>
      <c r="DW17" s="9">
        <v>42.040999999999997</v>
      </c>
      <c r="DX17" s="9">
        <v>5.9880000000000004</v>
      </c>
      <c r="DY17" s="9">
        <v>5.2160000000000002</v>
      </c>
      <c r="DZ17" s="9">
        <v>0.61199999999999999</v>
      </c>
      <c r="EA17" s="9">
        <v>4.6040000000000001</v>
      </c>
      <c r="EB17" s="9">
        <v>55.076000000000001</v>
      </c>
      <c r="EC17" s="9">
        <v>11.547000000000001</v>
      </c>
      <c r="ED17" s="9">
        <v>9.4939999999999998</v>
      </c>
      <c r="EE17" s="9">
        <v>1.04</v>
      </c>
      <c r="EF17" s="9">
        <v>8.4540000000000006</v>
      </c>
      <c r="EG17" s="9">
        <v>929.63300000000004</v>
      </c>
      <c r="EH17" s="9">
        <v>342.44900000000001</v>
      </c>
      <c r="EI17" s="9">
        <v>268.803</v>
      </c>
      <c r="EJ17" s="9">
        <v>19.552</v>
      </c>
      <c r="EK17" s="9">
        <v>249.25200000000001</v>
      </c>
      <c r="EL17" s="9">
        <v>488.08600000000001</v>
      </c>
      <c r="EM17" s="9">
        <v>184.46100000000001</v>
      </c>
      <c r="EN17" s="9">
        <v>146.042</v>
      </c>
      <c r="EO17" s="9">
        <v>12.909000000000001</v>
      </c>
      <c r="EP17" s="9">
        <v>133.13300000000001</v>
      </c>
      <c r="EQ17" s="9">
        <v>441.54700000000003</v>
      </c>
      <c r="ER17" s="9">
        <v>157.988</v>
      </c>
      <c r="ES17" s="9">
        <v>122.762</v>
      </c>
      <c r="ET17" s="9">
        <v>6.6429999999999998</v>
      </c>
      <c r="EU17" s="9">
        <v>116.119</v>
      </c>
      <c r="EV17" s="9">
        <v>529.58699999999999</v>
      </c>
      <c r="EW17" s="9">
        <v>219.971</v>
      </c>
      <c r="EX17" s="9">
        <v>154.22399999999999</v>
      </c>
      <c r="EY17" s="9">
        <v>10.628</v>
      </c>
      <c r="EZ17" s="9">
        <v>143.595</v>
      </c>
      <c r="FA17" s="9">
        <v>148.833</v>
      </c>
      <c r="FB17" s="9">
        <v>52.606999999999999</v>
      </c>
      <c r="FC17" s="9">
        <v>37.466000000000001</v>
      </c>
      <c r="FD17" s="9">
        <v>2.92</v>
      </c>
      <c r="FE17" s="9">
        <v>34.545999999999999</v>
      </c>
      <c r="FF17" s="9">
        <v>380.75400000000002</v>
      </c>
      <c r="FG17" s="9">
        <v>167.364</v>
      </c>
      <c r="FH17" s="9">
        <v>116.758</v>
      </c>
      <c r="FI17" s="9">
        <v>7.7080000000000002</v>
      </c>
      <c r="FJ17" s="9">
        <v>109.04900000000001</v>
      </c>
      <c r="FK17" s="9">
        <v>451.238</v>
      </c>
      <c r="FL17" s="9">
        <v>183.226</v>
      </c>
      <c r="FM17" s="9">
        <v>123.553</v>
      </c>
      <c r="FN17" s="9">
        <v>8.0009999999999994</v>
      </c>
      <c r="FO17" s="9">
        <v>115.55200000000001</v>
      </c>
      <c r="FP17" s="9">
        <v>117.44799999999999</v>
      </c>
      <c r="FQ17" s="9">
        <v>36.064999999999998</v>
      </c>
      <c r="FR17" s="9">
        <v>21.989000000000001</v>
      </c>
      <c r="FS17" s="9">
        <v>1.446</v>
      </c>
      <c r="FT17" s="9">
        <v>20.544</v>
      </c>
      <c r="FU17" s="9">
        <v>333.78899999999999</v>
      </c>
      <c r="FV17" s="9">
        <v>147.161</v>
      </c>
      <c r="FW17" s="9">
        <v>101.563</v>
      </c>
      <c r="FX17" s="9">
        <v>6.556</v>
      </c>
      <c r="FY17" s="9">
        <v>95.007999999999996</v>
      </c>
      <c r="FZ17" s="9">
        <v>465.98099999999999</v>
      </c>
      <c r="GA17" s="9">
        <v>137.75800000000001</v>
      </c>
      <c r="GB17" s="9">
        <v>101.55</v>
      </c>
      <c r="GC17" s="9">
        <v>13.811</v>
      </c>
      <c r="GD17" s="9">
        <v>87.739000000000004</v>
      </c>
      <c r="GE17" s="9">
        <v>165.46199999999999</v>
      </c>
      <c r="GF17" s="9">
        <v>41.420999999999999</v>
      </c>
      <c r="GG17" s="9">
        <v>32.75</v>
      </c>
      <c r="GH17" s="9">
        <v>4.8070000000000004</v>
      </c>
      <c r="GI17" s="9">
        <v>27.943000000000001</v>
      </c>
      <c r="GJ17" s="9">
        <v>300.51900000000001</v>
      </c>
      <c r="GK17" s="9">
        <v>96.337000000000003</v>
      </c>
      <c r="GL17" s="9">
        <v>68.8</v>
      </c>
      <c r="GM17" s="9">
        <v>9.0039999999999996</v>
      </c>
      <c r="GN17" s="9">
        <v>59.795999999999999</v>
      </c>
      <c r="GO17" s="9">
        <v>958.346</v>
      </c>
      <c r="GP17" s="9">
        <v>159.49</v>
      </c>
      <c r="GQ17" s="9">
        <v>118.25</v>
      </c>
      <c r="GR17" s="9">
        <v>29.620999999999999</v>
      </c>
      <c r="GS17" s="9">
        <v>88.629000000000005</v>
      </c>
      <c r="GT17" s="9">
        <v>377.84500000000003</v>
      </c>
      <c r="GU17" s="9">
        <v>60.037999999999997</v>
      </c>
      <c r="GV17" s="9">
        <v>45.573</v>
      </c>
      <c r="GW17" s="9">
        <v>13.555</v>
      </c>
      <c r="GX17" s="9">
        <v>32.018000000000001</v>
      </c>
      <c r="GY17" s="9">
        <v>580.50099999999998</v>
      </c>
      <c r="GZ17" s="9">
        <v>99.451999999999998</v>
      </c>
      <c r="HA17" s="9">
        <v>72.677000000000007</v>
      </c>
      <c r="HB17" s="9">
        <v>16.065999999999999</v>
      </c>
      <c r="HC17" s="9">
        <v>56.610999999999997</v>
      </c>
      <c r="HD17" s="9">
        <v>3553.4929999999999</v>
      </c>
      <c r="HE17" s="9">
        <v>112.768</v>
      </c>
      <c r="HF17" s="9">
        <v>95.852000000000004</v>
      </c>
      <c r="HG17" s="9">
        <v>31.393000000000001</v>
      </c>
      <c r="HH17" s="9">
        <v>64.459000000000003</v>
      </c>
      <c r="HI17" s="9">
        <v>1590.2909999999999</v>
      </c>
      <c r="HJ17" s="9">
        <v>62.186</v>
      </c>
      <c r="HK17" s="9">
        <v>53.329000000000001</v>
      </c>
      <c r="HL17" s="9">
        <v>16.5</v>
      </c>
      <c r="HM17" s="9">
        <v>36.829000000000001</v>
      </c>
      <c r="HN17" s="9">
        <v>1963.202</v>
      </c>
      <c r="HO17" s="9">
        <v>50.582000000000001</v>
      </c>
      <c r="HP17" s="9">
        <v>42.523000000000003</v>
      </c>
      <c r="HQ17" s="9">
        <v>14.893000000000001</v>
      </c>
      <c r="HR17" s="9">
        <v>27.63</v>
      </c>
      <c r="HS17" s="9">
        <v>5328.4949999999999</v>
      </c>
      <c r="HT17" s="9">
        <v>987.34299999999996</v>
      </c>
      <c r="HU17" s="9">
        <v>740.36800000000005</v>
      </c>
      <c r="HV17" s="9">
        <v>90.796000000000006</v>
      </c>
      <c r="HW17" s="9">
        <v>649.572</v>
      </c>
      <c r="HX17" s="9">
        <v>2260.48</v>
      </c>
      <c r="HY17" s="9">
        <v>353.34500000000003</v>
      </c>
      <c r="HZ17" s="9">
        <v>275.64999999999998</v>
      </c>
      <c r="IA17" s="9">
        <v>41.719000000000001</v>
      </c>
      <c r="IB17" s="9">
        <v>233.93</v>
      </c>
      <c r="IC17" s="9">
        <v>3068.0149999999999</v>
      </c>
      <c r="ID17" s="9">
        <v>633.99800000000005</v>
      </c>
      <c r="IE17" s="9">
        <v>464.71800000000002</v>
      </c>
      <c r="IF17" s="9">
        <v>49.076999999999998</v>
      </c>
      <c r="IG17" s="9">
        <v>415.642</v>
      </c>
      <c r="IH17" s="9">
        <v>3658.549</v>
      </c>
      <c r="II17" s="9">
        <v>515.47900000000004</v>
      </c>
      <c r="IJ17" s="9">
        <v>381.24599999999998</v>
      </c>
      <c r="IK17" s="9">
        <v>61.201999999999998</v>
      </c>
      <c r="IL17" s="9">
        <v>320.04399999999998</v>
      </c>
      <c r="IM17" s="9">
        <v>1553.336</v>
      </c>
      <c r="IN17" s="9">
        <v>140.066</v>
      </c>
      <c r="IO17" s="9">
        <v>108.07</v>
      </c>
      <c r="IP17" s="9">
        <v>26.26</v>
      </c>
      <c r="IQ17" s="9">
        <v>81.81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4.7109375" defaultRowHeight="11.25"/>
  <cols>
    <col min="1" max="16384" width="14.7109375" style="1"/>
  </cols>
  <sheetData>
    <row r="1" spans="1:251" s="2" customFormat="1" ht="99.95" customHeight="1">
      <c r="B1" s="3" t="s">
        <v>512</v>
      </c>
      <c r="C1" s="3" t="s">
        <v>513</v>
      </c>
      <c r="D1" s="3" t="s">
        <v>514</v>
      </c>
      <c r="E1" s="3" t="s">
        <v>515</v>
      </c>
      <c r="F1" s="3" t="s">
        <v>516</v>
      </c>
      <c r="G1" s="3" t="s">
        <v>517</v>
      </c>
      <c r="H1" s="3" t="s">
        <v>518</v>
      </c>
      <c r="I1" s="3" t="s">
        <v>519</v>
      </c>
      <c r="J1" s="3" t="s">
        <v>520</v>
      </c>
      <c r="K1" s="3" t="s">
        <v>521</v>
      </c>
      <c r="L1" s="3" t="s">
        <v>522</v>
      </c>
      <c r="M1" s="3" t="s">
        <v>523</v>
      </c>
      <c r="N1" s="3" t="s">
        <v>524</v>
      </c>
      <c r="O1" s="3" t="s">
        <v>525</v>
      </c>
      <c r="P1" s="3" t="s">
        <v>526</v>
      </c>
      <c r="Q1" s="3" t="s">
        <v>527</v>
      </c>
      <c r="R1" s="3" t="s">
        <v>528</v>
      </c>
      <c r="S1" s="3" t="s">
        <v>529</v>
      </c>
      <c r="T1" s="3" t="s">
        <v>530</v>
      </c>
      <c r="U1" s="3" t="s">
        <v>531</v>
      </c>
      <c r="V1" s="3" t="s">
        <v>532</v>
      </c>
      <c r="W1" s="3" t="s">
        <v>533</v>
      </c>
      <c r="X1" s="3" t="s">
        <v>534</v>
      </c>
      <c r="Y1" s="3" t="s">
        <v>535</v>
      </c>
      <c r="Z1" s="3" t="s">
        <v>536</v>
      </c>
      <c r="AA1" s="3" t="s">
        <v>537</v>
      </c>
      <c r="AB1" s="3" t="s">
        <v>538</v>
      </c>
      <c r="AC1" s="3" t="s">
        <v>539</v>
      </c>
      <c r="AD1" s="3" t="s">
        <v>540</v>
      </c>
      <c r="AE1" s="3" t="s">
        <v>541</v>
      </c>
      <c r="AF1" s="3" t="s">
        <v>542</v>
      </c>
      <c r="AG1" s="3" t="s">
        <v>543</v>
      </c>
      <c r="AH1" s="3" t="s">
        <v>544</v>
      </c>
      <c r="AI1" s="3" t="s">
        <v>545</v>
      </c>
      <c r="AJ1" s="3" t="s">
        <v>546</v>
      </c>
      <c r="AK1" s="3" t="s">
        <v>547</v>
      </c>
      <c r="AL1" s="3" t="s">
        <v>548</v>
      </c>
      <c r="AM1" s="3" t="s">
        <v>549</v>
      </c>
      <c r="AN1" s="3" t="s">
        <v>550</v>
      </c>
      <c r="AO1" s="3" t="s">
        <v>551</v>
      </c>
      <c r="AP1" s="3" t="s">
        <v>552</v>
      </c>
      <c r="AQ1" s="3" t="s">
        <v>553</v>
      </c>
      <c r="AR1" s="3" t="s">
        <v>554</v>
      </c>
      <c r="AS1" s="3" t="s">
        <v>555</v>
      </c>
      <c r="AT1" s="3" t="s">
        <v>556</v>
      </c>
      <c r="AU1" s="3" t="s">
        <v>557</v>
      </c>
      <c r="AV1" s="3" t="s">
        <v>558</v>
      </c>
      <c r="AW1" s="3" t="s">
        <v>559</v>
      </c>
      <c r="AX1" s="3" t="s">
        <v>560</v>
      </c>
      <c r="AY1" s="3" t="s">
        <v>561</v>
      </c>
      <c r="AZ1" s="3" t="s">
        <v>562</v>
      </c>
      <c r="BA1" s="3" t="s">
        <v>563</v>
      </c>
      <c r="BB1" s="3" t="s">
        <v>564</v>
      </c>
      <c r="BC1" s="3" t="s">
        <v>565</v>
      </c>
      <c r="BD1" s="3" t="s">
        <v>566</v>
      </c>
      <c r="BE1" s="3" t="s">
        <v>567</v>
      </c>
      <c r="BF1" s="3" t="s">
        <v>568</v>
      </c>
      <c r="BG1" s="3" t="s">
        <v>569</v>
      </c>
      <c r="BH1" s="3" t="s">
        <v>570</v>
      </c>
      <c r="BI1" s="3" t="s">
        <v>571</v>
      </c>
      <c r="BJ1" s="3" t="s">
        <v>572</v>
      </c>
      <c r="BK1" s="3" t="s">
        <v>573</v>
      </c>
      <c r="BL1" s="3" t="s">
        <v>574</v>
      </c>
      <c r="BM1" s="3" t="s">
        <v>575</v>
      </c>
      <c r="BN1" s="3" t="s">
        <v>576</v>
      </c>
      <c r="BO1" s="3" t="s">
        <v>577</v>
      </c>
      <c r="BP1" s="3" t="s">
        <v>578</v>
      </c>
      <c r="BQ1" s="3" t="s">
        <v>579</v>
      </c>
      <c r="BR1" s="3" t="s">
        <v>580</v>
      </c>
      <c r="BS1" s="3" t="s">
        <v>581</v>
      </c>
      <c r="BT1" s="3" t="s">
        <v>582</v>
      </c>
      <c r="BU1" s="3" t="s">
        <v>583</v>
      </c>
      <c r="BV1" s="3" t="s">
        <v>584</v>
      </c>
      <c r="BW1" s="3" t="s">
        <v>585</v>
      </c>
      <c r="BX1" s="3" t="s">
        <v>586</v>
      </c>
      <c r="BY1" s="3" t="s">
        <v>587</v>
      </c>
      <c r="BZ1" s="3" t="s">
        <v>588</v>
      </c>
      <c r="CA1" s="3" t="s">
        <v>589</v>
      </c>
      <c r="CB1" s="3" t="s">
        <v>590</v>
      </c>
      <c r="CC1" s="3" t="s">
        <v>591</v>
      </c>
      <c r="CD1" s="3" t="s">
        <v>592</v>
      </c>
      <c r="CE1" s="3" t="s">
        <v>593</v>
      </c>
      <c r="CF1" s="3" t="s">
        <v>594</v>
      </c>
      <c r="CG1" s="3" t="s">
        <v>595</v>
      </c>
      <c r="CH1" s="3" t="s">
        <v>596</v>
      </c>
      <c r="CI1" s="3" t="s">
        <v>597</v>
      </c>
      <c r="CJ1" s="3" t="s">
        <v>598</v>
      </c>
      <c r="CK1" s="3" t="s">
        <v>599</v>
      </c>
      <c r="CL1" s="3" t="s">
        <v>600</v>
      </c>
      <c r="CM1" s="3" t="s">
        <v>601</v>
      </c>
      <c r="CN1" s="3" t="s">
        <v>602</v>
      </c>
      <c r="CO1" s="3" t="s">
        <v>603</v>
      </c>
      <c r="CP1" s="3" t="s">
        <v>604</v>
      </c>
      <c r="CQ1" s="3" t="s">
        <v>605</v>
      </c>
      <c r="CR1" s="3" t="s">
        <v>606</v>
      </c>
      <c r="CS1" s="3" t="s">
        <v>607</v>
      </c>
      <c r="CT1" s="3" t="s">
        <v>608</v>
      </c>
      <c r="CU1" s="3" t="s">
        <v>609</v>
      </c>
      <c r="CV1" s="3" t="s">
        <v>610</v>
      </c>
      <c r="CW1" s="3" t="s">
        <v>611</v>
      </c>
      <c r="CX1" s="3" t="s">
        <v>612</v>
      </c>
      <c r="CY1" s="3" t="s">
        <v>613</v>
      </c>
      <c r="CZ1" s="3" t="s">
        <v>614</v>
      </c>
      <c r="DA1" s="3" t="s">
        <v>615</v>
      </c>
      <c r="DB1" s="3" t="s">
        <v>616</v>
      </c>
      <c r="DC1" s="3" t="s">
        <v>617</v>
      </c>
      <c r="DD1" s="3" t="s">
        <v>618</v>
      </c>
      <c r="DE1" s="3" t="s">
        <v>619</v>
      </c>
      <c r="DF1" s="3" t="s">
        <v>620</v>
      </c>
      <c r="DG1" s="3" t="s">
        <v>621</v>
      </c>
      <c r="DH1" s="3" t="s">
        <v>622</v>
      </c>
      <c r="DI1" s="3" t="s">
        <v>623</v>
      </c>
      <c r="DJ1" s="3" t="s">
        <v>624</v>
      </c>
      <c r="DK1" s="3" t="s">
        <v>625</v>
      </c>
      <c r="DL1" s="3" t="s">
        <v>626</v>
      </c>
      <c r="DM1" s="3" t="s">
        <v>627</v>
      </c>
      <c r="DN1" s="3" t="s">
        <v>628</v>
      </c>
      <c r="DO1" s="3" t="s">
        <v>629</v>
      </c>
      <c r="DP1" s="3" t="s">
        <v>630</v>
      </c>
      <c r="DQ1" s="3" t="s">
        <v>631</v>
      </c>
      <c r="DR1" s="3" t="s">
        <v>632</v>
      </c>
      <c r="DS1" s="3" t="s">
        <v>633</v>
      </c>
      <c r="DT1" s="3" t="s">
        <v>634</v>
      </c>
      <c r="DU1" s="3" t="s">
        <v>635</v>
      </c>
      <c r="DV1" s="3" t="s">
        <v>636</v>
      </c>
      <c r="DW1" s="3" t="s">
        <v>637</v>
      </c>
      <c r="DX1" s="3" t="s">
        <v>638</v>
      </c>
      <c r="DY1" s="3" t="s">
        <v>639</v>
      </c>
      <c r="DZ1" s="3" t="s">
        <v>640</v>
      </c>
      <c r="EA1" s="3" t="s">
        <v>641</v>
      </c>
      <c r="EB1" s="3" t="s">
        <v>642</v>
      </c>
      <c r="EC1" s="3" t="s">
        <v>643</v>
      </c>
      <c r="ED1" s="3" t="s">
        <v>644</v>
      </c>
      <c r="EE1" s="3" t="s">
        <v>645</v>
      </c>
      <c r="EF1" s="3" t="s">
        <v>646</v>
      </c>
      <c r="EG1" s="3" t="s">
        <v>647</v>
      </c>
      <c r="EH1" s="3" t="s">
        <v>648</v>
      </c>
      <c r="EI1" s="3" t="s">
        <v>649</v>
      </c>
      <c r="EJ1" s="3" t="s">
        <v>650</v>
      </c>
      <c r="EK1" s="3" t="s">
        <v>651</v>
      </c>
      <c r="EL1" s="3" t="s">
        <v>652</v>
      </c>
      <c r="EM1" s="3" t="s">
        <v>653</v>
      </c>
      <c r="EN1" s="3" t="s">
        <v>654</v>
      </c>
      <c r="EO1" s="3" t="s">
        <v>655</v>
      </c>
      <c r="EP1" s="3" t="s">
        <v>656</v>
      </c>
      <c r="EQ1" s="3" t="s">
        <v>657</v>
      </c>
      <c r="ER1" s="3" t="s">
        <v>658</v>
      </c>
      <c r="ES1" s="3" t="s">
        <v>659</v>
      </c>
      <c r="ET1" s="3" t="s">
        <v>660</v>
      </c>
      <c r="EU1" s="3" t="s">
        <v>661</v>
      </c>
      <c r="EV1" s="3" t="s">
        <v>662</v>
      </c>
      <c r="EW1" s="3" t="s">
        <v>663</v>
      </c>
      <c r="EX1" s="3" t="s">
        <v>664</v>
      </c>
      <c r="EY1" s="3" t="s">
        <v>665</v>
      </c>
      <c r="EZ1" s="3" t="s">
        <v>666</v>
      </c>
      <c r="FA1" s="3" t="s">
        <v>667</v>
      </c>
      <c r="FB1" s="3" t="s">
        <v>668</v>
      </c>
      <c r="FC1" s="3" t="s">
        <v>669</v>
      </c>
      <c r="FD1" s="3" t="s">
        <v>670</v>
      </c>
      <c r="FE1" s="3" t="s">
        <v>671</v>
      </c>
      <c r="FF1" s="3" t="s">
        <v>672</v>
      </c>
      <c r="FG1" s="3" t="s">
        <v>673</v>
      </c>
      <c r="FH1" s="3" t="s">
        <v>674</v>
      </c>
      <c r="FI1" s="3" t="s">
        <v>675</v>
      </c>
      <c r="FJ1" s="3" t="s">
        <v>676</v>
      </c>
      <c r="FK1" s="3" t="s">
        <v>677</v>
      </c>
      <c r="FL1" s="3" t="s">
        <v>678</v>
      </c>
      <c r="FM1" s="3" t="s">
        <v>679</v>
      </c>
      <c r="FN1" s="3" t="s">
        <v>680</v>
      </c>
      <c r="FO1" s="3" t="s">
        <v>681</v>
      </c>
      <c r="FP1" s="3" t="s">
        <v>682</v>
      </c>
      <c r="FQ1" s="3" t="s">
        <v>683</v>
      </c>
      <c r="FR1" s="3" t="s">
        <v>684</v>
      </c>
      <c r="FS1" s="3" t="s">
        <v>685</v>
      </c>
      <c r="FT1" s="3" t="s">
        <v>686</v>
      </c>
      <c r="FU1" s="3" t="s">
        <v>687</v>
      </c>
      <c r="FV1" s="3" t="s">
        <v>688</v>
      </c>
      <c r="FW1" s="3" t="s">
        <v>689</v>
      </c>
      <c r="FX1" s="3" t="s">
        <v>690</v>
      </c>
      <c r="FY1" s="3" t="s">
        <v>691</v>
      </c>
      <c r="FZ1" s="3" t="s">
        <v>692</v>
      </c>
      <c r="GA1" s="3" t="s">
        <v>693</v>
      </c>
      <c r="GB1" s="3" t="s">
        <v>694</v>
      </c>
      <c r="GC1" s="3" t="s">
        <v>695</v>
      </c>
      <c r="GD1" s="3" t="s">
        <v>696</v>
      </c>
      <c r="GE1" s="3" t="s">
        <v>697</v>
      </c>
      <c r="GF1" s="3" t="s">
        <v>698</v>
      </c>
      <c r="GG1" s="3" t="s">
        <v>699</v>
      </c>
      <c r="GH1" s="3" t="s">
        <v>700</v>
      </c>
      <c r="GI1" s="3" t="s">
        <v>701</v>
      </c>
      <c r="GJ1" s="3" t="s">
        <v>702</v>
      </c>
      <c r="GK1" s="3" t="s">
        <v>703</v>
      </c>
      <c r="GL1" s="3" t="s">
        <v>704</v>
      </c>
      <c r="GM1" s="3" t="s">
        <v>705</v>
      </c>
      <c r="GN1" s="3" t="s">
        <v>706</v>
      </c>
      <c r="GO1" s="3" t="s">
        <v>707</v>
      </c>
      <c r="GP1" s="3" t="s">
        <v>708</v>
      </c>
      <c r="GQ1" s="3" t="s">
        <v>709</v>
      </c>
      <c r="GR1" s="3" t="s">
        <v>710</v>
      </c>
      <c r="GS1" s="3" t="s">
        <v>711</v>
      </c>
      <c r="GT1" s="3" t="s">
        <v>712</v>
      </c>
      <c r="GU1" s="3" t="s">
        <v>713</v>
      </c>
      <c r="GV1" s="3" t="s">
        <v>714</v>
      </c>
      <c r="GW1" s="3" t="s">
        <v>715</v>
      </c>
      <c r="GX1" s="3" t="s">
        <v>716</v>
      </c>
      <c r="GY1" s="3" t="s">
        <v>717</v>
      </c>
      <c r="GZ1" s="3" t="s">
        <v>718</v>
      </c>
      <c r="HA1" s="3" t="s">
        <v>719</v>
      </c>
      <c r="HB1" s="3" t="s">
        <v>720</v>
      </c>
      <c r="HC1" s="3" t="s">
        <v>721</v>
      </c>
      <c r="HD1" s="3" t="s">
        <v>722</v>
      </c>
      <c r="HE1" s="3" t="s">
        <v>723</v>
      </c>
      <c r="HF1" s="3" t="s">
        <v>724</v>
      </c>
      <c r="HG1" s="3" t="s">
        <v>725</v>
      </c>
      <c r="HH1" s="3" t="s">
        <v>726</v>
      </c>
      <c r="HI1" s="3" t="s">
        <v>727</v>
      </c>
      <c r="HJ1" s="3" t="s">
        <v>728</v>
      </c>
      <c r="HK1" s="3" t="s">
        <v>729</v>
      </c>
      <c r="HL1" s="3" t="s">
        <v>730</v>
      </c>
      <c r="HM1" s="3" t="s">
        <v>731</v>
      </c>
      <c r="HN1" s="3" t="s">
        <v>732</v>
      </c>
      <c r="HO1" s="3" t="s">
        <v>733</v>
      </c>
      <c r="HP1" s="3" t="s">
        <v>734</v>
      </c>
      <c r="HQ1" s="3" t="s">
        <v>735</v>
      </c>
      <c r="HR1" s="3" t="s">
        <v>736</v>
      </c>
      <c r="HS1" s="3" t="s">
        <v>737</v>
      </c>
      <c r="HT1" s="3" t="s">
        <v>738</v>
      </c>
      <c r="HU1" s="3" t="s">
        <v>739</v>
      </c>
      <c r="HV1" s="3" t="s">
        <v>740</v>
      </c>
      <c r="HW1" s="3" t="s">
        <v>741</v>
      </c>
      <c r="HX1" s="3" t="s">
        <v>742</v>
      </c>
      <c r="HY1" s="3" t="s">
        <v>743</v>
      </c>
      <c r="HZ1" s="3" t="s">
        <v>744</v>
      </c>
      <c r="IA1" s="3" t="s">
        <v>745</v>
      </c>
      <c r="IB1" s="3" t="s">
        <v>746</v>
      </c>
      <c r="IC1" s="3" t="s">
        <v>747</v>
      </c>
      <c r="ID1" s="3" t="s">
        <v>748</v>
      </c>
      <c r="IE1" s="3" t="s">
        <v>749</v>
      </c>
      <c r="IF1" s="3" t="s">
        <v>750</v>
      </c>
      <c r="IG1" s="3" t="s">
        <v>751</v>
      </c>
      <c r="IH1" s="3" t="s">
        <v>752</v>
      </c>
      <c r="II1" s="3" t="s">
        <v>753</v>
      </c>
      <c r="IJ1" s="3" t="s">
        <v>754</v>
      </c>
      <c r="IK1" s="3" t="s">
        <v>755</v>
      </c>
      <c r="IL1" s="3" t="s">
        <v>756</v>
      </c>
      <c r="IM1" s="3" t="s">
        <v>757</v>
      </c>
      <c r="IN1" s="3" t="s">
        <v>758</v>
      </c>
      <c r="IO1" s="3" t="s">
        <v>759</v>
      </c>
      <c r="IP1" s="3" t="s">
        <v>760</v>
      </c>
      <c r="IQ1" s="3" t="s">
        <v>761</v>
      </c>
    </row>
    <row r="2" spans="1:251">
      <c r="A2" s="4" t="s">
        <v>250</v>
      </c>
      <c r="B2" s="7" t="s">
        <v>259</v>
      </c>
      <c r="C2" s="7" t="s">
        <v>259</v>
      </c>
      <c r="D2" s="7" t="s">
        <v>259</v>
      </c>
      <c r="E2" s="7" t="s">
        <v>259</v>
      </c>
      <c r="F2" s="7" t="s">
        <v>259</v>
      </c>
      <c r="G2" s="7" t="s">
        <v>259</v>
      </c>
      <c r="H2" s="7" t="s">
        <v>259</v>
      </c>
      <c r="I2" s="7" t="s">
        <v>259</v>
      </c>
      <c r="J2" s="7" t="s">
        <v>259</v>
      </c>
      <c r="K2" s="7" t="s">
        <v>259</v>
      </c>
      <c r="L2" s="7" t="s">
        <v>259</v>
      </c>
      <c r="M2" s="7" t="s">
        <v>259</v>
      </c>
      <c r="N2" s="7" t="s">
        <v>259</v>
      </c>
      <c r="O2" s="7" t="s">
        <v>259</v>
      </c>
      <c r="P2" s="7" t="s">
        <v>259</v>
      </c>
      <c r="Q2" s="7" t="s">
        <v>259</v>
      </c>
      <c r="R2" s="7" t="s">
        <v>259</v>
      </c>
      <c r="S2" s="7" t="s">
        <v>259</v>
      </c>
      <c r="T2" s="7" t="s">
        <v>259</v>
      </c>
      <c r="U2" s="7" t="s">
        <v>259</v>
      </c>
      <c r="V2" s="7" t="s">
        <v>259</v>
      </c>
      <c r="W2" s="7" t="s">
        <v>259</v>
      </c>
      <c r="X2" s="7" t="s">
        <v>259</v>
      </c>
      <c r="Y2" s="7" t="s">
        <v>259</v>
      </c>
      <c r="Z2" s="7" t="s">
        <v>259</v>
      </c>
      <c r="AA2" s="7" t="s">
        <v>259</v>
      </c>
      <c r="AB2" s="7" t="s">
        <v>259</v>
      </c>
      <c r="AC2" s="7" t="s">
        <v>259</v>
      </c>
      <c r="AD2" s="7" t="s">
        <v>259</v>
      </c>
      <c r="AE2" s="7" t="s">
        <v>259</v>
      </c>
      <c r="AF2" s="7" t="s">
        <v>259</v>
      </c>
      <c r="AG2" s="7" t="s">
        <v>259</v>
      </c>
      <c r="AH2" s="7" t="s">
        <v>259</v>
      </c>
      <c r="AI2" s="7" t="s">
        <v>259</v>
      </c>
      <c r="AJ2" s="7" t="s">
        <v>259</v>
      </c>
      <c r="AK2" s="7" t="s">
        <v>259</v>
      </c>
      <c r="AL2" s="7" t="s">
        <v>259</v>
      </c>
      <c r="AM2" s="7" t="s">
        <v>259</v>
      </c>
      <c r="AN2" s="7" t="s">
        <v>259</v>
      </c>
      <c r="AO2" s="7" t="s">
        <v>259</v>
      </c>
      <c r="AP2" s="7" t="s">
        <v>259</v>
      </c>
      <c r="AQ2" s="7" t="s">
        <v>259</v>
      </c>
      <c r="AR2" s="7" t="s">
        <v>259</v>
      </c>
      <c r="AS2" s="7" t="s">
        <v>259</v>
      </c>
      <c r="AT2" s="7" t="s">
        <v>259</v>
      </c>
      <c r="AU2" s="7" t="s">
        <v>259</v>
      </c>
      <c r="AV2" s="7" t="s">
        <v>259</v>
      </c>
      <c r="AW2" s="7" t="s">
        <v>259</v>
      </c>
      <c r="AX2" s="7" t="s">
        <v>259</v>
      </c>
      <c r="AY2" s="7" t="s">
        <v>259</v>
      </c>
      <c r="AZ2" s="7" t="s">
        <v>259</v>
      </c>
      <c r="BA2" s="7" t="s">
        <v>259</v>
      </c>
      <c r="BB2" s="7" t="s">
        <v>259</v>
      </c>
      <c r="BC2" s="7" t="s">
        <v>259</v>
      </c>
      <c r="BD2" s="7" t="s">
        <v>259</v>
      </c>
      <c r="BE2" s="7" t="s">
        <v>259</v>
      </c>
      <c r="BF2" s="7" t="s">
        <v>259</v>
      </c>
      <c r="BG2" s="7" t="s">
        <v>259</v>
      </c>
      <c r="BH2" s="7" t="s">
        <v>259</v>
      </c>
      <c r="BI2" s="7" t="s">
        <v>259</v>
      </c>
      <c r="BJ2" s="7" t="s">
        <v>259</v>
      </c>
      <c r="BK2" s="7" t="s">
        <v>259</v>
      </c>
      <c r="BL2" s="7" t="s">
        <v>259</v>
      </c>
      <c r="BM2" s="7" t="s">
        <v>259</v>
      </c>
      <c r="BN2" s="7" t="s">
        <v>259</v>
      </c>
      <c r="BO2" s="7" t="s">
        <v>259</v>
      </c>
      <c r="BP2" s="7" t="s">
        <v>259</v>
      </c>
      <c r="BQ2" s="7" t="s">
        <v>259</v>
      </c>
      <c r="BR2" s="7" t="s">
        <v>259</v>
      </c>
      <c r="BS2" s="7" t="s">
        <v>259</v>
      </c>
      <c r="BT2" s="7" t="s">
        <v>259</v>
      </c>
      <c r="BU2" s="7" t="s">
        <v>259</v>
      </c>
      <c r="BV2" s="7" t="s">
        <v>259</v>
      </c>
      <c r="BW2" s="7" t="s">
        <v>259</v>
      </c>
      <c r="BX2" s="7" t="s">
        <v>259</v>
      </c>
      <c r="BY2" s="7" t="s">
        <v>259</v>
      </c>
      <c r="BZ2" s="7" t="s">
        <v>259</v>
      </c>
      <c r="CA2" s="7" t="s">
        <v>259</v>
      </c>
      <c r="CB2" s="7" t="s">
        <v>259</v>
      </c>
      <c r="CC2" s="7" t="s">
        <v>259</v>
      </c>
      <c r="CD2" s="7" t="s">
        <v>259</v>
      </c>
      <c r="CE2" s="7" t="s">
        <v>259</v>
      </c>
      <c r="CF2" s="7" t="s">
        <v>259</v>
      </c>
      <c r="CG2" s="7" t="s">
        <v>259</v>
      </c>
      <c r="CH2" s="7" t="s">
        <v>259</v>
      </c>
      <c r="CI2" s="7" t="s">
        <v>259</v>
      </c>
      <c r="CJ2" s="7" t="s">
        <v>259</v>
      </c>
      <c r="CK2" s="7" t="s">
        <v>259</v>
      </c>
      <c r="CL2" s="7" t="s">
        <v>259</v>
      </c>
      <c r="CM2" s="7" t="s">
        <v>259</v>
      </c>
      <c r="CN2" s="7" t="s">
        <v>259</v>
      </c>
      <c r="CO2" s="7" t="s">
        <v>259</v>
      </c>
      <c r="CP2" s="7" t="s">
        <v>259</v>
      </c>
      <c r="CQ2" s="7" t="s">
        <v>259</v>
      </c>
      <c r="CR2" s="7" t="s">
        <v>259</v>
      </c>
      <c r="CS2" s="7" t="s">
        <v>259</v>
      </c>
      <c r="CT2" s="7" t="s">
        <v>259</v>
      </c>
      <c r="CU2" s="7" t="s">
        <v>259</v>
      </c>
      <c r="CV2" s="7" t="s">
        <v>259</v>
      </c>
      <c r="CW2" s="7" t="s">
        <v>259</v>
      </c>
      <c r="CX2" s="7" t="s">
        <v>259</v>
      </c>
      <c r="CY2" s="7" t="s">
        <v>259</v>
      </c>
      <c r="CZ2" s="7" t="s">
        <v>259</v>
      </c>
      <c r="DA2" s="7" t="s">
        <v>259</v>
      </c>
      <c r="DB2" s="7" t="s">
        <v>259</v>
      </c>
      <c r="DC2" s="7" t="s">
        <v>259</v>
      </c>
      <c r="DD2" s="7" t="s">
        <v>259</v>
      </c>
      <c r="DE2" s="7" t="s">
        <v>259</v>
      </c>
      <c r="DF2" s="7" t="s">
        <v>259</v>
      </c>
      <c r="DG2" s="7" t="s">
        <v>259</v>
      </c>
      <c r="DH2" s="7" t="s">
        <v>259</v>
      </c>
      <c r="DI2" s="7" t="s">
        <v>259</v>
      </c>
      <c r="DJ2" s="7" t="s">
        <v>259</v>
      </c>
      <c r="DK2" s="7" t="s">
        <v>259</v>
      </c>
      <c r="DL2" s="7" t="s">
        <v>259</v>
      </c>
      <c r="DM2" s="7" t="s">
        <v>259</v>
      </c>
      <c r="DN2" s="7" t="s">
        <v>259</v>
      </c>
      <c r="DO2" s="7" t="s">
        <v>259</v>
      </c>
      <c r="DP2" s="7" t="s">
        <v>259</v>
      </c>
      <c r="DQ2" s="7" t="s">
        <v>259</v>
      </c>
      <c r="DR2" s="7" t="s">
        <v>259</v>
      </c>
      <c r="DS2" s="7" t="s">
        <v>259</v>
      </c>
      <c r="DT2" s="7" t="s">
        <v>259</v>
      </c>
      <c r="DU2" s="7" t="s">
        <v>259</v>
      </c>
      <c r="DV2" s="7" t="s">
        <v>259</v>
      </c>
      <c r="DW2" s="7" t="s">
        <v>259</v>
      </c>
      <c r="DX2" s="7" t="s">
        <v>259</v>
      </c>
      <c r="DY2" s="7" t="s">
        <v>259</v>
      </c>
      <c r="DZ2" s="7" t="s">
        <v>259</v>
      </c>
      <c r="EA2" s="7" t="s">
        <v>259</v>
      </c>
      <c r="EB2" s="7" t="s">
        <v>259</v>
      </c>
      <c r="EC2" s="7" t="s">
        <v>259</v>
      </c>
      <c r="ED2" s="7" t="s">
        <v>259</v>
      </c>
      <c r="EE2" s="7" t="s">
        <v>259</v>
      </c>
      <c r="EF2" s="7" t="s">
        <v>259</v>
      </c>
      <c r="EG2" s="7" t="s">
        <v>259</v>
      </c>
      <c r="EH2" s="7" t="s">
        <v>259</v>
      </c>
      <c r="EI2" s="7" t="s">
        <v>259</v>
      </c>
      <c r="EJ2" s="7" t="s">
        <v>259</v>
      </c>
      <c r="EK2" s="7" t="s">
        <v>259</v>
      </c>
      <c r="EL2" s="7" t="s">
        <v>259</v>
      </c>
      <c r="EM2" s="7" t="s">
        <v>259</v>
      </c>
      <c r="EN2" s="7" t="s">
        <v>259</v>
      </c>
      <c r="EO2" s="7" t="s">
        <v>259</v>
      </c>
      <c r="EP2" s="7" t="s">
        <v>259</v>
      </c>
      <c r="EQ2" s="7" t="s">
        <v>259</v>
      </c>
      <c r="ER2" s="7" t="s">
        <v>259</v>
      </c>
      <c r="ES2" s="7" t="s">
        <v>259</v>
      </c>
      <c r="ET2" s="7" t="s">
        <v>259</v>
      </c>
      <c r="EU2" s="7" t="s">
        <v>259</v>
      </c>
      <c r="EV2" s="7" t="s">
        <v>259</v>
      </c>
      <c r="EW2" s="7" t="s">
        <v>259</v>
      </c>
      <c r="EX2" s="7" t="s">
        <v>259</v>
      </c>
      <c r="EY2" s="7" t="s">
        <v>259</v>
      </c>
      <c r="EZ2" s="7" t="s">
        <v>259</v>
      </c>
      <c r="FA2" s="7" t="s">
        <v>259</v>
      </c>
      <c r="FB2" s="7" t="s">
        <v>259</v>
      </c>
      <c r="FC2" s="7" t="s">
        <v>259</v>
      </c>
      <c r="FD2" s="7" t="s">
        <v>259</v>
      </c>
      <c r="FE2" s="7" t="s">
        <v>259</v>
      </c>
      <c r="FF2" s="7" t="s">
        <v>259</v>
      </c>
      <c r="FG2" s="7" t="s">
        <v>259</v>
      </c>
      <c r="FH2" s="7" t="s">
        <v>259</v>
      </c>
      <c r="FI2" s="7" t="s">
        <v>259</v>
      </c>
      <c r="FJ2" s="7" t="s">
        <v>259</v>
      </c>
      <c r="FK2" s="7" t="s">
        <v>259</v>
      </c>
      <c r="FL2" s="7" t="s">
        <v>259</v>
      </c>
      <c r="FM2" s="7" t="s">
        <v>259</v>
      </c>
      <c r="FN2" s="7" t="s">
        <v>259</v>
      </c>
      <c r="FO2" s="7" t="s">
        <v>259</v>
      </c>
      <c r="FP2" s="7" t="s">
        <v>259</v>
      </c>
      <c r="FQ2" s="7" t="s">
        <v>259</v>
      </c>
      <c r="FR2" s="7" t="s">
        <v>259</v>
      </c>
      <c r="FS2" s="7" t="s">
        <v>259</v>
      </c>
      <c r="FT2" s="7" t="s">
        <v>259</v>
      </c>
      <c r="FU2" s="7" t="s">
        <v>259</v>
      </c>
      <c r="FV2" s="7" t="s">
        <v>259</v>
      </c>
      <c r="FW2" s="7" t="s">
        <v>259</v>
      </c>
      <c r="FX2" s="7" t="s">
        <v>259</v>
      </c>
      <c r="FY2" s="7" t="s">
        <v>259</v>
      </c>
      <c r="FZ2" s="7" t="s">
        <v>259</v>
      </c>
      <c r="GA2" s="7" t="s">
        <v>259</v>
      </c>
      <c r="GB2" s="7" t="s">
        <v>259</v>
      </c>
      <c r="GC2" s="7" t="s">
        <v>259</v>
      </c>
      <c r="GD2" s="7" t="s">
        <v>259</v>
      </c>
      <c r="GE2" s="7" t="s">
        <v>259</v>
      </c>
      <c r="GF2" s="7" t="s">
        <v>259</v>
      </c>
      <c r="GG2" s="7" t="s">
        <v>259</v>
      </c>
      <c r="GH2" s="7" t="s">
        <v>259</v>
      </c>
      <c r="GI2" s="7" t="s">
        <v>259</v>
      </c>
      <c r="GJ2" s="7" t="s">
        <v>259</v>
      </c>
      <c r="GK2" s="7" t="s">
        <v>259</v>
      </c>
      <c r="GL2" s="7" t="s">
        <v>259</v>
      </c>
      <c r="GM2" s="7" t="s">
        <v>259</v>
      </c>
      <c r="GN2" s="7" t="s">
        <v>259</v>
      </c>
      <c r="GO2" s="7" t="s">
        <v>259</v>
      </c>
      <c r="GP2" s="7" t="s">
        <v>259</v>
      </c>
      <c r="GQ2" s="7" t="s">
        <v>259</v>
      </c>
      <c r="GR2" s="7" t="s">
        <v>259</v>
      </c>
      <c r="GS2" s="7" t="s">
        <v>259</v>
      </c>
      <c r="GT2" s="7" t="s">
        <v>259</v>
      </c>
      <c r="GU2" s="7" t="s">
        <v>259</v>
      </c>
      <c r="GV2" s="7" t="s">
        <v>259</v>
      </c>
      <c r="GW2" s="7" t="s">
        <v>259</v>
      </c>
      <c r="GX2" s="7" t="s">
        <v>259</v>
      </c>
      <c r="GY2" s="7" t="s">
        <v>259</v>
      </c>
      <c r="GZ2" s="7" t="s">
        <v>259</v>
      </c>
      <c r="HA2" s="7" t="s">
        <v>259</v>
      </c>
      <c r="HB2" s="7" t="s">
        <v>259</v>
      </c>
      <c r="HC2" s="7" t="s">
        <v>259</v>
      </c>
      <c r="HD2" s="7" t="s">
        <v>259</v>
      </c>
      <c r="HE2" s="7" t="s">
        <v>259</v>
      </c>
      <c r="HF2" s="7" t="s">
        <v>259</v>
      </c>
      <c r="HG2" s="7" t="s">
        <v>259</v>
      </c>
      <c r="HH2" s="7" t="s">
        <v>259</v>
      </c>
      <c r="HI2" s="7" t="s">
        <v>259</v>
      </c>
      <c r="HJ2" s="7" t="s">
        <v>259</v>
      </c>
      <c r="HK2" s="7" t="s">
        <v>259</v>
      </c>
      <c r="HL2" s="7" t="s">
        <v>259</v>
      </c>
      <c r="HM2" s="7" t="s">
        <v>259</v>
      </c>
      <c r="HN2" s="7" t="s">
        <v>259</v>
      </c>
      <c r="HO2" s="7" t="s">
        <v>259</v>
      </c>
      <c r="HP2" s="7" t="s">
        <v>259</v>
      </c>
      <c r="HQ2" s="7" t="s">
        <v>259</v>
      </c>
      <c r="HR2" s="7" t="s">
        <v>259</v>
      </c>
      <c r="HS2" s="7" t="s">
        <v>259</v>
      </c>
      <c r="HT2" s="7" t="s">
        <v>259</v>
      </c>
      <c r="HU2" s="7" t="s">
        <v>259</v>
      </c>
      <c r="HV2" s="7" t="s">
        <v>259</v>
      </c>
      <c r="HW2" s="7" t="s">
        <v>259</v>
      </c>
      <c r="HX2" s="7" t="s">
        <v>259</v>
      </c>
      <c r="HY2" s="7" t="s">
        <v>259</v>
      </c>
      <c r="HZ2" s="7" t="s">
        <v>259</v>
      </c>
      <c r="IA2" s="7" t="s">
        <v>259</v>
      </c>
      <c r="IB2" s="7" t="s">
        <v>259</v>
      </c>
      <c r="IC2" s="7" t="s">
        <v>259</v>
      </c>
      <c r="ID2" s="7" t="s">
        <v>259</v>
      </c>
      <c r="IE2" s="7" t="s">
        <v>259</v>
      </c>
      <c r="IF2" s="7" t="s">
        <v>259</v>
      </c>
      <c r="IG2" s="7" t="s">
        <v>259</v>
      </c>
      <c r="IH2" s="7" t="s">
        <v>259</v>
      </c>
      <c r="II2" s="7" t="s">
        <v>259</v>
      </c>
      <c r="IJ2" s="7" t="s">
        <v>259</v>
      </c>
      <c r="IK2" s="7" t="s">
        <v>259</v>
      </c>
      <c r="IL2" s="7" t="s">
        <v>259</v>
      </c>
      <c r="IM2" s="7" t="s">
        <v>259</v>
      </c>
      <c r="IN2" s="7" t="s">
        <v>259</v>
      </c>
      <c r="IO2" s="7" t="s">
        <v>259</v>
      </c>
      <c r="IP2" s="7" t="s">
        <v>259</v>
      </c>
      <c r="IQ2" s="7" t="s">
        <v>259</v>
      </c>
    </row>
    <row r="3" spans="1:251">
      <c r="A3" s="4" t="s">
        <v>251</v>
      </c>
      <c r="B3" s="8" t="s">
        <v>260</v>
      </c>
      <c r="C3" s="8" t="s">
        <v>260</v>
      </c>
      <c r="D3" s="8" t="s">
        <v>260</v>
      </c>
      <c r="E3" s="8" t="s">
        <v>260</v>
      </c>
      <c r="F3" s="8" t="s">
        <v>260</v>
      </c>
      <c r="G3" s="8" t="s">
        <v>260</v>
      </c>
      <c r="H3" s="8" t="s">
        <v>260</v>
      </c>
      <c r="I3" s="8" t="s">
        <v>260</v>
      </c>
      <c r="J3" s="8" t="s">
        <v>260</v>
      </c>
      <c r="K3" s="8" t="s">
        <v>260</v>
      </c>
      <c r="L3" s="8" t="s">
        <v>260</v>
      </c>
      <c r="M3" s="8" t="s">
        <v>260</v>
      </c>
      <c r="N3" s="8" t="s">
        <v>260</v>
      </c>
      <c r="O3" s="8" t="s">
        <v>260</v>
      </c>
      <c r="P3" s="8" t="s">
        <v>260</v>
      </c>
      <c r="Q3" s="8" t="s">
        <v>260</v>
      </c>
      <c r="R3" s="8" t="s">
        <v>260</v>
      </c>
      <c r="S3" s="8" t="s">
        <v>260</v>
      </c>
      <c r="T3" s="8" t="s">
        <v>260</v>
      </c>
      <c r="U3" s="8" t="s">
        <v>260</v>
      </c>
      <c r="V3" s="8" t="s">
        <v>260</v>
      </c>
      <c r="W3" s="8" t="s">
        <v>260</v>
      </c>
      <c r="X3" s="8" t="s">
        <v>260</v>
      </c>
      <c r="Y3" s="8" t="s">
        <v>260</v>
      </c>
      <c r="Z3" s="8" t="s">
        <v>260</v>
      </c>
      <c r="AA3" s="8" t="s">
        <v>260</v>
      </c>
      <c r="AB3" s="8" t="s">
        <v>260</v>
      </c>
      <c r="AC3" s="8" t="s">
        <v>260</v>
      </c>
      <c r="AD3" s="8" t="s">
        <v>260</v>
      </c>
      <c r="AE3" s="8" t="s">
        <v>260</v>
      </c>
      <c r="AF3" s="8" t="s">
        <v>260</v>
      </c>
      <c r="AG3" s="8" t="s">
        <v>260</v>
      </c>
      <c r="AH3" s="8" t="s">
        <v>260</v>
      </c>
      <c r="AI3" s="8" t="s">
        <v>260</v>
      </c>
      <c r="AJ3" s="8" t="s">
        <v>260</v>
      </c>
      <c r="AK3" s="8" t="s">
        <v>260</v>
      </c>
      <c r="AL3" s="8" t="s">
        <v>260</v>
      </c>
      <c r="AM3" s="8" t="s">
        <v>260</v>
      </c>
      <c r="AN3" s="8" t="s">
        <v>260</v>
      </c>
      <c r="AO3" s="8" t="s">
        <v>260</v>
      </c>
      <c r="AP3" s="8" t="s">
        <v>260</v>
      </c>
      <c r="AQ3" s="8" t="s">
        <v>260</v>
      </c>
      <c r="AR3" s="8" t="s">
        <v>260</v>
      </c>
      <c r="AS3" s="8" t="s">
        <v>260</v>
      </c>
      <c r="AT3" s="8" t="s">
        <v>260</v>
      </c>
      <c r="AU3" s="8" t="s">
        <v>260</v>
      </c>
      <c r="AV3" s="8" t="s">
        <v>260</v>
      </c>
      <c r="AW3" s="8" t="s">
        <v>260</v>
      </c>
      <c r="AX3" s="8" t="s">
        <v>260</v>
      </c>
      <c r="AY3" s="8" t="s">
        <v>260</v>
      </c>
      <c r="AZ3" s="8" t="s">
        <v>260</v>
      </c>
      <c r="BA3" s="8" t="s">
        <v>260</v>
      </c>
      <c r="BB3" s="8" t="s">
        <v>260</v>
      </c>
      <c r="BC3" s="8" t="s">
        <v>260</v>
      </c>
      <c r="BD3" s="8" t="s">
        <v>260</v>
      </c>
      <c r="BE3" s="8" t="s">
        <v>260</v>
      </c>
      <c r="BF3" s="8" t="s">
        <v>260</v>
      </c>
      <c r="BG3" s="8" t="s">
        <v>260</v>
      </c>
      <c r="BH3" s="8" t="s">
        <v>260</v>
      </c>
      <c r="BI3" s="8" t="s">
        <v>260</v>
      </c>
      <c r="BJ3" s="8" t="s">
        <v>260</v>
      </c>
      <c r="BK3" s="8" t="s">
        <v>260</v>
      </c>
      <c r="BL3" s="8" t="s">
        <v>260</v>
      </c>
      <c r="BM3" s="8" t="s">
        <v>260</v>
      </c>
      <c r="BN3" s="8" t="s">
        <v>260</v>
      </c>
      <c r="BO3" s="8" t="s">
        <v>260</v>
      </c>
      <c r="BP3" s="8" t="s">
        <v>260</v>
      </c>
      <c r="BQ3" s="8" t="s">
        <v>260</v>
      </c>
      <c r="BR3" s="8" t="s">
        <v>260</v>
      </c>
      <c r="BS3" s="8" t="s">
        <v>260</v>
      </c>
      <c r="BT3" s="8" t="s">
        <v>260</v>
      </c>
      <c r="BU3" s="8" t="s">
        <v>260</v>
      </c>
      <c r="BV3" s="8" t="s">
        <v>260</v>
      </c>
      <c r="BW3" s="8" t="s">
        <v>260</v>
      </c>
      <c r="BX3" s="8" t="s">
        <v>260</v>
      </c>
      <c r="BY3" s="8" t="s">
        <v>260</v>
      </c>
      <c r="BZ3" s="8" t="s">
        <v>260</v>
      </c>
      <c r="CA3" s="8" t="s">
        <v>260</v>
      </c>
      <c r="CB3" s="8" t="s">
        <v>260</v>
      </c>
      <c r="CC3" s="8" t="s">
        <v>260</v>
      </c>
      <c r="CD3" s="8" t="s">
        <v>260</v>
      </c>
      <c r="CE3" s="8" t="s">
        <v>260</v>
      </c>
      <c r="CF3" s="8" t="s">
        <v>260</v>
      </c>
      <c r="CG3" s="8" t="s">
        <v>260</v>
      </c>
      <c r="CH3" s="8" t="s">
        <v>260</v>
      </c>
      <c r="CI3" s="8" t="s">
        <v>260</v>
      </c>
      <c r="CJ3" s="8" t="s">
        <v>260</v>
      </c>
      <c r="CK3" s="8" t="s">
        <v>260</v>
      </c>
      <c r="CL3" s="8" t="s">
        <v>260</v>
      </c>
      <c r="CM3" s="8" t="s">
        <v>260</v>
      </c>
      <c r="CN3" s="8" t="s">
        <v>260</v>
      </c>
      <c r="CO3" s="8" t="s">
        <v>260</v>
      </c>
      <c r="CP3" s="8" t="s">
        <v>260</v>
      </c>
      <c r="CQ3" s="8" t="s">
        <v>260</v>
      </c>
      <c r="CR3" s="8" t="s">
        <v>260</v>
      </c>
      <c r="CS3" s="8" t="s">
        <v>260</v>
      </c>
      <c r="CT3" s="8" t="s">
        <v>260</v>
      </c>
      <c r="CU3" s="8" t="s">
        <v>260</v>
      </c>
      <c r="CV3" s="8" t="s">
        <v>260</v>
      </c>
      <c r="CW3" s="8" t="s">
        <v>260</v>
      </c>
      <c r="CX3" s="8" t="s">
        <v>260</v>
      </c>
      <c r="CY3" s="8" t="s">
        <v>260</v>
      </c>
      <c r="CZ3" s="8" t="s">
        <v>260</v>
      </c>
      <c r="DA3" s="8" t="s">
        <v>260</v>
      </c>
      <c r="DB3" s="8" t="s">
        <v>260</v>
      </c>
      <c r="DC3" s="8" t="s">
        <v>260</v>
      </c>
      <c r="DD3" s="8" t="s">
        <v>260</v>
      </c>
      <c r="DE3" s="8" t="s">
        <v>260</v>
      </c>
      <c r="DF3" s="8" t="s">
        <v>260</v>
      </c>
      <c r="DG3" s="8" t="s">
        <v>260</v>
      </c>
      <c r="DH3" s="8" t="s">
        <v>260</v>
      </c>
      <c r="DI3" s="8" t="s">
        <v>260</v>
      </c>
      <c r="DJ3" s="8" t="s">
        <v>260</v>
      </c>
      <c r="DK3" s="8" t="s">
        <v>260</v>
      </c>
      <c r="DL3" s="8" t="s">
        <v>260</v>
      </c>
      <c r="DM3" s="8" t="s">
        <v>260</v>
      </c>
      <c r="DN3" s="8" t="s">
        <v>260</v>
      </c>
      <c r="DO3" s="8" t="s">
        <v>260</v>
      </c>
      <c r="DP3" s="8" t="s">
        <v>260</v>
      </c>
      <c r="DQ3" s="8" t="s">
        <v>260</v>
      </c>
      <c r="DR3" s="8" t="s">
        <v>260</v>
      </c>
      <c r="DS3" s="8" t="s">
        <v>260</v>
      </c>
      <c r="DT3" s="8" t="s">
        <v>260</v>
      </c>
      <c r="DU3" s="8" t="s">
        <v>260</v>
      </c>
      <c r="DV3" s="8" t="s">
        <v>260</v>
      </c>
      <c r="DW3" s="8" t="s">
        <v>260</v>
      </c>
      <c r="DX3" s="8" t="s">
        <v>260</v>
      </c>
      <c r="DY3" s="8" t="s">
        <v>260</v>
      </c>
      <c r="DZ3" s="8" t="s">
        <v>260</v>
      </c>
      <c r="EA3" s="8" t="s">
        <v>260</v>
      </c>
      <c r="EB3" s="8" t="s">
        <v>260</v>
      </c>
      <c r="EC3" s="8" t="s">
        <v>260</v>
      </c>
      <c r="ED3" s="8" t="s">
        <v>260</v>
      </c>
      <c r="EE3" s="8" t="s">
        <v>260</v>
      </c>
      <c r="EF3" s="8" t="s">
        <v>260</v>
      </c>
      <c r="EG3" s="8" t="s">
        <v>260</v>
      </c>
      <c r="EH3" s="8" t="s">
        <v>260</v>
      </c>
      <c r="EI3" s="8" t="s">
        <v>260</v>
      </c>
      <c r="EJ3" s="8" t="s">
        <v>260</v>
      </c>
      <c r="EK3" s="8" t="s">
        <v>260</v>
      </c>
      <c r="EL3" s="8" t="s">
        <v>260</v>
      </c>
      <c r="EM3" s="8" t="s">
        <v>260</v>
      </c>
      <c r="EN3" s="8" t="s">
        <v>260</v>
      </c>
      <c r="EO3" s="8" t="s">
        <v>260</v>
      </c>
      <c r="EP3" s="8" t="s">
        <v>260</v>
      </c>
      <c r="EQ3" s="8" t="s">
        <v>260</v>
      </c>
      <c r="ER3" s="8" t="s">
        <v>260</v>
      </c>
      <c r="ES3" s="8" t="s">
        <v>260</v>
      </c>
      <c r="ET3" s="8" t="s">
        <v>260</v>
      </c>
      <c r="EU3" s="8" t="s">
        <v>260</v>
      </c>
      <c r="EV3" s="8" t="s">
        <v>260</v>
      </c>
      <c r="EW3" s="8" t="s">
        <v>260</v>
      </c>
      <c r="EX3" s="8" t="s">
        <v>260</v>
      </c>
      <c r="EY3" s="8" t="s">
        <v>260</v>
      </c>
      <c r="EZ3" s="8" t="s">
        <v>260</v>
      </c>
      <c r="FA3" s="8" t="s">
        <v>260</v>
      </c>
      <c r="FB3" s="8" t="s">
        <v>260</v>
      </c>
      <c r="FC3" s="8" t="s">
        <v>260</v>
      </c>
      <c r="FD3" s="8" t="s">
        <v>260</v>
      </c>
      <c r="FE3" s="8" t="s">
        <v>260</v>
      </c>
      <c r="FF3" s="8" t="s">
        <v>260</v>
      </c>
      <c r="FG3" s="8" t="s">
        <v>260</v>
      </c>
      <c r="FH3" s="8" t="s">
        <v>260</v>
      </c>
      <c r="FI3" s="8" t="s">
        <v>260</v>
      </c>
      <c r="FJ3" s="8" t="s">
        <v>260</v>
      </c>
      <c r="FK3" s="8" t="s">
        <v>260</v>
      </c>
      <c r="FL3" s="8" t="s">
        <v>260</v>
      </c>
      <c r="FM3" s="8" t="s">
        <v>260</v>
      </c>
      <c r="FN3" s="8" t="s">
        <v>260</v>
      </c>
      <c r="FO3" s="8" t="s">
        <v>260</v>
      </c>
      <c r="FP3" s="8" t="s">
        <v>260</v>
      </c>
      <c r="FQ3" s="8" t="s">
        <v>260</v>
      </c>
      <c r="FR3" s="8" t="s">
        <v>260</v>
      </c>
      <c r="FS3" s="8" t="s">
        <v>260</v>
      </c>
      <c r="FT3" s="8" t="s">
        <v>260</v>
      </c>
      <c r="FU3" s="8" t="s">
        <v>260</v>
      </c>
      <c r="FV3" s="8" t="s">
        <v>260</v>
      </c>
      <c r="FW3" s="8" t="s">
        <v>260</v>
      </c>
      <c r="FX3" s="8" t="s">
        <v>260</v>
      </c>
      <c r="FY3" s="8" t="s">
        <v>260</v>
      </c>
      <c r="FZ3" s="8" t="s">
        <v>260</v>
      </c>
      <c r="GA3" s="8" t="s">
        <v>260</v>
      </c>
      <c r="GB3" s="8" t="s">
        <v>260</v>
      </c>
      <c r="GC3" s="8" t="s">
        <v>260</v>
      </c>
      <c r="GD3" s="8" t="s">
        <v>260</v>
      </c>
      <c r="GE3" s="8" t="s">
        <v>260</v>
      </c>
      <c r="GF3" s="8" t="s">
        <v>260</v>
      </c>
      <c r="GG3" s="8" t="s">
        <v>260</v>
      </c>
      <c r="GH3" s="8" t="s">
        <v>260</v>
      </c>
      <c r="GI3" s="8" t="s">
        <v>260</v>
      </c>
      <c r="GJ3" s="8" t="s">
        <v>260</v>
      </c>
      <c r="GK3" s="8" t="s">
        <v>260</v>
      </c>
      <c r="GL3" s="8" t="s">
        <v>260</v>
      </c>
      <c r="GM3" s="8" t="s">
        <v>260</v>
      </c>
      <c r="GN3" s="8" t="s">
        <v>260</v>
      </c>
      <c r="GO3" s="8" t="s">
        <v>260</v>
      </c>
      <c r="GP3" s="8" t="s">
        <v>260</v>
      </c>
      <c r="GQ3" s="8" t="s">
        <v>260</v>
      </c>
      <c r="GR3" s="8" t="s">
        <v>260</v>
      </c>
      <c r="GS3" s="8" t="s">
        <v>260</v>
      </c>
      <c r="GT3" s="8" t="s">
        <v>260</v>
      </c>
      <c r="GU3" s="8" t="s">
        <v>260</v>
      </c>
      <c r="GV3" s="8" t="s">
        <v>260</v>
      </c>
      <c r="GW3" s="8" t="s">
        <v>260</v>
      </c>
      <c r="GX3" s="8" t="s">
        <v>260</v>
      </c>
      <c r="GY3" s="8" t="s">
        <v>260</v>
      </c>
      <c r="GZ3" s="8" t="s">
        <v>260</v>
      </c>
      <c r="HA3" s="8" t="s">
        <v>260</v>
      </c>
      <c r="HB3" s="8" t="s">
        <v>260</v>
      </c>
      <c r="HC3" s="8" t="s">
        <v>260</v>
      </c>
      <c r="HD3" s="8" t="s">
        <v>260</v>
      </c>
      <c r="HE3" s="8" t="s">
        <v>260</v>
      </c>
      <c r="HF3" s="8" t="s">
        <v>260</v>
      </c>
      <c r="HG3" s="8" t="s">
        <v>260</v>
      </c>
      <c r="HH3" s="8" t="s">
        <v>260</v>
      </c>
      <c r="HI3" s="8" t="s">
        <v>260</v>
      </c>
      <c r="HJ3" s="8" t="s">
        <v>260</v>
      </c>
      <c r="HK3" s="8" t="s">
        <v>260</v>
      </c>
      <c r="HL3" s="8" t="s">
        <v>260</v>
      </c>
      <c r="HM3" s="8" t="s">
        <v>260</v>
      </c>
      <c r="HN3" s="8" t="s">
        <v>260</v>
      </c>
      <c r="HO3" s="8" t="s">
        <v>260</v>
      </c>
      <c r="HP3" s="8" t="s">
        <v>260</v>
      </c>
      <c r="HQ3" s="8" t="s">
        <v>260</v>
      </c>
      <c r="HR3" s="8" t="s">
        <v>260</v>
      </c>
      <c r="HS3" s="8" t="s">
        <v>260</v>
      </c>
      <c r="HT3" s="8" t="s">
        <v>260</v>
      </c>
      <c r="HU3" s="8" t="s">
        <v>260</v>
      </c>
      <c r="HV3" s="8" t="s">
        <v>260</v>
      </c>
      <c r="HW3" s="8" t="s">
        <v>260</v>
      </c>
      <c r="HX3" s="8" t="s">
        <v>260</v>
      </c>
      <c r="HY3" s="8" t="s">
        <v>260</v>
      </c>
      <c r="HZ3" s="8" t="s">
        <v>260</v>
      </c>
      <c r="IA3" s="8" t="s">
        <v>260</v>
      </c>
      <c r="IB3" s="8" t="s">
        <v>260</v>
      </c>
      <c r="IC3" s="8" t="s">
        <v>260</v>
      </c>
      <c r="ID3" s="8" t="s">
        <v>260</v>
      </c>
      <c r="IE3" s="8" t="s">
        <v>260</v>
      </c>
      <c r="IF3" s="8" t="s">
        <v>260</v>
      </c>
      <c r="IG3" s="8" t="s">
        <v>260</v>
      </c>
      <c r="IH3" s="8" t="s">
        <v>260</v>
      </c>
      <c r="II3" s="8" t="s">
        <v>260</v>
      </c>
      <c r="IJ3" s="8" t="s">
        <v>260</v>
      </c>
      <c r="IK3" s="8" t="s">
        <v>260</v>
      </c>
      <c r="IL3" s="8" t="s">
        <v>260</v>
      </c>
      <c r="IM3" s="8" t="s">
        <v>260</v>
      </c>
      <c r="IN3" s="8" t="s">
        <v>260</v>
      </c>
      <c r="IO3" s="8" t="s">
        <v>260</v>
      </c>
      <c r="IP3" s="8" t="s">
        <v>260</v>
      </c>
      <c r="IQ3" s="8" t="s">
        <v>260</v>
      </c>
    </row>
    <row r="4" spans="1:251">
      <c r="A4" s="4" t="s">
        <v>252</v>
      </c>
      <c r="B4" s="8" t="s">
        <v>261</v>
      </c>
      <c r="C4" s="8" t="s">
        <v>261</v>
      </c>
      <c r="D4" s="8" t="s">
        <v>261</v>
      </c>
      <c r="E4" s="8" t="s">
        <v>261</v>
      </c>
      <c r="F4" s="8" t="s">
        <v>261</v>
      </c>
      <c r="G4" s="8" t="s">
        <v>261</v>
      </c>
      <c r="H4" s="8" t="s">
        <v>261</v>
      </c>
      <c r="I4" s="8" t="s">
        <v>261</v>
      </c>
      <c r="J4" s="8" t="s">
        <v>261</v>
      </c>
      <c r="K4" s="8" t="s">
        <v>261</v>
      </c>
      <c r="L4" s="8" t="s">
        <v>261</v>
      </c>
      <c r="M4" s="8" t="s">
        <v>261</v>
      </c>
      <c r="N4" s="8" t="s">
        <v>261</v>
      </c>
      <c r="O4" s="8" t="s">
        <v>261</v>
      </c>
      <c r="P4" s="8" t="s">
        <v>261</v>
      </c>
      <c r="Q4" s="8" t="s">
        <v>261</v>
      </c>
      <c r="R4" s="8" t="s">
        <v>261</v>
      </c>
      <c r="S4" s="8" t="s">
        <v>261</v>
      </c>
      <c r="T4" s="8" t="s">
        <v>261</v>
      </c>
      <c r="U4" s="8" t="s">
        <v>261</v>
      </c>
      <c r="V4" s="8" t="s">
        <v>261</v>
      </c>
      <c r="W4" s="8" t="s">
        <v>261</v>
      </c>
      <c r="X4" s="8" t="s">
        <v>261</v>
      </c>
      <c r="Y4" s="8" t="s">
        <v>261</v>
      </c>
      <c r="Z4" s="8" t="s">
        <v>261</v>
      </c>
      <c r="AA4" s="8" t="s">
        <v>261</v>
      </c>
      <c r="AB4" s="8" t="s">
        <v>261</v>
      </c>
      <c r="AC4" s="8" t="s">
        <v>261</v>
      </c>
      <c r="AD4" s="8" t="s">
        <v>261</v>
      </c>
      <c r="AE4" s="8" t="s">
        <v>261</v>
      </c>
      <c r="AF4" s="8" t="s">
        <v>261</v>
      </c>
      <c r="AG4" s="8" t="s">
        <v>261</v>
      </c>
      <c r="AH4" s="8" t="s">
        <v>261</v>
      </c>
      <c r="AI4" s="8" t="s">
        <v>261</v>
      </c>
      <c r="AJ4" s="8" t="s">
        <v>261</v>
      </c>
      <c r="AK4" s="8" t="s">
        <v>261</v>
      </c>
      <c r="AL4" s="8" t="s">
        <v>261</v>
      </c>
      <c r="AM4" s="8" t="s">
        <v>261</v>
      </c>
      <c r="AN4" s="8" t="s">
        <v>261</v>
      </c>
      <c r="AO4" s="8" t="s">
        <v>261</v>
      </c>
      <c r="AP4" s="8" t="s">
        <v>261</v>
      </c>
      <c r="AQ4" s="8" t="s">
        <v>261</v>
      </c>
      <c r="AR4" s="8" t="s">
        <v>261</v>
      </c>
      <c r="AS4" s="8" t="s">
        <v>261</v>
      </c>
      <c r="AT4" s="8" t="s">
        <v>261</v>
      </c>
      <c r="AU4" s="8" t="s">
        <v>261</v>
      </c>
      <c r="AV4" s="8" t="s">
        <v>261</v>
      </c>
      <c r="AW4" s="8" t="s">
        <v>261</v>
      </c>
      <c r="AX4" s="8" t="s">
        <v>261</v>
      </c>
      <c r="AY4" s="8" t="s">
        <v>261</v>
      </c>
      <c r="AZ4" s="8" t="s">
        <v>261</v>
      </c>
      <c r="BA4" s="8" t="s">
        <v>261</v>
      </c>
      <c r="BB4" s="8" t="s">
        <v>261</v>
      </c>
      <c r="BC4" s="8" t="s">
        <v>261</v>
      </c>
      <c r="BD4" s="8" t="s">
        <v>261</v>
      </c>
      <c r="BE4" s="8" t="s">
        <v>261</v>
      </c>
      <c r="BF4" s="8" t="s">
        <v>261</v>
      </c>
      <c r="BG4" s="8" t="s">
        <v>261</v>
      </c>
      <c r="BH4" s="8" t="s">
        <v>261</v>
      </c>
      <c r="BI4" s="8" t="s">
        <v>261</v>
      </c>
      <c r="BJ4" s="8" t="s">
        <v>261</v>
      </c>
      <c r="BK4" s="8" t="s">
        <v>261</v>
      </c>
      <c r="BL4" s="8" t="s">
        <v>261</v>
      </c>
      <c r="BM4" s="8" t="s">
        <v>261</v>
      </c>
      <c r="BN4" s="8" t="s">
        <v>261</v>
      </c>
      <c r="BO4" s="8" t="s">
        <v>261</v>
      </c>
      <c r="BP4" s="8" t="s">
        <v>261</v>
      </c>
      <c r="BQ4" s="8" t="s">
        <v>261</v>
      </c>
      <c r="BR4" s="8" t="s">
        <v>261</v>
      </c>
      <c r="BS4" s="8" t="s">
        <v>261</v>
      </c>
      <c r="BT4" s="8" t="s">
        <v>261</v>
      </c>
      <c r="BU4" s="8" t="s">
        <v>261</v>
      </c>
      <c r="BV4" s="8" t="s">
        <v>261</v>
      </c>
      <c r="BW4" s="8" t="s">
        <v>261</v>
      </c>
      <c r="BX4" s="8" t="s">
        <v>261</v>
      </c>
      <c r="BY4" s="8" t="s">
        <v>261</v>
      </c>
      <c r="BZ4" s="8" t="s">
        <v>261</v>
      </c>
      <c r="CA4" s="8" t="s">
        <v>261</v>
      </c>
      <c r="CB4" s="8" t="s">
        <v>261</v>
      </c>
      <c r="CC4" s="8" t="s">
        <v>261</v>
      </c>
      <c r="CD4" s="8" t="s">
        <v>261</v>
      </c>
      <c r="CE4" s="8" t="s">
        <v>261</v>
      </c>
      <c r="CF4" s="8" t="s">
        <v>261</v>
      </c>
      <c r="CG4" s="8" t="s">
        <v>261</v>
      </c>
      <c r="CH4" s="8" t="s">
        <v>261</v>
      </c>
      <c r="CI4" s="8" t="s">
        <v>261</v>
      </c>
      <c r="CJ4" s="8" t="s">
        <v>261</v>
      </c>
      <c r="CK4" s="8" t="s">
        <v>261</v>
      </c>
      <c r="CL4" s="8" t="s">
        <v>261</v>
      </c>
      <c r="CM4" s="8" t="s">
        <v>261</v>
      </c>
      <c r="CN4" s="8" t="s">
        <v>261</v>
      </c>
      <c r="CO4" s="8" t="s">
        <v>261</v>
      </c>
      <c r="CP4" s="8" t="s">
        <v>261</v>
      </c>
      <c r="CQ4" s="8" t="s">
        <v>261</v>
      </c>
      <c r="CR4" s="8" t="s">
        <v>261</v>
      </c>
      <c r="CS4" s="8" t="s">
        <v>261</v>
      </c>
      <c r="CT4" s="8" t="s">
        <v>261</v>
      </c>
      <c r="CU4" s="8" t="s">
        <v>261</v>
      </c>
      <c r="CV4" s="8" t="s">
        <v>261</v>
      </c>
      <c r="CW4" s="8" t="s">
        <v>261</v>
      </c>
      <c r="CX4" s="8" t="s">
        <v>261</v>
      </c>
      <c r="CY4" s="8" t="s">
        <v>261</v>
      </c>
      <c r="CZ4" s="8" t="s">
        <v>261</v>
      </c>
      <c r="DA4" s="8" t="s">
        <v>261</v>
      </c>
      <c r="DB4" s="8" t="s">
        <v>261</v>
      </c>
      <c r="DC4" s="8" t="s">
        <v>261</v>
      </c>
      <c r="DD4" s="8" t="s">
        <v>261</v>
      </c>
      <c r="DE4" s="8" t="s">
        <v>261</v>
      </c>
      <c r="DF4" s="8" t="s">
        <v>261</v>
      </c>
      <c r="DG4" s="8" t="s">
        <v>261</v>
      </c>
      <c r="DH4" s="8" t="s">
        <v>261</v>
      </c>
      <c r="DI4" s="8" t="s">
        <v>261</v>
      </c>
      <c r="DJ4" s="8" t="s">
        <v>261</v>
      </c>
      <c r="DK4" s="8" t="s">
        <v>261</v>
      </c>
      <c r="DL4" s="8" t="s">
        <v>261</v>
      </c>
      <c r="DM4" s="8" t="s">
        <v>261</v>
      </c>
      <c r="DN4" s="8" t="s">
        <v>261</v>
      </c>
      <c r="DO4" s="8" t="s">
        <v>261</v>
      </c>
      <c r="DP4" s="8" t="s">
        <v>261</v>
      </c>
      <c r="DQ4" s="8" t="s">
        <v>261</v>
      </c>
      <c r="DR4" s="8" t="s">
        <v>261</v>
      </c>
      <c r="DS4" s="8" t="s">
        <v>261</v>
      </c>
      <c r="DT4" s="8" t="s">
        <v>261</v>
      </c>
      <c r="DU4" s="8" t="s">
        <v>261</v>
      </c>
      <c r="DV4" s="8" t="s">
        <v>261</v>
      </c>
      <c r="DW4" s="8" t="s">
        <v>261</v>
      </c>
      <c r="DX4" s="8" t="s">
        <v>261</v>
      </c>
      <c r="DY4" s="8" t="s">
        <v>261</v>
      </c>
      <c r="DZ4" s="8" t="s">
        <v>261</v>
      </c>
      <c r="EA4" s="8" t="s">
        <v>261</v>
      </c>
      <c r="EB4" s="8" t="s">
        <v>261</v>
      </c>
      <c r="EC4" s="8" t="s">
        <v>261</v>
      </c>
      <c r="ED4" s="8" t="s">
        <v>261</v>
      </c>
      <c r="EE4" s="8" t="s">
        <v>261</v>
      </c>
      <c r="EF4" s="8" t="s">
        <v>261</v>
      </c>
      <c r="EG4" s="8" t="s">
        <v>261</v>
      </c>
      <c r="EH4" s="8" t="s">
        <v>261</v>
      </c>
      <c r="EI4" s="8" t="s">
        <v>261</v>
      </c>
      <c r="EJ4" s="8" t="s">
        <v>261</v>
      </c>
      <c r="EK4" s="8" t="s">
        <v>261</v>
      </c>
      <c r="EL4" s="8" t="s">
        <v>261</v>
      </c>
      <c r="EM4" s="8" t="s">
        <v>261</v>
      </c>
      <c r="EN4" s="8" t="s">
        <v>261</v>
      </c>
      <c r="EO4" s="8" t="s">
        <v>261</v>
      </c>
      <c r="EP4" s="8" t="s">
        <v>261</v>
      </c>
      <c r="EQ4" s="8" t="s">
        <v>261</v>
      </c>
      <c r="ER4" s="8" t="s">
        <v>261</v>
      </c>
      <c r="ES4" s="8" t="s">
        <v>261</v>
      </c>
      <c r="ET4" s="8" t="s">
        <v>261</v>
      </c>
      <c r="EU4" s="8" t="s">
        <v>261</v>
      </c>
      <c r="EV4" s="8" t="s">
        <v>261</v>
      </c>
      <c r="EW4" s="8" t="s">
        <v>261</v>
      </c>
      <c r="EX4" s="8" t="s">
        <v>261</v>
      </c>
      <c r="EY4" s="8" t="s">
        <v>261</v>
      </c>
      <c r="EZ4" s="8" t="s">
        <v>261</v>
      </c>
      <c r="FA4" s="8" t="s">
        <v>261</v>
      </c>
      <c r="FB4" s="8" t="s">
        <v>261</v>
      </c>
      <c r="FC4" s="8" t="s">
        <v>261</v>
      </c>
      <c r="FD4" s="8" t="s">
        <v>261</v>
      </c>
      <c r="FE4" s="8" t="s">
        <v>261</v>
      </c>
      <c r="FF4" s="8" t="s">
        <v>261</v>
      </c>
      <c r="FG4" s="8" t="s">
        <v>261</v>
      </c>
      <c r="FH4" s="8" t="s">
        <v>261</v>
      </c>
      <c r="FI4" s="8" t="s">
        <v>261</v>
      </c>
      <c r="FJ4" s="8" t="s">
        <v>261</v>
      </c>
      <c r="FK4" s="8" t="s">
        <v>261</v>
      </c>
      <c r="FL4" s="8" t="s">
        <v>261</v>
      </c>
      <c r="FM4" s="8" t="s">
        <v>261</v>
      </c>
      <c r="FN4" s="8" t="s">
        <v>261</v>
      </c>
      <c r="FO4" s="8" t="s">
        <v>261</v>
      </c>
      <c r="FP4" s="8" t="s">
        <v>261</v>
      </c>
      <c r="FQ4" s="8" t="s">
        <v>261</v>
      </c>
      <c r="FR4" s="8" t="s">
        <v>261</v>
      </c>
      <c r="FS4" s="8" t="s">
        <v>261</v>
      </c>
      <c r="FT4" s="8" t="s">
        <v>261</v>
      </c>
      <c r="FU4" s="8" t="s">
        <v>261</v>
      </c>
      <c r="FV4" s="8" t="s">
        <v>261</v>
      </c>
      <c r="FW4" s="8" t="s">
        <v>261</v>
      </c>
      <c r="FX4" s="8" t="s">
        <v>261</v>
      </c>
      <c r="FY4" s="8" t="s">
        <v>261</v>
      </c>
      <c r="FZ4" s="8" t="s">
        <v>261</v>
      </c>
      <c r="GA4" s="8" t="s">
        <v>261</v>
      </c>
      <c r="GB4" s="8" t="s">
        <v>261</v>
      </c>
      <c r="GC4" s="8" t="s">
        <v>261</v>
      </c>
      <c r="GD4" s="8" t="s">
        <v>261</v>
      </c>
      <c r="GE4" s="8" t="s">
        <v>261</v>
      </c>
      <c r="GF4" s="8" t="s">
        <v>261</v>
      </c>
      <c r="GG4" s="8" t="s">
        <v>261</v>
      </c>
      <c r="GH4" s="8" t="s">
        <v>261</v>
      </c>
      <c r="GI4" s="8" t="s">
        <v>261</v>
      </c>
      <c r="GJ4" s="8" t="s">
        <v>261</v>
      </c>
      <c r="GK4" s="8" t="s">
        <v>261</v>
      </c>
      <c r="GL4" s="8" t="s">
        <v>261</v>
      </c>
      <c r="GM4" s="8" t="s">
        <v>261</v>
      </c>
      <c r="GN4" s="8" t="s">
        <v>261</v>
      </c>
      <c r="GO4" s="8" t="s">
        <v>261</v>
      </c>
      <c r="GP4" s="8" t="s">
        <v>261</v>
      </c>
      <c r="GQ4" s="8" t="s">
        <v>261</v>
      </c>
      <c r="GR4" s="8" t="s">
        <v>261</v>
      </c>
      <c r="GS4" s="8" t="s">
        <v>261</v>
      </c>
      <c r="GT4" s="8" t="s">
        <v>261</v>
      </c>
      <c r="GU4" s="8" t="s">
        <v>261</v>
      </c>
      <c r="GV4" s="8" t="s">
        <v>261</v>
      </c>
      <c r="GW4" s="8" t="s">
        <v>261</v>
      </c>
      <c r="GX4" s="8" t="s">
        <v>261</v>
      </c>
      <c r="GY4" s="8" t="s">
        <v>261</v>
      </c>
      <c r="GZ4" s="8" t="s">
        <v>261</v>
      </c>
      <c r="HA4" s="8" t="s">
        <v>261</v>
      </c>
      <c r="HB4" s="8" t="s">
        <v>261</v>
      </c>
      <c r="HC4" s="8" t="s">
        <v>261</v>
      </c>
      <c r="HD4" s="8" t="s">
        <v>261</v>
      </c>
      <c r="HE4" s="8" t="s">
        <v>261</v>
      </c>
      <c r="HF4" s="8" t="s">
        <v>261</v>
      </c>
      <c r="HG4" s="8" t="s">
        <v>261</v>
      </c>
      <c r="HH4" s="8" t="s">
        <v>261</v>
      </c>
      <c r="HI4" s="8" t="s">
        <v>261</v>
      </c>
      <c r="HJ4" s="8" t="s">
        <v>261</v>
      </c>
      <c r="HK4" s="8" t="s">
        <v>261</v>
      </c>
      <c r="HL4" s="8" t="s">
        <v>261</v>
      </c>
      <c r="HM4" s="8" t="s">
        <v>261</v>
      </c>
      <c r="HN4" s="8" t="s">
        <v>261</v>
      </c>
      <c r="HO4" s="8" t="s">
        <v>261</v>
      </c>
      <c r="HP4" s="8" t="s">
        <v>261</v>
      </c>
      <c r="HQ4" s="8" t="s">
        <v>261</v>
      </c>
      <c r="HR4" s="8" t="s">
        <v>261</v>
      </c>
      <c r="HS4" s="8" t="s">
        <v>261</v>
      </c>
      <c r="HT4" s="8" t="s">
        <v>261</v>
      </c>
      <c r="HU4" s="8" t="s">
        <v>261</v>
      </c>
      <c r="HV4" s="8" t="s">
        <v>261</v>
      </c>
      <c r="HW4" s="8" t="s">
        <v>261</v>
      </c>
      <c r="HX4" s="8" t="s">
        <v>261</v>
      </c>
      <c r="HY4" s="8" t="s">
        <v>261</v>
      </c>
      <c r="HZ4" s="8" t="s">
        <v>261</v>
      </c>
      <c r="IA4" s="8" t="s">
        <v>261</v>
      </c>
      <c r="IB4" s="8" t="s">
        <v>261</v>
      </c>
      <c r="IC4" s="8" t="s">
        <v>261</v>
      </c>
      <c r="ID4" s="8" t="s">
        <v>261</v>
      </c>
      <c r="IE4" s="8" t="s">
        <v>261</v>
      </c>
      <c r="IF4" s="8" t="s">
        <v>261</v>
      </c>
      <c r="IG4" s="8" t="s">
        <v>261</v>
      </c>
      <c r="IH4" s="8" t="s">
        <v>261</v>
      </c>
      <c r="II4" s="8" t="s">
        <v>261</v>
      </c>
      <c r="IJ4" s="8" t="s">
        <v>261</v>
      </c>
      <c r="IK4" s="8" t="s">
        <v>261</v>
      </c>
      <c r="IL4" s="8" t="s">
        <v>261</v>
      </c>
      <c r="IM4" s="8" t="s">
        <v>261</v>
      </c>
      <c r="IN4" s="8" t="s">
        <v>261</v>
      </c>
      <c r="IO4" s="8" t="s">
        <v>261</v>
      </c>
      <c r="IP4" s="8" t="s">
        <v>261</v>
      </c>
      <c r="IQ4" s="8" t="s">
        <v>261</v>
      </c>
    </row>
    <row r="5" spans="1:251">
      <c r="A5" s="4" t="s">
        <v>253</v>
      </c>
      <c r="B5" s="8" t="s">
        <v>1311</v>
      </c>
      <c r="C5" s="8" t="s">
        <v>1311</v>
      </c>
      <c r="D5" s="8" t="s">
        <v>1311</v>
      </c>
      <c r="E5" s="8" t="s">
        <v>1311</v>
      </c>
      <c r="F5" s="8" t="s">
        <v>1311</v>
      </c>
      <c r="G5" s="8" t="s">
        <v>1311</v>
      </c>
      <c r="H5" s="8" t="s">
        <v>1311</v>
      </c>
      <c r="I5" s="8" t="s">
        <v>1311</v>
      </c>
      <c r="J5" s="8" t="s">
        <v>1311</v>
      </c>
      <c r="K5" s="8" t="s">
        <v>1311</v>
      </c>
      <c r="L5" s="8" t="s">
        <v>1311</v>
      </c>
      <c r="M5" s="8" t="s">
        <v>1311</v>
      </c>
      <c r="N5" s="8" t="s">
        <v>1311</v>
      </c>
      <c r="O5" s="8" t="s">
        <v>1311</v>
      </c>
      <c r="P5" s="8" t="s">
        <v>1311</v>
      </c>
      <c r="Q5" s="8" t="s">
        <v>1311</v>
      </c>
      <c r="R5" s="8" t="s">
        <v>1311</v>
      </c>
      <c r="S5" s="8" t="s">
        <v>1311</v>
      </c>
      <c r="T5" s="8" t="s">
        <v>1311</v>
      </c>
      <c r="U5" s="8" t="s">
        <v>1311</v>
      </c>
      <c r="V5" s="8" t="s">
        <v>1311</v>
      </c>
      <c r="W5" s="8" t="s">
        <v>1311</v>
      </c>
      <c r="X5" s="8" t="s">
        <v>1311</v>
      </c>
      <c r="Y5" s="8" t="s">
        <v>1311</v>
      </c>
      <c r="Z5" s="8" t="s">
        <v>1311</v>
      </c>
      <c r="AA5" s="8" t="s">
        <v>1311</v>
      </c>
      <c r="AB5" s="8" t="s">
        <v>1311</v>
      </c>
      <c r="AC5" s="8" t="s">
        <v>1311</v>
      </c>
      <c r="AD5" s="8" t="s">
        <v>1311</v>
      </c>
      <c r="AE5" s="8" t="s">
        <v>1311</v>
      </c>
      <c r="AF5" s="8" t="s">
        <v>1311</v>
      </c>
      <c r="AG5" s="8" t="s">
        <v>1311</v>
      </c>
      <c r="AH5" s="8" t="s">
        <v>1311</v>
      </c>
      <c r="AI5" s="8" t="s">
        <v>1311</v>
      </c>
      <c r="AJ5" s="8" t="s">
        <v>1311</v>
      </c>
      <c r="AK5" s="8" t="s">
        <v>1311</v>
      </c>
      <c r="AL5" s="8" t="s">
        <v>1311</v>
      </c>
      <c r="AM5" s="8" t="s">
        <v>1311</v>
      </c>
      <c r="AN5" s="8" t="s">
        <v>1311</v>
      </c>
      <c r="AO5" s="8" t="s">
        <v>1311</v>
      </c>
      <c r="AP5" s="8" t="s">
        <v>1311</v>
      </c>
      <c r="AQ5" s="8" t="s">
        <v>1311</v>
      </c>
      <c r="AR5" s="8" t="s">
        <v>1311</v>
      </c>
      <c r="AS5" s="8" t="s">
        <v>1311</v>
      </c>
      <c r="AT5" s="8" t="s">
        <v>1311</v>
      </c>
      <c r="AU5" s="8" t="s">
        <v>1311</v>
      </c>
      <c r="AV5" s="8" t="s">
        <v>1311</v>
      </c>
      <c r="AW5" s="8" t="s">
        <v>1311</v>
      </c>
      <c r="AX5" s="8" t="s">
        <v>1311</v>
      </c>
      <c r="AY5" s="8" t="s">
        <v>1311</v>
      </c>
      <c r="AZ5" s="8" t="s">
        <v>1311</v>
      </c>
      <c r="BA5" s="8" t="s">
        <v>1311</v>
      </c>
      <c r="BB5" s="8" t="s">
        <v>1311</v>
      </c>
      <c r="BC5" s="8" t="s">
        <v>1311</v>
      </c>
      <c r="BD5" s="8" t="s">
        <v>1311</v>
      </c>
      <c r="BE5" s="8" t="s">
        <v>1311</v>
      </c>
      <c r="BF5" s="8" t="s">
        <v>1311</v>
      </c>
      <c r="BG5" s="8" t="s">
        <v>1311</v>
      </c>
      <c r="BH5" s="8" t="s">
        <v>1311</v>
      </c>
      <c r="BI5" s="8" t="s">
        <v>1311</v>
      </c>
      <c r="BJ5" s="8" t="s">
        <v>1311</v>
      </c>
      <c r="BK5" s="8" t="s">
        <v>1311</v>
      </c>
      <c r="BL5" s="8" t="s">
        <v>1311</v>
      </c>
      <c r="BM5" s="8" t="s">
        <v>1311</v>
      </c>
      <c r="BN5" s="8" t="s">
        <v>1311</v>
      </c>
      <c r="BO5" s="8" t="s">
        <v>1311</v>
      </c>
      <c r="BP5" s="8" t="s">
        <v>1311</v>
      </c>
      <c r="BQ5" s="8" t="s">
        <v>1311</v>
      </c>
      <c r="BR5" s="8" t="s">
        <v>1311</v>
      </c>
      <c r="BS5" s="8" t="s">
        <v>1311</v>
      </c>
      <c r="BT5" s="8" t="s">
        <v>1311</v>
      </c>
      <c r="BU5" s="8" t="s">
        <v>1311</v>
      </c>
      <c r="BV5" s="8" t="s">
        <v>1311</v>
      </c>
      <c r="BW5" s="8" t="s">
        <v>1311</v>
      </c>
      <c r="BX5" s="8" t="s">
        <v>1311</v>
      </c>
      <c r="BY5" s="8" t="s">
        <v>1311</v>
      </c>
      <c r="BZ5" s="8" t="s">
        <v>1311</v>
      </c>
      <c r="CA5" s="8" t="s">
        <v>1311</v>
      </c>
      <c r="CB5" s="8" t="s">
        <v>1311</v>
      </c>
      <c r="CC5" s="8" t="s">
        <v>1311</v>
      </c>
      <c r="CD5" s="8" t="s">
        <v>1311</v>
      </c>
      <c r="CE5" s="8" t="s">
        <v>1311</v>
      </c>
      <c r="CF5" s="8" t="s">
        <v>1311</v>
      </c>
      <c r="CG5" s="8" t="s">
        <v>1311</v>
      </c>
      <c r="CH5" s="8" t="s">
        <v>1311</v>
      </c>
      <c r="CI5" s="8" t="s">
        <v>1311</v>
      </c>
      <c r="CJ5" s="8" t="s">
        <v>1311</v>
      </c>
      <c r="CK5" s="8" t="s">
        <v>1311</v>
      </c>
      <c r="CL5" s="8" t="s">
        <v>1311</v>
      </c>
      <c r="CM5" s="8" t="s">
        <v>1311</v>
      </c>
      <c r="CN5" s="8" t="s">
        <v>1311</v>
      </c>
      <c r="CO5" s="8" t="s">
        <v>1311</v>
      </c>
      <c r="CP5" s="8" t="s">
        <v>1311</v>
      </c>
      <c r="CQ5" s="8" t="s">
        <v>1311</v>
      </c>
      <c r="CR5" s="8" t="s">
        <v>1311</v>
      </c>
      <c r="CS5" s="8" t="s">
        <v>1311</v>
      </c>
      <c r="CT5" s="8" t="s">
        <v>1311</v>
      </c>
      <c r="CU5" s="8" t="s">
        <v>1311</v>
      </c>
      <c r="CV5" s="8" t="s">
        <v>1311</v>
      </c>
      <c r="CW5" s="8" t="s">
        <v>1311</v>
      </c>
      <c r="CX5" s="8" t="s">
        <v>1311</v>
      </c>
      <c r="CY5" s="8" t="s">
        <v>1311</v>
      </c>
      <c r="CZ5" s="8" t="s">
        <v>1311</v>
      </c>
      <c r="DA5" s="8" t="s">
        <v>1311</v>
      </c>
      <c r="DB5" s="8" t="s">
        <v>1311</v>
      </c>
      <c r="DC5" s="8" t="s">
        <v>1311</v>
      </c>
      <c r="DD5" s="8" t="s">
        <v>1311</v>
      </c>
      <c r="DE5" s="8" t="s">
        <v>1311</v>
      </c>
      <c r="DF5" s="8" t="s">
        <v>1311</v>
      </c>
      <c r="DG5" s="8" t="s">
        <v>1311</v>
      </c>
      <c r="DH5" s="8" t="s">
        <v>1311</v>
      </c>
      <c r="DI5" s="8" t="s">
        <v>1311</v>
      </c>
      <c r="DJ5" s="8" t="s">
        <v>1311</v>
      </c>
      <c r="DK5" s="8" t="s">
        <v>1311</v>
      </c>
      <c r="DL5" s="8" t="s">
        <v>1311</v>
      </c>
      <c r="DM5" s="8" t="s">
        <v>1311</v>
      </c>
      <c r="DN5" s="8" t="s">
        <v>1311</v>
      </c>
      <c r="DO5" s="8" t="s">
        <v>1311</v>
      </c>
      <c r="DP5" s="8" t="s">
        <v>1311</v>
      </c>
      <c r="DQ5" s="8" t="s">
        <v>1311</v>
      </c>
      <c r="DR5" s="8" t="s">
        <v>1311</v>
      </c>
      <c r="DS5" s="8" t="s">
        <v>1311</v>
      </c>
      <c r="DT5" s="8" t="s">
        <v>1311</v>
      </c>
      <c r="DU5" s="8" t="s">
        <v>1311</v>
      </c>
      <c r="DV5" s="8" t="s">
        <v>1311</v>
      </c>
      <c r="DW5" s="8" t="s">
        <v>1311</v>
      </c>
      <c r="DX5" s="8" t="s">
        <v>1311</v>
      </c>
      <c r="DY5" s="8" t="s">
        <v>1311</v>
      </c>
      <c r="DZ5" s="8" t="s">
        <v>1311</v>
      </c>
      <c r="EA5" s="8" t="s">
        <v>1311</v>
      </c>
      <c r="EB5" s="8" t="s">
        <v>1311</v>
      </c>
      <c r="EC5" s="8" t="s">
        <v>1311</v>
      </c>
      <c r="ED5" s="8" t="s">
        <v>1311</v>
      </c>
      <c r="EE5" s="8" t="s">
        <v>1311</v>
      </c>
      <c r="EF5" s="8" t="s">
        <v>1311</v>
      </c>
      <c r="EG5" s="8" t="s">
        <v>1311</v>
      </c>
      <c r="EH5" s="8" t="s">
        <v>1311</v>
      </c>
      <c r="EI5" s="8" t="s">
        <v>1311</v>
      </c>
      <c r="EJ5" s="8" t="s">
        <v>1311</v>
      </c>
      <c r="EK5" s="8" t="s">
        <v>1311</v>
      </c>
      <c r="EL5" s="8" t="s">
        <v>1311</v>
      </c>
      <c r="EM5" s="8" t="s">
        <v>1311</v>
      </c>
      <c r="EN5" s="8" t="s">
        <v>1311</v>
      </c>
      <c r="EO5" s="8" t="s">
        <v>1311</v>
      </c>
      <c r="EP5" s="8" t="s">
        <v>1311</v>
      </c>
      <c r="EQ5" s="8" t="s">
        <v>1311</v>
      </c>
      <c r="ER5" s="8" t="s">
        <v>1311</v>
      </c>
      <c r="ES5" s="8" t="s">
        <v>1311</v>
      </c>
      <c r="ET5" s="8" t="s">
        <v>1311</v>
      </c>
      <c r="EU5" s="8" t="s">
        <v>1311</v>
      </c>
      <c r="EV5" s="8" t="s">
        <v>1311</v>
      </c>
      <c r="EW5" s="8" t="s">
        <v>1311</v>
      </c>
      <c r="EX5" s="8" t="s">
        <v>1311</v>
      </c>
      <c r="EY5" s="8" t="s">
        <v>1311</v>
      </c>
      <c r="EZ5" s="8" t="s">
        <v>1311</v>
      </c>
      <c r="FA5" s="8" t="s">
        <v>1311</v>
      </c>
      <c r="FB5" s="8" t="s">
        <v>1311</v>
      </c>
      <c r="FC5" s="8" t="s">
        <v>1311</v>
      </c>
      <c r="FD5" s="8" t="s">
        <v>1311</v>
      </c>
      <c r="FE5" s="8" t="s">
        <v>1311</v>
      </c>
      <c r="FF5" s="8" t="s">
        <v>1311</v>
      </c>
      <c r="FG5" s="8" t="s">
        <v>1311</v>
      </c>
      <c r="FH5" s="8" t="s">
        <v>1311</v>
      </c>
      <c r="FI5" s="8" t="s">
        <v>1311</v>
      </c>
      <c r="FJ5" s="8" t="s">
        <v>1311</v>
      </c>
      <c r="FK5" s="8" t="s">
        <v>1311</v>
      </c>
      <c r="FL5" s="8" t="s">
        <v>1311</v>
      </c>
      <c r="FM5" s="8" t="s">
        <v>1311</v>
      </c>
      <c r="FN5" s="8" t="s">
        <v>1311</v>
      </c>
      <c r="FO5" s="8" t="s">
        <v>1311</v>
      </c>
      <c r="FP5" s="8" t="s">
        <v>1311</v>
      </c>
      <c r="FQ5" s="8" t="s">
        <v>1311</v>
      </c>
      <c r="FR5" s="8" t="s">
        <v>1311</v>
      </c>
      <c r="FS5" s="8" t="s">
        <v>1311</v>
      </c>
      <c r="FT5" s="8" t="s">
        <v>1311</v>
      </c>
      <c r="FU5" s="8" t="s">
        <v>1311</v>
      </c>
      <c r="FV5" s="8" t="s">
        <v>1311</v>
      </c>
      <c r="FW5" s="8" t="s">
        <v>1311</v>
      </c>
      <c r="FX5" s="8" t="s">
        <v>1311</v>
      </c>
      <c r="FY5" s="8" t="s">
        <v>1311</v>
      </c>
      <c r="FZ5" s="8" t="s">
        <v>1311</v>
      </c>
      <c r="GA5" s="8" t="s">
        <v>1311</v>
      </c>
      <c r="GB5" s="8" t="s">
        <v>1311</v>
      </c>
      <c r="GC5" s="8" t="s">
        <v>1311</v>
      </c>
      <c r="GD5" s="8" t="s">
        <v>1311</v>
      </c>
      <c r="GE5" s="8" t="s">
        <v>1311</v>
      </c>
      <c r="GF5" s="8" t="s">
        <v>1311</v>
      </c>
      <c r="GG5" s="8" t="s">
        <v>1311</v>
      </c>
      <c r="GH5" s="8" t="s">
        <v>1311</v>
      </c>
      <c r="GI5" s="8" t="s">
        <v>1311</v>
      </c>
      <c r="GJ5" s="8" t="s">
        <v>1311</v>
      </c>
      <c r="GK5" s="8" t="s">
        <v>1311</v>
      </c>
      <c r="GL5" s="8" t="s">
        <v>1311</v>
      </c>
      <c r="GM5" s="8" t="s">
        <v>1311</v>
      </c>
      <c r="GN5" s="8" t="s">
        <v>1311</v>
      </c>
      <c r="GO5" s="8" t="s">
        <v>1311</v>
      </c>
      <c r="GP5" s="8" t="s">
        <v>1311</v>
      </c>
      <c r="GQ5" s="8" t="s">
        <v>1311</v>
      </c>
      <c r="GR5" s="8" t="s">
        <v>1311</v>
      </c>
      <c r="GS5" s="8" t="s">
        <v>1311</v>
      </c>
      <c r="GT5" s="8" t="s">
        <v>1311</v>
      </c>
      <c r="GU5" s="8" t="s">
        <v>1311</v>
      </c>
      <c r="GV5" s="8" t="s">
        <v>1311</v>
      </c>
      <c r="GW5" s="8" t="s">
        <v>1311</v>
      </c>
      <c r="GX5" s="8" t="s">
        <v>1311</v>
      </c>
      <c r="GY5" s="8" t="s">
        <v>1311</v>
      </c>
      <c r="GZ5" s="8" t="s">
        <v>1311</v>
      </c>
      <c r="HA5" s="8" t="s">
        <v>1311</v>
      </c>
      <c r="HB5" s="8" t="s">
        <v>1311</v>
      </c>
      <c r="HC5" s="8" t="s">
        <v>1311</v>
      </c>
      <c r="HD5" s="8" t="s">
        <v>1311</v>
      </c>
      <c r="HE5" s="8" t="s">
        <v>1311</v>
      </c>
      <c r="HF5" s="8" t="s">
        <v>1311</v>
      </c>
      <c r="HG5" s="8" t="s">
        <v>1311</v>
      </c>
      <c r="HH5" s="8" t="s">
        <v>1311</v>
      </c>
      <c r="HI5" s="8" t="s">
        <v>1311</v>
      </c>
      <c r="HJ5" s="8" t="s">
        <v>1311</v>
      </c>
      <c r="HK5" s="8" t="s">
        <v>1311</v>
      </c>
      <c r="HL5" s="8" t="s">
        <v>1311</v>
      </c>
      <c r="HM5" s="8" t="s">
        <v>1311</v>
      </c>
      <c r="HN5" s="8" t="s">
        <v>1311</v>
      </c>
      <c r="HO5" s="8" t="s">
        <v>1311</v>
      </c>
      <c r="HP5" s="8" t="s">
        <v>1311</v>
      </c>
      <c r="HQ5" s="8" t="s">
        <v>1311</v>
      </c>
      <c r="HR5" s="8" t="s">
        <v>1311</v>
      </c>
      <c r="HS5" s="8" t="s">
        <v>1311</v>
      </c>
      <c r="HT5" s="8" t="s">
        <v>1311</v>
      </c>
      <c r="HU5" s="8" t="s">
        <v>1311</v>
      </c>
      <c r="HV5" s="8" t="s">
        <v>1311</v>
      </c>
      <c r="HW5" s="8" t="s">
        <v>1311</v>
      </c>
      <c r="HX5" s="8" t="s">
        <v>1311</v>
      </c>
      <c r="HY5" s="8" t="s">
        <v>1311</v>
      </c>
      <c r="HZ5" s="8" t="s">
        <v>1311</v>
      </c>
      <c r="IA5" s="8" t="s">
        <v>1311</v>
      </c>
      <c r="IB5" s="8" t="s">
        <v>1311</v>
      </c>
      <c r="IC5" s="8" t="s">
        <v>1311</v>
      </c>
      <c r="ID5" s="8" t="s">
        <v>1311</v>
      </c>
      <c r="IE5" s="8" t="s">
        <v>1311</v>
      </c>
      <c r="IF5" s="8" t="s">
        <v>1311</v>
      </c>
      <c r="IG5" s="8" t="s">
        <v>1311</v>
      </c>
      <c r="IH5" s="8" t="s">
        <v>1311</v>
      </c>
      <c r="II5" s="8" t="s">
        <v>1311</v>
      </c>
      <c r="IJ5" s="8" t="s">
        <v>1311</v>
      </c>
      <c r="IK5" s="8" t="s">
        <v>1311</v>
      </c>
      <c r="IL5" s="8" t="s">
        <v>1311</v>
      </c>
      <c r="IM5" s="8" t="s">
        <v>1311</v>
      </c>
      <c r="IN5" s="8" t="s">
        <v>1311</v>
      </c>
      <c r="IO5" s="8" t="s">
        <v>1311</v>
      </c>
      <c r="IP5" s="8" t="s">
        <v>1311</v>
      </c>
      <c r="IQ5" s="8" t="s">
        <v>1311</v>
      </c>
    </row>
    <row r="6" spans="1:251">
      <c r="A6" s="4" t="s">
        <v>254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2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2</v>
      </c>
      <c r="AM6" s="1">
        <v>2</v>
      </c>
      <c r="AN6" s="1">
        <v>2</v>
      </c>
      <c r="AO6" s="1">
        <v>2</v>
      </c>
      <c r="AP6" s="1">
        <v>2</v>
      </c>
      <c r="AQ6" s="1">
        <v>2</v>
      </c>
      <c r="AR6" s="1">
        <v>2</v>
      </c>
      <c r="AS6" s="1">
        <v>2</v>
      </c>
      <c r="AT6" s="1">
        <v>2</v>
      </c>
      <c r="AU6" s="1">
        <v>2</v>
      </c>
      <c r="AV6" s="1">
        <v>2</v>
      </c>
      <c r="AW6" s="1">
        <v>2</v>
      </c>
      <c r="AX6" s="1">
        <v>2</v>
      </c>
      <c r="AY6" s="1">
        <v>2</v>
      </c>
      <c r="AZ6" s="1">
        <v>2</v>
      </c>
      <c r="BA6" s="1">
        <v>2</v>
      </c>
      <c r="BB6" s="1">
        <v>2</v>
      </c>
      <c r="BC6" s="1">
        <v>2</v>
      </c>
      <c r="BD6" s="1">
        <v>2</v>
      </c>
      <c r="BE6" s="1">
        <v>2</v>
      </c>
      <c r="BF6" s="1">
        <v>2</v>
      </c>
      <c r="BG6" s="1">
        <v>2</v>
      </c>
      <c r="BH6" s="1">
        <v>2</v>
      </c>
      <c r="BI6" s="1">
        <v>2</v>
      </c>
      <c r="BJ6" s="1">
        <v>2</v>
      </c>
      <c r="BK6" s="1">
        <v>2</v>
      </c>
      <c r="BL6" s="1">
        <v>2</v>
      </c>
      <c r="BM6" s="1">
        <v>2</v>
      </c>
      <c r="BN6" s="1">
        <v>2</v>
      </c>
      <c r="BO6" s="1">
        <v>2</v>
      </c>
      <c r="BP6" s="1">
        <v>2</v>
      </c>
      <c r="BQ6" s="1">
        <v>2</v>
      </c>
      <c r="BR6" s="1">
        <v>2</v>
      </c>
      <c r="BS6" s="1">
        <v>2</v>
      </c>
      <c r="BT6" s="1">
        <v>2</v>
      </c>
      <c r="BU6" s="1">
        <v>2</v>
      </c>
      <c r="BV6" s="1">
        <v>2</v>
      </c>
      <c r="BW6" s="1">
        <v>2</v>
      </c>
      <c r="BX6" s="1">
        <v>2</v>
      </c>
      <c r="BY6" s="1">
        <v>2</v>
      </c>
      <c r="BZ6" s="1">
        <v>2</v>
      </c>
      <c r="CA6" s="1">
        <v>2</v>
      </c>
      <c r="CB6" s="1">
        <v>2</v>
      </c>
      <c r="CC6" s="1">
        <v>2</v>
      </c>
      <c r="CD6" s="1">
        <v>2</v>
      </c>
      <c r="CE6" s="1">
        <v>2</v>
      </c>
      <c r="CF6" s="1">
        <v>2</v>
      </c>
      <c r="CG6" s="1">
        <v>2</v>
      </c>
      <c r="CH6" s="1">
        <v>2</v>
      </c>
      <c r="CI6" s="1">
        <v>2</v>
      </c>
      <c r="CJ6" s="1">
        <v>2</v>
      </c>
      <c r="CK6" s="1">
        <v>2</v>
      </c>
      <c r="CL6" s="1">
        <v>2</v>
      </c>
      <c r="CM6" s="1">
        <v>2</v>
      </c>
      <c r="CN6" s="1">
        <v>2</v>
      </c>
      <c r="CO6" s="1">
        <v>2</v>
      </c>
      <c r="CP6" s="1">
        <v>2</v>
      </c>
      <c r="CQ6" s="1">
        <v>2</v>
      </c>
      <c r="CR6" s="1">
        <v>2</v>
      </c>
      <c r="CS6" s="1">
        <v>2</v>
      </c>
      <c r="CT6" s="1">
        <v>2</v>
      </c>
      <c r="CU6" s="1">
        <v>2</v>
      </c>
      <c r="CV6" s="1">
        <v>2</v>
      </c>
      <c r="CW6" s="1">
        <v>2</v>
      </c>
      <c r="CX6" s="1">
        <v>2</v>
      </c>
      <c r="CY6" s="1">
        <v>2</v>
      </c>
      <c r="CZ6" s="1">
        <v>2</v>
      </c>
      <c r="DA6" s="1">
        <v>2</v>
      </c>
      <c r="DB6" s="1">
        <v>2</v>
      </c>
      <c r="DC6" s="1">
        <v>2</v>
      </c>
      <c r="DD6" s="1">
        <v>2</v>
      </c>
      <c r="DE6" s="1">
        <v>2</v>
      </c>
      <c r="DF6" s="1">
        <v>2</v>
      </c>
      <c r="DG6" s="1">
        <v>2</v>
      </c>
      <c r="DH6" s="1">
        <v>2</v>
      </c>
      <c r="DI6" s="1">
        <v>2</v>
      </c>
      <c r="DJ6" s="1">
        <v>2</v>
      </c>
      <c r="DK6" s="1">
        <v>2</v>
      </c>
      <c r="DL6" s="1">
        <v>2</v>
      </c>
      <c r="DM6" s="1">
        <v>2</v>
      </c>
      <c r="DN6" s="1">
        <v>2</v>
      </c>
      <c r="DO6" s="1">
        <v>2</v>
      </c>
      <c r="DP6" s="1">
        <v>2</v>
      </c>
      <c r="DQ6" s="1">
        <v>2</v>
      </c>
      <c r="DR6" s="1">
        <v>2</v>
      </c>
      <c r="DS6" s="1">
        <v>2</v>
      </c>
      <c r="DT6" s="1">
        <v>2</v>
      </c>
      <c r="DU6" s="1">
        <v>2</v>
      </c>
      <c r="DV6" s="1">
        <v>2</v>
      </c>
      <c r="DW6" s="1">
        <v>2</v>
      </c>
      <c r="DX6" s="1">
        <v>2</v>
      </c>
      <c r="DY6" s="1">
        <v>2</v>
      </c>
      <c r="DZ6" s="1">
        <v>2</v>
      </c>
      <c r="EA6" s="1">
        <v>2</v>
      </c>
      <c r="EB6" s="1">
        <v>2</v>
      </c>
      <c r="EC6" s="1">
        <v>2</v>
      </c>
      <c r="ED6" s="1">
        <v>2</v>
      </c>
      <c r="EE6" s="1">
        <v>2</v>
      </c>
      <c r="EF6" s="1">
        <v>2</v>
      </c>
      <c r="EG6" s="1">
        <v>2</v>
      </c>
      <c r="EH6" s="1">
        <v>2</v>
      </c>
      <c r="EI6" s="1">
        <v>2</v>
      </c>
      <c r="EJ6" s="1">
        <v>2</v>
      </c>
      <c r="EK6" s="1">
        <v>2</v>
      </c>
      <c r="EL6" s="1">
        <v>2</v>
      </c>
      <c r="EM6" s="1">
        <v>2</v>
      </c>
      <c r="EN6" s="1">
        <v>2</v>
      </c>
      <c r="EO6" s="1">
        <v>2</v>
      </c>
      <c r="EP6" s="1">
        <v>2</v>
      </c>
      <c r="EQ6" s="1">
        <v>2</v>
      </c>
      <c r="ER6" s="1">
        <v>2</v>
      </c>
      <c r="ES6" s="1">
        <v>2</v>
      </c>
      <c r="ET6" s="1">
        <v>2</v>
      </c>
      <c r="EU6" s="1">
        <v>2</v>
      </c>
      <c r="EV6" s="1">
        <v>2</v>
      </c>
      <c r="EW6" s="1">
        <v>2</v>
      </c>
      <c r="EX6" s="1">
        <v>2</v>
      </c>
      <c r="EY6" s="1">
        <v>2</v>
      </c>
      <c r="EZ6" s="1">
        <v>2</v>
      </c>
      <c r="FA6" s="1">
        <v>2</v>
      </c>
      <c r="FB6" s="1">
        <v>2</v>
      </c>
      <c r="FC6" s="1">
        <v>2</v>
      </c>
      <c r="FD6" s="1">
        <v>2</v>
      </c>
      <c r="FE6" s="1">
        <v>2</v>
      </c>
      <c r="FF6" s="1">
        <v>2</v>
      </c>
      <c r="FG6" s="1">
        <v>2</v>
      </c>
      <c r="FH6" s="1">
        <v>2</v>
      </c>
      <c r="FI6" s="1">
        <v>2</v>
      </c>
      <c r="FJ6" s="1">
        <v>2</v>
      </c>
      <c r="FK6" s="1">
        <v>2</v>
      </c>
      <c r="FL6" s="1">
        <v>2</v>
      </c>
      <c r="FM6" s="1">
        <v>2</v>
      </c>
      <c r="FN6" s="1">
        <v>2</v>
      </c>
      <c r="FO6" s="1">
        <v>2</v>
      </c>
      <c r="FP6" s="1">
        <v>2</v>
      </c>
      <c r="FQ6" s="1">
        <v>2</v>
      </c>
      <c r="FR6" s="1">
        <v>2</v>
      </c>
      <c r="FS6" s="1">
        <v>2</v>
      </c>
      <c r="FT6" s="1">
        <v>2</v>
      </c>
      <c r="FU6" s="1">
        <v>2</v>
      </c>
      <c r="FV6" s="1">
        <v>2</v>
      </c>
      <c r="FW6" s="1">
        <v>2</v>
      </c>
      <c r="FX6" s="1">
        <v>2</v>
      </c>
      <c r="FY6" s="1">
        <v>2</v>
      </c>
      <c r="FZ6" s="1">
        <v>2</v>
      </c>
      <c r="GA6" s="1">
        <v>2</v>
      </c>
      <c r="GB6" s="1">
        <v>2</v>
      </c>
      <c r="GC6" s="1">
        <v>2</v>
      </c>
      <c r="GD6" s="1">
        <v>2</v>
      </c>
      <c r="GE6" s="1">
        <v>2</v>
      </c>
      <c r="GF6" s="1">
        <v>2</v>
      </c>
      <c r="GG6" s="1">
        <v>2</v>
      </c>
      <c r="GH6" s="1">
        <v>2</v>
      </c>
      <c r="GI6" s="1">
        <v>2</v>
      </c>
      <c r="GJ6" s="1">
        <v>2</v>
      </c>
      <c r="GK6" s="1">
        <v>2</v>
      </c>
      <c r="GL6" s="1">
        <v>2</v>
      </c>
      <c r="GM6" s="1">
        <v>2</v>
      </c>
      <c r="GN6" s="1">
        <v>2</v>
      </c>
      <c r="GO6" s="1">
        <v>2</v>
      </c>
      <c r="GP6" s="1">
        <v>2</v>
      </c>
      <c r="GQ6" s="1">
        <v>2</v>
      </c>
      <c r="GR6" s="1">
        <v>2</v>
      </c>
      <c r="GS6" s="1">
        <v>2</v>
      </c>
      <c r="GT6" s="1">
        <v>2</v>
      </c>
      <c r="GU6" s="1">
        <v>2</v>
      </c>
      <c r="GV6" s="1">
        <v>2</v>
      </c>
      <c r="GW6" s="1">
        <v>2</v>
      </c>
      <c r="GX6" s="1">
        <v>2</v>
      </c>
      <c r="GY6" s="1">
        <v>2</v>
      </c>
      <c r="GZ6" s="1">
        <v>2</v>
      </c>
      <c r="HA6" s="1">
        <v>2</v>
      </c>
      <c r="HB6" s="1">
        <v>2</v>
      </c>
      <c r="HC6" s="1">
        <v>2</v>
      </c>
      <c r="HD6" s="1">
        <v>2</v>
      </c>
      <c r="HE6" s="1">
        <v>2</v>
      </c>
      <c r="HF6" s="1">
        <v>2</v>
      </c>
      <c r="HG6" s="1">
        <v>2</v>
      </c>
      <c r="HH6" s="1">
        <v>2</v>
      </c>
      <c r="HI6" s="1">
        <v>2</v>
      </c>
      <c r="HJ6" s="1">
        <v>2</v>
      </c>
      <c r="HK6" s="1">
        <v>2</v>
      </c>
      <c r="HL6" s="1">
        <v>2</v>
      </c>
      <c r="HM6" s="1">
        <v>2</v>
      </c>
      <c r="HN6" s="1">
        <v>2</v>
      </c>
      <c r="HO6" s="1">
        <v>2</v>
      </c>
      <c r="HP6" s="1">
        <v>2</v>
      </c>
      <c r="HQ6" s="1">
        <v>2</v>
      </c>
      <c r="HR6" s="1">
        <v>2</v>
      </c>
      <c r="HS6" s="1">
        <v>2</v>
      </c>
      <c r="HT6" s="1">
        <v>2</v>
      </c>
      <c r="HU6" s="1">
        <v>2</v>
      </c>
      <c r="HV6" s="1">
        <v>2</v>
      </c>
      <c r="HW6" s="1">
        <v>2</v>
      </c>
      <c r="HX6" s="1">
        <v>2</v>
      </c>
      <c r="HY6" s="1">
        <v>2</v>
      </c>
      <c r="HZ6" s="1">
        <v>2</v>
      </c>
      <c r="IA6" s="1">
        <v>2</v>
      </c>
      <c r="IB6" s="1">
        <v>2</v>
      </c>
      <c r="IC6" s="1">
        <v>2</v>
      </c>
      <c r="ID6" s="1">
        <v>2</v>
      </c>
      <c r="IE6" s="1">
        <v>2</v>
      </c>
      <c r="IF6" s="1">
        <v>2</v>
      </c>
      <c r="IG6" s="1">
        <v>2</v>
      </c>
      <c r="IH6" s="1">
        <v>2</v>
      </c>
      <c r="II6" s="1">
        <v>2</v>
      </c>
      <c r="IJ6" s="1">
        <v>2</v>
      </c>
      <c r="IK6" s="1">
        <v>2</v>
      </c>
      <c r="IL6" s="1">
        <v>2</v>
      </c>
      <c r="IM6" s="1">
        <v>2</v>
      </c>
      <c r="IN6" s="1">
        <v>2</v>
      </c>
      <c r="IO6" s="1">
        <v>2</v>
      </c>
      <c r="IP6" s="1">
        <v>2</v>
      </c>
      <c r="IQ6" s="1">
        <v>2</v>
      </c>
    </row>
    <row r="7" spans="1:251" s="6" customFormat="1">
      <c r="A7" s="5" t="s">
        <v>255</v>
      </c>
      <c r="B7" s="6">
        <v>42036</v>
      </c>
      <c r="C7" s="6">
        <v>42036</v>
      </c>
      <c r="D7" s="6">
        <v>42036</v>
      </c>
      <c r="E7" s="6">
        <v>42036</v>
      </c>
      <c r="F7" s="6">
        <v>42036</v>
      </c>
      <c r="G7" s="6">
        <v>42036</v>
      </c>
      <c r="H7" s="6">
        <v>42036</v>
      </c>
      <c r="I7" s="6">
        <v>42036</v>
      </c>
      <c r="J7" s="6">
        <v>42036</v>
      </c>
      <c r="K7" s="6">
        <v>42036</v>
      </c>
      <c r="L7" s="6">
        <v>42036</v>
      </c>
      <c r="M7" s="6">
        <v>42036</v>
      </c>
      <c r="N7" s="6">
        <v>42036</v>
      </c>
      <c r="O7" s="6">
        <v>42036</v>
      </c>
      <c r="P7" s="6">
        <v>42036</v>
      </c>
      <c r="Q7" s="6">
        <v>42036</v>
      </c>
      <c r="R7" s="6">
        <v>42036</v>
      </c>
      <c r="S7" s="6">
        <v>42036</v>
      </c>
      <c r="T7" s="6">
        <v>42036</v>
      </c>
      <c r="U7" s="6">
        <v>42036</v>
      </c>
      <c r="V7" s="6">
        <v>42036</v>
      </c>
      <c r="W7" s="6">
        <v>42036</v>
      </c>
      <c r="X7" s="6">
        <v>42036</v>
      </c>
      <c r="Y7" s="6">
        <v>42036</v>
      </c>
      <c r="Z7" s="6">
        <v>42036</v>
      </c>
      <c r="AA7" s="6">
        <v>42036</v>
      </c>
      <c r="AB7" s="6">
        <v>42036</v>
      </c>
      <c r="AC7" s="6">
        <v>42036</v>
      </c>
      <c r="AD7" s="6">
        <v>42036</v>
      </c>
      <c r="AE7" s="6">
        <v>42036</v>
      </c>
      <c r="AF7" s="6">
        <v>42036</v>
      </c>
      <c r="AG7" s="6">
        <v>42036</v>
      </c>
      <c r="AH7" s="6">
        <v>42036</v>
      </c>
      <c r="AI7" s="6">
        <v>42036</v>
      </c>
      <c r="AJ7" s="6">
        <v>42036</v>
      </c>
      <c r="AK7" s="6">
        <v>42036</v>
      </c>
      <c r="AL7" s="6">
        <v>42036</v>
      </c>
      <c r="AM7" s="6">
        <v>42036</v>
      </c>
      <c r="AN7" s="6">
        <v>42036</v>
      </c>
      <c r="AO7" s="6">
        <v>42036</v>
      </c>
      <c r="AP7" s="6">
        <v>42036</v>
      </c>
      <c r="AQ7" s="6">
        <v>42036</v>
      </c>
      <c r="AR7" s="6">
        <v>42036</v>
      </c>
      <c r="AS7" s="6">
        <v>42036</v>
      </c>
      <c r="AT7" s="6">
        <v>42036</v>
      </c>
      <c r="AU7" s="6">
        <v>42036</v>
      </c>
      <c r="AV7" s="6">
        <v>42036</v>
      </c>
      <c r="AW7" s="6">
        <v>42036</v>
      </c>
      <c r="AX7" s="6">
        <v>42036</v>
      </c>
      <c r="AY7" s="6">
        <v>42036</v>
      </c>
      <c r="AZ7" s="6">
        <v>42036</v>
      </c>
      <c r="BA7" s="6">
        <v>42036</v>
      </c>
      <c r="BB7" s="6">
        <v>42036</v>
      </c>
      <c r="BC7" s="6">
        <v>42036</v>
      </c>
      <c r="BD7" s="6">
        <v>42036</v>
      </c>
      <c r="BE7" s="6">
        <v>42036</v>
      </c>
      <c r="BF7" s="6">
        <v>42036</v>
      </c>
      <c r="BG7" s="6">
        <v>42036</v>
      </c>
      <c r="BH7" s="6">
        <v>42036</v>
      </c>
      <c r="BI7" s="6">
        <v>42036</v>
      </c>
      <c r="BJ7" s="6">
        <v>42036</v>
      </c>
      <c r="BK7" s="6">
        <v>42036</v>
      </c>
      <c r="BL7" s="6">
        <v>42036</v>
      </c>
      <c r="BM7" s="6">
        <v>42036</v>
      </c>
      <c r="BN7" s="6">
        <v>42036</v>
      </c>
      <c r="BO7" s="6">
        <v>42036</v>
      </c>
      <c r="BP7" s="6">
        <v>42036</v>
      </c>
      <c r="BQ7" s="6">
        <v>42036</v>
      </c>
      <c r="BR7" s="6">
        <v>42036</v>
      </c>
      <c r="BS7" s="6">
        <v>42036</v>
      </c>
      <c r="BT7" s="6">
        <v>42036</v>
      </c>
      <c r="BU7" s="6">
        <v>42036</v>
      </c>
      <c r="BV7" s="6">
        <v>42036</v>
      </c>
      <c r="BW7" s="6">
        <v>42036</v>
      </c>
      <c r="BX7" s="6">
        <v>42036</v>
      </c>
      <c r="BY7" s="6">
        <v>42036</v>
      </c>
      <c r="BZ7" s="6">
        <v>42036</v>
      </c>
      <c r="CA7" s="6">
        <v>42036</v>
      </c>
      <c r="CB7" s="6">
        <v>42036</v>
      </c>
      <c r="CC7" s="6">
        <v>42036</v>
      </c>
      <c r="CD7" s="6">
        <v>42036</v>
      </c>
      <c r="CE7" s="6">
        <v>42036</v>
      </c>
      <c r="CF7" s="6">
        <v>42036</v>
      </c>
      <c r="CG7" s="6">
        <v>42036</v>
      </c>
      <c r="CH7" s="6">
        <v>42036</v>
      </c>
      <c r="CI7" s="6">
        <v>42036</v>
      </c>
      <c r="CJ7" s="6">
        <v>42036</v>
      </c>
      <c r="CK7" s="6">
        <v>42036</v>
      </c>
      <c r="CL7" s="6">
        <v>42036</v>
      </c>
      <c r="CM7" s="6">
        <v>42036</v>
      </c>
      <c r="CN7" s="6">
        <v>42036</v>
      </c>
      <c r="CO7" s="6">
        <v>42036</v>
      </c>
      <c r="CP7" s="6">
        <v>42036</v>
      </c>
      <c r="CQ7" s="6">
        <v>42036</v>
      </c>
      <c r="CR7" s="6">
        <v>42036</v>
      </c>
      <c r="CS7" s="6">
        <v>42036</v>
      </c>
      <c r="CT7" s="6">
        <v>42036</v>
      </c>
      <c r="CU7" s="6">
        <v>42036</v>
      </c>
      <c r="CV7" s="6">
        <v>42036</v>
      </c>
      <c r="CW7" s="6">
        <v>42036</v>
      </c>
      <c r="CX7" s="6">
        <v>42036</v>
      </c>
      <c r="CY7" s="6">
        <v>42036</v>
      </c>
      <c r="CZ7" s="6">
        <v>42036</v>
      </c>
      <c r="DA7" s="6">
        <v>42036</v>
      </c>
      <c r="DB7" s="6">
        <v>42036</v>
      </c>
      <c r="DC7" s="6">
        <v>42036</v>
      </c>
      <c r="DD7" s="6">
        <v>42036</v>
      </c>
      <c r="DE7" s="6">
        <v>42036</v>
      </c>
      <c r="DF7" s="6">
        <v>42036</v>
      </c>
      <c r="DG7" s="6">
        <v>42036</v>
      </c>
      <c r="DH7" s="6">
        <v>42036</v>
      </c>
      <c r="DI7" s="6">
        <v>42036</v>
      </c>
      <c r="DJ7" s="6">
        <v>42036</v>
      </c>
      <c r="DK7" s="6">
        <v>42036</v>
      </c>
      <c r="DL7" s="6">
        <v>42036</v>
      </c>
      <c r="DM7" s="6">
        <v>42036</v>
      </c>
      <c r="DN7" s="6">
        <v>42036</v>
      </c>
      <c r="DO7" s="6">
        <v>42036</v>
      </c>
      <c r="DP7" s="6">
        <v>42036</v>
      </c>
      <c r="DQ7" s="6">
        <v>42036</v>
      </c>
      <c r="DR7" s="6">
        <v>42036</v>
      </c>
      <c r="DS7" s="6">
        <v>42036</v>
      </c>
      <c r="DT7" s="6">
        <v>42036</v>
      </c>
      <c r="DU7" s="6">
        <v>42036</v>
      </c>
      <c r="DV7" s="6">
        <v>42036</v>
      </c>
      <c r="DW7" s="6">
        <v>42036</v>
      </c>
      <c r="DX7" s="6">
        <v>42036</v>
      </c>
      <c r="DY7" s="6">
        <v>42036</v>
      </c>
      <c r="DZ7" s="6">
        <v>42036</v>
      </c>
      <c r="EA7" s="6">
        <v>42036</v>
      </c>
      <c r="EB7" s="6">
        <v>42036</v>
      </c>
      <c r="EC7" s="6">
        <v>42036</v>
      </c>
      <c r="ED7" s="6">
        <v>42036</v>
      </c>
      <c r="EE7" s="6">
        <v>42036</v>
      </c>
      <c r="EF7" s="6">
        <v>42036</v>
      </c>
      <c r="EG7" s="6">
        <v>42036</v>
      </c>
      <c r="EH7" s="6">
        <v>42036</v>
      </c>
      <c r="EI7" s="6">
        <v>42036</v>
      </c>
      <c r="EJ7" s="6">
        <v>42036</v>
      </c>
      <c r="EK7" s="6">
        <v>42036</v>
      </c>
      <c r="EL7" s="6">
        <v>42036</v>
      </c>
      <c r="EM7" s="6">
        <v>42036</v>
      </c>
      <c r="EN7" s="6">
        <v>42036</v>
      </c>
      <c r="EO7" s="6">
        <v>42036</v>
      </c>
      <c r="EP7" s="6">
        <v>42036</v>
      </c>
      <c r="EQ7" s="6">
        <v>42036</v>
      </c>
      <c r="ER7" s="6">
        <v>42036</v>
      </c>
      <c r="ES7" s="6">
        <v>42036</v>
      </c>
      <c r="ET7" s="6">
        <v>42036</v>
      </c>
      <c r="EU7" s="6">
        <v>42036</v>
      </c>
      <c r="EV7" s="6">
        <v>42036</v>
      </c>
      <c r="EW7" s="6">
        <v>42036</v>
      </c>
      <c r="EX7" s="6">
        <v>42036</v>
      </c>
      <c r="EY7" s="6">
        <v>42036</v>
      </c>
      <c r="EZ7" s="6">
        <v>42036</v>
      </c>
      <c r="FA7" s="6">
        <v>42036</v>
      </c>
      <c r="FB7" s="6">
        <v>42036</v>
      </c>
      <c r="FC7" s="6">
        <v>42036</v>
      </c>
      <c r="FD7" s="6">
        <v>42036</v>
      </c>
      <c r="FE7" s="6">
        <v>42036</v>
      </c>
      <c r="FF7" s="6">
        <v>42036</v>
      </c>
      <c r="FG7" s="6">
        <v>42036</v>
      </c>
      <c r="FH7" s="6">
        <v>42036</v>
      </c>
      <c r="FI7" s="6">
        <v>42036</v>
      </c>
      <c r="FJ7" s="6">
        <v>42036</v>
      </c>
      <c r="FK7" s="6">
        <v>42036</v>
      </c>
      <c r="FL7" s="6">
        <v>42036</v>
      </c>
      <c r="FM7" s="6">
        <v>42036</v>
      </c>
      <c r="FN7" s="6">
        <v>42036</v>
      </c>
      <c r="FO7" s="6">
        <v>42036</v>
      </c>
      <c r="FP7" s="6">
        <v>42036</v>
      </c>
      <c r="FQ7" s="6">
        <v>42036</v>
      </c>
      <c r="FR7" s="6">
        <v>42036</v>
      </c>
      <c r="FS7" s="6">
        <v>42036</v>
      </c>
      <c r="FT7" s="6">
        <v>42036</v>
      </c>
      <c r="FU7" s="6">
        <v>42036</v>
      </c>
      <c r="FV7" s="6">
        <v>42036</v>
      </c>
      <c r="FW7" s="6">
        <v>42036</v>
      </c>
      <c r="FX7" s="6">
        <v>42036</v>
      </c>
      <c r="FY7" s="6">
        <v>42036</v>
      </c>
      <c r="FZ7" s="6">
        <v>42036</v>
      </c>
      <c r="GA7" s="6">
        <v>42036</v>
      </c>
      <c r="GB7" s="6">
        <v>42036</v>
      </c>
      <c r="GC7" s="6">
        <v>42036</v>
      </c>
      <c r="GD7" s="6">
        <v>42036</v>
      </c>
      <c r="GE7" s="6">
        <v>42036</v>
      </c>
      <c r="GF7" s="6">
        <v>42036</v>
      </c>
      <c r="GG7" s="6">
        <v>42036</v>
      </c>
      <c r="GH7" s="6">
        <v>42036</v>
      </c>
      <c r="GI7" s="6">
        <v>42036</v>
      </c>
      <c r="GJ7" s="6">
        <v>42036</v>
      </c>
      <c r="GK7" s="6">
        <v>42036</v>
      </c>
      <c r="GL7" s="6">
        <v>42036</v>
      </c>
      <c r="GM7" s="6">
        <v>42036</v>
      </c>
      <c r="GN7" s="6">
        <v>42036</v>
      </c>
      <c r="GO7" s="6">
        <v>42036</v>
      </c>
      <c r="GP7" s="6">
        <v>42036</v>
      </c>
      <c r="GQ7" s="6">
        <v>42036</v>
      </c>
      <c r="GR7" s="6">
        <v>42036</v>
      </c>
      <c r="GS7" s="6">
        <v>42036</v>
      </c>
      <c r="GT7" s="6">
        <v>42036</v>
      </c>
      <c r="GU7" s="6">
        <v>42036</v>
      </c>
      <c r="GV7" s="6">
        <v>42036</v>
      </c>
      <c r="GW7" s="6">
        <v>42036</v>
      </c>
      <c r="GX7" s="6">
        <v>42036</v>
      </c>
      <c r="GY7" s="6">
        <v>42036</v>
      </c>
      <c r="GZ7" s="6">
        <v>42036</v>
      </c>
      <c r="HA7" s="6">
        <v>42036</v>
      </c>
      <c r="HB7" s="6">
        <v>42036</v>
      </c>
      <c r="HC7" s="6">
        <v>42036</v>
      </c>
      <c r="HD7" s="6">
        <v>42036</v>
      </c>
      <c r="HE7" s="6">
        <v>42036</v>
      </c>
      <c r="HF7" s="6">
        <v>42036</v>
      </c>
      <c r="HG7" s="6">
        <v>42036</v>
      </c>
      <c r="HH7" s="6">
        <v>42036</v>
      </c>
      <c r="HI7" s="6">
        <v>42036</v>
      </c>
      <c r="HJ7" s="6">
        <v>42036</v>
      </c>
      <c r="HK7" s="6">
        <v>42036</v>
      </c>
      <c r="HL7" s="6">
        <v>42036</v>
      </c>
      <c r="HM7" s="6">
        <v>42036</v>
      </c>
      <c r="HN7" s="6">
        <v>42036</v>
      </c>
      <c r="HO7" s="6">
        <v>42036</v>
      </c>
      <c r="HP7" s="6">
        <v>42036</v>
      </c>
      <c r="HQ7" s="6">
        <v>42036</v>
      </c>
      <c r="HR7" s="6">
        <v>42036</v>
      </c>
      <c r="HS7" s="6">
        <v>42036</v>
      </c>
      <c r="HT7" s="6">
        <v>42036</v>
      </c>
      <c r="HU7" s="6">
        <v>42036</v>
      </c>
      <c r="HV7" s="6">
        <v>42036</v>
      </c>
      <c r="HW7" s="6">
        <v>42036</v>
      </c>
      <c r="HX7" s="6">
        <v>42036</v>
      </c>
      <c r="HY7" s="6">
        <v>42036</v>
      </c>
      <c r="HZ7" s="6">
        <v>42036</v>
      </c>
      <c r="IA7" s="6">
        <v>42036</v>
      </c>
      <c r="IB7" s="6">
        <v>42036</v>
      </c>
      <c r="IC7" s="6">
        <v>42036</v>
      </c>
      <c r="ID7" s="6">
        <v>42036</v>
      </c>
      <c r="IE7" s="6">
        <v>42036</v>
      </c>
      <c r="IF7" s="6">
        <v>42036</v>
      </c>
      <c r="IG7" s="6">
        <v>42036</v>
      </c>
      <c r="IH7" s="6">
        <v>42036</v>
      </c>
      <c r="II7" s="6">
        <v>42036</v>
      </c>
      <c r="IJ7" s="6">
        <v>42036</v>
      </c>
      <c r="IK7" s="6">
        <v>42036</v>
      </c>
      <c r="IL7" s="6">
        <v>42036</v>
      </c>
      <c r="IM7" s="6">
        <v>42036</v>
      </c>
      <c r="IN7" s="6">
        <v>42036</v>
      </c>
      <c r="IO7" s="6">
        <v>42036</v>
      </c>
      <c r="IP7" s="6">
        <v>42036</v>
      </c>
      <c r="IQ7" s="6">
        <v>42036</v>
      </c>
    </row>
    <row r="8" spans="1:251" s="6" customFormat="1">
      <c r="A8" s="5" t="s">
        <v>256</v>
      </c>
      <c r="B8" s="6">
        <v>44228</v>
      </c>
      <c r="C8" s="6">
        <v>44228</v>
      </c>
      <c r="D8" s="6">
        <v>44228</v>
      </c>
      <c r="E8" s="6">
        <v>44228</v>
      </c>
      <c r="F8" s="6">
        <v>44228</v>
      </c>
      <c r="G8" s="6">
        <v>44228</v>
      </c>
      <c r="H8" s="6">
        <v>44228</v>
      </c>
      <c r="I8" s="6">
        <v>44228</v>
      </c>
      <c r="J8" s="6">
        <v>44228</v>
      </c>
      <c r="K8" s="6">
        <v>44228</v>
      </c>
      <c r="L8" s="6">
        <v>44228</v>
      </c>
      <c r="M8" s="6">
        <v>44228</v>
      </c>
      <c r="N8" s="6">
        <v>44228</v>
      </c>
      <c r="O8" s="6">
        <v>44228</v>
      </c>
      <c r="P8" s="6">
        <v>44228</v>
      </c>
      <c r="Q8" s="6">
        <v>44228</v>
      </c>
      <c r="R8" s="6">
        <v>44228</v>
      </c>
      <c r="S8" s="6">
        <v>44228</v>
      </c>
      <c r="T8" s="6">
        <v>44228</v>
      </c>
      <c r="U8" s="6">
        <v>44228</v>
      </c>
      <c r="V8" s="6">
        <v>44228</v>
      </c>
      <c r="W8" s="6">
        <v>44228</v>
      </c>
      <c r="X8" s="6">
        <v>44228</v>
      </c>
      <c r="Y8" s="6">
        <v>44228</v>
      </c>
      <c r="Z8" s="6">
        <v>44228</v>
      </c>
      <c r="AA8" s="6">
        <v>44228</v>
      </c>
      <c r="AB8" s="6">
        <v>44228</v>
      </c>
      <c r="AC8" s="6">
        <v>44228</v>
      </c>
      <c r="AD8" s="6">
        <v>44228</v>
      </c>
      <c r="AE8" s="6">
        <v>44228</v>
      </c>
      <c r="AF8" s="6">
        <v>44228</v>
      </c>
      <c r="AG8" s="6">
        <v>44228</v>
      </c>
      <c r="AH8" s="6">
        <v>44228</v>
      </c>
      <c r="AI8" s="6">
        <v>44228</v>
      </c>
      <c r="AJ8" s="6">
        <v>44228</v>
      </c>
      <c r="AK8" s="6">
        <v>44228</v>
      </c>
      <c r="AL8" s="6">
        <v>44228</v>
      </c>
      <c r="AM8" s="6">
        <v>44228</v>
      </c>
      <c r="AN8" s="6">
        <v>44228</v>
      </c>
      <c r="AO8" s="6">
        <v>44228</v>
      </c>
      <c r="AP8" s="6">
        <v>44228</v>
      </c>
      <c r="AQ8" s="6">
        <v>44228</v>
      </c>
      <c r="AR8" s="6">
        <v>44228</v>
      </c>
      <c r="AS8" s="6">
        <v>44228</v>
      </c>
      <c r="AT8" s="6">
        <v>44228</v>
      </c>
      <c r="AU8" s="6">
        <v>44228</v>
      </c>
      <c r="AV8" s="6">
        <v>44228</v>
      </c>
      <c r="AW8" s="6">
        <v>44228</v>
      </c>
      <c r="AX8" s="6">
        <v>44228</v>
      </c>
      <c r="AY8" s="6">
        <v>44228</v>
      </c>
      <c r="AZ8" s="6">
        <v>44228</v>
      </c>
      <c r="BA8" s="6">
        <v>44228</v>
      </c>
      <c r="BB8" s="6">
        <v>44228</v>
      </c>
      <c r="BC8" s="6">
        <v>44228</v>
      </c>
      <c r="BD8" s="6">
        <v>44228</v>
      </c>
      <c r="BE8" s="6">
        <v>44228</v>
      </c>
      <c r="BF8" s="6">
        <v>44228</v>
      </c>
      <c r="BG8" s="6">
        <v>44228</v>
      </c>
      <c r="BH8" s="6">
        <v>44228</v>
      </c>
      <c r="BI8" s="6">
        <v>44228</v>
      </c>
      <c r="BJ8" s="6">
        <v>44228</v>
      </c>
      <c r="BK8" s="6">
        <v>44228</v>
      </c>
      <c r="BL8" s="6">
        <v>44228</v>
      </c>
      <c r="BM8" s="6">
        <v>44228</v>
      </c>
      <c r="BN8" s="6">
        <v>44228</v>
      </c>
      <c r="BO8" s="6">
        <v>44228</v>
      </c>
      <c r="BP8" s="6">
        <v>44228</v>
      </c>
      <c r="BQ8" s="6">
        <v>44228</v>
      </c>
      <c r="BR8" s="6">
        <v>44228</v>
      </c>
      <c r="BS8" s="6">
        <v>44228</v>
      </c>
      <c r="BT8" s="6">
        <v>44228</v>
      </c>
      <c r="BU8" s="6">
        <v>44228</v>
      </c>
      <c r="BV8" s="6">
        <v>44228</v>
      </c>
      <c r="BW8" s="6">
        <v>44228</v>
      </c>
      <c r="BX8" s="6">
        <v>44228</v>
      </c>
      <c r="BY8" s="6">
        <v>44228</v>
      </c>
      <c r="BZ8" s="6">
        <v>44228</v>
      </c>
      <c r="CA8" s="6">
        <v>44228</v>
      </c>
      <c r="CB8" s="6">
        <v>44228</v>
      </c>
      <c r="CC8" s="6">
        <v>44228</v>
      </c>
      <c r="CD8" s="6">
        <v>44228</v>
      </c>
      <c r="CE8" s="6">
        <v>44228</v>
      </c>
      <c r="CF8" s="6">
        <v>44228</v>
      </c>
      <c r="CG8" s="6">
        <v>44228</v>
      </c>
      <c r="CH8" s="6">
        <v>44228</v>
      </c>
      <c r="CI8" s="6">
        <v>44228</v>
      </c>
      <c r="CJ8" s="6">
        <v>44228</v>
      </c>
      <c r="CK8" s="6">
        <v>44228</v>
      </c>
      <c r="CL8" s="6">
        <v>44228</v>
      </c>
      <c r="CM8" s="6">
        <v>44228</v>
      </c>
      <c r="CN8" s="6">
        <v>44228</v>
      </c>
      <c r="CO8" s="6">
        <v>44228</v>
      </c>
      <c r="CP8" s="6">
        <v>44228</v>
      </c>
      <c r="CQ8" s="6">
        <v>44228</v>
      </c>
      <c r="CR8" s="6">
        <v>44228</v>
      </c>
      <c r="CS8" s="6">
        <v>44228</v>
      </c>
      <c r="CT8" s="6">
        <v>44228</v>
      </c>
      <c r="CU8" s="6">
        <v>44228</v>
      </c>
      <c r="CV8" s="6">
        <v>44228</v>
      </c>
      <c r="CW8" s="6">
        <v>44228</v>
      </c>
      <c r="CX8" s="6">
        <v>44228</v>
      </c>
      <c r="CY8" s="6">
        <v>44228</v>
      </c>
      <c r="CZ8" s="6">
        <v>44228</v>
      </c>
      <c r="DA8" s="6">
        <v>44228</v>
      </c>
      <c r="DB8" s="6">
        <v>44228</v>
      </c>
      <c r="DC8" s="6">
        <v>44228</v>
      </c>
      <c r="DD8" s="6">
        <v>44228</v>
      </c>
      <c r="DE8" s="6">
        <v>44228</v>
      </c>
      <c r="DF8" s="6">
        <v>44228</v>
      </c>
      <c r="DG8" s="6">
        <v>44228</v>
      </c>
      <c r="DH8" s="6">
        <v>44228</v>
      </c>
      <c r="DI8" s="6">
        <v>44228</v>
      </c>
      <c r="DJ8" s="6">
        <v>44228</v>
      </c>
      <c r="DK8" s="6">
        <v>44228</v>
      </c>
      <c r="DL8" s="6">
        <v>44228</v>
      </c>
      <c r="DM8" s="6">
        <v>44228</v>
      </c>
      <c r="DN8" s="6">
        <v>44228</v>
      </c>
      <c r="DO8" s="6">
        <v>44228</v>
      </c>
      <c r="DP8" s="6">
        <v>44228</v>
      </c>
      <c r="DQ8" s="6">
        <v>44228</v>
      </c>
      <c r="DR8" s="6">
        <v>44228</v>
      </c>
      <c r="DS8" s="6">
        <v>44228</v>
      </c>
      <c r="DT8" s="6">
        <v>44228</v>
      </c>
      <c r="DU8" s="6">
        <v>44228</v>
      </c>
      <c r="DV8" s="6">
        <v>44228</v>
      </c>
      <c r="DW8" s="6">
        <v>44228</v>
      </c>
      <c r="DX8" s="6">
        <v>44228</v>
      </c>
      <c r="DY8" s="6">
        <v>44228</v>
      </c>
      <c r="DZ8" s="6">
        <v>44228</v>
      </c>
      <c r="EA8" s="6">
        <v>44228</v>
      </c>
      <c r="EB8" s="6">
        <v>44228</v>
      </c>
      <c r="EC8" s="6">
        <v>44228</v>
      </c>
      <c r="ED8" s="6">
        <v>44228</v>
      </c>
      <c r="EE8" s="6">
        <v>44228</v>
      </c>
      <c r="EF8" s="6">
        <v>44228</v>
      </c>
      <c r="EG8" s="6">
        <v>44228</v>
      </c>
      <c r="EH8" s="6">
        <v>44228</v>
      </c>
      <c r="EI8" s="6">
        <v>44228</v>
      </c>
      <c r="EJ8" s="6">
        <v>44228</v>
      </c>
      <c r="EK8" s="6">
        <v>44228</v>
      </c>
      <c r="EL8" s="6">
        <v>44228</v>
      </c>
      <c r="EM8" s="6">
        <v>44228</v>
      </c>
      <c r="EN8" s="6">
        <v>44228</v>
      </c>
      <c r="EO8" s="6">
        <v>44228</v>
      </c>
      <c r="EP8" s="6">
        <v>44228</v>
      </c>
      <c r="EQ8" s="6">
        <v>44228</v>
      </c>
      <c r="ER8" s="6">
        <v>44228</v>
      </c>
      <c r="ES8" s="6">
        <v>44228</v>
      </c>
      <c r="ET8" s="6">
        <v>44228</v>
      </c>
      <c r="EU8" s="6">
        <v>44228</v>
      </c>
      <c r="EV8" s="6">
        <v>44228</v>
      </c>
      <c r="EW8" s="6">
        <v>44228</v>
      </c>
      <c r="EX8" s="6">
        <v>44228</v>
      </c>
      <c r="EY8" s="6">
        <v>44228</v>
      </c>
      <c r="EZ8" s="6">
        <v>44228</v>
      </c>
      <c r="FA8" s="6">
        <v>44228</v>
      </c>
      <c r="FB8" s="6">
        <v>44228</v>
      </c>
      <c r="FC8" s="6">
        <v>44228</v>
      </c>
      <c r="FD8" s="6">
        <v>44228</v>
      </c>
      <c r="FE8" s="6">
        <v>44228</v>
      </c>
      <c r="FF8" s="6">
        <v>44228</v>
      </c>
      <c r="FG8" s="6">
        <v>44228</v>
      </c>
      <c r="FH8" s="6">
        <v>44228</v>
      </c>
      <c r="FI8" s="6">
        <v>44228</v>
      </c>
      <c r="FJ8" s="6">
        <v>44228</v>
      </c>
      <c r="FK8" s="6">
        <v>44228</v>
      </c>
      <c r="FL8" s="6">
        <v>44228</v>
      </c>
      <c r="FM8" s="6">
        <v>44228</v>
      </c>
      <c r="FN8" s="6">
        <v>44228</v>
      </c>
      <c r="FO8" s="6">
        <v>44228</v>
      </c>
      <c r="FP8" s="6">
        <v>44228</v>
      </c>
      <c r="FQ8" s="6">
        <v>44228</v>
      </c>
      <c r="FR8" s="6">
        <v>44228</v>
      </c>
      <c r="FS8" s="6">
        <v>44228</v>
      </c>
      <c r="FT8" s="6">
        <v>44228</v>
      </c>
      <c r="FU8" s="6">
        <v>44228</v>
      </c>
      <c r="FV8" s="6">
        <v>44228</v>
      </c>
      <c r="FW8" s="6">
        <v>44228</v>
      </c>
      <c r="FX8" s="6">
        <v>44228</v>
      </c>
      <c r="FY8" s="6">
        <v>44228</v>
      </c>
      <c r="FZ8" s="6">
        <v>44228</v>
      </c>
      <c r="GA8" s="6">
        <v>44228</v>
      </c>
      <c r="GB8" s="6">
        <v>44228</v>
      </c>
      <c r="GC8" s="6">
        <v>44228</v>
      </c>
      <c r="GD8" s="6">
        <v>44228</v>
      </c>
      <c r="GE8" s="6">
        <v>44228</v>
      </c>
      <c r="GF8" s="6">
        <v>44228</v>
      </c>
      <c r="GG8" s="6">
        <v>44228</v>
      </c>
      <c r="GH8" s="6">
        <v>44228</v>
      </c>
      <c r="GI8" s="6">
        <v>44228</v>
      </c>
      <c r="GJ8" s="6">
        <v>44228</v>
      </c>
      <c r="GK8" s="6">
        <v>44228</v>
      </c>
      <c r="GL8" s="6">
        <v>44228</v>
      </c>
      <c r="GM8" s="6">
        <v>44228</v>
      </c>
      <c r="GN8" s="6">
        <v>44228</v>
      </c>
      <c r="GO8" s="6">
        <v>44228</v>
      </c>
      <c r="GP8" s="6">
        <v>44228</v>
      </c>
      <c r="GQ8" s="6">
        <v>44228</v>
      </c>
      <c r="GR8" s="6">
        <v>44228</v>
      </c>
      <c r="GS8" s="6">
        <v>44228</v>
      </c>
      <c r="GT8" s="6">
        <v>44228</v>
      </c>
      <c r="GU8" s="6">
        <v>44228</v>
      </c>
      <c r="GV8" s="6">
        <v>44228</v>
      </c>
      <c r="GW8" s="6">
        <v>44228</v>
      </c>
      <c r="GX8" s="6">
        <v>44228</v>
      </c>
      <c r="GY8" s="6">
        <v>44228</v>
      </c>
      <c r="GZ8" s="6">
        <v>44228</v>
      </c>
      <c r="HA8" s="6">
        <v>44228</v>
      </c>
      <c r="HB8" s="6">
        <v>44228</v>
      </c>
      <c r="HC8" s="6">
        <v>44228</v>
      </c>
      <c r="HD8" s="6">
        <v>44228</v>
      </c>
      <c r="HE8" s="6">
        <v>44228</v>
      </c>
      <c r="HF8" s="6">
        <v>44228</v>
      </c>
      <c r="HG8" s="6">
        <v>44228</v>
      </c>
      <c r="HH8" s="6">
        <v>44228</v>
      </c>
      <c r="HI8" s="6">
        <v>44228</v>
      </c>
      <c r="HJ8" s="6">
        <v>44228</v>
      </c>
      <c r="HK8" s="6">
        <v>44228</v>
      </c>
      <c r="HL8" s="6">
        <v>44228</v>
      </c>
      <c r="HM8" s="6">
        <v>44228</v>
      </c>
      <c r="HN8" s="6">
        <v>44228</v>
      </c>
      <c r="HO8" s="6">
        <v>44228</v>
      </c>
      <c r="HP8" s="6">
        <v>44228</v>
      </c>
      <c r="HQ8" s="6">
        <v>44228</v>
      </c>
      <c r="HR8" s="6">
        <v>44228</v>
      </c>
      <c r="HS8" s="6">
        <v>44228</v>
      </c>
      <c r="HT8" s="6">
        <v>44228</v>
      </c>
      <c r="HU8" s="6">
        <v>44228</v>
      </c>
      <c r="HV8" s="6">
        <v>44228</v>
      </c>
      <c r="HW8" s="6">
        <v>44228</v>
      </c>
      <c r="HX8" s="6">
        <v>44228</v>
      </c>
      <c r="HY8" s="6">
        <v>44228</v>
      </c>
      <c r="HZ8" s="6">
        <v>44228</v>
      </c>
      <c r="IA8" s="6">
        <v>44228</v>
      </c>
      <c r="IB8" s="6">
        <v>44228</v>
      </c>
      <c r="IC8" s="6">
        <v>44228</v>
      </c>
      <c r="ID8" s="6">
        <v>44228</v>
      </c>
      <c r="IE8" s="6">
        <v>44228</v>
      </c>
      <c r="IF8" s="6">
        <v>44228</v>
      </c>
      <c r="IG8" s="6">
        <v>44228</v>
      </c>
      <c r="IH8" s="6">
        <v>44228</v>
      </c>
      <c r="II8" s="6">
        <v>44228</v>
      </c>
      <c r="IJ8" s="6">
        <v>44228</v>
      </c>
      <c r="IK8" s="6">
        <v>44228</v>
      </c>
      <c r="IL8" s="6">
        <v>44228</v>
      </c>
      <c r="IM8" s="6">
        <v>44228</v>
      </c>
      <c r="IN8" s="6">
        <v>44228</v>
      </c>
      <c r="IO8" s="6">
        <v>44228</v>
      </c>
      <c r="IP8" s="6">
        <v>44228</v>
      </c>
      <c r="IQ8" s="6">
        <v>44228</v>
      </c>
    </row>
    <row r="9" spans="1:251">
      <c r="A9" s="4" t="s">
        <v>257</v>
      </c>
      <c r="B9" s="1">
        <v>7</v>
      </c>
      <c r="C9" s="1">
        <v>7</v>
      </c>
      <c r="D9" s="1">
        <v>7</v>
      </c>
      <c r="E9" s="1">
        <v>7</v>
      </c>
      <c r="F9" s="1">
        <v>7</v>
      </c>
      <c r="G9" s="1">
        <v>7</v>
      </c>
      <c r="H9" s="1">
        <v>7</v>
      </c>
      <c r="I9" s="1">
        <v>7</v>
      </c>
      <c r="J9" s="1">
        <v>7</v>
      </c>
      <c r="K9" s="1">
        <v>7</v>
      </c>
      <c r="L9" s="1">
        <v>7</v>
      </c>
      <c r="M9" s="1">
        <v>7</v>
      </c>
      <c r="N9" s="1">
        <v>7</v>
      </c>
      <c r="O9" s="1">
        <v>7</v>
      </c>
      <c r="P9" s="1">
        <v>7</v>
      </c>
      <c r="Q9" s="1">
        <v>7</v>
      </c>
      <c r="R9" s="1">
        <v>7</v>
      </c>
      <c r="S9" s="1">
        <v>7</v>
      </c>
      <c r="T9" s="1">
        <v>7</v>
      </c>
      <c r="U9" s="1">
        <v>7</v>
      </c>
      <c r="V9" s="1">
        <v>7</v>
      </c>
      <c r="W9" s="1">
        <v>7</v>
      </c>
      <c r="X9" s="1">
        <v>7</v>
      </c>
      <c r="Y9" s="1">
        <v>7</v>
      </c>
      <c r="Z9" s="1">
        <v>7</v>
      </c>
      <c r="AA9" s="1">
        <v>7</v>
      </c>
      <c r="AB9" s="1">
        <v>7</v>
      </c>
      <c r="AC9" s="1">
        <v>7</v>
      </c>
      <c r="AD9" s="1">
        <v>7</v>
      </c>
      <c r="AE9" s="1">
        <v>7</v>
      </c>
      <c r="AF9" s="1">
        <v>7</v>
      </c>
      <c r="AG9" s="1">
        <v>7</v>
      </c>
      <c r="AH9" s="1">
        <v>7</v>
      </c>
      <c r="AI9" s="1">
        <v>7</v>
      </c>
      <c r="AJ9" s="1">
        <v>7</v>
      </c>
      <c r="AK9" s="1">
        <v>7</v>
      </c>
      <c r="AL9" s="1">
        <v>7</v>
      </c>
      <c r="AM9" s="1">
        <v>7</v>
      </c>
      <c r="AN9" s="1">
        <v>7</v>
      </c>
      <c r="AO9" s="1">
        <v>7</v>
      </c>
      <c r="AP9" s="1">
        <v>7</v>
      </c>
      <c r="AQ9" s="1">
        <v>7</v>
      </c>
      <c r="AR9" s="1">
        <v>7</v>
      </c>
      <c r="AS9" s="1">
        <v>7</v>
      </c>
      <c r="AT9" s="1">
        <v>7</v>
      </c>
      <c r="AU9" s="1">
        <v>7</v>
      </c>
      <c r="AV9" s="1">
        <v>7</v>
      </c>
      <c r="AW9" s="1">
        <v>7</v>
      </c>
      <c r="AX9" s="1">
        <v>7</v>
      </c>
      <c r="AY9" s="1">
        <v>7</v>
      </c>
      <c r="AZ9" s="1">
        <v>7</v>
      </c>
      <c r="BA9" s="1">
        <v>7</v>
      </c>
      <c r="BB9" s="1">
        <v>7</v>
      </c>
      <c r="BC9" s="1">
        <v>7</v>
      </c>
      <c r="BD9" s="1">
        <v>7</v>
      </c>
      <c r="BE9" s="1">
        <v>7</v>
      </c>
      <c r="BF9" s="1">
        <v>7</v>
      </c>
      <c r="BG9" s="1">
        <v>7</v>
      </c>
      <c r="BH9" s="1">
        <v>7</v>
      </c>
      <c r="BI9" s="1">
        <v>7</v>
      </c>
      <c r="BJ9" s="1">
        <v>7</v>
      </c>
      <c r="BK9" s="1">
        <v>7</v>
      </c>
      <c r="BL9" s="1">
        <v>7</v>
      </c>
      <c r="BM9" s="1">
        <v>7</v>
      </c>
      <c r="BN9" s="1">
        <v>7</v>
      </c>
      <c r="BO9" s="1">
        <v>7</v>
      </c>
      <c r="BP9" s="1">
        <v>7</v>
      </c>
      <c r="BQ9" s="1">
        <v>7</v>
      </c>
      <c r="BR9" s="1">
        <v>7</v>
      </c>
      <c r="BS9" s="1">
        <v>7</v>
      </c>
      <c r="BT9" s="1">
        <v>7</v>
      </c>
      <c r="BU9" s="1">
        <v>7</v>
      </c>
      <c r="BV9" s="1">
        <v>7</v>
      </c>
      <c r="BW9" s="1">
        <v>7</v>
      </c>
      <c r="BX9" s="1">
        <v>7</v>
      </c>
      <c r="BY9" s="1">
        <v>7</v>
      </c>
      <c r="BZ9" s="1">
        <v>7</v>
      </c>
      <c r="CA9" s="1">
        <v>7</v>
      </c>
      <c r="CB9" s="1">
        <v>7</v>
      </c>
      <c r="CC9" s="1">
        <v>7</v>
      </c>
      <c r="CD9" s="1">
        <v>7</v>
      </c>
      <c r="CE9" s="1">
        <v>7</v>
      </c>
      <c r="CF9" s="1">
        <v>7</v>
      </c>
      <c r="CG9" s="1">
        <v>7</v>
      </c>
      <c r="CH9" s="1">
        <v>7</v>
      </c>
      <c r="CI9" s="1">
        <v>7</v>
      </c>
      <c r="CJ9" s="1">
        <v>7</v>
      </c>
      <c r="CK9" s="1">
        <v>7</v>
      </c>
      <c r="CL9" s="1">
        <v>7</v>
      </c>
      <c r="CM9" s="1">
        <v>7</v>
      </c>
      <c r="CN9" s="1">
        <v>7</v>
      </c>
      <c r="CO9" s="1">
        <v>7</v>
      </c>
      <c r="CP9" s="1">
        <v>7</v>
      </c>
      <c r="CQ9" s="1">
        <v>7</v>
      </c>
      <c r="CR9" s="1">
        <v>7</v>
      </c>
      <c r="CS9" s="1">
        <v>7</v>
      </c>
      <c r="CT9" s="1">
        <v>7</v>
      </c>
      <c r="CU9" s="1">
        <v>7</v>
      </c>
      <c r="CV9" s="1">
        <v>7</v>
      </c>
      <c r="CW9" s="1">
        <v>7</v>
      </c>
      <c r="CX9" s="1">
        <v>7</v>
      </c>
      <c r="CY9" s="1">
        <v>7</v>
      </c>
      <c r="CZ9" s="1">
        <v>7</v>
      </c>
      <c r="DA9" s="1">
        <v>7</v>
      </c>
      <c r="DB9" s="1">
        <v>7</v>
      </c>
      <c r="DC9" s="1">
        <v>7</v>
      </c>
      <c r="DD9" s="1">
        <v>7</v>
      </c>
      <c r="DE9" s="1">
        <v>7</v>
      </c>
      <c r="DF9" s="1">
        <v>7</v>
      </c>
      <c r="DG9" s="1">
        <v>7</v>
      </c>
      <c r="DH9" s="1">
        <v>7</v>
      </c>
      <c r="DI9" s="1">
        <v>7</v>
      </c>
      <c r="DJ9" s="1">
        <v>7</v>
      </c>
      <c r="DK9" s="1">
        <v>7</v>
      </c>
      <c r="DL9" s="1">
        <v>7</v>
      </c>
      <c r="DM9" s="1">
        <v>7</v>
      </c>
      <c r="DN9" s="1">
        <v>7</v>
      </c>
      <c r="DO9" s="1">
        <v>7</v>
      </c>
      <c r="DP9" s="1">
        <v>7</v>
      </c>
      <c r="DQ9" s="1">
        <v>7</v>
      </c>
      <c r="DR9" s="1">
        <v>7</v>
      </c>
      <c r="DS9" s="1">
        <v>7</v>
      </c>
      <c r="DT9" s="1">
        <v>7</v>
      </c>
      <c r="DU9" s="1">
        <v>7</v>
      </c>
      <c r="DV9" s="1">
        <v>7</v>
      </c>
      <c r="DW9" s="1">
        <v>7</v>
      </c>
      <c r="DX9" s="1">
        <v>7</v>
      </c>
      <c r="DY9" s="1">
        <v>7</v>
      </c>
      <c r="DZ9" s="1">
        <v>7</v>
      </c>
      <c r="EA9" s="1">
        <v>7</v>
      </c>
      <c r="EB9" s="1">
        <v>7</v>
      </c>
      <c r="EC9" s="1">
        <v>7</v>
      </c>
      <c r="ED9" s="1">
        <v>7</v>
      </c>
      <c r="EE9" s="1">
        <v>7</v>
      </c>
      <c r="EF9" s="1">
        <v>7</v>
      </c>
      <c r="EG9" s="1">
        <v>7</v>
      </c>
      <c r="EH9" s="1">
        <v>7</v>
      </c>
      <c r="EI9" s="1">
        <v>7</v>
      </c>
      <c r="EJ9" s="1">
        <v>7</v>
      </c>
      <c r="EK9" s="1">
        <v>7</v>
      </c>
      <c r="EL9" s="1">
        <v>7</v>
      </c>
      <c r="EM9" s="1">
        <v>7</v>
      </c>
      <c r="EN9" s="1">
        <v>7</v>
      </c>
      <c r="EO9" s="1">
        <v>7</v>
      </c>
      <c r="EP9" s="1">
        <v>7</v>
      </c>
      <c r="EQ9" s="1">
        <v>7</v>
      </c>
      <c r="ER9" s="1">
        <v>7</v>
      </c>
      <c r="ES9" s="1">
        <v>7</v>
      </c>
      <c r="ET9" s="1">
        <v>7</v>
      </c>
      <c r="EU9" s="1">
        <v>7</v>
      </c>
      <c r="EV9" s="1">
        <v>7</v>
      </c>
      <c r="EW9" s="1">
        <v>7</v>
      </c>
      <c r="EX9" s="1">
        <v>7</v>
      </c>
      <c r="EY9" s="1">
        <v>7</v>
      </c>
      <c r="EZ9" s="1">
        <v>7</v>
      </c>
      <c r="FA9" s="1">
        <v>7</v>
      </c>
      <c r="FB9" s="1">
        <v>7</v>
      </c>
      <c r="FC9" s="1">
        <v>7</v>
      </c>
      <c r="FD9" s="1">
        <v>7</v>
      </c>
      <c r="FE9" s="1">
        <v>7</v>
      </c>
      <c r="FF9" s="1">
        <v>7</v>
      </c>
      <c r="FG9" s="1">
        <v>7</v>
      </c>
      <c r="FH9" s="1">
        <v>7</v>
      </c>
      <c r="FI9" s="1">
        <v>7</v>
      </c>
      <c r="FJ9" s="1">
        <v>7</v>
      </c>
      <c r="FK9" s="1">
        <v>7</v>
      </c>
      <c r="FL9" s="1">
        <v>7</v>
      </c>
      <c r="FM9" s="1">
        <v>7</v>
      </c>
      <c r="FN9" s="1">
        <v>7</v>
      </c>
      <c r="FO9" s="1">
        <v>7</v>
      </c>
      <c r="FP9" s="1">
        <v>7</v>
      </c>
      <c r="FQ9" s="1">
        <v>7</v>
      </c>
      <c r="FR9" s="1">
        <v>7</v>
      </c>
      <c r="FS9" s="1">
        <v>7</v>
      </c>
      <c r="FT9" s="1">
        <v>7</v>
      </c>
      <c r="FU9" s="1">
        <v>7</v>
      </c>
      <c r="FV9" s="1">
        <v>7</v>
      </c>
      <c r="FW9" s="1">
        <v>7</v>
      </c>
      <c r="FX9" s="1">
        <v>7</v>
      </c>
      <c r="FY9" s="1">
        <v>7</v>
      </c>
      <c r="FZ9" s="1">
        <v>7</v>
      </c>
      <c r="GA9" s="1">
        <v>7</v>
      </c>
      <c r="GB9" s="1">
        <v>7</v>
      </c>
      <c r="GC9" s="1">
        <v>7</v>
      </c>
      <c r="GD9" s="1">
        <v>7</v>
      </c>
      <c r="GE9" s="1">
        <v>7</v>
      </c>
      <c r="GF9" s="1">
        <v>7</v>
      </c>
      <c r="GG9" s="1">
        <v>7</v>
      </c>
      <c r="GH9" s="1">
        <v>7</v>
      </c>
      <c r="GI9" s="1">
        <v>7</v>
      </c>
      <c r="GJ9" s="1">
        <v>7</v>
      </c>
      <c r="GK9" s="1">
        <v>7</v>
      </c>
      <c r="GL9" s="1">
        <v>7</v>
      </c>
      <c r="GM9" s="1">
        <v>7</v>
      </c>
      <c r="GN9" s="1">
        <v>7</v>
      </c>
      <c r="GO9" s="1">
        <v>7</v>
      </c>
      <c r="GP9" s="1">
        <v>7</v>
      </c>
      <c r="GQ9" s="1">
        <v>7</v>
      </c>
      <c r="GR9" s="1">
        <v>7</v>
      </c>
      <c r="GS9" s="1">
        <v>7</v>
      </c>
      <c r="GT9" s="1">
        <v>7</v>
      </c>
      <c r="GU9" s="1">
        <v>7</v>
      </c>
      <c r="GV9" s="1">
        <v>7</v>
      </c>
      <c r="GW9" s="1">
        <v>7</v>
      </c>
      <c r="GX9" s="1">
        <v>7</v>
      </c>
      <c r="GY9" s="1">
        <v>7</v>
      </c>
      <c r="GZ9" s="1">
        <v>7</v>
      </c>
      <c r="HA9" s="1">
        <v>7</v>
      </c>
      <c r="HB9" s="1">
        <v>7</v>
      </c>
      <c r="HC9" s="1">
        <v>7</v>
      </c>
      <c r="HD9" s="1">
        <v>7</v>
      </c>
      <c r="HE9" s="1">
        <v>7</v>
      </c>
      <c r="HF9" s="1">
        <v>7</v>
      </c>
      <c r="HG9" s="1">
        <v>7</v>
      </c>
      <c r="HH9" s="1">
        <v>7</v>
      </c>
      <c r="HI9" s="1">
        <v>7</v>
      </c>
      <c r="HJ9" s="1">
        <v>7</v>
      </c>
      <c r="HK9" s="1">
        <v>7</v>
      </c>
      <c r="HL9" s="1">
        <v>7</v>
      </c>
      <c r="HM9" s="1">
        <v>7</v>
      </c>
      <c r="HN9" s="1">
        <v>7</v>
      </c>
      <c r="HO9" s="1">
        <v>7</v>
      </c>
      <c r="HP9" s="1">
        <v>7</v>
      </c>
      <c r="HQ9" s="1">
        <v>7</v>
      </c>
      <c r="HR9" s="1">
        <v>7</v>
      </c>
      <c r="HS9" s="1">
        <v>7</v>
      </c>
      <c r="HT9" s="1">
        <v>7</v>
      </c>
      <c r="HU9" s="1">
        <v>7</v>
      </c>
      <c r="HV9" s="1">
        <v>7</v>
      </c>
      <c r="HW9" s="1">
        <v>7</v>
      </c>
      <c r="HX9" s="1">
        <v>7</v>
      </c>
      <c r="HY9" s="1">
        <v>7</v>
      </c>
      <c r="HZ9" s="1">
        <v>7</v>
      </c>
      <c r="IA9" s="1">
        <v>7</v>
      </c>
      <c r="IB9" s="1">
        <v>7</v>
      </c>
      <c r="IC9" s="1">
        <v>7</v>
      </c>
      <c r="ID9" s="1">
        <v>7</v>
      </c>
      <c r="IE9" s="1">
        <v>7</v>
      </c>
      <c r="IF9" s="1">
        <v>7</v>
      </c>
      <c r="IG9" s="1">
        <v>7</v>
      </c>
      <c r="IH9" s="1">
        <v>7</v>
      </c>
      <c r="II9" s="1">
        <v>7</v>
      </c>
      <c r="IJ9" s="1">
        <v>7</v>
      </c>
      <c r="IK9" s="1">
        <v>7</v>
      </c>
      <c r="IL9" s="1">
        <v>7</v>
      </c>
      <c r="IM9" s="1">
        <v>7</v>
      </c>
      <c r="IN9" s="1">
        <v>7</v>
      </c>
      <c r="IO9" s="1">
        <v>7</v>
      </c>
      <c r="IP9" s="1">
        <v>7</v>
      </c>
      <c r="IQ9" s="1">
        <v>7</v>
      </c>
    </row>
    <row r="10" spans="1:251">
      <c r="A10" s="4" t="s">
        <v>258</v>
      </c>
      <c r="B10" s="8" t="s">
        <v>762</v>
      </c>
      <c r="C10" s="8" t="s">
        <v>763</v>
      </c>
      <c r="D10" s="8" t="s">
        <v>764</v>
      </c>
      <c r="E10" s="8" t="s">
        <v>765</v>
      </c>
      <c r="F10" s="8" t="s">
        <v>766</v>
      </c>
      <c r="G10" s="8" t="s">
        <v>767</v>
      </c>
      <c r="H10" s="8" t="s">
        <v>768</v>
      </c>
      <c r="I10" s="8" t="s">
        <v>769</v>
      </c>
      <c r="J10" s="8" t="s">
        <v>770</v>
      </c>
      <c r="K10" s="8" t="s">
        <v>771</v>
      </c>
      <c r="L10" s="8" t="s">
        <v>772</v>
      </c>
      <c r="M10" s="8" t="s">
        <v>773</v>
      </c>
      <c r="N10" s="8" t="s">
        <v>774</v>
      </c>
      <c r="O10" s="8" t="s">
        <v>775</v>
      </c>
      <c r="P10" s="8" t="s">
        <v>776</v>
      </c>
      <c r="Q10" s="8" t="s">
        <v>777</v>
      </c>
      <c r="R10" s="8" t="s">
        <v>778</v>
      </c>
      <c r="S10" s="8" t="s">
        <v>779</v>
      </c>
      <c r="T10" s="8" t="s">
        <v>780</v>
      </c>
      <c r="U10" s="8" t="s">
        <v>781</v>
      </c>
      <c r="V10" s="8" t="s">
        <v>782</v>
      </c>
      <c r="W10" s="8" t="s">
        <v>783</v>
      </c>
      <c r="X10" s="8" t="s">
        <v>784</v>
      </c>
      <c r="Y10" s="8" t="s">
        <v>785</v>
      </c>
      <c r="Z10" s="8" t="s">
        <v>786</v>
      </c>
      <c r="AA10" s="8" t="s">
        <v>787</v>
      </c>
      <c r="AB10" s="8" t="s">
        <v>788</v>
      </c>
      <c r="AC10" s="8" t="s">
        <v>789</v>
      </c>
      <c r="AD10" s="8" t="s">
        <v>790</v>
      </c>
      <c r="AE10" s="8" t="s">
        <v>791</v>
      </c>
      <c r="AF10" s="8" t="s">
        <v>792</v>
      </c>
      <c r="AG10" s="8" t="s">
        <v>793</v>
      </c>
      <c r="AH10" s="8" t="s">
        <v>794</v>
      </c>
      <c r="AI10" s="8" t="s">
        <v>795</v>
      </c>
      <c r="AJ10" s="8" t="s">
        <v>796</v>
      </c>
      <c r="AK10" s="8" t="s">
        <v>797</v>
      </c>
      <c r="AL10" s="8" t="s">
        <v>798</v>
      </c>
      <c r="AM10" s="8" t="s">
        <v>799</v>
      </c>
      <c r="AN10" s="8" t="s">
        <v>800</v>
      </c>
      <c r="AO10" s="8" t="s">
        <v>801</v>
      </c>
      <c r="AP10" s="8" t="s">
        <v>802</v>
      </c>
      <c r="AQ10" s="8" t="s">
        <v>803</v>
      </c>
      <c r="AR10" s="8" t="s">
        <v>804</v>
      </c>
      <c r="AS10" s="8" t="s">
        <v>805</v>
      </c>
      <c r="AT10" s="8" t="s">
        <v>806</v>
      </c>
      <c r="AU10" s="8" t="s">
        <v>807</v>
      </c>
      <c r="AV10" s="8" t="s">
        <v>808</v>
      </c>
      <c r="AW10" s="8" t="s">
        <v>809</v>
      </c>
      <c r="AX10" s="8" t="s">
        <v>810</v>
      </c>
      <c r="AY10" s="8" t="s">
        <v>811</v>
      </c>
      <c r="AZ10" s="8" t="s">
        <v>812</v>
      </c>
      <c r="BA10" s="8" t="s">
        <v>813</v>
      </c>
      <c r="BB10" s="8" t="s">
        <v>814</v>
      </c>
      <c r="BC10" s="8" t="s">
        <v>815</v>
      </c>
      <c r="BD10" s="8" t="s">
        <v>816</v>
      </c>
      <c r="BE10" s="8" t="s">
        <v>817</v>
      </c>
      <c r="BF10" s="8" t="s">
        <v>818</v>
      </c>
      <c r="BG10" s="8" t="s">
        <v>819</v>
      </c>
      <c r="BH10" s="8" t="s">
        <v>820</v>
      </c>
      <c r="BI10" s="8" t="s">
        <v>821</v>
      </c>
      <c r="BJ10" s="8" t="s">
        <v>822</v>
      </c>
      <c r="BK10" s="8" t="s">
        <v>823</v>
      </c>
      <c r="BL10" s="8" t="s">
        <v>824</v>
      </c>
      <c r="BM10" s="8" t="s">
        <v>825</v>
      </c>
      <c r="BN10" s="8" t="s">
        <v>826</v>
      </c>
      <c r="BO10" s="8" t="s">
        <v>827</v>
      </c>
      <c r="BP10" s="8" t="s">
        <v>828</v>
      </c>
      <c r="BQ10" s="8" t="s">
        <v>829</v>
      </c>
      <c r="BR10" s="8" t="s">
        <v>830</v>
      </c>
      <c r="BS10" s="8" t="s">
        <v>831</v>
      </c>
      <c r="BT10" s="8" t="s">
        <v>832</v>
      </c>
      <c r="BU10" s="8" t="s">
        <v>833</v>
      </c>
      <c r="BV10" s="8" t="s">
        <v>834</v>
      </c>
      <c r="BW10" s="8" t="s">
        <v>835</v>
      </c>
      <c r="BX10" s="8" t="s">
        <v>836</v>
      </c>
      <c r="BY10" s="8" t="s">
        <v>837</v>
      </c>
      <c r="BZ10" s="8" t="s">
        <v>838</v>
      </c>
      <c r="CA10" s="8" t="s">
        <v>839</v>
      </c>
      <c r="CB10" s="8" t="s">
        <v>840</v>
      </c>
      <c r="CC10" s="8" t="s">
        <v>841</v>
      </c>
      <c r="CD10" s="8" t="s">
        <v>842</v>
      </c>
      <c r="CE10" s="8" t="s">
        <v>843</v>
      </c>
      <c r="CF10" s="8" t="s">
        <v>844</v>
      </c>
      <c r="CG10" s="8" t="s">
        <v>845</v>
      </c>
      <c r="CH10" s="8" t="s">
        <v>846</v>
      </c>
      <c r="CI10" s="8" t="s">
        <v>847</v>
      </c>
      <c r="CJ10" s="8" t="s">
        <v>848</v>
      </c>
      <c r="CK10" s="8" t="s">
        <v>849</v>
      </c>
      <c r="CL10" s="8" t="s">
        <v>850</v>
      </c>
      <c r="CM10" s="8" t="s">
        <v>851</v>
      </c>
      <c r="CN10" s="8" t="s">
        <v>852</v>
      </c>
      <c r="CO10" s="8" t="s">
        <v>853</v>
      </c>
      <c r="CP10" s="8" t="s">
        <v>854</v>
      </c>
      <c r="CQ10" s="8" t="s">
        <v>855</v>
      </c>
      <c r="CR10" s="8" t="s">
        <v>856</v>
      </c>
      <c r="CS10" s="8" t="s">
        <v>857</v>
      </c>
      <c r="CT10" s="8" t="s">
        <v>858</v>
      </c>
      <c r="CU10" s="8" t="s">
        <v>859</v>
      </c>
      <c r="CV10" s="8" t="s">
        <v>860</v>
      </c>
      <c r="CW10" s="8" t="s">
        <v>861</v>
      </c>
      <c r="CX10" s="8" t="s">
        <v>862</v>
      </c>
      <c r="CY10" s="8" t="s">
        <v>863</v>
      </c>
      <c r="CZ10" s="8" t="s">
        <v>864</v>
      </c>
      <c r="DA10" s="8" t="s">
        <v>865</v>
      </c>
      <c r="DB10" s="8" t="s">
        <v>866</v>
      </c>
      <c r="DC10" s="8" t="s">
        <v>867</v>
      </c>
      <c r="DD10" s="8" t="s">
        <v>868</v>
      </c>
      <c r="DE10" s="8" t="s">
        <v>869</v>
      </c>
      <c r="DF10" s="8" t="s">
        <v>870</v>
      </c>
      <c r="DG10" s="8" t="s">
        <v>871</v>
      </c>
      <c r="DH10" s="8" t="s">
        <v>872</v>
      </c>
      <c r="DI10" s="8" t="s">
        <v>873</v>
      </c>
      <c r="DJ10" s="8" t="s">
        <v>874</v>
      </c>
      <c r="DK10" s="8" t="s">
        <v>875</v>
      </c>
      <c r="DL10" s="8" t="s">
        <v>876</v>
      </c>
      <c r="DM10" s="8" t="s">
        <v>877</v>
      </c>
      <c r="DN10" s="8" t="s">
        <v>878</v>
      </c>
      <c r="DO10" s="8" t="s">
        <v>879</v>
      </c>
      <c r="DP10" s="8" t="s">
        <v>880</v>
      </c>
      <c r="DQ10" s="8" t="s">
        <v>881</v>
      </c>
      <c r="DR10" s="8" t="s">
        <v>882</v>
      </c>
      <c r="DS10" s="8" t="s">
        <v>883</v>
      </c>
      <c r="DT10" s="8" t="s">
        <v>884</v>
      </c>
      <c r="DU10" s="8" t="s">
        <v>885</v>
      </c>
      <c r="DV10" s="8" t="s">
        <v>886</v>
      </c>
      <c r="DW10" s="8" t="s">
        <v>887</v>
      </c>
      <c r="DX10" s="8" t="s">
        <v>888</v>
      </c>
      <c r="DY10" s="8" t="s">
        <v>889</v>
      </c>
      <c r="DZ10" s="8" t="s">
        <v>890</v>
      </c>
      <c r="EA10" s="8" t="s">
        <v>891</v>
      </c>
      <c r="EB10" s="8" t="s">
        <v>892</v>
      </c>
      <c r="EC10" s="8" t="s">
        <v>893</v>
      </c>
      <c r="ED10" s="8" t="s">
        <v>894</v>
      </c>
      <c r="EE10" s="8" t="s">
        <v>895</v>
      </c>
      <c r="EF10" s="8" t="s">
        <v>896</v>
      </c>
      <c r="EG10" s="8" t="s">
        <v>897</v>
      </c>
      <c r="EH10" s="8" t="s">
        <v>898</v>
      </c>
      <c r="EI10" s="8" t="s">
        <v>899</v>
      </c>
      <c r="EJ10" s="8" t="s">
        <v>900</v>
      </c>
      <c r="EK10" s="8" t="s">
        <v>901</v>
      </c>
      <c r="EL10" s="8" t="s">
        <v>902</v>
      </c>
      <c r="EM10" s="8" t="s">
        <v>903</v>
      </c>
      <c r="EN10" s="8" t="s">
        <v>904</v>
      </c>
      <c r="EO10" s="8" t="s">
        <v>905</v>
      </c>
      <c r="EP10" s="8" t="s">
        <v>906</v>
      </c>
      <c r="EQ10" s="8" t="s">
        <v>907</v>
      </c>
      <c r="ER10" s="8" t="s">
        <v>908</v>
      </c>
      <c r="ES10" s="8" t="s">
        <v>909</v>
      </c>
      <c r="ET10" s="8" t="s">
        <v>910</v>
      </c>
      <c r="EU10" s="8" t="s">
        <v>911</v>
      </c>
      <c r="EV10" s="8" t="s">
        <v>912</v>
      </c>
      <c r="EW10" s="8" t="s">
        <v>913</v>
      </c>
      <c r="EX10" s="8" t="s">
        <v>914</v>
      </c>
      <c r="EY10" s="8" t="s">
        <v>915</v>
      </c>
      <c r="EZ10" s="8" t="s">
        <v>916</v>
      </c>
      <c r="FA10" s="8" t="s">
        <v>917</v>
      </c>
      <c r="FB10" s="8" t="s">
        <v>918</v>
      </c>
      <c r="FC10" s="8" t="s">
        <v>919</v>
      </c>
      <c r="FD10" s="8" t="s">
        <v>920</v>
      </c>
      <c r="FE10" s="8" t="s">
        <v>921</v>
      </c>
      <c r="FF10" s="8" t="s">
        <v>922</v>
      </c>
      <c r="FG10" s="8" t="s">
        <v>923</v>
      </c>
      <c r="FH10" s="8" t="s">
        <v>924</v>
      </c>
      <c r="FI10" s="8" t="s">
        <v>925</v>
      </c>
      <c r="FJ10" s="8" t="s">
        <v>926</v>
      </c>
      <c r="FK10" s="8" t="s">
        <v>927</v>
      </c>
      <c r="FL10" s="8" t="s">
        <v>928</v>
      </c>
      <c r="FM10" s="8" t="s">
        <v>929</v>
      </c>
      <c r="FN10" s="8" t="s">
        <v>930</v>
      </c>
      <c r="FO10" s="8" t="s">
        <v>931</v>
      </c>
      <c r="FP10" s="8" t="s">
        <v>932</v>
      </c>
      <c r="FQ10" s="8" t="s">
        <v>933</v>
      </c>
      <c r="FR10" s="8" t="s">
        <v>934</v>
      </c>
      <c r="FS10" s="8" t="s">
        <v>935</v>
      </c>
      <c r="FT10" s="8" t="s">
        <v>936</v>
      </c>
      <c r="FU10" s="8" t="s">
        <v>937</v>
      </c>
      <c r="FV10" s="8" t="s">
        <v>938</v>
      </c>
      <c r="FW10" s="8" t="s">
        <v>939</v>
      </c>
      <c r="FX10" s="8" t="s">
        <v>940</v>
      </c>
      <c r="FY10" s="8" t="s">
        <v>941</v>
      </c>
      <c r="FZ10" s="8" t="s">
        <v>942</v>
      </c>
      <c r="GA10" s="8" t="s">
        <v>943</v>
      </c>
      <c r="GB10" s="8" t="s">
        <v>944</v>
      </c>
      <c r="GC10" s="8" t="s">
        <v>945</v>
      </c>
      <c r="GD10" s="8" t="s">
        <v>946</v>
      </c>
      <c r="GE10" s="8" t="s">
        <v>947</v>
      </c>
      <c r="GF10" s="8" t="s">
        <v>948</v>
      </c>
      <c r="GG10" s="8" t="s">
        <v>949</v>
      </c>
      <c r="GH10" s="8" t="s">
        <v>950</v>
      </c>
      <c r="GI10" s="8" t="s">
        <v>951</v>
      </c>
      <c r="GJ10" s="8" t="s">
        <v>952</v>
      </c>
      <c r="GK10" s="8" t="s">
        <v>953</v>
      </c>
      <c r="GL10" s="8" t="s">
        <v>954</v>
      </c>
      <c r="GM10" s="8" t="s">
        <v>955</v>
      </c>
      <c r="GN10" s="8" t="s">
        <v>956</v>
      </c>
      <c r="GO10" s="8" t="s">
        <v>957</v>
      </c>
      <c r="GP10" s="8" t="s">
        <v>958</v>
      </c>
      <c r="GQ10" s="8" t="s">
        <v>959</v>
      </c>
      <c r="GR10" s="8" t="s">
        <v>960</v>
      </c>
      <c r="GS10" s="8" t="s">
        <v>961</v>
      </c>
      <c r="GT10" s="8" t="s">
        <v>962</v>
      </c>
      <c r="GU10" s="8" t="s">
        <v>963</v>
      </c>
      <c r="GV10" s="8" t="s">
        <v>964</v>
      </c>
      <c r="GW10" s="8" t="s">
        <v>965</v>
      </c>
      <c r="GX10" s="8" t="s">
        <v>966</v>
      </c>
      <c r="GY10" s="8" t="s">
        <v>967</v>
      </c>
      <c r="GZ10" s="8" t="s">
        <v>968</v>
      </c>
      <c r="HA10" s="8" t="s">
        <v>969</v>
      </c>
      <c r="HB10" s="8" t="s">
        <v>970</v>
      </c>
      <c r="HC10" s="8" t="s">
        <v>971</v>
      </c>
      <c r="HD10" s="8" t="s">
        <v>972</v>
      </c>
      <c r="HE10" s="8" t="s">
        <v>973</v>
      </c>
      <c r="HF10" s="8" t="s">
        <v>974</v>
      </c>
      <c r="HG10" s="8" t="s">
        <v>975</v>
      </c>
      <c r="HH10" s="8" t="s">
        <v>976</v>
      </c>
      <c r="HI10" s="8" t="s">
        <v>977</v>
      </c>
      <c r="HJ10" s="8" t="s">
        <v>978</v>
      </c>
      <c r="HK10" s="8" t="s">
        <v>979</v>
      </c>
      <c r="HL10" s="8" t="s">
        <v>980</v>
      </c>
      <c r="HM10" s="8" t="s">
        <v>981</v>
      </c>
      <c r="HN10" s="8" t="s">
        <v>982</v>
      </c>
      <c r="HO10" s="8" t="s">
        <v>983</v>
      </c>
      <c r="HP10" s="8" t="s">
        <v>984</v>
      </c>
      <c r="HQ10" s="8" t="s">
        <v>985</v>
      </c>
      <c r="HR10" s="8" t="s">
        <v>986</v>
      </c>
      <c r="HS10" s="8" t="s">
        <v>987</v>
      </c>
      <c r="HT10" s="8" t="s">
        <v>988</v>
      </c>
      <c r="HU10" s="8" t="s">
        <v>989</v>
      </c>
      <c r="HV10" s="8" t="s">
        <v>990</v>
      </c>
      <c r="HW10" s="8" t="s">
        <v>991</v>
      </c>
      <c r="HX10" s="8" t="s">
        <v>992</v>
      </c>
      <c r="HY10" s="8" t="s">
        <v>993</v>
      </c>
      <c r="HZ10" s="8" t="s">
        <v>994</v>
      </c>
      <c r="IA10" s="8" t="s">
        <v>995</v>
      </c>
      <c r="IB10" s="8" t="s">
        <v>996</v>
      </c>
      <c r="IC10" s="8" t="s">
        <v>997</v>
      </c>
      <c r="ID10" s="8" t="s">
        <v>998</v>
      </c>
      <c r="IE10" s="8" t="s">
        <v>999</v>
      </c>
      <c r="IF10" s="8" t="s">
        <v>1000</v>
      </c>
      <c r="IG10" s="8" t="s">
        <v>1001</v>
      </c>
      <c r="IH10" s="8" t="s">
        <v>1002</v>
      </c>
      <c r="II10" s="8" t="s">
        <v>1003</v>
      </c>
      <c r="IJ10" s="8" t="s">
        <v>1004</v>
      </c>
      <c r="IK10" s="8" t="s">
        <v>1005</v>
      </c>
      <c r="IL10" s="8" t="s">
        <v>1006</v>
      </c>
      <c r="IM10" s="8" t="s">
        <v>1007</v>
      </c>
      <c r="IN10" s="8" t="s">
        <v>1008</v>
      </c>
      <c r="IO10" s="8" t="s">
        <v>1009</v>
      </c>
      <c r="IP10" s="8" t="s">
        <v>1010</v>
      </c>
      <c r="IQ10" s="8" t="s">
        <v>1011</v>
      </c>
    </row>
    <row r="11" spans="1:251">
      <c r="A11" s="10">
        <v>42036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>
        <v>4151.5320000000002</v>
      </c>
      <c r="FB11" s="9">
        <v>794.88800000000003</v>
      </c>
      <c r="FC11" s="9">
        <v>632.00599999999997</v>
      </c>
      <c r="FD11" s="9">
        <v>65.293999999999997</v>
      </c>
      <c r="FE11" s="9">
        <v>566.71199999999999</v>
      </c>
      <c r="FF11" s="9">
        <v>1730.796</v>
      </c>
      <c r="FG11" s="9">
        <v>299.55500000000001</v>
      </c>
      <c r="FH11" s="9">
        <v>234.82900000000001</v>
      </c>
      <c r="FI11" s="9">
        <v>32.125</v>
      </c>
      <c r="FJ11" s="9">
        <v>202.70400000000001</v>
      </c>
      <c r="FK11" s="9">
        <v>2420.7359999999999</v>
      </c>
      <c r="FL11" s="9">
        <v>495.334</v>
      </c>
      <c r="FM11" s="9">
        <v>397.17700000000002</v>
      </c>
      <c r="FN11" s="9">
        <v>33.168999999999997</v>
      </c>
      <c r="FO11" s="9">
        <v>364.00799999999998</v>
      </c>
      <c r="FP11" s="9">
        <v>2261.3470000000002</v>
      </c>
      <c r="FQ11" s="9">
        <v>395.24099999999999</v>
      </c>
      <c r="FR11" s="9">
        <v>289.05599999999998</v>
      </c>
      <c r="FS11" s="9">
        <v>41.140999999999998</v>
      </c>
      <c r="FT11" s="9">
        <v>247.91499999999999</v>
      </c>
      <c r="FU11" s="9">
        <v>880.67899999999997</v>
      </c>
      <c r="FV11" s="9">
        <v>126.416</v>
      </c>
      <c r="FW11" s="9">
        <v>88.816999999999993</v>
      </c>
      <c r="FX11" s="9">
        <v>16.791</v>
      </c>
      <c r="FY11" s="9">
        <v>72.027000000000001</v>
      </c>
      <c r="FZ11" s="9">
        <v>1380.6690000000001</v>
      </c>
      <c r="GA11" s="9">
        <v>268.82499999999999</v>
      </c>
      <c r="GB11" s="9">
        <v>200.239</v>
      </c>
      <c r="GC11" s="9">
        <v>24.350999999999999</v>
      </c>
      <c r="GD11" s="9">
        <v>175.88800000000001</v>
      </c>
      <c r="GE11" s="9">
        <v>165.14</v>
      </c>
      <c r="GF11" s="9">
        <v>43.462000000000003</v>
      </c>
      <c r="GG11" s="9">
        <v>34.911999999999999</v>
      </c>
      <c r="GH11" s="9">
        <v>4.0970000000000004</v>
      </c>
      <c r="GI11" s="9">
        <v>30.815000000000001</v>
      </c>
      <c r="GJ11" s="9">
        <v>55.780999999999999</v>
      </c>
      <c r="GK11" s="9">
        <v>10.169</v>
      </c>
      <c r="GL11" s="9">
        <v>7.7789999999999999</v>
      </c>
      <c r="GM11" s="9">
        <v>1.2969999999999999</v>
      </c>
      <c r="GN11" s="9">
        <v>6.4820000000000002</v>
      </c>
      <c r="GO11" s="9">
        <v>109.35899999999999</v>
      </c>
      <c r="GP11" s="9">
        <v>33.292000000000002</v>
      </c>
      <c r="GQ11" s="9">
        <v>27.132999999999999</v>
      </c>
      <c r="GR11" s="9">
        <v>2.7989999999999999</v>
      </c>
      <c r="GS11" s="9">
        <v>24.332999999999998</v>
      </c>
      <c r="GT11" s="9">
        <v>630.09900000000005</v>
      </c>
      <c r="GU11" s="9">
        <v>71.221000000000004</v>
      </c>
      <c r="GV11" s="9">
        <v>61.691000000000003</v>
      </c>
      <c r="GW11" s="9">
        <v>11.779</v>
      </c>
      <c r="GX11" s="9">
        <v>49.911999999999999</v>
      </c>
      <c r="GY11" s="9">
        <v>295.298</v>
      </c>
      <c r="GZ11" s="9">
        <v>27.404</v>
      </c>
      <c r="HA11" s="9">
        <v>24.986999999999998</v>
      </c>
      <c r="HB11" s="9">
        <v>6.9089999999999998</v>
      </c>
      <c r="HC11" s="9">
        <v>18.077999999999999</v>
      </c>
      <c r="HD11" s="9">
        <v>334.8</v>
      </c>
      <c r="HE11" s="9">
        <v>43.817</v>
      </c>
      <c r="HF11" s="9">
        <v>36.704000000000001</v>
      </c>
      <c r="HG11" s="9">
        <v>4.87</v>
      </c>
      <c r="HH11" s="9">
        <v>31.834</v>
      </c>
      <c r="HI11" s="9">
        <v>446.108</v>
      </c>
      <c r="HJ11" s="9">
        <v>31.007000000000001</v>
      </c>
      <c r="HK11" s="9">
        <v>20.724</v>
      </c>
      <c r="HL11" s="9">
        <v>4.7270000000000003</v>
      </c>
      <c r="HM11" s="9">
        <v>15.996</v>
      </c>
      <c r="HN11" s="9">
        <v>182.952</v>
      </c>
      <c r="HO11" s="9">
        <v>12.733000000000001</v>
      </c>
      <c r="HP11" s="9">
        <v>9.1029999999999998</v>
      </c>
      <c r="HQ11" s="9">
        <v>2.5979999999999999</v>
      </c>
      <c r="HR11" s="9">
        <v>6.5039999999999996</v>
      </c>
      <c r="HS11" s="9">
        <v>263.15699999999998</v>
      </c>
      <c r="HT11" s="9">
        <v>18.274000000000001</v>
      </c>
      <c r="HU11" s="9">
        <v>11.621</v>
      </c>
      <c r="HV11" s="9">
        <v>2.129</v>
      </c>
      <c r="HW11" s="9">
        <v>9.4920000000000009</v>
      </c>
      <c r="HX11" s="9">
        <v>181.32</v>
      </c>
      <c r="HY11" s="9">
        <v>38.481999999999999</v>
      </c>
      <c r="HZ11" s="9">
        <v>22.978999999999999</v>
      </c>
      <c r="IA11" s="9">
        <v>2.3220000000000001</v>
      </c>
      <c r="IB11" s="9">
        <v>20.655999999999999</v>
      </c>
      <c r="IC11" s="9">
        <v>78.8</v>
      </c>
      <c r="ID11" s="9">
        <v>15.42</v>
      </c>
      <c r="IE11" s="9">
        <v>8.39</v>
      </c>
      <c r="IF11" s="9">
        <v>0.61499999999999999</v>
      </c>
      <c r="IG11" s="9">
        <v>7.7750000000000004</v>
      </c>
      <c r="IH11" s="9">
        <v>102.521</v>
      </c>
      <c r="II11" s="9">
        <v>23.062000000000001</v>
      </c>
      <c r="IJ11" s="9">
        <v>14.589</v>
      </c>
      <c r="IK11" s="9">
        <v>1.7070000000000001</v>
      </c>
      <c r="IL11" s="9">
        <v>12.882</v>
      </c>
      <c r="IM11" s="9">
        <v>259.27600000000001</v>
      </c>
      <c r="IN11" s="9">
        <v>50.496000000000002</v>
      </c>
      <c r="IO11" s="9">
        <v>37.01</v>
      </c>
      <c r="IP11" s="9">
        <v>3.7810000000000001</v>
      </c>
      <c r="IQ11" s="9">
        <v>33.228999999999999</v>
      </c>
    </row>
    <row r="12" spans="1:251">
      <c r="A12" s="10">
        <v>42401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>
        <v>0</v>
      </c>
      <c r="EU12" s="9"/>
      <c r="EV12" s="9"/>
      <c r="EW12" s="9"/>
      <c r="EX12" s="9"/>
      <c r="EY12" s="9"/>
      <c r="EZ12" s="9"/>
      <c r="FA12" s="9">
        <v>4183.3149999999996</v>
      </c>
      <c r="FB12" s="9">
        <v>798.23900000000003</v>
      </c>
      <c r="FC12" s="9">
        <v>622.16300000000001</v>
      </c>
      <c r="FD12" s="9">
        <v>55.600999999999999</v>
      </c>
      <c r="FE12" s="9">
        <v>566.56200000000001</v>
      </c>
      <c r="FF12" s="9">
        <v>1764.338</v>
      </c>
      <c r="FG12" s="9">
        <v>318.76100000000002</v>
      </c>
      <c r="FH12" s="9">
        <v>246.839</v>
      </c>
      <c r="FI12" s="9">
        <v>28.39</v>
      </c>
      <c r="FJ12" s="9">
        <v>218.44900000000001</v>
      </c>
      <c r="FK12" s="9">
        <v>2418.9769999999999</v>
      </c>
      <c r="FL12" s="9">
        <v>479.47800000000001</v>
      </c>
      <c r="FM12" s="9">
        <v>375.32400000000001</v>
      </c>
      <c r="FN12" s="9">
        <v>27.210999999999999</v>
      </c>
      <c r="FO12" s="9">
        <v>348.113</v>
      </c>
      <c r="FP12" s="9">
        <v>2293.3029999999999</v>
      </c>
      <c r="FQ12" s="9">
        <v>376.44799999999998</v>
      </c>
      <c r="FR12" s="9">
        <v>264.20100000000002</v>
      </c>
      <c r="FS12" s="9">
        <v>45.597999999999999</v>
      </c>
      <c r="FT12" s="9">
        <v>218.60300000000001</v>
      </c>
      <c r="FU12" s="9">
        <v>906.56700000000001</v>
      </c>
      <c r="FV12" s="9">
        <v>119.43</v>
      </c>
      <c r="FW12" s="9">
        <v>83.287999999999997</v>
      </c>
      <c r="FX12" s="9">
        <v>13.962</v>
      </c>
      <c r="FY12" s="9">
        <v>69.325999999999993</v>
      </c>
      <c r="FZ12" s="9">
        <v>1386.7360000000001</v>
      </c>
      <c r="GA12" s="9">
        <v>257.01900000000001</v>
      </c>
      <c r="GB12" s="9">
        <v>180.91200000000001</v>
      </c>
      <c r="GC12" s="9">
        <v>31.635999999999999</v>
      </c>
      <c r="GD12" s="9">
        <v>149.27600000000001</v>
      </c>
      <c r="GE12" s="9">
        <v>155.649</v>
      </c>
      <c r="GF12" s="9">
        <v>42.805999999999997</v>
      </c>
      <c r="GG12" s="9">
        <v>31.064</v>
      </c>
      <c r="GH12" s="9">
        <v>5.8090000000000002</v>
      </c>
      <c r="GI12" s="9">
        <v>25.254999999999999</v>
      </c>
      <c r="GJ12" s="9">
        <v>62.828000000000003</v>
      </c>
      <c r="GK12" s="9">
        <v>15.808999999999999</v>
      </c>
      <c r="GL12" s="9">
        <v>12.186999999999999</v>
      </c>
      <c r="GM12" s="9">
        <v>2.835</v>
      </c>
      <c r="GN12" s="9">
        <v>9.3520000000000003</v>
      </c>
      <c r="GO12" s="9">
        <v>92.820999999999998</v>
      </c>
      <c r="GP12" s="9">
        <v>26.997</v>
      </c>
      <c r="GQ12" s="9">
        <v>18.876999999999999</v>
      </c>
      <c r="GR12" s="9">
        <v>2.9740000000000002</v>
      </c>
      <c r="GS12" s="9">
        <v>15.904</v>
      </c>
      <c r="GT12" s="9">
        <v>623.06100000000004</v>
      </c>
      <c r="GU12" s="9">
        <v>52.969000000000001</v>
      </c>
      <c r="GV12" s="9">
        <v>39.689</v>
      </c>
      <c r="GW12" s="9">
        <v>9.59</v>
      </c>
      <c r="GX12" s="9">
        <v>30.1</v>
      </c>
      <c r="GY12" s="9">
        <v>280.41500000000002</v>
      </c>
      <c r="GZ12" s="9">
        <v>22.495999999999999</v>
      </c>
      <c r="HA12" s="9">
        <v>16.597000000000001</v>
      </c>
      <c r="HB12" s="9">
        <v>5.0549999999999997</v>
      </c>
      <c r="HC12" s="9">
        <v>11.542</v>
      </c>
      <c r="HD12" s="9">
        <v>342.64499999999998</v>
      </c>
      <c r="HE12" s="9">
        <v>30.472999999999999</v>
      </c>
      <c r="HF12" s="9">
        <v>23.091999999999999</v>
      </c>
      <c r="HG12" s="9">
        <v>4.5350000000000001</v>
      </c>
      <c r="HH12" s="9">
        <v>18.556999999999999</v>
      </c>
      <c r="HI12" s="9">
        <v>433.76600000000002</v>
      </c>
      <c r="HJ12" s="9">
        <v>25.896999999999998</v>
      </c>
      <c r="HK12" s="9">
        <v>18.36</v>
      </c>
      <c r="HL12" s="9">
        <v>4.7329999999999997</v>
      </c>
      <c r="HM12" s="9">
        <v>13.627000000000001</v>
      </c>
      <c r="HN12" s="9">
        <v>192.55199999999999</v>
      </c>
      <c r="HO12" s="9">
        <v>8.4130000000000003</v>
      </c>
      <c r="HP12" s="9">
        <v>5.1360000000000001</v>
      </c>
      <c r="HQ12" s="9">
        <v>1.4730000000000001</v>
      </c>
      <c r="HR12" s="9">
        <v>3.6629999999999998</v>
      </c>
      <c r="HS12" s="9">
        <v>241.215</v>
      </c>
      <c r="HT12" s="9">
        <v>17.484000000000002</v>
      </c>
      <c r="HU12" s="9">
        <v>13.224</v>
      </c>
      <c r="HV12" s="9">
        <v>3.2589999999999999</v>
      </c>
      <c r="HW12" s="9">
        <v>9.9640000000000004</v>
      </c>
      <c r="HX12" s="9">
        <v>182.62100000000001</v>
      </c>
      <c r="HY12" s="9">
        <v>40.746000000000002</v>
      </c>
      <c r="HZ12" s="9">
        <v>25.244</v>
      </c>
      <c r="IA12" s="9">
        <v>5.1029999999999998</v>
      </c>
      <c r="IB12" s="9">
        <v>20.140999999999998</v>
      </c>
      <c r="IC12" s="9">
        <v>66.575999999999993</v>
      </c>
      <c r="ID12" s="9">
        <v>12.225</v>
      </c>
      <c r="IE12" s="9">
        <v>8.2799999999999994</v>
      </c>
      <c r="IF12" s="9">
        <v>0</v>
      </c>
      <c r="IG12" s="9">
        <v>8.2799999999999994</v>
      </c>
      <c r="IH12" s="9">
        <v>116.045</v>
      </c>
      <c r="II12" s="9">
        <v>28.521000000000001</v>
      </c>
      <c r="IJ12" s="9">
        <v>16.963999999999999</v>
      </c>
      <c r="IK12" s="9">
        <v>5.1029999999999998</v>
      </c>
      <c r="IL12" s="9">
        <v>11.86</v>
      </c>
      <c r="IM12" s="9">
        <v>282.904</v>
      </c>
      <c r="IN12" s="9">
        <v>64.528000000000006</v>
      </c>
      <c r="IO12" s="9">
        <v>45.991999999999997</v>
      </c>
      <c r="IP12" s="9">
        <v>7.1050000000000004</v>
      </c>
      <c r="IQ12" s="9">
        <v>38.887</v>
      </c>
    </row>
    <row r="13" spans="1:251">
      <c r="A13" s="10">
        <v>42767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>
        <v>0</v>
      </c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>
        <v>4257.7659999999996</v>
      </c>
      <c r="FB13" s="9">
        <v>765.25400000000002</v>
      </c>
      <c r="FC13" s="9">
        <v>608.24400000000003</v>
      </c>
      <c r="FD13" s="9">
        <v>62.43</v>
      </c>
      <c r="FE13" s="9">
        <v>545.81500000000005</v>
      </c>
      <c r="FF13" s="9">
        <v>1789.479</v>
      </c>
      <c r="FG13" s="9">
        <v>304.55900000000003</v>
      </c>
      <c r="FH13" s="9">
        <v>243.792</v>
      </c>
      <c r="FI13" s="9">
        <v>29.312999999999999</v>
      </c>
      <c r="FJ13" s="9">
        <v>214.48</v>
      </c>
      <c r="FK13" s="9">
        <v>2468.2869999999998</v>
      </c>
      <c r="FL13" s="9">
        <v>460.69499999999999</v>
      </c>
      <c r="FM13" s="9">
        <v>364.452</v>
      </c>
      <c r="FN13" s="9">
        <v>33.116999999999997</v>
      </c>
      <c r="FO13" s="9">
        <v>331.33499999999998</v>
      </c>
      <c r="FP13" s="9">
        <v>2459.3009999999999</v>
      </c>
      <c r="FQ13" s="9">
        <v>388.80399999999997</v>
      </c>
      <c r="FR13" s="9">
        <v>280.798</v>
      </c>
      <c r="FS13" s="9">
        <v>37.881999999999998</v>
      </c>
      <c r="FT13" s="9">
        <v>242.916</v>
      </c>
      <c r="FU13" s="9">
        <v>976.31600000000003</v>
      </c>
      <c r="FV13" s="9">
        <v>103.46599999999999</v>
      </c>
      <c r="FW13" s="9">
        <v>81.745999999999995</v>
      </c>
      <c r="FX13" s="9">
        <v>12.877000000000001</v>
      </c>
      <c r="FY13" s="9">
        <v>68.869</v>
      </c>
      <c r="FZ13" s="9">
        <v>1482.9849999999999</v>
      </c>
      <c r="GA13" s="9">
        <v>285.33800000000002</v>
      </c>
      <c r="GB13" s="9">
        <v>199.05199999999999</v>
      </c>
      <c r="GC13" s="9">
        <v>25.004999999999999</v>
      </c>
      <c r="GD13" s="9">
        <v>174.047</v>
      </c>
      <c r="GE13" s="9">
        <v>172.94200000000001</v>
      </c>
      <c r="GF13" s="9">
        <v>42.274999999999999</v>
      </c>
      <c r="GG13" s="9">
        <v>31.655000000000001</v>
      </c>
      <c r="GH13" s="9">
        <v>3.2069999999999999</v>
      </c>
      <c r="GI13" s="9">
        <v>28.448</v>
      </c>
      <c r="GJ13" s="9">
        <v>67.554000000000002</v>
      </c>
      <c r="GK13" s="9">
        <v>10.968999999999999</v>
      </c>
      <c r="GL13" s="9">
        <v>9.9629999999999992</v>
      </c>
      <c r="GM13" s="9">
        <v>1.901</v>
      </c>
      <c r="GN13" s="9">
        <v>8.0619999999999994</v>
      </c>
      <c r="GO13" s="9">
        <v>105.38800000000001</v>
      </c>
      <c r="GP13" s="9">
        <v>31.306000000000001</v>
      </c>
      <c r="GQ13" s="9">
        <v>21.692</v>
      </c>
      <c r="GR13" s="9">
        <v>1.306</v>
      </c>
      <c r="GS13" s="9">
        <v>20.385999999999999</v>
      </c>
      <c r="GT13" s="9">
        <v>674.35500000000002</v>
      </c>
      <c r="GU13" s="9">
        <v>59.942999999999998</v>
      </c>
      <c r="GV13" s="9">
        <v>46.052999999999997</v>
      </c>
      <c r="GW13" s="9">
        <v>7.758</v>
      </c>
      <c r="GX13" s="9">
        <v>38.295000000000002</v>
      </c>
      <c r="GY13" s="9">
        <v>303.99400000000003</v>
      </c>
      <c r="GZ13" s="9">
        <v>19.536000000000001</v>
      </c>
      <c r="HA13" s="9">
        <v>16.673999999999999</v>
      </c>
      <c r="HB13" s="9">
        <v>3.665</v>
      </c>
      <c r="HC13" s="9">
        <v>13.009</v>
      </c>
      <c r="HD13" s="9">
        <v>370.36099999999999</v>
      </c>
      <c r="HE13" s="9">
        <v>40.406999999999996</v>
      </c>
      <c r="HF13" s="9">
        <v>29.38</v>
      </c>
      <c r="HG13" s="9">
        <v>4.093</v>
      </c>
      <c r="HH13" s="9">
        <v>25.286000000000001</v>
      </c>
      <c r="HI13" s="9">
        <v>444.05200000000002</v>
      </c>
      <c r="HJ13" s="9">
        <v>22.555</v>
      </c>
      <c r="HK13" s="9">
        <v>13.728999999999999</v>
      </c>
      <c r="HL13" s="9">
        <v>1.879</v>
      </c>
      <c r="HM13" s="9">
        <v>11.85</v>
      </c>
      <c r="HN13" s="9">
        <v>199.202</v>
      </c>
      <c r="HO13" s="9">
        <v>8.4019999999999992</v>
      </c>
      <c r="HP13" s="9">
        <v>4.6589999999999998</v>
      </c>
      <c r="HQ13" s="9">
        <v>0.61599999999999999</v>
      </c>
      <c r="HR13" s="9">
        <v>4.0430000000000001</v>
      </c>
      <c r="HS13" s="9">
        <v>244.851</v>
      </c>
      <c r="HT13" s="9">
        <v>14.151999999999999</v>
      </c>
      <c r="HU13" s="9">
        <v>9.07</v>
      </c>
      <c r="HV13" s="9">
        <v>1.262</v>
      </c>
      <c r="HW13" s="9">
        <v>7.8079999999999998</v>
      </c>
      <c r="HX13" s="9">
        <v>200.791</v>
      </c>
      <c r="HY13" s="9">
        <v>37.628</v>
      </c>
      <c r="HZ13" s="9">
        <v>25.64</v>
      </c>
      <c r="IA13" s="9">
        <v>5.1159999999999997</v>
      </c>
      <c r="IB13" s="9">
        <v>20.524000000000001</v>
      </c>
      <c r="IC13" s="9">
        <v>83.093000000000004</v>
      </c>
      <c r="ID13" s="9">
        <v>10.606</v>
      </c>
      <c r="IE13" s="9">
        <v>8.7210000000000001</v>
      </c>
      <c r="IF13" s="9">
        <v>1.371</v>
      </c>
      <c r="IG13" s="9">
        <v>7.35</v>
      </c>
      <c r="IH13" s="9">
        <v>117.699</v>
      </c>
      <c r="II13" s="9">
        <v>27.021999999999998</v>
      </c>
      <c r="IJ13" s="9">
        <v>16.920000000000002</v>
      </c>
      <c r="IK13" s="9">
        <v>3.7450000000000001</v>
      </c>
      <c r="IL13" s="9">
        <v>13.173999999999999</v>
      </c>
      <c r="IM13" s="9">
        <v>289.57400000000001</v>
      </c>
      <c r="IN13" s="9">
        <v>63.122</v>
      </c>
      <c r="IO13" s="9">
        <v>43.713000000000001</v>
      </c>
      <c r="IP13" s="9">
        <v>6.6449999999999996</v>
      </c>
      <c r="IQ13" s="9">
        <v>37.067999999999998</v>
      </c>
    </row>
    <row r="14" spans="1:251">
      <c r="A14" s="10">
        <v>43132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>
        <v>4206.5119999999997</v>
      </c>
      <c r="FB14" s="9">
        <v>746.73299999999995</v>
      </c>
      <c r="FC14" s="9">
        <v>577.404</v>
      </c>
      <c r="FD14" s="9">
        <v>59.557000000000002</v>
      </c>
      <c r="FE14" s="9">
        <v>517.84799999999996</v>
      </c>
      <c r="FF14" s="9">
        <v>1791.981</v>
      </c>
      <c r="FG14" s="9">
        <v>309.13200000000001</v>
      </c>
      <c r="FH14" s="9">
        <v>232.64500000000001</v>
      </c>
      <c r="FI14" s="9">
        <v>26.06</v>
      </c>
      <c r="FJ14" s="9">
        <v>206.58500000000001</v>
      </c>
      <c r="FK14" s="9">
        <v>2414.5309999999999</v>
      </c>
      <c r="FL14" s="9">
        <v>437.601</v>
      </c>
      <c r="FM14" s="9">
        <v>344.76</v>
      </c>
      <c r="FN14" s="9">
        <v>33.497</v>
      </c>
      <c r="FO14" s="9">
        <v>311.26299999999998</v>
      </c>
      <c r="FP14" s="9">
        <v>2449.5630000000001</v>
      </c>
      <c r="FQ14" s="9">
        <v>423.48899999999998</v>
      </c>
      <c r="FR14" s="9">
        <v>306.44400000000002</v>
      </c>
      <c r="FS14" s="9">
        <v>41.935000000000002</v>
      </c>
      <c r="FT14" s="9">
        <v>264.50900000000001</v>
      </c>
      <c r="FU14" s="9">
        <v>970.15300000000002</v>
      </c>
      <c r="FV14" s="9">
        <v>137.47499999999999</v>
      </c>
      <c r="FW14" s="9">
        <v>99.908000000000001</v>
      </c>
      <c r="FX14" s="9">
        <v>16.8</v>
      </c>
      <c r="FY14" s="9">
        <v>83.108000000000004</v>
      </c>
      <c r="FZ14" s="9">
        <v>1479.41</v>
      </c>
      <c r="GA14" s="9">
        <v>286.01400000000001</v>
      </c>
      <c r="GB14" s="9">
        <v>206.536</v>
      </c>
      <c r="GC14" s="9">
        <v>25.135000000000002</v>
      </c>
      <c r="GD14" s="9">
        <v>181.40100000000001</v>
      </c>
      <c r="GE14" s="9">
        <v>167.81899999999999</v>
      </c>
      <c r="GF14" s="9">
        <v>32.478000000000002</v>
      </c>
      <c r="GG14" s="9">
        <v>26.96</v>
      </c>
      <c r="GH14" s="9">
        <v>2.2679999999999998</v>
      </c>
      <c r="GI14" s="9">
        <v>24.692</v>
      </c>
      <c r="GJ14" s="9">
        <v>66.570999999999998</v>
      </c>
      <c r="GK14" s="9">
        <v>9.2129999999999992</v>
      </c>
      <c r="GL14" s="9">
        <v>6.9939999999999998</v>
      </c>
      <c r="GM14" s="9">
        <v>1.113</v>
      </c>
      <c r="GN14" s="9">
        <v>5.8810000000000002</v>
      </c>
      <c r="GO14" s="9">
        <v>101.248</v>
      </c>
      <c r="GP14" s="9">
        <v>23.265000000000001</v>
      </c>
      <c r="GQ14" s="9">
        <v>19.966000000000001</v>
      </c>
      <c r="GR14" s="9">
        <v>1.155</v>
      </c>
      <c r="GS14" s="9">
        <v>18.811</v>
      </c>
      <c r="GT14" s="9">
        <v>650.58799999999997</v>
      </c>
      <c r="GU14" s="9">
        <v>61.274000000000001</v>
      </c>
      <c r="GV14" s="9">
        <v>52.744999999999997</v>
      </c>
      <c r="GW14" s="9">
        <v>8.2539999999999996</v>
      </c>
      <c r="GX14" s="9">
        <v>44.491</v>
      </c>
      <c r="GY14" s="9">
        <v>299.39600000000002</v>
      </c>
      <c r="GZ14" s="9">
        <v>27.456</v>
      </c>
      <c r="HA14" s="9">
        <v>22.527000000000001</v>
      </c>
      <c r="HB14" s="9">
        <v>4.5010000000000003</v>
      </c>
      <c r="HC14" s="9">
        <v>18.026</v>
      </c>
      <c r="HD14" s="9">
        <v>351.19200000000001</v>
      </c>
      <c r="HE14" s="9">
        <v>33.817999999999998</v>
      </c>
      <c r="HF14" s="9">
        <v>30.218</v>
      </c>
      <c r="HG14" s="9">
        <v>3.7530000000000001</v>
      </c>
      <c r="HH14" s="9">
        <v>26.465</v>
      </c>
      <c r="HI14" s="9">
        <v>441.53500000000003</v>
      </c>
      <c r="HJ14" s="9">
        <v>23.026</v>
      </c>
      <c r="HK14" s="9">
        <v>15.63</v>
      </c>
      <c r="HL14" s="9">
        <v>4.3120000000000003</v>
      </c>
      <c r="HM14" s="9">
        <v>11.318</v>
      </c>
      <c r="HN14" s="9">
        <v>193.63</v>
      </c>
      <c r="HO14" s="9">
        <v>7.8339999999999996</v>
      </c>
      <c r="HP14" s="9">
        <v>4.8940000000000001</v>
      </c>
      <c r="HQ14" s="9">
        <v>1.335</v>
      </c>
      <c r="HR14" s="9">
        <v>3.5590000000000002</v>
      </c>
      <c r="HS14" s="9">
        <v>247.90600000000001</v>
      </c>
      <c r="HT14" s="9">
        <v>15.192</v>
      </c>
      <c r="HU14" s="9">
        <v>10.736000000000001</v>
      </c>
      <c r="HV14" s="9">
        <v>2.9769999999999999</v>
      </c>
      <c r="HW14" s="9">
        <v>7.7590000000000003</v>
      </c>
      <c r="HX14" s="9">
        <v>214.904</v>
      </c>
      <c r="HY14" s="9">
        <v>39.210999999999999</v>
      </c>
      <c r="HZ14" s="9">
        <v>25.007000000000001</v>
      </c>
      <c r="IA14" s="9">
        <v>2.6840000000000002</v>
      </c>
      <c r="IB14" s="9">
        <v>22.323</v>
      </c>
      <c r="IC14" s="9">
        <v>82.486999999999995</v>
      </c>
      <c r="ID14" s="9">
        <v>16.334</v>
      </c>
      <c r="IE14" s="9">
        <v>10.95</v>
      </c>
      <c r="IF14" s="9">
        <v>1.3049999999999999</v>
      </c>
      <c r="IG14" s="9">
        <v>9.6449999999999996</v>
      </c>
      <c r="IH14" s="9">
        <v>132.417</v>
      </c>
      <c r="II14" s="9">
        <v>22.876999999999999</v>
      </c>
      <c r="IJ14" s="9">
        <v>14.057</v>
      </c>
      <c r="IK14" s="9">
        <v>1.379</v>
      </c>
      <c r="IL14" s="9">
        <v>12.678000000000001</v>
      </c>
      <c r="IM14" s="9">
        <v>281.70999999999998</v>
      </c>
      <c r="IN14" s="9">
        <v>70.998000000000005</v>
      </c>
      <c r="IO14" s="9">
        <v>50.49</v>
      </c>
      <c r="IP14" s="9">
        <v>9.2850000000000001</v>
      </c>
      <c r="IQ14" s="9">
        <v>41.206000000000003</v>
      </c>
    </row>
    <row r="15" spans="1:251">
      <c r="A15" s="10">
        <v>43497</v>
      </c>
      <c r="B15" s="9">
        <v>2070.2689999999998</v>
      </c>
      <c r="C15" s="9">
        <v>353.60500000000002</v>
      </c>
      <c r="D15" s="9">
        <v>266.60199999999998</v>
      </c>
      <c r="E15" s="9">
        <v>32.585999999999999</v>
      </c>
      <c r="F15" s="9">
        <v>234.01599999999999</v>
      </c>
      <c r="G15" s="9">
        <v>779.15</v>
      </c>
      <c r="H15" s="9">
        <v>291.495</v>
      </c>
      <c r="I15" s="9">
        <v>211.69900000000001</v>
      </c>
      <c r="J15" s="9">
        <v>17.847000000000001</v>
      </c>
      <c r="K15" s="9">
        <v>193.85300000000001</v>
      </c>
      <c r="L15" s="9">
        <v>155.143</v>
      </c>
      <c r="M15" s="9">
        <v>44.055</v>
      </c>
      <c r="N15" s="9">
        <v>27.658999999999999</v>
      </c>
      <c r="O15" s="9">
        <v>3.516</v>
      </c>
      <c r="P15" s="9">
        <v>24.143999999999998</v>
      </c>
      <c r="Q15" s="9">
        <v>624.00699999999995</v>
      </c>
      <c r="R15" s="9">
        <v>247.44</v>
      </c>
      <c r="S15" s="9">
        <v>184.04</v>
      </c>
      <c r="T15" s="9">
        <v>14.331</v>
      </c>
      <c r="U15" s="9">
        <v>169.709</v>
      </c>
      <c r="V15" s="9">
        <v>2764.2550000000001</v>
      </c>
      <c r="W15" s="9">
        <v>191.541</v>
      </c>
      <c r="X15" s="9">
        <v>151.63399999999999</v>
      </c>
      <c r="Y15" s="9">
        <v>33.101999999999997</v>
      </c>
      <c r="Z15" s="9">
        <v>118.532</v>
      </c>
      <c r="AA15" s="9">
        <v>1317.9929999999999</v>
      </c>
      <c r="AB15" s="9">
        <v>85.376999999999995</v>
      </c>
      <c r="AC15" s="9">
        <v>69.072999999999993</v>
      </c>
      <c r="AD15" s="9">
        <v>14.847</v>
      </c>
      <c r="AE15" s="9">
        <v>54.225000000000001</v>
      </c>
      <c r="AF15" s="9">
        <v>1446.2619999999999</v>
      </c>
      <c r="AG15" s="9">
        <v>106.16500000000001</v>
      </c>
      <c r="AH15" s="9">
        <v>82.561999999999998</v>
      </c>
      <c r="AI15" s="9">
        <v>18.254999999999999</v>
      </c>
      <c r="AJ15" s="9">
        <v>64.305999999999997</v>
      </c>
      <c r="AK15" s="9">
        <v>429.01299999999998</v>
      </c>
      <c r="AL15" s="9">
        <v>119.91500000000001</v>
      </c>
      <c r="AM15" s="9">
        <v>88.173000000000002</v>
      </c>
      <c r="AN15" s="9">
        <v>5.399</v>
      </c>
      <c r="AO15" s="9">
        <v>82.774000000000001</v>
      </c>
      <c r="AP15" s="9">
        <v>66.421999999999997</v>
      </c>
      <c r="AQ15" s="9">
        <v>16.439</v>
      </c>
      <c r="AR15" s="9">
        <v>10.381</v>
      </c>
      <c r="AS15" s="9">
        <v>1.224</v>
      </c>
      <c r="AT15" s="9">
        <v>9.1579999999999995</v>
      </c>
      <c r="AU15" s="9">
        <v>362.59100000000001</v>
      </c>
      <c r="AV15" s="9">
        <v>103.476</v>
      </c>
      <c r="AW15" s="9">
        <v>77.792000000000002</v>
      </c>
      <c r="AX15" s="9">
        <v>4.1760000000000002</v>
      </c>
      <c r="AY15" s="9">
        <v>73.616</v>
      </c>
      <c r="AZ15" s="9">
        <v>646.11800000000005</v>
      </c>
      <c r="BA15" s="9">
        <v>216.3</v>
      </c>
      <c r="BB15" s="9">
        <v>179.273</v>
      </c>
      <c r="BC15" s="9">
        <v>7.2130000000000001</v>
      </c>
      <c r="BD15" s="9">
        <v>172.06</v>
      </c>
      <c r="BE15" s="9">
        <v>342.089</v>
      </c>
      <c r="BF15" s="9">
        <v>117.02800000000001</v>
      </c>
      <c r="BG15" s="9">
        <v>102.074</v>
      </c>
      <c r="BH15" s="9">
        <v>4.7539999999999996</v>
      </c>
      <c r="BI15" s="9">
        <v>97.32</v>
      </c>
      <c r="BJ15" s="9">
        <v>304.029</v>
      </c>
      <c r="BK15" s="9">
        <v>99.272000000000006</v>
      </c>
      <c r="BL15" s="9">
        <v>77.2</v>
      </c>
      <c r="BM15" s="9">
        <v>2.46</v>
      </c>
      <c r="BN15" s="9">
        <v>74.739999999999995</v>
      </c>
      <c r="BO15" s="9">
        <v>311.54399999999998</v>
      </c>
      <c r="BP15" s="9">
        <v>97.081000000000003</v>
      </c>
      <c r="BQ15" s="9">
        <v>72.278000000000006</v>
      </c>
      <c r="BR15" s="9">
        <v>5.8040000000000003</v>
      </c>
      <c r="BS15" s="9">
        <v>66.474000000000004</v>
      </c>
      <c r="BT15" s="9">
        <v>199.33500000000001</v>
      </c>
      <c r="BU15" s="9">
        <v>64.093999999999994</v>
      </c>
      <c r="BV15" s="9">
        <v>47.924999999999997</v>
      </c>
      <c r="BW15" s="9">
        <v>5.1379999999999999</v>
      </c>
      <c r="BX15" s="9">
        <v>42.786999999999999</v>
      </c>
      <c r="BY15" s="9">
        <v>112.209</v>
      </c>
      <c r="BZ15" s="9">
        <v>32.987000000000002</v>
      </c>
      <c r="CA15" s="9">
        <v>24.353999999999999</v>
      </c>
      <c r="CB15" s="9">
        <v>0.66600000000000004</v>
      </c>
      <c r="CC15" s="9">
        <v>23.687000000000001</v>
      </c>
      <c r="CD15" s="9">
        <v>241.00899999999999</v>
      </c>
      <c r="CE15" s="9">
        <v>24.440999999999999</v>
      </c>
      <c r="CF15" s="9">
        <v>19.888999999999999</v>
      </c>
      <c r="CG15" s="9">
        <v>1.01</v>
      </c>
      <c r="CH15" s="9">
        <v>18.879000000000001</v>
      </c>
      <c r="CI15" s="9">
        <v>99.843999999999994</v>
      </c>
      <c r="CJ15" s="9">
        <v>12.311</v>
      </c>
      <c r="CK15" s="9">
        <v>9.5739999999999998</v>
      </c>
      <c r="CL15" s="9">
        <v>0.107</v>
      </c>
      <c r="CM15" s="9">
        <v>9.468</v>
      </c>
      <c r="CN15" s="9">
        <v>141.166</v>
      </c>
      <c r="CO15" s="9">
        <v>12.131</v>
      </c>
      <c r="CP15" s="9">
        <v>10.315</v>
      </c>
      <c r="CQ15" s="9">
        <v>0.90400000000000003</v>
      </c>
      <c r="CR15" s="9">
        <v>9.4109999999999996</v>
      </c>
      <c r="CS15" s="9">
        <v>1397.3779999999999</v>
      </c>
      <c r="CT15" s="9">
        <v>159.56899999999999</v>
      </c>
      <c r="CU15" s="9">
        <v>117.437</v>
      </c>
      <c r="CV15" s="9">
        <v>18.562000000000001</v>
      </c>
      <c r="CW15" s="9">
        <v>98.875</v>
      </c>
      <c r="CX15" s="9">
        <v>528.471</v>
      </c>
      <c r="CY15" s="9">
        <v>80.391000000000005</v>
      </c>
      <c r="CZ15" s="9">
        <v>60.906999999999996</v>
      </c>
      <c r="DA15" s="9">
        <v>9.7550000000000008</v>
      </c>
      <c r="DB15" s="9">
        <v>51.152000000000001</v>
      </c>
      <c r="DC15" s="9">
        <v>868.90700000000004</v>
      </c>
      <c r="DD15" s="9">
        <v>79.177999999999997</v>
      </c>
      <c r="DE15" s="9">
        <v>56.53</v>
      </c>
      <c r="DF15" s="9">
        <v>8.8070000000000004</v>
      </c>
      <c r="DG15" s="9">
        <v>47.722999999999999</v>
      </c>
      <c r="DH15" s="9">
        <v>1221.3040000000001</v>
      </c>
      <c r="DI15" s="9">
        <v>120.142</v>
      </c>
      <c r="DJ15" s="9">
        <v>90.911000000000001</v>
      </c>
      <c r="DK15" s="9">
        <v>17.024999999999999</v>
      </c>
      <c r="DL15" s="9">
        <v>73.885999999999996</v>
      </c>
      <c r="DM15" s="9">
        <v>439.45699999999999</v>
      </c>
      <c r="DN15" s="9">
        <v>63.335999999999999</v>
      </c>
      <c r="DO15" s="9">
        <v>49.448999999999998</v>
      </c>
      <c r="DP15" s="9">
        <v>9.1950000000000003</v>
      </c>
      <c r="DQ15" s="9">
        <v>40.253</v>
      </c>
      <c r="DR15" s="9">
        <v>781.84699999999998</v>
      </c>
      <c r="DS15" s="9">
        <v>56.805999999999997</v>
      </c>
      <c r="DT15" s="9">
        <v>41.462000000000003</v>
      </c>
      <c r="DU15" s="9">
        <v>7.83</v>
      </c>
      <c r="DV15" s="9">
        <v>33.631999999999998</v>
      </c>
      <c r="DW15" s="9">
        <v>176.07400000000001</v>
      </c>
      <c r="DX15" s="9">
        <v>39.427</v>
      </c>
      <c r="DY15" s="9">
        <v>26.526</v>
      </c>
      <c r="DZ15" s="9">
        <v>1.5369999999999999</v>
      </c>
      <c r="EA15" s="9">
        <v>24.99</v>
      </c>
      <c r="EB15" s="9">
        <v>89.013999999999996</v>
      </c>
      <c r="EC15" s="9">
        <v>17.056000000000001</v>
      </c>
      <c r="ED15" s="9">
        <v>11.458</v>
      </c>
      <c r="EE15" s="9">
        <v>0.55900000000000005</v>
      </c>
      <c r="EF15" s="9">
        <v>10.898999999999999</v>
      </c>
      <c r="EG15" s="9">
        <v>87.058999999999997</v>
      </c>
      <c r="EH15" s="9">
        <v>22.370999999999999</v>
      </c>
      <c r="EI15" s="9">
        <v>15.068</v>
      </c>
      <c r="EJ15" s="9">
        <v>0.97799999999999998</v>
      </c>
      <c r="EK15" s="9">
        <v>14.090999999999999</v>
      </c>
      <c r="EL15" s="9">
        <v>132.322</v>
      </c>
      <c r="EM15" s="9">
        <v>18.504000000000001</v>
      </c>
      <c r="EN15" s="9">
        <v>12.8</v>
      </c>
      <c r="EO15" s="9">
        <v>1.1919999999999999</v>
      </c>
      <c r="EP15" s="9">
        <v>11.608000000000001</v>
      </c>
      <c r="EQ15" s="9">
        <v>60.805</v>
      </c>
      <c r="ER15" s="9">
        <v>9.7370000000000001</v>
      </c>
      <c r="ES15" s="9">
        <v>6.2149999999999999</v>
      </c>
      <c r="ET15" s="9">
        <v>1.1919999999999999</v>
      </c>
      <c r="EU15" s="9">
        <v>5.0220000000000002</v>
      </c>
      <c r="EV15" s="9">
        <v>71.516999999999996</v>
      </c>
      <c r="EW15" s="9">
        <v>8.7669999999999995</v>
      </c>
      <c r="EX15" s="9">
        <v>6.5860000000000003</v>
      </c>
      <c r="EY15" s="9">
        <v>0</v>
      </c>
      <c r="EZ15" s="9">
        <v>6.5860000000000003</v>
      </c>
      <c r="FA15" s="9">
        <v>4293.8850000000002</v>
      </c>
      <c r="FB15" s="9">
        <v>711.71100000000001</v>
      </c>
      <c r="FC15" s="9">
        <v>560.64099999999996</v>
      </c>
      <c r="FD15" s="9">
        <v>56.088000000000001</v>
      </c>
      <c r="FE15" s="9">
        <v>504.553</v>
      </c>
      <c r="FF15" s="9">
        <v>1826.2360000000001</v>
      </c>
      <c r="FG15" s="9">
        <v>293.35500000000002</v>
      </c>
      <c r="FH15" s="9">
        <v>232.851</v>
      </c>
      <c r="FI15" s="9">
        <v>25.84</v>
      </c>
      <c r="FJ15" s="9">
        <v>207.011</v>
      </c>
      <c r="FK15" s="9">
        <v>2467.6489999999999</v>
      </c>
      <c r="FL15" s="9">
        <v>418.35599999999999</v>
      </c>
      <c r="FM15" s="9">
        <v>327.79</v>
      </c>
      <c r="FN15" s="9">
        <v>30.248000000000001</v>
      </c>
      <c r="FO15" s="9">
        <v>297.54199999999997</v>
      </c>
      <c r="FP15" s="9">
        <v>2379.7240000000002</v>
      </c>
      <c r="FQ15" s="9">
        <v>401.44200000000001</v>
      </c>
      <c r="FR15" s="9">
        <v>288.30900000000003</v>
      </c>
      <c r="FS15" s="9">
        <v>33.433999999999997</v>
      </c>
      <c r="FT15" s="9">
        <v>254.875</v>
      </c>
      <c r="FU15" s="9">
        <v>931.61099999999999</v>
      </c>
      <c r="FV15" s="9">
        <v>133.58199999999999</v>
      </c>
      <c r="FW15" s="9">
        <v>99.253</v>
      </c>
      <c r="FX15" s="9">
        <v>14.083</v>
      </c>
      <c r="FY15" s="9">
        <v>85.168999999999997</v>
      </c>
      <c r="FZ15" s="9">
        <v>1448.1130000000001</v>
      </c>
      <c r="GA15" s="9">
        <v>267.86</v>
      </c>
      <c r="GB15" s="9">
        <v>189.05600000000001</v>
      </c>
      <c r="GC15" s="9">
        <v>19.350999999999999</v>
      </c>
      <c r="GD15" s="9">
        <v>169.70500000000001</v>
      </c>
      <c r="GE15" s="9">
        <v>190.79400000000001</v>
      </c>
      <c r="GF15" s="9">
        <v>40.045000000000002</v>
      </c>
      <c r="GG15" s="9">
        <v>31.530999999999999</v>
      </c>
      <c r="GH15" s="9">
        <v>3.3849999999999998</v>
      </c>
      <c r="GI15" s="9">
        <v>28.145</v>
      </c>
      <c r="GJ15" s="9">
        <v>70.447000000000003</v>
      </c>
      <c r="GK15" s="9">
        <v>12.375999999999999</v>
      </c>
      <c r="GL15" s="9">
        <v>10.741</v>
      </c>
      <c r="GM15" s="9">
        <v>0.54100000000000004</v>
      </c>
      <c r="GN15" s="9">
        <v>10.201000000000001</v>
      </c>
      <c r="GO15" s="9">
        <v>120.34699999999999</v>
      </c>
      <c r="GP15" s="9">
        <v>27.669</v>
      </c>
      <c r="GQ15" s="9">
        <v>20.789000000000001</v>
      </c>
      <c r="GR15" s="9">
        <v>2.8450000000000002</v>
      </c>
      <c r="GS15" s="9">
        <v>17.945</v>
      </c>
      <c r="GT15" s="9">
        <v>621.92600000000004</v>
      </c>
      <c r="GU15" s="9">
        <v>54.055999999999997</v>
      </c>
      <c r="GV15" s="9">
        <v>43.228000000000002</v>
      </c>
      <c r="GW15" s="9">
        <v>6.4749999999999996</v>
      </c>
      <c r="GX15" s="9">
        <v>36.753</v>
      </c>
      <c r="GY15" s="9">
        <v>286.83300000000003</v>
      </c>
      <c r="GZ15" s="9">
        <v>26.934999999999999</v>
      </c>
      <c r="HA15" s="9">
        <v>21.853000000000002</v>
      </c>
      <c r="HB15" s="9">
        <v>4.68</v>
      </c>
      <c r="HC15" s="9">
        <v>17.172999999999998</v>
      </c>
      <c r="HD15" s="9">
        <v>335.09300000000002</v>
      </c>
      <c r="HE15" s="9">
        <v>27.120999999999999</v>
      </c>
      <c r="HF15" s="9">
        <v>21.375</v>
      </c>
      <c r="HG15" s="9">
        <v>1.7949999999999999</v>
      </c>
      <c r="HH15" s="9">
        <v>19.579999999999998</v>
      </c>
      <c r="HI15" s="9">
        <v>402.99400000000003</v>
      </c>
      <c r="HJ15" s="9">
        <v>24.478999999999999</v>
      </c>
      <c r="HK15" s="9">
        <v>16.137</v>
      </c>
      <c r="HL15" s="9">
        <v>2.302</v>
      </c>
      <c r="HM15" s="9">
        <v>13.835000000000001</v>
      </c>
      <c r="HN15" s="9">
        <v>177.73400000000001</v>
      </c>
      <c r="HO15" s="9">
        <v>9.3089999999999993</v>
      </c>
      <c r="HP15" s="9">
        <v>6.8780000000000001</v>
      </c>
      <c r="HQ15" s="9">
        <v>1.6220000000000001</v>
      </c>
      <c r="HR15" s="9">
        <v>5.2560000000000002</v>
      </c>
      <c r="HS15" s="9">
        <v>225.26</v>
      </c>
      <c r="HT15" s="9">
        <v>15.17</v>
      </c>
      <c r="HU15" s="9">
        <v>9.2590000000000003</v>
      </c>
      <c r="HV15" s="9">
        <v>0.68</v>
      </c>
      <c r="HW15" s="9">
        <v>8.5790000000000006</v>
      </c>
      <c r="HX15" s="9">
        <v>203.83699999999999</v>
      </c>
      <c r="HY15" s="9">
        <v>37.075000000000003</v>
      </c>
      <c r="HZ15" s="9">
        <v>19.641999999999999</v>
      </c>
      <c r="IA15" s="9">
        <v>3.4729999999999999</v>
      </c>
      <c r="IB15" s="9">
        <v>16.169</v>
      </c>
      <c r="IC15" s="9">
        <v>79.572000000000003</v>
      </c>
      <c r="ID15" s="9">
        <v>12.701000000000001</v>
      </c>
      <c r="IE15" s="9">
        <v>6.7809999999999997</v>
      </c>
      <c r="IF15" s="9">
        <v>1.125</v>
      </c>
      <c r="IG15" s="9">
        <v>5.6559999999999997</v>
      </c>
      <c r="IH15" s="9">
        <v>124.264</v>
      </c>
      <c r="II15" s="9">
        <v>24.373999999999999</v>
      </c>
      <c r="IJ15" s="9">
        <v>12.861000000000001</v>
      </c>
      <c r="IK15" s="9">
        <v>2.347</v>
      </c>
      <c r="IL15" s="9">
        <v>10.513999999999999</v>
      </c>
      <c r="IM15" s="9">
        <v>293.05399999999997</v>
      </c>
      <c r="IN15" s="9">
        <v>72.67</v>
      </c>
      <c r="IO15" s="9">
        <v>53.082000000000001</v>
      </c>
      <c r="IP15" s="9">
        <v>6.077</v>
      </c>
      <c r="IQ15" s="9">
        <v>47.006</v>
      </c>
    </row>
    <row r="16" spans="1:251">
      <c r="A16" s="10">
        <v>43862</v>
      </c>
      <c r="B16" s="9">
        <v>2118.3649999999998</v>
      </c>
      <c r="C16" s="9">
        <v>385.25099999999998</v>
      </c>
      <c r="D16" s="9">
        <v>293.40800000000002</v>
      </c>
      <c r="E16" s="9">
        <v>32.289000000000001</v>
      </c>
      <c r="F16" s="9">
        <v>261.12</v>
      </c>
      <c r="G16" s="9">
        <v>795.11300000000006</v>
      </c>
      <c r="H16" s="9">
        <v>317.63099999999997</v>
      </c>
      <c r="I16" s="9">
        <v>238.41499999999999</v>
      </c>
      <c r="J16" s="9">
        <v>19.527999999999999</v>
      </c>
      <c r="K16" s="9">
        <v>218.887</v>
      </c>
      <c r="L16" s="9">
        <v>165.26599999999999</v>
      </c>
      <c r="M16" s="9">
        <v>51.677999999999997</v>
      </c>
      <c r="N16" s="9">
        <v>37.392000000000003</v>
      </c>
      <c r="O16" s="9">
        <v>5.056</v>
      </c>
      <c r="P16" s="9">
        <v>32.335999999999999</v>
      </c>
      <c r="Q16" s="9">
        <v>629.84699999999998</v>
      </c>
      <c r="R16" s="9">
        <v>265.95299999999997</v>
      </c>
      <c r="S16" s="9">
        <v>201.023</v>
      </c>
      <c r="T16" s="9">
        <v>14.472</v>
      </c>
      <c r="U16" s="9">
        <v>186.55</v>
      </c>
      <c r="V16" s="9">
        <v>2861.3510000000001</v>
      </c>
      <c r="W16" s="9">
        <v>209.83699999999999</v>
      </c>
      <c r="X16" s="9">
        <v>166.04599999999999</v>
      </c>
      <c r="Y16" s="9">
        <v>38.948</v>
      </c>
      <c r="Z16" s="9">
        <v>127.09699999999999</v>
      </c>
      <c r="AA16" s="9">
        <v>1372.8330000000001</v>
      </c>
      <c r="AB16" s="9">
        <v>90.539000000000001</v>
      </c>
      <c r="AC16" s="9">
        <v>73.66</v>
      </c>
      <c r="AD16" s="9">
        <v>21.132000000000001</v>
      </c>
      <c r="AE16" s="9">
        <v>52.527999999999999</v>
      </c>
      <c r="AF16" s="9">
        <v>1488.518</v>
      </c>
      <c r="AG16" s="9">
        <v>119.298</v>
      </c>
      <c r="AH16" s="9">
        <v>92.385999999999996</v>
      </c>
      <c r="AI16" s="9">
        <v>17.817</v>
      </c>
      <c r="AJ16" s="9">
        <v>74.569000000000003</v>
      </c>
      <c r="AK16" s="9">
        <v>390.12200000000001</v>
      </c>
      <c r="AL16" s="9">
        <v>108.92400000000001</v>
      </c>
      <c r="AM16" s="9">
        <v>74.504999999999995</v>
      </c>
      <c r="AN16" s="9">
        <v>3.6</v>
      </c>
      <c r="AO16" s="9">
        <v>70.905000000000001</v>
      </c>
      <c r="AP16" s="9">
        <v>55.533999999999999</v>
      </c>
      <c r="AQ16" s="9">
        <v>9.875</v>
      </c>
      <c r="AR16" s="9">
        <v>6.7290000000000001</v>
      </c>
      <c r="AS16" s="9">
        <v>0</v>
      </c>
      <c r="AT16" s="9">
        <v>6.7290000000000001</v>
      </c>
      <c r="AU16" s="9">
        <v>334.58800000000002</v>
      </c>
      <c r="AV16" s="9">
        <v>99.049000000000007</v>
      </c>
      <c r="AW16" s="9">
        <v>67.775999999999996</v>
      </c>
      <c r="AX16" s="9">
        <v>3.6</v>
      </c>
      <c r="AY16" s="9">
        <v>64.174999999999997</v>
      </c>
      <c r="AZ16" s="9">
        <v>626.30700000000002</v>
      </c>
      <c r="BA16" s="9">
        <v>211.65799999999999</v>
      </c>
      <c r="BB16" s="9">
        <v>169.34800000000001</v>
      </c>
      <c r="BC16" s="9">
        <v>10.65</v>
      </c>
      <c r="BD16" s="9">
        <v>158.69800000000001</v>
      </c>
      <c r="BE16" s="9">
        <v>337.822</v>
      </c>
      <c r="BF16" s="9">
        <v>105.375</v>
      </c>
      <c r="BG16" s="9">
        <v>85.367999999999995</v>
      </c>
      <c r="BH16" s="9">
        <v>5.4980000000000002</v>
      </c>
      <c r="BI16" s="9">
        <v>79.87</v>
      </c>
      <c r="BJ16" s="9">
        <v>288.48500000000001</v>
      </c>
      <c r="BK16" s="9">
        <v>106.282</v>
      </c>
      <c r="BL16" s="9">
        <v>83.98</v>
      </c>
      <c r="BM16" s="9">
        <v>5.1520000000000001</v>
      </c>
      <c r="BN16" s="9">
        <v>78.828000000000003</v>
      </c>
      <c r="BO16" s="9">
        <v>325.85300000000001</v>
      </c>
      <c r="BP16" s="9">
        <v>79.102999999999994</v>
      </c>
      <c r="BQ16" s="9">
        <v>61.375</v>
      </c>
      <c r="BR16" s="9">
        <v>5.2510000000000003</v>
      </c>
      <c r="BS16" s="9">
        <v>56.124000000000002</v>
      </c>
      <c r="BT16" s="9">
        <v>215.03800000000001</v>
      </c>
      <c r="BU16" s="9">
        <v>51.677</v>
      </c>
      <c r="BV16" s="9">
        <v>38.805999999999997</v>
      </c>
      <c r="BW16" s="9">
        <v>3.8220000000000001</v>
      </c>
      <c r="BX16" s="9">
        <v>34.984000000000002</v>
      </c>
      <c r="BY16" s="9">
        <v>110.815</v>
      </c>
      <c r="BZ16" s="9">
        <v>27.425999999999998</v>
      </c>
      <c r="CA16" s="9">
        <v>22.568999999999999</v>
      </c>
      <c r="CB16" s="9">
        <v>1.429</v>
      </c>
      <c r="CC16" s="9">
        <v>21.14</v>
      </c>
      <c r="CD16" s="9">
        <v>235.935</v>
      </c>
      <c r="CE16" s="9">
        <v>32.69</v>
      </c>
      <c r="CF16" s="9">
        <v>24.818999999999999</v>
      </c>
      <c r="CG16" s="9">
        <v>1.33</v>
      </c>
      <c r="CH16" s="9">
        <v>23.488</v>
      </c>
      <c r="CI16" s="9">
        <v>91.855000000000004</v>
      </c>
      <c r="CJ16" s="9">
        <v>17.245999999999999</v>
      </c>
      <c r="CK16" s="9">
        <v>12.297000000000001</v>
      </c>
      <c r="CL16" s="9">
        <v>0</v>
      </c>
      <c r="CM16" s="9">
        <v>12.297000000000001</v>
      </c>
      <c r="CN16" s="9">
        <v>144.08000000000001</v>
      </c>
      <c r="CO16" s="9">
        <v>15.444000000000001</v>
      </c>
      <c r="CP16" s="9">
        <v>12.522</v>
      </c>
      <c r="CQ16" s="9">
        <v>1.33</v>
      </c>
      <c r="CR16" s="9">
        <v>11.192</v>
      </c>
      <c r="CS16" s="9">
        <v>1465.787</v>
      </c>
      <c r="CT16" s="9">
        <v>173.327</v>
      </c>
      <c r="CU16" s="9">
        <v>128.375</v>
      </c>
      <c r="CV16" s="9">
        <v>21.702000000000002</v>
      </c>
      <c r="CW16" s="9">
        <v>106.673</v>
      </c>
      <c r="CX16" s="9">
        <v>596.58799999999997</v>
      </c>
      <c r="CY16" s="9">
        <v>91.906000000000006</v>
      </c>
      <c r="CZ16" s="9">
        <v>64.915999999999997</v>
      </c>
      <c r="DA16" s="9">
        <v>10.068</v>
      </c>
      <c r="DB16" s="9">
        <v>54.847999999999999</v>
      </c>
      <c r="DC16" s="9">
        <v>869.2</v>
      </c>
      <c r="DD16" s="9">
        <v>81.421000000000006</v>
      </c>
      <c r="DE16" s="9">
        <v>63.459000000000003</v>
      </c>
      <c r="DF16" s="9">
        <v>11.634</v>
      </c>
      <c r="DG16" s="9">
        <v>51.825000000000003</v>
      </c>
      <c r="DH16" s="9">
        <v>1260.0630000000001</v>
      </c>
      <c r="DI16" s="9">
        <v>140.40299999999999</v>
      </c>
      <c r="DJ16" s="9">
        <v>106.77200000000001</v>
      </c>
      <c r="DK16" s="9">
        <v>20.376999999999999</v>
      </c>
      <c r="DL16" s="9">
        <v>86.396000000000001</v>
      </c>
      <c r="DM16" s="9">
        <v>482.17200000000003</v>
      </c>
      <c r="DN16" s="9">
        <v>70.858999999999995</v>
      </c>
      <c r="DO16" s="9">
        <v>52.790999999999997</v>
      </c>
      <c r="DP16" s="9">
        <v>9.3559999999999999</v>
      </c>
      <c r="DQ16" s="9">
        <v>43.436</v>
      </c>
      <c r="DR16" s="9">
        <v>777.89</v>
      </c>
      <c r="DS16" s="9">
        <v>69.543000000000006</v>
      </c>
      <c r="DT16" s="9">
        <v>53.981000000000002</v>
      </c>
      <c r="DU16" s="9">
        <v>11.021000000000001</v>
      </c>
      <c r="DV16" s="9">
        <v>42.96</v>
      </c>
      <c r="DW16" s="9">
        <v>205.72499999999999</v>
      </c>
      <c r="DX16" s="9">
        <v>32.923999999999999</v>
      </c>
      <c r="DY16" s="9">
        <v>21.603000000000002</v>
      </c>
      <c r="DZ16" s="9">
        <v>1.325</v>
      </c>
      <c r="EA16" s="9">
        <v>20.277000000000001</v>
      </c>
      <c r="EB16" s="9">
        <v>114.41500000000001</v>
      </c>
      <c r="EC16" s="9">
        <v>21.047000000000001</v>
      </c>
      <c r="ED16" s="9">
        <v>12.125</v>
      </c>
      <c r="EE16" s="9">
        <v>0.71199999999999997</v>
      </c>
      <c r="EF16" s="9">
        <v>11.413</v>
      </c>
      <c r="EG16" s="9">
        <v>91.308999999999997</v>
      </c>
      <c r="EH16" s="9">
        <v>11.877000000000001</v>
      </c>
      <c r="EI16" s="9">
        <v>9.4779999999999998</v>
      </c>
      <c r="EJ16" s="9">
        <v>0.61299999999999999</v>
      </c>
      <c r="EK16" s="9">
        <v>8.8650000000000002</v>
      </c>
      <c r="EL16" s="9">
        <v>120.15900000000001</v>
      </c>
      <c r="EM16" s="9">
        <v>23.027000000000001</v>
      </c>
      <c r="EN16" s="9">
        <v>16.754000000000001</v>
      </c>
      <c r="EO16" s="9">
        <v>1.94</v>
      </c>
      <c r="EP16" s="9">
        <v>14.814</v>
      </c>
      <c r="EQ16" s="9">
        <v>53.767000000000003</v>
      </c>
      <c r="ER16" s="9">
        <v>10.552</v>
      </c>
      <c r="ES16" s="9">
        <v>7.3819999999999997</v>
      </c>
      <c r="ET16" s="9">
        <v>0.222</v>
      </c>
      <c r="EU16" s="9">
        <v>7.1609999999999996</v>
      </c>
      <c r="EV16" s="9">
        <v>66.391000000000005</v>
      </c>
      <c r="EW16" s="9">
        <v>12.474</v>
      </c>
      <c r="EX16" s="9">
        <v>9.3719999999999999</v>
      </c>
      <c r="EY16" s="9">
        <v>1.7190000000000001</v>
      </c>
      <c r="EZ16" s="9">
        <v>7.6529999999999996</v>
      </c>
      <c r="FA16" s="9">
        <v>4410.085</v>
      </c>
      <c r="FB16" s="9">
        <v>729.70399999999995</v>
      </c>
      <c r="FC16" s="9">
        <v>562.25</v>
      </c>
      <c r="FD16" s="9">
        <v>63.002000000000002</v>
      </c>
      <c r="FE16" s="9">
        <v>499.24799999999999</v>
      </c>
      <c r="FF16" s="9">
        <v>1930.3889999999999</v>
      </c>
      <c r="FG16" s="9">
        <v>285.15300000000002</v>
      </c>
      <c r="FH16" s="9">
        <v>221.72900000000001</v>
      </c>
      <c r="FI16" s="9">
        <v>28.890999999999998</v>
      </c>
      <c r="FJ16" s="9">
        <v>192.83699999999999</v>
      </c>
      <c r="FK16" s="9">
        <v>2479.6950000000002</v>
      </c>
      <c r="FL16" s="9">
        <v>444.55099999999999</v>
      </c>
      <c r="FM16" s="9">
        <v>340.52199999999999</v>
      </c>
      <c r="FN16" s="9">
        <v>34.110999999999997</v>
      </c>
      <c r="FO16" s="9">
        <v>306.411</v>
      </c>
      <c r="FP16" s="9">
        <v>2406.6170000000002</v>
      </c>
      <c r="FQ16" s="9">
        <v>426.49200000000002</v>
      </c>
      <c r="FR16" s="9">
        <v>317.387</v>
      </c>
      <c r="FS16" s="9">
        <v>39.948</v>
      </c>
      <c r="FT16" s="9">
        <v>277.43900000000002</v>
      </c>
      <c r="FU16" s="9">
        <v>956.71799999999996</v>
      </c>
      <c r="FV16" s="9">
        <v>143.696</v>
      </c>
      <c r="FW16" s="9">
        <v>104.82299999999999</v>
      </c>
      <c r="FX16" s="9">
        <v>16.905999999999999</v>
      </c>
      <c r="FY16" s="9">
        <v>87.915999999999997</v>
      </c>
      <c r="FZ16" s="9">
        <v>1449.8979999999999</v>
      </c>
      <c r="GA16" s="9">
        <v>282.79599999999999</v>
      </c>
      <c r="GB16" s="9">
        <v>212.56399999999999</v>
      </c>
      <c r="GC16" s="9">
        <v>23.042000000000002</v>
      </c>
      <c r="GD16" s="9">
        <v>189.52199999999999</v>
      </c>
      <c r="GE16" s="9">
        <v>172.24600000000001</v>
      </c>
      <c r="GF16" s="9">
        <v>42.744999999999997</v>
      </c>
      <c r="GG16" s="9">
        <v>31.719000000000001</v>
      </c>
      <c r="GH16" s="9">
        <v>2.6909999999999998</v>
      </c>
      <c r="GI16" s="9">
        <v>29.027999999999999</v>
      </c>
      <c r="GJ16" s="9">
        <v>54.820999999999998</v>
      </c>
      <c r="GK16" s="9">
        <v>11.579000000000001</v>
      </c>
      <c r="GL16" s="9">
        <v>9.077</v>
      </c>
      <c r="GM16" s="9">
        <v>6.3E-2</v>
      </c>
      <c r="GN16" s="9">
        <v>9.0139999999999993</v>
      </c>
      <c r="GO16" s="9">
        <v>117.42400000000001</v>
      </c>
      <c r="GP16" s="9">
        <v>31.164999999999999</v>
      </c>
      <c r="GQ16" s="9">
        <v>22.641999999999999</v>
      </c>
      <c r="GR16" s="9">
        <v>2.6280000000000001</v>
      </c>
      <c r="GS16" s="9">
        <v>20.013999999999999</v>
      </c>
      <c r="GT16" s="9">
        <v>613.81399999999996</v>
      </c>
      <c r="GU16" s="9">
        <v>52.332000000000001</v>
      </c>
      <c r="GV16" s="9">
        <v>44.912999999999997</v>
      </c>
      <c r="GW16" s="9">
        <v>6.2850000000000001</v>
      </c>
      <c r="GX16" s="9">
        <v>38.628</v>
      </c>
      <c r="GY16" s="9">
        <v>274.08</v>
      </c>
      <c r="GZ16" s="9">
        <v>21.577000000000002</v>
      </c>
      <c r="HA16" s="9">
        <v>18.303999999999998</v>
      </c>
      <c r="HB16" s="9">
        <v>2.6659999999999999</v>
      </c>
      <c r="HC16" s="9">
        <v>15.637</v>
      </c>
      <c r="HD16" s="9">
        <v>339.73399999999998</v>
      </c>
      <c r="HE16" s="9">
        <v>30.754999999999999</v>
      </c>
      <c r="HF16" s="9">
        <v>26.609000000000002</v>
      </c>
      <c r="HG16" s="9">
        <v>3.6190000000000002</v>
      </c>
      <c r="HH16" s="9">
        <v>22.99</v>
      </c>
      <c r="HI16" s="9">
        <v>403.17599999999999</v>
      </c>
      <c r="HJ16" s="9">
        <v>30.623000000000001</v>
      </c>
      <c r="HK16" s="9">
        <v>25.061</v>
      </c>
      <c r="HL16" s="9">
        <v>4.4690000000000003</v>
      </c>
      <c r="HM16" s="9">
        <v>20.591999999999999</v>
      </c>
      <c r="HN16" s="9">
        <v>177.22499999999999</v>
      </c>
      <c r="HO16" s="9">
        <v>10.653</v>
      </c>
      <c r="HP16" s="9">
        <v>9.4380000000000006</v>
      </c>
      <c r="HQ16" s="9">
        <v>2.9870000000000001</v>
      </c>
      <c r="HR16" s="9">
        <v>6.4509999999999996</v>
      </c>
      <c r="HS16" s="9">
        <v>225.95099999999999</v>
      </c>
      <c r="HT16" s="9">
        <v>19.97</v>
      </c>
      <c r="HU16" s="9">
        <v>15.622999999999999</v>
      </c>
      <c r="HV16" s="9">
        <v>1.482</v>
      </c>
      <c r="HW16" s="9">
        <v>14.141</v>
      </c>
      <c r="HX16" s="9">
        <v>197.56800000000001</v>
      </c>
      <c r="HY16" s="9">
        <v>40.655000000000001</v>
      </c>
      <c r="HZ16" s="9">
        <v>28.277000000000001</v>
      </c>
      <c r="IA16" s="9">
        <v>3.9180000000000001</v>
      </c>
      <c r="IB16" s="9">
        <v>24.359000000000002</v>
      </c>
      <c r="IC16" s="9">
        <v>77.986999999999995</v>
      </c>
      <c r="ID16" s="9">
        <v>16.478000000000002</v>
      </c>
      <c r="IE16" s="9">
        <v>9.9979999999999993</v>
      </c>
      <c r="IF16" s="9">
        <v>2</v>
      </c>
      <c r="IG16" s="9">
        <v>7.9980000000000002</v>
      </c>
      <c r="IH16" s="9">
        <v>119.581</v>
      </c>
      <c r="II16" s="9">
        <v>24.177</v>
      </c>
      <c r="IJ16" s="9">
        <v>18.277999999999999</v>
      </c>
      <c r="IK16" s="9">
        <v>1.917</v>
      </c>
      <c r="IL16" s="9">
        <v>16.361000000000001</v>
      </c>
      <c r="IM16" s="9">
        <v>291.99200000000002</v>
      </c>
      <c r="IN16" s="9">
        <v>66.069000000000003</v>
      </c>
      <c r="IO16" s="9">
        <v>43.448</v>
      </c>
      <c r="IP16" s="9">
        <v>2.9750000000000001</v>
      </c>
      <c r="IQ16" s="9">
        <v>40.472999999999999</v>
      </c>
    </row>
    <row r="17" spans="1:251">
      <c r="A17" s="10">
        <v>44228</v>
      </c>
      <c r="B17" s="9">
        <v>2105.2130000000002</v>
      </c>
      <c r="C17" s="9">
        <v>375.41199999999998</v>
      </c>
      <c r="D17" s="9">
        <v>273.17599999999999</v>
      </c>
      <c r="E17" s="9">
        <v>34.942999999999998</v>
      </c>
      <c r="F17" s="9">
        <v>238.23400000000001</v>
      </c>
      <c r="G17" s="9">
        <v>774.17499999999995</v>
      </c>
      <c r="H17" s="9">
        <v>306.875</v>
      </c>
      <c r="I17" s="9">
        <v>217.535</v>
      </c>
      <c r="J17" s="9">
        <v>20.36</v>
      </c>
      <c r="K17" s="9">
        <v>197.17599999999999</v>
      </c>
      <c r="L17" s="9">
        <v>164.673</v>
      </c>
      <c r="M17" s="9">
        <v>54.902999999999999</v>
      </c>
      <c r="N17" s="9">
        <v>38.030999999999999</v>
      </c>
      <c r="O17" s="9">
        <v>4.5149999999999997</v>
      </c>
      <c r="P17" s="9">
        <v>33.515999999999998</v>
      </c>
      <c r="Q17" s="9">
        <v>609.50199999999995</v>
      </c>
      <c r="R17" s="9">
        <v>251.97200000000001</v>
      </c>
      <c r="S17" s="9">
        <v>179.50399999999999</v>
      </c>
      <c r="T17" s="9">
        <v>15.845000000000001</v>
      </c>
      <c r="U17" s="9">
        <v>163.66</v>
      </c>
      <c r="V17" s="9">
        <v>2884.3739999999998</v>
      </c>
      <c r="W17" s="9">
        <v>208.60300000000001</v>
      </c>
      <c r="X17" s="9">
        <v>163.71100000000001</v>
      </c>
      <c r="Y17" s="9">
        <v>40.843000000000004</v>
      </c>
      <c r="Z17" s="9">
        <v>122.86799999999999</v>
      </c>
      <c r="AA17" s="9">
        <v>1388.663</v>
      </c>
      <c r="AB17" s="9">
        <v>85.162999999999997</v>
      </c>
      <c r="AC17" s="9">
        <v>70.037999999999997</v>
      </c>
      <c r="AD17" s="9">
        <v>21.744</v>
      </c>
      <c r="AE17" s="9">
        <v>48.293999999999997</v>
      </c>
      <c r="AF17" s="9">
        <v>1495.711</v>
      </c>
      <c r="AG17" s="9">
        <v>123.44</v>
      </c>
      <c r="AH17" s="9">
        <v>93.671999999999997</v>
      </c>
      <c r="AI17" s="9">
        <v>19.097999999999999</v>
      </c>
      <c r="AJ17" s="9">
        <v>74.573999999999998</v>
      </c>
      <c r="AK17" s="9">
        <v>426.67500000000001</v>
      </c>
      <c r="AL17" s="9">
        <v>114.455</v>
      </c>
      <c r="AM17" s="9">
        <v>76.051000000000002</v>
      </c>
      <c r="AN17" s="9">
        <v>7.2809999999999997</v>
      </c>
      <c r="AO17" s="9">
        <v>68.771000000000001</v>
      </c>
      <c r="AP17" s="9">
        <v>65.991</v>
      </c>
      <c r="AQ17" s="9">
        <v>11.071</v>
      </c>
      <c r="AR17" s="9">
        <v>6.5069999999999997</v>
      </c>
      <c r="AS17" s="9">
        <v>1.304</v>
      </c>
      <c r="AT17" s="9">
        <v>5.2030000000000003</v>
      </c>
      <c r="AU17" s="9">
        <v>360.68400000000003</v>
      </c>
      <c r="AV17" s="9">
        <v>103.384</v>
      </c>
      <c r="AW17" s="9">
        <v>69.545000000000002</v>
      </c>
      <c r="AX17" s="9">
        <v>5.9770000000000003</v>
      </c>
      <c r="AY17" s="9">
        <v>63.567999999999998</v>
      </c>
      <c r="AZ17" s="9">
        <v>636.57799999999997</v>
      </c>
      <c r="BA17" s="9">
        <v>232.136</v>
      </c>
      <c r="BB17" s="9">
        <v>189.07900000000001</v>
      </c>
      <c r="BC17" s="9">
        <v>11.63</v>
      </c>
      <c r="BD17" s="9">
        <v>177.45</v>
      </c>
      <c r="BE17" s="9">
        <v>355.95100000000002</v>
      </c>
      <c r="BF17" s="9">
        <v>131.14500000000001</v>
      </c>
      <c r="BG17" s="9">
        <v>105.86499999999999</v>
      </c>
      <c r="BH17" s="9">
        <v>7.6989999999999998</v>
      </c>
      <c r="BI17" s="9">
        <v>98.165999999999997</v>
      </c>
      <c r="BJ17" s="9">
        <v>280.62700000000001</v>
      </c>
      <c r="BK17" s="9">
        <v>100.991</v>
      </c>
      <c r="BL17" s="9">
        <v>83.213999999999999</v>
      </c>
      <c r="BM17" s="9">
        <v>3.93</v>
      </c>
      <c r="BN17" s="9">
        <v>79.284000000000006</v>
      </c>
      <c r="BO17" s="9">
        <v>325.43200000000002</v>
      </c>
      <c r="BP17" s="9">
        <v>99.135000000000005</v>
      </c>
      <c r="BQ17" s="9">
        <v>77.188999999999993</v>
      </c>
      <c r="BR17" s="9">
        <v>9.6199999999999992</v>
      </c>
      <c r="BS17" s="9">
        <v>67.569000000000003</v>
      </c>
      <c r="BT17" s="9">
        <v>200.32499999999999</v>
      </c>
      <c r="BU17" s="9">
        <v>57.685000000000002</v>
      </c>
      <c r="BV17" s="9">
        <v>47.158000000000001</v>
      </c>
      <c r="BW17" s="9">
        <v>6.0359999999999996</v>
      </c>
      <c r="BX17" s="9">
        <v>41.122</v>
      </c>
      <c r="BY17" s="9">
        <v>125.107</v>
      </c>
      <c r="BZ17" s="9">
        <v>41.45</v>
      </c>
      <c r="CA17" s="9">
        <v>30.030999999999999</v>
      </c>
      <c r="CB17" s="9">
        <v>3.5840000000000001</v>
      </c>
      <c r="CC17" s="9">
        <v>26.446999999999999</v>
      </c>
      <c r="CD17" s="9">
        <v>281.262</v>
      </c>
      <c r="CE17" s="9">
        <v>26.138000000000002</v>
      </c>
      <c r="CF17" s="9">
        <v>16.802</v>
      </c>
      <c r="CG17" s="9">
        <v>1.0640000000000001</v>
      </c>
      <c r="CH17" s="9">
        <v>15.739000000000001</v>
      </c>
      <c r="CI17" s="9">
        <v>84.876000000000005</v>
      </c>
      <c r="CJ17" s="9">
        <v>13.378</v>
      </c>
      <c r="CK17" s="9">
        <v>8.0500000000000007</v>
      </c>
      <c r="CL17" s="9">
        <v>0.42099999999999999</v>
      </c>
      <c r="CM17" s="9">
        <v>7.63</v>
      </c>
      <c r="CN17" s="9">
        <v>196.386</v>
      </c>
      <c r="CO17" s="9">
        <v>12.760999999999999</v>
      </c>
      <c r="CP17" s="9">
        <v>8.7520000000000007</v>
      </c>
      <c r="CQ17" s="9">
        <v>0.64300000000000002</v>
      </c>
      <c r="CR17" s="9">
        <v>8.109</v>
      </c>
      <c r="CS17" s="9">
        <v>1484.5</v>
      </c>
      <c r="CT17" s="9">
        <v>160.11600000000001</v>
      </c>
      <c r="CU17" s="9">
        <v>116.822</v>
      </c>
      <c r="CV17" s="9">
        <v>21.562000000000001</v>
      </c>
      <c r="CW17" s="9">
        <v>95.26</v>
      </c>
      <c r="CX17" s="9">
        <v>597.05999999999995</v>
      </c>
      <c r="CY17" s="9">
        <v>82.489000000000004</v>
      </c>
      <c r="CZ17" s="9">
        <v>60.765000000000001</v>
      </c>
      <c r="DA17" s="9">
        <v>9.9749999999999996</v>
      </c>
      <c r="DB17" s="9">
        <v>50.79</v>
      </c>
      <c r="DC17" s="9">
        <v>887.44</v>
      </c>
      <c r="DD17" s="9">
        <v>77.626999999999995</v>
      </c>
      <c r="DE17" s="9">
        <v>56.057000000000002</v>
      </c>
      <c r="DF17" s="9">
        <v>11.587</v>
      </c>
      <c r="DG17" s="9">
        <v>44.47</v>
      </c>
      <c r="DH17" s="9">
        <v>1267.3969999999999</v>
      </c>
      <c r="DI17" s="9">
        <v>111.34399999999999</v>
      </c>
      <c r="DJ17" s="9">
        <v>82.156000000000006</v>
      </c>
      <c r="DK17" s="9">
        <v>18.603000000000002</v>
      </c>
      <c r="DL17" s="9">
        <v>63.552999999999997</v>
      </c>
      <c r="DM17" s="9">
        <v>463.44499999999999</v>
      </c>
      <c r="DN17" s="9">
        <v>56.22</v>
      </c>
      <c r="DO17" s="9">
        <v>41.393000000000001</v>
      </c>
      <c r="DP17" s="9">
        <v>7.5359999999999996</v>
      </c>
      <c r="DQ17" s="9">
        <v>33.856000000000002</v>
      </c>
      <c r="DR17" s="9">
        <v>803.952</v>
      </c>
      <c r="DS17" s="9">
        <v>55.124000000000002</v>
      </c>
      <c r="DT17" s="9">
        <v>40.764000000000003</v>
      </c>
      <c r="DU17" s="9">
        <v>11.067</v>
      </c>
      <c r="DV17" s="9">
        <v>29.696999999999999</v>
      </c>
      <c r="DW17" s="9">
        <v>217.10300000000001</v>
      </c>
      <c r="DX17" s="9">
        <v>48.773000000000003</v>
      </c>
      <c r="DY17" s="9">
        <v>34.665999999999997</v>
      </c>
      <c r="DZ17" s="9">
        <v>2.9580000000000002</v>
      </c>
      <c r="EA17" s="9">
        <v>31.707000000000001</v>
      </c>
      <c r="EB17" s="9">
        <v>133.61500000000001</v>
      </c>
      <c r="EC17" s="9">
        <v>26.268999999999998</v>
      </c>
      <c r="ED17" s="9">
        <v>19.373000000000001</v>
      </c>
      <c r="EE17" s="9">
        <v>2.4380000000000002</v>
      </c>
      <c r="EF17" s="9">
        <v>16.934000000000001</v>
      </c>
      <c r="EG17" s="9">
        <v>83.488</v>
      </c>
      <c r="EH17" s="9">
        <v>22.503</v>
      </c>
      <c r="EI17" s="9">
        <v>15.292999999999999</v>
      </c>
      <c r="EJ17" s="9">
        <v>0.52</v>
      </c>
      <c r="EK17" s="9">
        <v>14.773</v>
      </c>
      <c r="EL17" s="9">
        <v>75.281999999999996</v>
      </c>
      <c r="EM17" s="9">
        <v>8.2029999999999994</v>
      </c>
      <c r="EN17" s="9">
        <v>5.0419999999999998</v>
      </c>
      <c r="EO17" s="9">
        <v>0.64800000000000002</v>
      </c>
      <c r="EP17" s="9">
        <v>4.3940000000000001</v>
      </c>
      <c r="EQ17" s="9">
        <v>30.423999999999999</v>
      </c>
      <c r="ER17" s="9">
        <v>0.94399999999999995</v>
      </c>
      <c r="ES17" s="9">
        <v>0.73399999999999999</v>
      </c>
      <c r="ET17" s="9">
        <v>0.442</v>
      </c>
      <c r="EU17" s="9">
        <v>0.29199999999999998</v>
      </c>
      <c r="EV17" s="9">
        <v>44.857999999999997</v>
      </c>
      <c r="EW17" s="9">
        <v>7.2590000000000003</v>
      </c>
      <c r="EX17" s="9">
        <v>4.3079999999999998</v>
      </c>
      <c r="EY17" s="9">
        <v>0.20599999999999999</v>
      </c>
      <c r="EZ17" s="9">
        <v>4.1020000000000003</v>
      </c>
      <c r="FA17" s="9">
        <v>4362.6329999999998</v>
      </c>
      <c r="FB17" s="9">
        <v>727.75699999999995</v>
      </c>
      <c r="FC17" s="9">
        <v>550.72299999999996</v>
      </c>
      <c r="FD17" s="9">
        <v>57.819000000000003</v>
      </c>
      <c r="FE17" s="9">
        <v>492.90499999999997</v>
      </c>
      <c r="FF17" s="9">
        <v>1900.4880000000001</v>
      </c>
      <c r="FG17" s="9">
        <v>298.09199999999998</v>
      </c>
      <c r="FH17" s="9">
        <v>231.51300000000001</v>
      </c>
      <c r="FI17" s="9">
        <v>29.91</v>
      </c>
      <c r="FJ17" s="9">
        <v>201.602</v>
      </c>
      <c r="FK17" s="9">
        <v>2462.145</v>
      </c>
      <c r="FL17" s="9">
        <v>429.66399999999999</v>
      </c>
      <c r="FM17" s="9">
        <v>319.21100000000001</v>
      </c>
      <c r="FN17" s="9">
        <v>27.908999999999999</v>
      </c>
      <c r="FO17" s="9">
        <v>291.30200000000002</v>
      </c>
      <c r="FP17" s="9">
        <v>2521.7449999999999</v>
      </c>
      <c r="FQ17" s="9">
        <v>427.15199999999999</v>
      </c>
      <c r="FR17" s="9">
        <v>311.01299999999998</v>
      </c>
      <c r="FS17" s="9">
        <v>55.186999999999998</v>
      </c>
      <c r="FT17" s="9">
        <v>255.82599999999999</v>
      </c>
      <c r="FU17" s="9">
        <v>985.76499999999999</v>
      </c>
      <c r="FV17" s="9">
        <v>138.393</v>
      </c>
      <c r="FW17" s="9">
        <v>105.34399999999999</v>
      </c>
      <c r="FX17" s="9">
        <v>22.225999999999999</v>
      </c>
      <c r="FY17" s="9">
        <v>83.117999999999995</v>
      </c>
      <c r="FZ17" s="9">
        <v>1535.981</v>
      </c>
      <c r="GA17" s="9">
        <v>288.75900000000001</v>
      </c>
      <c r="GB17" s="9">
        <v>205.66900000000001</v>
      </c>
      <c r="GC17" s="9">
        <v>32.960999999999999</v>
      </c>
      <c r="GD17" s="9">
        <v>172.708</v>
      </c>
      <c r="GE17" s="9">
        <v>181.58799999999999</v>
      </c>
      <c r="GF17" s="9">
        <v>38.098999999999997</v>
      </c>
      <c r="GG17" s="9">
        <v>29.898</v>
      </c>
      <c r="GH17" s="9">
        <v>5.75</v>
      </c>
      <c r="GI17" s="9">
        <v>24.148</v>
      </c>
      <c r="GJ17" s="9">
        <v>76.004000000000005</v>
      </c>
      <c r="GK17" s="9">
        <v>18.286999999999999</v>
      </c>
      <c r="GL17" s="9">
        <v>15.195</v>
      </c>
      <c r="GM17" s="9">
        <v>1.948</v>
      </c>
      <c r="GN17" s="9">
        <v>13.247</v>
      </c>
      <c r="GO17" s="9">
        <v>105.584</v>
      </c>
      <c r="GP17" s="9">
        <v>19.812000000000001</v>
      </c>
      <c r="GQ17" s="9">
        <v>14.704000000000001</v>
      </c>
      <c r="GR17" s="9">
        <v>3.802</v>
      </c>
      <c r="GS17" s="9">
        <v>10.901</v>
      </c>
      <c r="GT17" s="9">
        <v>669.97799999999995</v>
      </c>
      <c r="GU17" s="9">
        <v>64.364999999999995</v>
      </c>
      <c r="GV17" s="9">
        <v>50.16</v>
      </c>
      <c r="GW17" s="9">
        <v>9.3119999999999994</v>
      </c>
      <c r="GX17" s="9">
        <v>40.848999999999997</v>
      </c>
      <c r="GY17" s="9">
        <v>302.94200000000001</v>
      </c>
      <c r="GZ17" s="9">
        <v>23.015000000000001</v>
      </c>
      <c r="HA17" s="9">
        <v>18.169</v>
      </c>
      <c r="HB17" s="9">
        <v>4.5650000000000004</v>
      </c>
      <c r="HC17" s="9">
        <v>13.605</v>
      </c>
      <c r="HD17" s="9">
        <v>367.036</v>
      </c>
      <c r="HE17" s="9">
        <v>41.35</v>
      </c>
      <c r="HF17" s="9">
        <v>31.991</v>
      </c>
      <c r="HG17" s="9">
        <v>4.7469999999999999</v>
      </c>
      <c r="HH17" s="9">
        <v>27.244</v>
      </c>
      <c r="HI17" s="9">
        <v>423.24400000000003</v>
      </c>
      <c r="HJ17" s="9">
        <v>21.853000000000002</v>
      </c>
      <c r="HK17" s="9">
        <v>15.361000000000001</v>
      </c>
      <c r="HL17" s="9">
        <v>4.157</v>
      </c>
      <c r="HM17" s="9">
        <v>11.204000000000001</v>
      </c>
      <c r="HN17" s="9">
        <v>191.642</v>
      </c>
      <c r="HO17" s="9">
        <v>11.225</v>
      </c>
      <c r="HP17" s="9">
        <v>6.8490000000000002</v>
      </c>
      <c r="HQ17" s="9">
        <v>2.3180000000000001</v>
      </c>
      <c r="HR17" s="9">
        <v>4.5309999999999997</v>
      </c>
      <c r="HS17" s="9">
        <v>231.602</v>
      </c>
      <c r="HT17" s="9">
        <v>10.629</v>
      </c>
      <c r="HU17" s="9">
        <v>8.5120000000000005</v>
      </c>
      <c r="HV17" s="9">
        <v>1.839</v>
      </c>
      <c r="HW17" s="9">
        <v>6.673</v>
      </c>
      <c r="HX17" s="9">
        <v>226.40799999999999</v>
      </c>
      <c r="HY17" s="9">
        <v>40.325000000000003</v>
      </c>
      <c r="HZ17" s="9">
        <v>28.981000000000002</v>
      </c>
      <c r="IA17" s="9">
        <v>2.347</v>
      </c>
      <c r="IB17" s="9">
        <v>26.634</v>
      </c>
      <c r="IC17" s="9">
        <v>83.817999999999998</v>
      </c>
      <c r="ID17" s="9">
        <v>15.305999999999999</v>
      </c>
      <c r="IE17" s="9">
        <v>10.654999999999999</v>
      </c>
      <c r="IF17" s="9">
        <v>0.55000000000000004</v>
      </c>
      <c r="IG17" s="9">
        <v>10.105</v>
      </c>
      <c r="IH17" s="9">
        <v>142.59</v>
      </c>
      <c r="II17" s="9">
        <v>25.018000000000001</v>
      </c>
      <c r="IJ17" s="9">
        <v>18.327000000000002</v>
      </c>
      <c r="IK17" s="9">
        <v>1.798</v>
      </c>
      <c r="IL17" s="9">
        <v>16.529</v>
      </c>
      <c r="IM17" s="9">
        <v>318.95699999999999</v>
      </c>
      <c r="IN17" s="9">
        <v>81.266000000000005</v>
      </c>
      <c r="IO17" s="9">
        <v>60.069000000000003</v>
      </c>
      <c r="IP17" s="9">
        <v>10.739000000000001</v>
      </c>
      <c r="IQ17" s="9">
        <v>49.33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P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4.7109375" defaultRowHeight="11.25"/>
  <cols>
    <col min="1" max="16384" width="14.7109375" style="1"/>
  </cols>
  <sheetData>
    <row r="1" spans="1:146" s="2" customFormat="1" ht="99.95" customHeight="1">
      <c r="B1" s="3" t="s">
        <v>1012</v>
      </c>
      <c r="C1" s="3" t="s">
        <v>1013</v>
      </c>
      <c r="D1" s="3" t="s">
        <v>1014</v>
      </c>
      <c r="E1" s="3" t="s">
        <v>1015</v>
      </c>
      <c r="F1" s="3" t="s">
        <v>1016</v>
      </c>
      <c r="G1" s="3" t="s">
        <v>1017</v>
      </c>
      <c r="H1" s="3" t="s">
        <v>1018</v>
      </c>
      <c r="I1" s="3" t="s">
        <v>1019</v>
      </c>
      <c r="J1" s="3" t="s">
        <v>1020</v>
      </c>
      <c r="K1" s="3" t="s">
        <v>1021</v>
      </c>
      <c r="L1" s="3" t="s">
        <v>1022</v>
      </c>
      <c r="M1" s="3" t="s">
        <v>1023</v>
      </c>
      <c r="N1" s="3" t="s">
        <v>1024</v>
      </c>
      <c r="O1" s="3" t="s">
        <v>1025</v>
      </c>
      <c r="P1" s="3" t="s">
        <v>1026</v>
      </c>
      <c r="Q1" s="3" t="s">
        <v>1027</v>
      </c>
      <c r="R1" s="3" t="s">
        <v>1028</v>
      </c>
      <c r="S1" s="3" t="s">
        <v>1029</v>
      </c>
      <c r="T1" s="3" t="s">
        <v>1030</v>
      </c>
      <c r="U1" s="3" t="s">
        <v>1031</v>
      </c>
      <c r="V1" s="3" t="s">
        <v>1032</v>
      </c>
      <c r="W1" s="3" t="s">
        <v>1033</v>
      </c>
      <c r="X1" s="3" t="s">
        <v>1034</v>
      </c>
      <c r="Y1" s="3" t="s">
        <v>1035</v>
      </c>
      <c r="Z1" s="3" t="s">
        <v>1036</v>
      </c>
      <c r="AA1" s="3" t="s">
        <v>1037</v>
      </c>
      <c r="AB1" s="3" t="s">
        <v>1038</v>
      </c>
      <c r="AC1" s="3" t="s">
        <v>1039</v>
      </c>
      <c r="AD1" s="3" t="s">
        <v>1040</v>
      </c>
      <c r="AE1" s="3" t="s">
        <v>1041</v>
      </c>
      <c r="AF1" s="3" t="s">
        <v>1042</v>
      </c>
      <c r="AG1" s="3" t="s">
        <v>1043</v>
      </c>
      <c r="AH1" s="3" t="s">
        <v>1044</v>
      </c>
      <c r="AI1" s="3" t="s">
        <v>1045</v>
      </c>
      <c r="AJ1" s="3" t="s">
        <v>1046</v>
      </c>
      <c r="AK1" s="3" t="s">
        <v>1047</v>
      </c>
      <c r="AL1" s="3" t="s">
        <v>1048</v>
      </c>
      <c r="AM1" s="3" t="s">
        <v>1049</v>
      </c>
      <c r="AN1" s="3" t="s">
        <v>1050</v>
      </c>
      <c r="AO1" s="3" t="s">
        <v>1051</v>
      </c>
      <c r="AP1" s="3" t="s">
        <v>1052</v>
      </c>
      <c r="AQ1" s="3" t="s">
        <v>1053</v>
      </c>
      <c r="AR1" s="3" t="s">
        <v>1054</v>
      </c>
      <c r="AS1" s="3" t="s">
        <v>1055</v>
      </c>
      <c r="AT1" s="3" t="s">
        <v>1056</v>
      </c>
      <c r="AU1" s="3" t="s">
        <v>1057</v>
      </c>
      <c r="AV1" s="3" t="s">
        <v>1058</v>
      </c>
      <c r="AW1" s="3" t="s">
        <v>1059</v>
      </c>
      <c r="AX1" s="3" t="s">
        <v>1060</v>
      </c>
      <c r="AY1" s="3" t="s">
        <v>1061</v>
      </c>
      <c r="AZ1" s="3" t="s">
        <v>1062</v>
      </c>
      <c r="BA1" s="3" t="s">
        <v>1063</v>
      </c>
      <c r="BB1" s="3" t="s">
        <v>1064</v>
      </c>
      <c r="BC1" s="3" t="s">
        <v>1065</v>
      </c>
      <c r="BD1" s="3" t="s">
        <v>1066</v>
      </c>
      <c r="BE1" s="3" t="s">
        <v>1067</v>
      </c>
      <c r="BF1" s="3" t="s">
        <v>1068</v>
      </c>
      <c r="BG1" s="3" t="s">
        <v>1069</v>
      </c>
      <c r="BH1" s="3" t="s">
        <v>1070</v>
      </c>
      <c r="BI1" s="3" t="s">
        <v>1071</v>
      </c>
      <c r="BJ1" s="3" t="s">
        <v>1072</v>
      </c>
      <c r="BK1" s="3" t="s">
        <v>1073</v>
      </c>
      <c r="BL1" s="3" t="s">
        <v>1074</v>
      </c>
      <c r="BM1" s="3" t="s">
        <v>1075</v>
      </c>
      <c r="BN1" s="3" t="s">
        <v>1076</v>
      </c>
      <c r="BO1" s="3" t="s">
        <v>1077</v>
      </c>
      <c r="BP1" s="3" t="s">
        <v>1078</v>
      </c>
      <c r="BQ1" s="3" t="s">
        <v>1079</v>
      </c>
      <c r="BR1" s="3" t="s">
        <v>1080</v>
      </c>
      <c r="BS1" s="3" t="s">
        <v>1081</v>
      </c>
      <c r="BT1" s="3" t="s">
        <v>1082</v>
      </c>
      <c r="BU1" s="3" t="s">
        <v>1083</v>
      </c>
      <c r="BV1" s="3" t="s">
        <v>1084</v>
      </c>
      <c r="BW1" s="3" t="s">
        <v>1085</v>
      </c>
      <c r="BX1" s="3" t="s">
        <v>1086</v>
      </c>
      <c r="BY1" s="3" t="s">
        <v>1087</v>
      </c>
      <c r="BZ1" s="3" t="s">
        <v>1088</v>
      </c>
      <c r="CA1" s="3" t="s">
        <v>1089</v>
      </c>
      <c r="CB1" s="3" t="s">
        <v>1090</v>
      </c>
      <c r="CC1" s="3" t="s">
        <v>1091</v>
      </c>
      <c r="CD1" s="3" t="s">
        <v>1092</v>
      </c>
      <c r="CE1" s="3" t="s">
        <v>1093</v>
      </c>
      <c r="CF1" s="3" t="s">
        <v>1094</v>
      </c>
      <c r="CG1" s="3" t="s">
        <v>1095</v>
      </c>
      <c r="CH1" s="3" t="s">
        <v>1096</v>
      </c>
      <c r="CI1" s="3" t="s">
        <v>1097</v>
      </c>
      <c r="CJ1" s="3" t="s">
        <v>1098</v>
      </c>
      <c r="CK1" s="3" t="s">
        <v>1099</v>
      </c>
      <c r="CL1" s="3" t="s">
        <v>1100</v>
      </c>
      <c r="CM1" s="3" t="s">
        <v>1101</v>
      </c>
      <c r="CN1" s="3" t="s">
        <v>1102</v>
      </c>
      <c r="CO1" s="3" t="s">
        <v>1103</v>
      </c>
      <c r="CP1" s="3" t="s">
        <v>1104</v>
      </c>
      <c r="CQ1" s="3" t="s">
        <v>1105</v>
      </c>
      <c r="CR1" s="3" t="s">
        <v>1106</v>
      </c>
      <c r="CS1" s="3" t="s">
        <v>1107</v>
      </c>
      <c r="CT1" s="3" t="s">
        <v>1108</v>
      </c>
      <c r="CU1" s="3" t="s">
        <v>1109</v>
      </c>
      <c r="CV1" s="3" t="s">
        <v>1110</v>
      </c>
      <c r="CW1" s="3" t="s">
        <v>1111</v>
      </c>
      <c r="CX1" s="3" t="s">
        <v>1112</v>
      </c>
      <c r="CY1" s="3" t="s">
        <v>1113</v>
      </c>
      <c r="CZ1" s="3" t="s">
        <v>1114</v>
      </c>
      <c r="DA1" s="3" t="s">
        <v>1115</v>
      </c>
      <c r="DB1" s="3" t="s">
        <v>1116</v>
      </c>
      <c r="DC1" s="3" t="s">
        <v>1117</v>
      </c>
      <c r="DD1" s="3" t="s">
        <v>1118</v>
      </c>
      <c r="DE1" s="3" t="s">
        <v>1119</v>
      </c>
      <c r="DF1" s="3" t="s">
        <v>1120</v>
      </c>
      <c r="DG1" s="3" t="s">
        <v>1121</v>
      </c>
      <c r="DH1" s="3" t="s">
        <v>1122</v>
      </c>
      <c r="DI1" s="3" t="s">
        <v>1123</v>
      </c>
      <c r="DJ1" s="3" t="s">
        <v>1124</v>
      </c>
      <c r="DK1" s="3" t="s">
        <v>1125</v>
      </c>
      <c r="DL1" s="3" t="s">
        <v>1126</v>
      </c>
      <c r="DM1" s="3" t="s">
        <v>1127</v>
      </c>
      <c r="DN1" s="3" t="s">
        <v>1128</v>
      </c>
      <c r="DO1" s="3" t="s">
        <v>1129</v>
      </c>
      <c r="DP1" s="3" t="s">
        <v>1130</v>
      </c>
      <c r="DQ1" s="3" t="s">
        <v>1131</v>
      </c>
      <c r="DR1" s="3" t="s">
        <v>1132</v>
      </c>
      <c r="DS1" s="3" t="s">
        <v>1133</v>
      </c>
      <c r="DT1" s="3" t="s">
        <v>1134</v>
      </c>
      <c r="DU1" s="3" t="s">
        <v>1135</v>
      </c>
      <c r="DV1" s="3" t="s">
        <v>1136</v>
      </c>
      <c r="DW1" s="3" t="s">
        <v>1137</v>
      </c>
      <c r="DX1" s="3" t="s">
        <v>1138</v>
      </c>
      <c r="DY1" s="3" t="s">
        <v>1139</v>
      </c>
      <c r="DZ1" s="3" t="s">
        <v>1140</v>
      </c>
      <c r="EA1" s="3" t="s">
        <v>1141</v>
      </c>
      <c r="EB1" s="3" t="s">
        <v>1142</v>
      </c>
      <c r="EC1" s="3" t="s">
        <v>1143</v>
      </c>
      <c r="ED1" s="3" t="s">
        <v>1144</v>
      </c>
      <c r="EE1" s="3" t="s">
        <v>1145</v>
      </c>
      <c r="EF1" s="3" t="s">
        <v>1146</v>
      </c>
      <c r="EG1" s="3" t="s">
        <v>1147</v>
      </c>
      <c r="EH1" s="3" t="s">
        <v>1148</v>
      </c>
      <c r="EI1" s="3" t="s">
        <v>1149</v>
      </c>
      <c r="EJ1" s="3" t="s">
        <v>1150</v>
      </c>
      <c r="EK1" s="3" t="s">
        <v>1151</v>
      </c>
      <c r="EL1" s="3" t="s">
        <v>1152</v>
      </c>
      <c r="EM1" s="3" t="s">
        <v>1153</v>
      </c>
      <c r="EN1" s="3" t="s">
        <v>1154</v>
      </c>
      <c r="EO1" s="3" t="s">
        <v>1155</v>
      </c>
      <c r="EP1" s="3" t="s">
        <v>1156</v>
      </c>
    </row>
    <row r="2" spans="1:146">
      <c r="A2" s="4" t="s">
        <v>250</v>
      </c>
      <c r="B2" s="7" t="s">
        <v>259</v>
      </c>
      <c r="C2" s="7" t="s">
        <v>259</v>
      </c>
      <c r="D2" s="7" t="s">
        <v>259</v>
      </c>
      <c r="E2" s="7" t="s">
        <v>259</v>
      </c>
      <c r="F2" s="7" t="s">
        <v>259</v>
      </c>
      <c r="G2" s="7" t="s">
        <v>259</v>
      </c>
      <c r="H2" s="7" t="s">
        <v>259</v>
      </c>
      <c r="I2" s="7" t="s">
        <v>259</v>
      </c>
      <c r="J2" s="7" t="s">
        <v>259</v>
      </c>
      <c r="K2" s="7" t="s">
        <v>259</v>
      </c>
      <c r="L2" s="7" t="s">
        <v>259</v>
      </c>
      <c r="M2" s="7" t="s">
        <v>259</v>
      </c>
      <c r="N2" s="7" t="s">
        <v>259</v>
      </c>
      <c r="O2" s="7" t="s">
        <v>259</v>
      </c>
      <c r="P2" s="7" t="s">
        <v>259</v>
      </c>
      <c r="Q2" s="7" t="s">
        <v>259</v>
      </c>
      <c r="R2" s="7" t="s">
        <v>259</v>
      </c>
      <c r="S2" s="7" t="s">
        <v>259</v>
      </c>
      <c r="T2" s="7" t="s">
        <v>259</v>
      </c>
      <c r="U2" s="7" t="s">
        <v>259</v>
      </c>
      <c r="V2" s="7" t="s">
        <v>259</v>
      </c>
      <c r="W2" s="7" t="s">
        <v>259</v>
      </c>
      <c r="X2" s="7" t="s">
        <v>259</v>
      </c>
      <c r="Y2" s="7" t="s">
        <v>259</v>
      </c>
      <c r="Z2" s="7" t="s">
        <v>259</v>
      </c>
      <c r="AA2" s="7" t="s">
        <v>259</v>
      </c>
      <c r="AB2" s="7" t="s">
        <v>259</v>
      </c>
      <c r="AC2" s="7" t="s">
        <v>259</v>
      </c>
      <c r="AD2" s="7" t="s">
        <v>259</v>
      </c>
      <c r="AE2" s="7" t="s">
        <v>259</v>
      </c>
      <c r="AF2" s="7" t="s">
        <v>259</v>
      </c>
      <c r="AG2" s="7" t="s">
        <v>259</v>
      </c>
      <c r="AH2" s="7" t="s">
        <v>259</v>
      </c>
      <c r="AI2" s="7" t="s">
        <v>259</v>
      </c>
      <c r="AJ2" s="7" t="s">
        <v>259</v>
      </c>
      <c r="AK2" s="7" t="s">
        <v>259</v>
      </c>
      <c r="AL2" s="7" t="s">
        <v>259</v>
      </c>
      <c r="AM2" s="7" t="s">
        <v>259</v>
      </c>
      <c r="AN2" s="7" t="s">
        <v>259</v>
      </c>
      <c r="AO2" s="7" t="s">
        <v>259</v>
      </c>
      <c r="AP2" s="7" t="s">
        <v>259</v>
      </c>
      <c r="AQ2" s="7" t="s">
        <v>259</v>
      </c>
      <c r="AR2" s="7" t="s">
        <v>259</v>
      </c>
      <c r="AS2" s="7" t="s">
        <v>259</v>
      </c>
      <c r="AT2" s="7" t="s">
        <v>259</v>
      </c>
      <c r="AU2" s="7" t="s">
        <v>259</v>
      </c>
      <c r="AV2" s="7" t="s">
        <v>259</v>
      </c>
      <c r="AW2" s="7" t="s">
        <v>259</v>
      </c>
      <c r="AX2" s="7" t="s">
        <v>259</v>
      </c>
      <c r="AY2" s="7" t="s">
        <v>259</v>
      </c>
      <c r="AZ2" s="7" t="s">
        <v>259</v>
      </c>
      <c r="BA2" s="7" t="s">
        <v>259</v>
      </c>
      <c r="BB2" s="7" t="s">
        <v>259</v>
      </c>
      <c r="BC2" s="7" t="s">
        <v>259</v>
      </c>
      <c r="BD2" s="7" t="s">
        <v>259</v>
      </c>
      <c r="BE2" s="7" t="s">
        <v>259</v>
      </c>
      <c r="BF2" s="7" t="s">
        <v>259</v>
      </c>
      <c r="BG2" s="7" t="s">
        <v>259</v>
      </c>
      <c r="BH2" s="7" t="s">
        <v>259</v>
      </c>
      <c r="BI2" s="7" t="s">
        <v>259</v>
      </c>
      <c r="BJ2" s="7" t="s">
        <v>259</v>
      </c>
      <c r="BK2" s="7" t="s">
        <v>259</v>
      </c>
      <c r="BL2" s="7" t="s">
        <v>259</v>
      </c>
      <c r="BM2" s="7" t="s">
        <v>259</v>
      </c>
      <c r="BN2" s="7" t="s">
        <v>259</v>
      </c>
      <c r="BO2" s="7" t="s">
        <v>259</v>
      </c>
      <c r="BP2" s="7" t="s">
        <v>259</v>
      </c>
      <c r="BQ2" s="7" t="s">
        <v>259</v>
      </c>
      <c r="BR2" s="7" t="s">
        <v>259</v>
      </c>
      <c r="BS2" s="7" t="s">
        <v>259</v>
      </c>
      <c r="BT2" s="7" t="s">
        <v>259</v>
      </c>
      <c r="BU2" s="7" t="s">
        <v>259</v>
      </c>
      <c r="BV2" s="7" t="s">
        <v>259</v>
      </c>
      <c r="BW2" s="7" t="s">
        <v>259</v>
      </c>
      <c r="BX2" s="7" t="s">
        <v>259</v>
      </c>
      <c r="BY2" s="7" t="s">
        <v>259</v>
      </c>
      <c r="BZ2" s="7" t="s">
        <v>259</v>
      </c>
      <c r="CA2" s="7" t="s">
        <v>259</v>
      </c>
      <c r="CB2" s="7" t="s">
        <v>259</v>
      </c>
      <c r="CC2" s="7" t="s">
        <v>259</v>
      </c>
      <c r="CD2" s="7" t="s">
        <v>259</v>
      </c>
      <c r="CE2" s="7" t="s">
        <v>259</v>
      </c>
      <c r="CF2" s="7" t="s">
        <v>259</v>
      </c>
      <c r="CG2" s="7" t="s">
        <v>259</v>
      </c>
      <c r="CH2" s="7" t="s">
        <v>259</v>
      </c>
      <c r="CI2" s="7" t="s">
        <v>259</v>
      </c>
      <c r="CJ2" s="7" t="s">
        <v>259</v>
      </c>
      <c r="CK2" s="7" t="s">
        <v>259</v>
      </c>
      <c r="CL2" s="7" t="s">
        <v>259</v>
      </c>
      <c r="CM2" s="7" t="s">
        <v>259</v>
      </c>
      <c r="CN2" s="7" t="s">
        <v>259</v>
      </c>
      <c r="CO2" s="7" t="s">
        <v>259</v>
      </c>
      <c r="CP2" s="7" t="s">
        <v>259</v>
      </c>
      <c r="CQ2" s="7" t="s">
        <v>259</v>
      </c>
      <c r="CR2" s="7" t="s">
        <v>259</v>
      </c>
      <c r="CS2" s="7" t="s">
        <v>259</v>
      </c>
      <c r="CT2" s="7" t="s">
        <v>259</v>
      </c>
      <c r="CU2" s="7" t="s">
        <v>259</v>
      </c>
      <c r="CV2" s="7" t="s">
        <v>259</v>
      </c>
      <c r="CW2" s="7" t="s">
        <v>259</v>
      </c>
      <c r="CX2" s="7" t="s">
        <v>259</v>
      </c>
      <c r="CY2" s="7" t="s">
        <v>259</v>
      </c>
      <c r="CZ2" s="7" t="s">
        <v>259</v>
      </c>
      <c r="DA2" s="7" t="s">
        <v>259</v>
      </c>
      <c r="DB2" s="7" t="s">
        <v>259</v>
      </c>
      <c r="DC2" s="7" t="s">
        <v>259</v>
      </c>
      <c r="DD2" s="7" t="s">
        <v>259</v>
      </c>
      <c r="DE2" s="7" t="s">
        <v>259</v>
      </c>
      <c r="DF2" s="7" t="s">
        <v>259</v>
      </c>
      <c r="DG2" s="7" t="s">
        <v>259</v>
      </c>
      <c r="DH2" s="7" t="s">
        <v>259</v>
      </c>
      <c r="DI2" s="7" t="s">
        <v>259</v>
      </c>
      <c r="DJ2" s="7" t="s">
        <v>259</v>
      </c>
      <c r="DK2" s="7" t="s">
        <v>259</v>
      </c>
      <c r="DL2" s="7" t="s">
        <v>259</v>
      </c>
      <c r="DM2" s="7" t="s">
        <v>259</v>
      </c>
      <c r="DN2" s="7" t="s">
        <v>259</v>
      </c>
      <c r="DO2" s="7" t="s">
        <v>259</v>
      </c>
      <c r="DP2" s="7" t="s">
        <v>259</v>
      </c>
      <c r="DQ2" s="7" t="s">
        <v>259</v>
      </c>
      <c r="DR2" s="7" t="s">
        <v>259</v>
      </c>
      <c r="DS2" s="7" t="s">
        <v>259</v>
      </c>
      <c r="DT2" s="7" t="s">
        <v>259</v>
      </c>
      <c r="DU2" s="7" t="s">
        <v>259</v>
      </c>
      <c r="DV2" s="7" t="s">
        <v>259</v>
      </c>
      <c r="DW2" s="7" t="s">
        <v>259</v>
      </c>
      <c r="DX2" s="7" t="s">
        <v>259</v>
      </c>
      <c r="DY2" s="7" t="s">
        <v>259</v>
      </c>
      <c r="DZ2" s="7" t="s">
        <v>259</v>
      </c>
      <c r="EA2" s="7" t="s">
        <v>259</v>
      </c>
      <c r="EB2" s="7" t="s">
        <v>259</v>
      </c>
      <c r="EC2" s="7" t="s">
        <v>259</v>
      </c>
      <c r="ED2" s="7" t="s">
        <v>259</v>
      </c>
      <c r="EE2" s="7" t="s">
        <v>259</v>
      </c>
      <c r="EF2" s="7" t="s">
        <v>259</v>
      </c>
      <c r="EG2" s="7" t="s">
        <v>259</v>
      </c>
      <c r="EH2" s="7" t="s">
        <v>259</v>
      </c>
      <c r="EI2" s="7" t="s">
        <v>259</v>
      </c>
      <c r="EJ2" s="7" t="s">
        <v>259</v>
      </c>
      <c r="EK2" s="7" t="s">
        <v>259</v>
      </c>
      <c r="EL2" s="7" t="s">
        <v>259</v>
      </c>
      <c r="EM2" s="7" t="s">
        <v>259</v>
      </c>
      <c r="EN2" s="7" t="s">
        <v>259</v>
      </c>
      <c r="EO2" s="7" t="s">
        <v>259</v>
      </c>
      <c r="EP2" s="7" t="s">
        <v>259</v>
      </c>
    </row>
    <row r="3" spans="1:146">
      <c r="A3" s="4" t="s">
        <v>251</v>
      </c>
      <c r="B3" s="8" t="s">
        <v>260</v>
      </c>
      <c r="C3" s="8" t="s">
        <v>260</v>
      </c>
      <c r="D3" s="8" t="s">
        <v>260</v>
      </c>
      <c r="E3" s="8" t="s">
        <v>260</v>
      </c>
      <c r="F3" s="8" t="s">
        <v>260</v>
      </c>
      <c r="G3" s="8" t="s">
        <v>260</v>
      </c>
      <c r="H3" s="8" t="s">
        <v>260</v>
      </c>
      <c r="I3" s="8" t="s">
        <v>260</v>
      </c>
      <c r="J3" s="8" t="s">
        <v>260</v>
      </c>
      <c r="K3" s="8" t="s">
        <v>260</v>
      </c>
      <c r="L3" s="8" t="s">
        <v>260</v>
      </c>
      <c r="M3" s="8" t="s">
        <v>260</v>
      </c>
      <c r="N3" s="8" t="s">
        <v>260</v>
      </c>
      <c r="O3" s="8" t="s">
        <v>260</v>
      </c>
      <c r="P3" s="8" t="s">
        <v>260</v>
      </c>
      <c r="Q3" s="8" t="s">
        <v>260</v>
      </c>
      <c r="R3" s="8" t="s">
        <v>260</v>
      </c>
      <c r="S3" s="8" t="s">
        <v>260</v>
      </c>
      <c r="T3" s="8" t="s">
        <v>260</v>
      </c>
      <c r="U3" s="8" t="s">
        <v>260</v>
      </c>
      <c r="V3" s="8" t="s">
        <v>260</v>
      </c>
      <c r="W3" s="8" t="s">
        <v>260</v>
      </c>
      <c r="X3" s="8" t="s">
        <v>260</v>
      </c>
      <c r="Y3" s="8" t="s">
        <v>260</v>
      </c>
      <c r="Z3" s="8" t="s">
        <v>260</v>
      </c>
      <c r="AA3" s="8" t="s">
        <v>260</v>
      </c>
      <c r="AB3" s="8" t="s">
        <v>260</v>
      </c>
      <c r="AC3" s="8" t="s">
        <v>260</v>
      </c>
      <c r="AD3" s="8" t="s">
        <v>260</v>
      </c>
      <c r="AE3" s="8" t="s">
        <v>260</v>
      </c>
      <c r="AF3" s="8" t="s">
        <v>260</v>
      </c>
      <c r="AG3" s="8" t="s">
        <v>260</v>
      </c>
      <c r="AH3" s="8" t="s">
        <v>260</v>
      </c>
      <c r="AI3" s="8" t="s">
        <v>260</v>
      </c>
      <c r="AJ3" s="8" t="s">
        <v>260</v>
      </c>
      <c r="AK3" s="8" t="s">
        <v>260</v>
      </c>
      <c r="AL3" s="8" t="s">
        <v>260</v>
      </c>
      <c r="AM3" s="8" t="s">
        <v>260</v>
      </c>
      <c r="AN3" s="8" t="s">
        <v>260</v>
      </c>
      <c r="AO3" s="8" t="s">
        <v>260</v>
      </c>
      <c r="AP3" s="8" t="s">
        <v>260</v>
      </c>
      <c r="AQ3" s="8" t="s">
        <v>260</v>
      </c>
      <c r="AR3" s="8" t="s">
        <v>260</v>
      </c>
      <c r="AS3" s="8" t="s">
        <v>260</v>
      </c>
      <c r="AT3" s="8" t="s">
        <v>260</v>
      </c>
      <c r="AU3" s="8" t="s">
        <v>260</v>
      </c>
      <c r="AV3" s="8" t="s">
        <v>260</v>
      </c>
      <c r="AW3" s="8" t="s">
        <v>260</v>
      </c>
      <c r="AX3" s="8" t="s">
        <v>260</v>
      </c>
      <c r="AY3" s="8" t="s">
        <v>260</v>
      </c>
      <c r="AZ3" s="8" t="s">
        <v>260</v>
      </c>
      <c r="BA3" s="8" t="s">
        <v>260</v>
      </c>
      <c r="BB3" s="8" t="s">
        <v>260</v>
      </c>
      <c r="BC3" s="8" t="s">
        <v>260</v>
      </c>
      <c r="BD3" s="8" t="s">
        <v>260</v>
      </c>
      <c r="BE3" s="8" t="s">
        <v>260</v>
      </c>
      <c r="BF3" s="8" t="s">
        <v>260</v>
      </c>
      <c r="BG3" s="8" t="s">
        <v>260</v>
      </c>
      <c r="BH3" s="8" t="s">
        <v>260</v>
      </c>
      <c r="BI3" s="8" t="s">
        <v>260</v>
      </c>
      <c r="BJ3" s="8" t="s">
        <v>260</v>
      </c>
      <c r="BK3" s="8" t="s">
        <v>260</v>
      </c>
      <c r="BL3" s="8" t="s">
        <v>260</v>
      </c>
      <c r="BM3" s="8" t="s">
        <v>260</v>
      </c>
      <c r="BN3" s="8" t="s">
        <v>260</v>
      </c>
      <c r="BO3" s="8" t="s">
        <v>260</v>
      </c>
      <c r="BP3" s="8" t="s">
        <v>260</v>
      </c>
      <c r="BQ3" s="8" t="s">
        <v>260</v>
      </c>
      <c r="BR3" s="8" t="s">
        <v>260</v>
      </c>
      <c r="BS3" s="8" t="s">
        <v>260</v>
      </c>
      <c r="BT3" s="8" t="s">
        <v>260</v>
      </c>
      <c r="BU3" s="8" t="s">
        <v>260</v>
      </c>
      <c r="BV3" s="8" t="s">
        <v>260</v>
      </c>
      <c r="BW3" s="8" t="s">
        <v>260</v>
      </c>
      <c r="BX3" s="8" t="s">
        <v>260</v>
      </c>
      <c r="BY3" s="8" t="s">
        <v>260</v>
      </c>
      <c r="BZ3" s="8" t="s">
        <v>260</v>
      </c>
      <c r="CA3" s="8" t="s">
        <v>260</v>
      </c>
      <c r="CB3" s="8" t="s">
        <v>260</v>
      </c>
      <c r="CC3" s="8" t="s">
        <v>260</v>
      </c>
      <c r="CD3" s="8" t="s">
        <v>260</v>
      </c>
      <c r="CE3" s="8" t="s">
        <v>260</v>
      </c>
      <c r="CF3" s="8" t="s">
        <v>260</v>
      </c>
      <c r="CG3" s="8" t="s">
        <v>260</v>
      </c>
      <c r="CH3" s="8" t="s">
        <v>260</v>
      </c>
      <c r="CI3" s="8" t="s">
        <v>260</v>
      </c>
      <c r="CJ3" s="8" t="s">
        <v>260</v>
      </c>
      <c r="CK3" s="8" t="s">
        <v>260</v>
      </c>
      <c r="CL3" s="8" t="s">
        <v>260</v>
      </c>
      <c r="CM3" s="8" t="s">
        <v>260</v>
      </c>
      <c r="CN3" s="8" t="s">
        <v>260</v>
      </c>
      <c r="CO3" s="8" t="s">
        <v>260</v>
      </c>
      <c r="CP3" s="8" t="s">
        <v>260</v>
      </c>
      <c r="CQ3" s="8" t="s">
        <v>260</v>
      </c>
      <c r="CR3" s="8" t="s">
        <v>260</v>
      </c>
      <c r="CS3" s="8" t="s">
        <v>260</v>
      </c>
      <c r="CT3" s="8" t="s">
        <v>260</v>
      </c>
      <c r="CU3" s="8" t="s">
        <v>260</v>
      </c>
      <c r="CV3" s="8" t="s">
        <v>260</v>
      </c>
      <c r="CW3" s="8" t="s">
        <v>260</v>
      </c>
      <c r="CX3" s="8" t="s">
        <v>260</v>
      </c>
      <c r="CY3" s="8" t="s">
        <v>260</v>
      </c>
      <c r="CZ3" s="8" t="s">
        <v>260</v>
      </c>
      <c r="DA3" s="8" t="s">
        <v>260</v>
      </c>
      <c r="DB3" s="8" t="s">
        <v>260</v>
      </c>
      <c r="DC3" s="8" t="s">
        <v>260</v>
      </c>
      <c r="DD3" s="8" t="s">
        <v>260</v>
      </c>
      <c r="DE3" s="8" t="s">
        <v>260</v>
      </c>
      <c r="DF3" s="8" t="s">
        <v>260</v>
      </c>
      <c r="DG3" s="8" t="s">
        <v>260</v>
      </c>
      <c r="DH3" s="8" t="s">
        <v>260</v>
      </c>
      <c r="DI3" s="8" t="s">
        <v>260</v>
      </c>
      <c r="DJ3" s="8" t="s">
        <v>260</v>
      </c>
      <c r="DK3" s="8" t="s">
        <v>260</v>
      </c>
      <c r="DL3" s="8" t="s">
        <v>260</v>
      </c>
      <c r="DM3" s="8" t="s">
        <v>260</v>
      </c>
      <c r="DN3" s="8" t="s">
        <v>260</v>
      </c>
      <c r="DO3" s="8" t="s">
        <v>260</v>
      </c>
      <c r="DP3" s="8" t="s">
        <v>260</v>
      </c>
      <c r="DQ3" s="8" t="s">
        <v>260</v>
      </c>
      <c r="DR3" s="8" t="s">
        <v>260</v>
      </c>
      <c r="DS3" s="8" t="s">
        <v>260</v>
      </c>
      <c r="DT3" s="8" t="s">
        <v>260</v>
      </c>
      <c r="DU3" s="8" t="s">
        <v>260</v>
      </c>
      <c r="DV3" s="8" t="s">
        <v>260</v>
      </c>
      <c r="DW3" s="8" t="s">
        <v>260</v>
      </c>
      <c r="DX3" s="8" t="s">
        <v>260</v>
      </c>
      <c r="DY3" s="8" t="s">
        <v>260</v>
      </c>
      <c r="DZ3" s="8" t="s">
        <v>260</v>
      </c>
      <c r="EA3" s="8" t="s">
        <v>260</v>
      </c>
      <c r="EB3" s="8" t="s">
        <v>260</v>
      </c>
      <c r="EC3" s="8" t="s">
        <v>260</v>
      </c>
      <c r="ED3" s="8" t="s">
        <v>260</v>
      </c>
      <c r="EE3" s="8" t="s">
        <v>260</v>
      </c>
      <c r="EF3" s="8" t="s">
        <v>260</v>
      </c>
      <c r="EG3" s="8" t="s">
        <v>260</v>
      </c>
      <c r="EH3" s="8" t="s">
        <v>260</v>
      </c>
      <c r="EI3" s="8" t="s">
        <v>260</v>
      </c>
      <c r="EJ3" s="8" t="s">
        <v>260</v>
      </c>
      <c r="EK3" s="8" t="s">
        <v>260</v>
      </c>
      <c r="EL3" s="8" t="s">
        <v>260</v>
      </c>
      <c r="EM3" s="8" t="s">
        <v>260</v>
      </c>
      <c r="EN3" s="8" t="s">
        <v>260</v>
      </c>
      <c r="EO3" s="8" t="s">
        <v>260</v>
      </c>
      <c r="EP3" s="8" t="s">
        <v>260</v>
      </c>
    </row>
    <row r="4" spans="1:146">
      <c r="A4" s="4" t="s">
        <v>252</v>
      </c>
      <c r="B4" s="8" t="s">
        <v>261</v>
      </c>
      <c r="C4" s="8" t="s">
        <v>261</v>
      </c>
      <c r="D4" s="8" t="s">
        <v>261</v>
      </c>
      <c r="E4" s="8" t="s">
        <v>261</v>
      </c>
      <c r="F4" s="8" t="s">
        <v>261</v>
      </c>
      <c r="G4" s="8" t="s">
        <v>261</v>
      </c>
      <c r="H4" s="8" t="s">
        <v>261</v>
      </c>
      <c r="I4" s="8" t="s">
        <v>261</v>
      </c>
      <c r="J4" s="8" t="s">
        <v>261</v>
      </c>
      <c r="K4" s="8" t="s">
        <v>261</v>
      </c>
      <c r="L4" s="8" t="s">
        <v>261</v>
      </c>
      <c r="M4" s="8" t="s">
        <v>261</v>
      </c>
      <c r="N4" s="8" t="s">
        <v>261</v>
      </c>
      <c r="O4" s="8" t="s">
        <v>261</v>
      </c>
      <c r="P4" s="8" t="s">
        <v>261</v>
      </c>
      <c r="Q4" s="8" t="s">
        <v>261</v>
      </c>
      <c r="R4" s="8" t="s">
        <v>261</v>
      </c>
      <c r="S4" s="8" t="s">
        <v>261</v>
      </c>
      <c r="T4" s="8" t="s">
        <v>261</v>
      </c>
      <c r="U4" s="8" t="s">
        <v>261</v>
      </c>
      <c r="V4" s="8" t="s">
        <v>261</v>
      </c>
      <c r="W4" s="8" t="s">
        <v>261</v>
      </c>
      <c r="X4" s="8" t="s">
        <v>261</v>
      </c>
      <c r="Y4" s="8" t="s">
        <v>261</v>
      </c>
      <c r="Z4" s="8" t="s">
        <v>261</v>
      </c>
      <c r="AA4" s="8" t="s">
        <v>261</v>
      </c>
      <c r="AB4" s="8" t="s">
        <v>261</v>
      </c>
      <c r="AC4" s="8" t="s">
        <v>261</v>
      </c>
      <c r="AD4" s="8" t="s">
        <v>261</v>
      </c>
      <c r="AE4" s="8" t="s">
        <v>261</v>
      </c>
      <c r="AF4" s="8" t="s">
        <v>261</v>
      </c>
      <c r="AG4" s="8" t="s">
        <v>261</v>
      </c>
      <c r="AH4" s="8" t="s">
        <v>261</v>
      </c>
      <c r="AI4" s="8" t="s">
        <v>261</v>
      </c>
      <c r="AJ4" s="8" t="s">
        <v>261</v>
      </c>
      <c r="AK4" s="8" t="s">
        <v>261</v>
      </c>
      <c r="AL4" s="8" t="s">
        <v>261</v>
      </c>
      <c r="AM4" s="8" t="s">
        <v>261</v>
      </c>
      <c r="AN4" s="8" t="s">
        <v>261</v>
      </c>
      <c r="AO4" s="8" t="s">
        <v>261</v>
      </c>
      <c r="AP4" s="8" t="s">
        <v>261</v>
      </c>
      <c r="AQ4" s="8" t="s">
        <v>261</v>
      </c>
      <c r="AR4" s="8" t="s">
        <v>261</v>
      </c>
      <c r="AS4" s="8" t="s">
        <v>261</v>
      </c>
      <c r="AT4" s="8" t="s">
        <v>261</v>
      </c>
      <c r="AU4" s="8" t="s">
        <v>261</v>
      </c>
      <c r="AV4" s="8" t="s">
        <v>261</v>
      </c>
      <c r="AW4" s="8" t="s">
        <v>261</v>
      </c>
      <c r="AX4" s="8" t="s">
        <v>261</v>
      </c>
      <c r="AY4" s="8" t="s">
        <v>261</v>
      </c>
      <c r="AZ4" s="8" t="s">
        <v>261</v>
      </c>
      <c r="BA4" s="8" t="s">
        <v>261</v>
      </c>
      <c r="BB4" s="8" t="s">
        <v>261</v>
      </c>
      <c r="BC4" s="8" t="s">
        <v>261</v>
      </c>
      <c r="BD4" s="8" t="s">
        <v>261</v>
      </c>
      <c r="BE4" s="8" t="s">
        <v>261</v>
      </c>
      <c r="BF4" s="8" t="s">
        <v>261</v>
      </c>
      <c r="BG4" s="8" t="s">
        <v>261</v>
      </c>
      <c r="BH4" s="8" t="s">
        <v>261</v>
      </c>
      <c r="BI4" s="8" t="s">
        <v>261</v>
      </c>
      <c r="BJ4" s="8" t="s">
        <v>261</v>
      </c>
      <c r="BK4" s="8" t="s">
        <v>261</v>
      </c>
      <c r="BL4" s="8" t="s">
        <v>261</v>
      </c>
      <c r="BM4" s="8" t="s">
        <v>261</v>
      </c>
      <c r="BN4" s="8" t="s">
        <v>261</v>
      </c>
      <c r="BO4" s="8" t="s">
        <v>261</v>
      </c>
      <c r="BP4" s="8" t="s">
        <v>261</v>
      </c>
      <c r="BQ4" s="8" t="s">
        <v>261</v>
      </c>
      <c r="BR4" s="8" t="s">
        <v>261</v>
      </c>
      <c r="BS4" s="8" t="s">
        <v>261</v>
      </c>
      <c r="BT4" s="8" t="s">
        <v>261</v>
      </c>
      <c r="BU4" s="8" t="s">
        <v>261</v>
      </c>
      <c r="BV4" s="8" t="s">
        <v>261</v>
      </c>
      <c r="BW4" s="8" t="s">
        <v>261</v>
      </c>
      <c r="BX4" s="8" t="s">
        <v>261</v>
      </c>
      <c r="BY4" s="8" t="s">
        <v>261</v>
      </c>
      <c r="BZ4" s="8" t="s">
        <v>261</v>
      </c>
      <c r="CA4" s="8" t="s">
        <v>261</v>
      </c>
      <c r="CB4" s="8" t="s">
        <v>261</v>
      </c>
      <c r="CC4" s="8" t="s">
        <v>261</v>
      </c>
      <c r="CD4" s="8" t="s">
        <v>261</v>
      </c>
      <c r="CE4" s="8" t="s">
        <v>261</v>
      </c>
      <c r="CF4" s="8" t="s">
        <v>261</v>
      </c>
      <c r="CG4" s="8" t="s">
        <v>261</v>
      </c>
      <c r="CH4" s="8" t="s">
        <v>261</v>
      </c>
      <c r="CI4" s="8" t="s">
        <v>261</v>
      </c>
      <c r="CJ4" s="8" t="s">
        <v>261</v>
      </c>
      <c r="CK4" s="8" t="s">
        <v>261</v>
      </c>
      <c r="CL4" s="8" t="s">
        <v>261</v>
      </c>
      <c r="CM4" s="8" t="s">
        <v>261</v>
      </c>
      <c r="CN4" s="8" t="s">
        <v>261</v>
      </c>
      <c r="CO4" s="8" t="s">
        <v>261</v>
      </c>
      <c r="CP4" s="8" t="s">
        <v>261</v>
      </c>
      <c r="CQ4" s="8" t="s">
        <v>261</v>
      </c>
      <c r="CR4" s="8" t="s">
        <v>261</v>
      </c>
      <c r="CS4" s="8" t="s">
        <v>261</v>
      </c>
      <c r="CT4" s="8" t="s">
        <v>261</v>
      </c>
      <c r="CU4" s="8" t="s">
        <v>261</v>
      </c>
      <c r="CV4" s="8" t="s">
        <v>261</v>
      </c>
      <c r="CW4" s="8" t="s">
        <v>261</v>
      </c>
      <c r="CX4" s="8" t="s">
        <v>261</v>
      </c>
      <c r="CY4" s="8" t="s">
        <v>261</v>
      </c>
      <c r="CZ4" s="8" t="s">
        <v>261</v>
      </c>
      <c r="DA4" s="8" t="s">
        <v>261</v>
      </c>
      <c r="DB4" s="8" t="s">
        <v>261</v>
      </c>
      <c r="DC4" s="8" t="s">
        <v>261</v>
      </c>
      <c r="DD4" s="8" t="s">
        <v>261</v>
      </c>
      <c r="DE4" s="8" t="s">
        <v>261</v>
      </c>
      <c r="DF4" s="8" t="s">
        <v>261</v>
      </c>
      <c r="DG4" s="8" t="s">
        <v>261</v>
      </c>
      <c r="DH4" s="8" t="s">
        <v>261</v>
      </c>
      <c r="DI4" s="8" t="s">
        <v>261</v>
      </c>
      <c r="DJ4" s="8" t="s">
        <v>261</v>
      </c>
      <c r="DK4" s="8" t="s">
        <v>261</v>
      </c>
      <c r="DL4" s="8" t="s">
        <v>261</v>
      </c>
      <c r="DM4" s="8" t="s">
        <v>261</v>
      </c>
      <c r="DN4" s="8" t="s">
        <v>261</v>
      </c>
      <c r="DO4" s="8" t="s">
        <v>261</v>
      </c>
      <c r="DP4" s="8" t="s">
        <v>261</v>
      </c>
      <c r="DQ4" s="8" t="s">
        <v>261</v>
      </c>
      <c r="DR4" s="8" t="s">
        <v>261</v>
      </c>
      <c r="DS4" s="8" t="s">
        <v>261</v>
      </c>
      <c r="DT4" s="8" t="s">
        <v>261</v>
      </c>
      <c r="DU4" s="8" t="s">
        <v>261</v>
      </c>
      <c r="DV4" s="8" t="s">
        <v>261</v>
      </c>
      <c r="DW4" s="8" t="s">
        <v>261</v>
      </c>
      <c r="DX4" s="8" t="s">
        <v>261</v>
      </c>
      <c r="DY4" s="8" t="s">
        <v>261</v>
      </c>
      <c r="DZ4" s="8" t="s">
        <v>261</v>
      </c>
      <c r="EA4" s="8" t="s">
        <v>261</v>
      </c>
      <c r="EB4" s="8" t="s">
        <v>261</v>
      </c>
      <c r="EC4" s="8" t="s">
        <v>261</v>
      </c>
      <c r="ED4" s="8" t="s">
        <v>261</v>
      </c>
      <c r="EE4" s="8" t="s">
        <v>261</v>
      </c>
      <c r="EF4" s="8" t="s">
        <v>261</v>
      </c>
      <c r="EG4" s="8" t="s">
        <v>261</v>
      </c>
      <c r="EH4" s="8" t="s">
        <v>261</v>
      </c>
      <c r="EI4" s="8" t="s">
        <v>261</v>
      </c>
      <c r="EJ4" s="8" t="s">
        <v>261</v>
      </c>
      <c r="EK4" s="8" t="s">
        <v>261</v>
      </c>
      <c r="EL4" s="8" t="s">
        <v>261</v>
      </c>
      <c r="EM4" s="8" t="s">
        <v>261</v>
      </c>
      <c r="EN4" s="8" t="s">
        <v>261</v>
      </c>
      <c r="EO4" s="8" t="s">
        <v>261</v>
      </c>
      <c r="EP4" s="8" t="s">
        <v>261</v>
      </c>
    </row>
    <row r="5" spans="1:146">
      <c r="A5" s="4" t="s">
        <v>253</v>
      </c>
      <c r="B5" s="8" t="s">
        <v>1311</v>
      </c>
      <c r="C5" s="8" t="s">
        <v>1311</v>
      </c>
      <c r="D5" s="8" t="s">
        <v>1311</v>
      </c>
      <c r="E5" s="8" t="s">
        <v>1311</v>
      </c>
      <c r="F5" s="8" t="s">
        <v>1311</v>
      </c>
      <c r="G5" s="8" t="s">
        <v>1311</v>
      </c>
      <c r="H5" s="8" t="s">
        <v>1311</v>
      </c>
      <c r="I5" s="8" t="s">
        <v>1311</v>
      </c>
      <c r="J5" s="8" t="s">
        <v>1311</v>
      </c>
      <c r="K5" s="8" t="s">
        <v>1311</v>
      </c>
      <c r="L5" s="8" t="s">
        <v>1311</v>
      </c>
      <c r="M5" s="8" t="s">
        <v>1311</v>
      </c>
      <c r="N5" s="8" t="s">
        <v>1311</v>
      </c>
      <c r="O5" s="8" t="s">
        <v>1311</v>
      </c>
      <c r="P5" s="8" t="s">
        <v>1311</v>
      </c>
      <c r="Q5" s="8" t="s">
        <v>1311</v>
      </c>
      <c r="R5" s="8" t="s">
        <v>1311</v>
      </c>
      <c r="S5" s="8" t="s">
        <v>1311</v>
      </c>
      <c r="T5" s="8" t="s">
        <v>1311</v>
      </c>
      <c r="U5" s="8" t="s">
        <v>1311</v>
      </c>
      <c r="V5" s="8" t="s">
        <v>1311</v>
      </c>
      <c r="W5" s="8" t="s">
        <v>1311</v>
      </c>
      <c r="X5" s="8" t="s">
        <v>1311</v>
      </c>
      <c r="Y5" s="8" t="s">
        <v>1311</v>
      </c>
      <c r="Z5" s="8" t="s">
        <v>1311</v>
      </c>
      <c r="AA5" s="8" t="s">
        <v>1311</v>
      </c>
      <c r="AB5" s="8" t="s">
        <v>1311</v>
      </c>
      <c r="AC5" s="8" t="s">
        <v>1311</v>
      </c>
      <c r="AD5" s="8" t="s">
        <v>1311</v>
      </c>
      <c r="AE5" s="8" t="s">
        <v>1311</v>
      </c>
      <c r="AF5" s="8" t="s">
        <v>1311</v>
      </c>
      <c r="AG5" s="8" t="s">
        <v>1311</v>
      </c>
      <c r="AH5" s="8" t="s">
        <v>1311</v>
      </c>
      <c r="AI5" s="8" t="s">
        <v>1311</v>
      </c>
      <c r="AJ5" s="8" t="s">
        <v>1311</v>
      </c>
      <c r="AK5" s="8" t="s">
        <v>1311</v>
      </c>
      <c r="AL5" s="8" t="s">
        <v>1311</v>
      </c>
      <c r="AM5" s="8" t="s">
        <v>1311</v>
      </c>
      <c r="AN5" s="8" t="s">
        <v>1311</v>
      </c>
      <c r="AO5" s="8" t="s">
        <v>1311</v>
      </c>
      <c r="AP5" s="8" t="s">
        <v>1311</v>
      </c>
      <c r="AQ5" s="8" t="s">
        <v>1311</v>
      </c>
      <c r="AR5" s="8" t="s">
        <v>1311</v>
      </c>
      <c r="AS5" s="8" t="s">
        <v>1311</v>
      </c>
      <c r="AT5" s="8" t="s">
        <v>1311</v>
      </c>
      <c r="AU5" s="8" t="s">
        <v>1311</v>
      </c>
      <c r="AV5" s="8" t="s">
        <v>1311</v>
      </c>
      <c r="AW5" s="8" t="s">
        <v>1311</v>
      </c>
      <c r="AX5" s="8" t="s">
        <v>1311</v>
      </c>
      <c r="AY5" s="8" t="s">
        <v>1311</v>
      </c>
      <c r="AZ5" s="8" t="s">
        <v>1311</v>
      </c>
      <c r="BA5" s="8" t="s">
        <v>1311</v>
      </c>
      <c r="BB5" s="8" t="s">
        <v>1311</v>
      </c>
      <c r="BC5" s="8" t="s">
        <v>1311</v>
      </c>
      <c r="BD5" s="8" t="s">
        <v>1311</v>
      </c>
      <c r="BE5" s="8" t="s">
        <v>1311</v>
      </c>
      <c r="BF5" s="8" t="s">
        <v>1311</v>
      </c>
      <c r="BG5" s="8" t="s">
        <v>1311</v>
      </c>
      <c r="BH5" s="8" t="s">
        <v>1311</v>
      </c>
      <c r="BI5" s="8" t="s">
        <v>1311</v>
      </c>
      <c r="BJ5" s="8" t="s">
        <v>1311</v>
      </c>
      <c r="BK5" s="8" t="s">
        <v>1311</v>
      </c>
      <c r="BL5" s="8" t="s">
        <v>1311</v>
      </c>
      <c r="BM5" s="8" t="s">
        <v>1311</v>
      </c>
      <c r="BN5" s="8" t="s">
        <v>1311</v>
      </c>
      <c r="BO5" s="8" t="s">
        <v>1311</v>
      </c>
      <c r="BP5" s="8" t="s">
        <v>1311</v>
      </c>
      <c r="BQ5" s="8" t="s">
        <v>1311</v>
      </c>
      <c r="BR5" s="8" t="s">
        <v>1311</v>
      </c>
      <c r="BS5" s="8" t="s">
        <v>1311</v>
      </c>
      <c r="BT5" s="8" t="s">
        <v>1311</v>
      </c>
      <c r="BU5" s="8" t="s">
        <v>1311</v>
      </c>
      <c r="BV5" s="8" t="s">
        <v>1311</v>
      </c>
      <c r="BW5" s="8" t="s">
        <v>1311</v>
      </c>
      <c r="BX5" s="8" t="s">
        <v>1311</v>
      </c>
      <c r="BY5" s="8" t="s">
        <v>1311</v>
      </c>
      <c r="BZ5" s="8" t="s">
        <v>1311</v>
      </c>
      <c r="CA5" s="8" t="s">
        <v>1311</v>
      </c>
      <c r="CB5" s="8" t="s">
        <v>1311</v>
      </c>
      <c r="CC5" s="8" t="s">
        <v>1311</v>
      </c>
      <c r="CD5" s="8" t="s">
        <v>1311</v>
      </c>
      <c r="CE5" s="8" t="s">
        <v>1311</v>
      </c>
      <c r="CF5" s="8" t="s">
        <v>1311</v>
      </c>
      <c r="CG5" s="8" t="s">
        <v>1311</v>
      </c>
      <c r="CH5" s="8" t="s">
        <v>1311</v>
      </c>
      <c r="CI5" s="8" t="s">
        <v>1311</v>
      </c>
      <c r="CJ5" s="8" t="s">
        <v>1311</v>
      </c>
      <c r="CK5" s="8" t="s">
        <v>1311</v>
      </c>
      <c r="CL5" s="8" t="s">
        <v>1311</v>
      </c>
      <c r="CM5" s="8" t="s">
        <v>1311</v>
      </c>
      <c r="CN5" s="8" t="s">
        <v>1311</v>
      </c>
      <c r="CO5" s="8" t="s">
        <v>1311</v>
      </c>
      <c r="CP5" s="8" t="s">
        <v>1311</v>
      </c>
      <c r="CQ5" s="8" t="s">
        <v>1311</v>
      </c>
      <c r="CR5" s="8" t="s">
        <v>1311</v>
      </c>
      <c r="CS5" s="8" t="s">
        <v>1311</v>
      </c>
      <c r="CT5" s="8" t="s">
        <v>1311</v>
      </c>
      <c r="CU5" s="8" t="s">
        <v>1311</v>
      </c>
      <c r="CV5" s="8" t="s">
        <v>1311</v>
      </c>
      <c r="CW5" s="8" t="s">
        <v>1311</v>
      </c>
      <c r="CX5" s="8" t="s">
        <v>1311</v>
      </c>
      <c r="CY5" s="8" t="s">
        <v>1311</v>
      </c>
      <c r="CZ5" s="8" t="s">
        <v>1311</v>
      </c>
      <c r="DA5" s="8" t="s">
        <v>1311</v>
      </c>
      <c r="DB5" s="8" t="s">
        <v>1311</v>
      </c>
      <c r="DC5" s="8" t="s">
        <v>1311</v>
      </c>
      <c r="DD5" s="8" t="s">
        <v>1311</v>
      </c>
      <c r="DE5" s="8" t="s">
        <v>1311</v>
      </c>
      <c r="DF5" s="8" t="s">
        <v>1311</v>
      </c>
      <c r="DG5" s="8" t="s">
        <v>1311</v>
      </c>
      <c r="DH5" s="8" t="s">
        <v>1311</v>
      </c>
      <c r="DI5" s="8" t="s">
        <v>1311</v>
      </c>
      <c r="DJ5" s="8" t="s">
        <v>1311</v>
      </c>
      <c r="DK5" s="8" t="s">
        <v>1311</v>
      </c>
      <c r="DL5" s="8" t="s">
        <v>1311</v>
      </c>
      <c r="DM5" s="8" t="s">
        <v>1311</v>
      </c>
      <c r="DN5" s="8" t="s">
        <v>1311</v>
      </c>
      <c r="DO5" s="8" t="s">
        <v>1311</v>
      </c>
      <c r="DP5" s="8" t="s">
        <v>1311</v>
      </c>
      <c r="DQ5" s="8" t="s">
        <v>1311</v>
      </c>
      <c r="DR5" s="8" t="s">
        <v>1311</v>
      </c>
      <c r="DS5" s="8" t="s">
        <v>1311</v>
      </c>
      <c r="DT5" s="8" t="s">
        <v>1311</v>
      </c>
      <c r="DU5" s="8" t="s">
        <v>1311</v>
      </c>
      <c r="DV5" s="8" t="s">
        <v>1311</v>
      </c>
      <c r="DW5" s="8" t="s">
        <v>1311</v>
      </c>
      <c r="DX5" s="8" t="s">
        <v>1311</v>
      </c>
      <c r="DY5" s="8" t="s">
        <v>1311</v>
      </c>
      <c r="DZ5" s="8" t="s">
        <v>1311</v>
      </c>
      <c r="EA5" s="8" t="s">
        <v>1311</v>
      </c>
      <c r="EB5" s="8" t="s">
        <v>1311</v>
      </c>
      <c r="EC5" s="8" t="s">
        <v>1311</v>
      </c>
      <c r="ED5" s="8" t="s">
        <v>1311</v>
      </c>
      <c r="EE5" s="8" t="s">
        <v>1311</v>
      </c>
      <c r="EF5" s="8" t="s">
        <v>1311</v>
      </c>
      <c r="EG5" s="8" t="s">
        <v>1311</v>
      </c>
      <c r="EH5" s="8" t="s">
        <v>1311</v>
      </c>
      <c r="EI5" s="8" t="s">
        <v>1311</v>
      </c>
      <c r="EJ5" s="8" t="s">
        <v>1311</v>
      </c>
      <c r="EK5" s="8" t="s">
        <v>1311</v>
      </c>
      <c r="EL5" s="8" t="s">
        <v>1311</v>
      </c>
      <c r="EM5" s="8" t="s">
        <v>1311</v>
      </c>
      <c r="EN5" s="8" t="s">
        <v>1311</v>
      </c>
      <c r="EO5" s="8" t="s">
        <v>1311</v>
      </c>
      <c r="EP5" s="8" t="s">
        <v>1311</v>
      </c>
    </row>
    <row r="6" spans="1:146">
      <c r="A6" s="4" t="s">
        <v>254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2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2</v>
      </c>
      <c r="AM6" s="1">
        <v>2</v>
      </c>
      <c r="AN6" s="1">
        <v>2</v>
      </c>
      <c r="AO6" s="1">
        <v>2</v>
      </c>
      <c r="AP6" s="1">
        <v>2</v>
      </c>
      <c r="AQ6" s="1">
        <v>2</v>
      </c>
      <c r="AR6" s="1">
        <v>2</v>
      </c>
      <c r="AS6" s="1">
        <v>2</v>
      </c>
      <c r="AT6" s="1">
        <v>2</v>
      </c>
      <c r="AU6" s="1">
        <v>2</v>
      </c>
      <c r="AV6" s="1">
        <v>2</v>
      </c>
      <c r="AW6" s="1">
        <v>2</v>
      </c>
      <c r="AX6" s="1">
        <v>2</v>
      </c>
      <c r="AY6" s="1">
        <v>2</v>
      </c>
      <c r="AZ6" s="1">
        <v>2</v>
      </c>
      <c r="BA6" s="1">
        <v>2</v>
      </c>
      <c r="BB6" s="1">
        <v>2</v>
      </c>
      <c r="BC6" s="1">
        <v>2</v>
      </c>
      <c r="BD6" s="1">
        <v>2</v>
      </c>
      <c r="BE6" s="1">
        <v>2</v>
      </c>
      <c r="BF6" s="1">
        <v>2</v>
      </c>
      <c r="BG6" s="1">
        <v>2</v>
      </c>
      <c r="BH6" s="1">
        <v>2</v>
      </c>
      <c r="BI6" s="1">
        <v>2</v>
      </c>
      <c r="BJ6" s="1">
        <v>2</v>
      </c>
      <c r="BK6" s="1">
        <v>2</v>
      </c>
      <c r="BL6" s="1">
        <v>2</v>
      </c>
      <c r="BM6" s="1">
        <v>2</v>
      </c>
      <c r="BN6" s="1">
        <v>2</v>
      </c>
      <c r="BO6" s="1">
        <v>2</v>
      </c>
      <c r="BP6" s="1">
        <v>2</v>
      </c>
      <c r="BQ6" s="1">
        <v>2</v>
      </c>
      <c r="BR6" s="1">
        <v>2</v>
      </c>
      <c r="BS6" s="1">
        <v>2</v>
      </c>
      <c r="BT6" s="1">
        <v>2</v>
      </c>
      <c r="BU6" s="1">
        <v>2</v>
      </c>
      <c r="BV6" s="1">
        <v>2</v>
      </c>
      <c r="BW6" s="1">
        <v>2</v>
      </c>
      <c r="BX6" s="1">
        <v>2</v>
      </c>
      <c r="BY6" s="1">
        <v>2</v>
      </c>
      <c r="BZ6" s="1">
        <v>2</v>
      </c>
      <c r="CA6" s="1">
        <v>2</v>
      </c>
      <c r="CB6" s="1">
        <v>2</v>
      </c>
      <c r="CC6" s="1">
        <v>2</v>
      </c>
      <c r="CD6" s="1">
        <v>2</v>
      </c>
      <c r="CE6" s="1">
        <v>2</v>
      </c>
      <c r="CF6" s="1">
        <v>2</v>
      </c>
      <c r="CG6" s="1">
        <v>2</v>
      </c>
      <c r="CH6" s="1">
        <v>2</v>
      </c>
      <c r="CI6" s="1">
        <v>2</v>
      </c>
      <c r="CJ6" s="1">
        <v>2</v>
      </c>
      <c r="CK6" s="1">
        <v>2</v>
      </c>
      <c r="CL6" s="1">
        <v>2</v>
      </c>
      <c r="CM6" s="1">
        <v>2</v>
      </c>
      <c r="CN6" s="1">
        <v>2</v>
      </c>
      <c r="CO6" s="1">
        <v>2</v>
      </c>
      <c r="CP6" s="1">
        <v>2</v>
      </c>
      <c r="CQ6" s="1">
        <v>2</v>
      </c>
      <c r="CR6" s="1">
        <v>2</v>
      </c>
      <c r="CS6" s="1">
        <v>2</v>
      </c>
      <c r="CT6" s="1">
        <v>2</v>
      </c>
      <c r="CU6" s="1">
        <v>2</v>
      </c>
      <c r="CV6" s="1">
        <v>2</v>
      </c>
      <c r="CW6" s="1">
        <v>2</v>
      </c>
      <c r="CX6" s="1">
        <v>2</v>
      </c>
      <c r="CY6" s="1">
        <v>2</v>
      </c>
      <c r="CZ6" s="1">
        <v>2</v>
      </c>
      <c r="DA6" s="1">
        <v>2</v>
      </c>
      <c r="DB6" s="1">
        <v>2</v>
      </c>
      <c r="DC6" s="1">
        <v>2</v>
      </c>
      <c r="DD6" s="1">
        <v>2</v>
      </c>
      <c r="DE6" s="1">
        <v>2</v>
      </c>
      <c r="DF6" s="1">
        <v>2</v>
      </c>
      <c r="DG6" s="1">
        <v>2</v>
      </c>
      <c r="DH6" s="1">
        <v>2</v>
      </c>
      <c r="DI6" s="1">
        <v>2</v>
      </c>
      <c r="DJ6" s="1">
        <v>2</v>
      </c>
      <c r="DK6" s="1">
        <v>2</v>
      </c>
      <c r="DL6" s="1">
        <v>2</v>
      </c>
      <c r="DM6" s="1">
        <v>2</v>
      </c>
      <c r="DN6" s="1">
        <v>2</v>
      </c>
      <c r="DO6" s="1">
        <v>2</v>
      </c>
      <c r="DP6" s="1">
        <v>2</v>
      </c>
      <c r="DQ6" s="1">
        <v>2</v>
      </c>
      <c r="DR6" s="1">
        <v>2</v>
      </c>
      <c r="DS6" s="1">
        <v>2</v>
      </c>
      <c r="DT6" s="1">
        <v>2</v>
      </c>
      <c r="DU6" s="1">
        <v>2</v>
      </c>
      <c r="DV6" s="1">
        <v>2</v>
      </c>
      <c r="DW6" s="1">
        <v>2</v>
      </c>
      <c r="DX6" s="1">
        <v>2</v>
      </c>
      <c r="DY6" s="1">
        <v>2</v>
      </c>
      <c r="DZ6" s="1">
        <v>2</v>
      </c>
      <c r="EA6" s="1">
        <v>2</v>
      </c>
      <c r="EB6" s="1">
        <v>2</v>
      </c>
      <c r="EC6" s="1">
        <v>2</v>
      </c>
      <c r="ED6" s="1">
        <v>2</v>
      </c>
      <c r="EE6" s="1">
        <v>2</v>
      </c>
      <c r="EF6" s="1">
        <v>2</v>
      </c>
      <c r="EG6" s="1">
        <v>2</v>
      </c>
      <c r="EH6" s="1">
        <v>2</v>
      </c>
      <c r="EI6" s="1">
        <v>2</v>
      </c>
      <c r="EJ6" s="1">
        <v>2</v>
      </c>
      <c r="EK6" s="1">
        <v>2</v>
      </c>
      <c r="EL6" s="1">
        <v>2</v>
      </c>
      <c r="EM6" s="1">
        <v>2</v>
      </c>
      <c r="EN6" s="1">
        <v>2</v>
      </c>
      <c r="EO6" s="1">
        <v>2</v>
      </c>
      <c r="EP6" s="1">
        <v>2</v>
      </c>
    </row>
    <row r="7" spans="1:146" s="6" customFormat="1">
      <c r="A7" s="5" t="s">
        <v>255</v>
      </c>
      <c r="B7" s="6">
        <v>42036</v>
      </c>
      <c r="C7" s="6">
        <v>42036</v>
      </c>
      <c r="D7" s="6">
        <v>42036</v>
      </c>
      <c r="E7" s="6">
        <v>42036</v>
      </c>
      <c r="F7" s="6">
        <v>42036</v>
      </c>
      <c r="G7" s="6">
        <v>42036</v>
      </c>
      <c r="H7" s="6">
        <v>42036</v>
      </c>
      <c r="I7" s="6">
        <v>42036</v>
      </c>
      <c r="J7" s="6">
        <v>42036</v>
      </c>
      <c r="K7" s="6">
        <v>42036</v>
      </c>
      <c r="L7" s="6">
        <v>42036</v>
      </c>
      <c r="M7" s="6">
        <v>42036</v>
      </c>
      <c r="N7" s="6">
        <v>42036</v>
      </c>
      <c r="O7" s="6">
        <v>42036</v>
      </c>
      <c r="P7" s="6">
        <v>42036</v>
      </c>
      <c r="Q7" s="6">
        <v>42036</v>
      </c>
      <c r="R7" s="6">
        <v>42036</v>
      </c>
      <c r="S7" s="6">
        <v>42036</v>
      </c>
      <c r="T7" s="6">
        <v>42036</v>
      </c>
      <c r="U7" s="6">
        <v>42036</v>
      </c>
      <c r="V7" s="6">
        <v>42036</v>
      </c>
      <c r="W7" s="6">
        <v>42036</v>
      </c>
      <c r="X7" s="6">
        <v>42036</v>
      </c>
      <c r="Y7" s="6">
        <v>42036</v>
      </c>
      <c r="Z7" s="6">
        <v>42036</v>
      </c>
      <c r="AA7" s="6">
        <v>42036</v>
      </c>
      <c r="AB7" s="6">
        <v>42036</v>
      </c>
      <c r="AC7" s="6">
        <v>42036</v>
      </c>
      <c r="AD7" s="6">
        <v>42036</v>
      </c>
      <c r="AE7" s="6">
        <v>42036</v>
      </c>
      <c r="AF7" s="6">
        <v>42036</v>
      </c>
      <c r="AG7" s="6">
        <v>42036</v>
      </c>
      <c r="AH7" s="6">
        <v>42036</v>
      </c>
      <c r="AI7" s="6">
        <v>42036</v>
      </c>
      <c r="AJ7" s="6">
        <v>42036</v>
      </c>
      <c r="AK7" s="6">
        <v>42036</v>
      </c>
      <c r="AL7" s="6">
        <v>42036</v>
      </c>
      <c r="AM7" s="6">
        <v>42036</v>
      </c>
      <c r="AN7" s="6">
        <v>42036</v>
      </c>
      <c r="AO7" s="6">
        <v>42036</v>
      </c>
      <c r="AP7" s="6">
        <v>42036</v>
      </c>
      <c r="AQ7" s="6">
        <v>42036</v>
      </c>
      <c r="AR7" s="6">
        <v>42036</v>
      </c>
      <c r="AS7" s="6">
        <v>42036</v>
      </c>
      <c r="AT7" s="6">
        <v>42036</v>
      </c>
      <c r="AU7" s="6">
        <v>42036</v>
      </c>
      <c r="AV7" s="6">
        <v>42036</v>
      </c>
      <c r="AW7" s="6">
        <v>42036</v>
      </c>
      <c r="AX7" s="6">
        <v>42036</v>
      </c>
      <c r="AY7" s="6">
        <v>42036</v>
      </c>
      <c r="AZ7" s="6">
        <v>42036</v>
      </c>
      <c r="BA7" s="6">
        <v>42036</v>
      </c>
      <c r="BB7" s="6">
        <v>42036</v>
      </c>
      <c r="BC7" s="6">
        <v>42036</v>
      </c>
      <c r="BD7" s="6">
        <v>42036</v>
      </c>
      <c r="BE7" s="6">
        <v>42036</v>
      </c>
      <c r="BF7" s="6">
        <v>42036</v>
      </c>
      <c r="BG7" s="6">
        <v>42036</v>
      </c>
      <c r="BH7" s="6">
        <v>42036</v>
      </c>
      <c r="BI7" s="6">
        <v>42036</v>
      </c>
      <c r="BJ7" s="6">
        <v>42036</v>
      </c>
      <c r="BK7" s="6">
        <v>42036</v>
      </c>
      <c r="BL7" s="6">
        <v>42036</v>
      </c>
      <c r="BM7" s="6">
        <v>42036</v>
      </c>
      <c r="BN7" s="6">
        <v>42036</v>
      </c>
      <c r="BO7" s="6">
        <v>42036</v>
      </c>
      <c r="BP7" s="6">
        <v>42036</v>
      </c>
      <c r="BQ7" s="6">
        <v>42036</v>
      </c>
      <c r="BR7" s="6">
        <v>42036</v>
      </c>
      <c r="BS7" s="6">
        <v>42036</v>
      </c>
      <c r="BT7" s="6">
        <v>42036</v>
      </c>
      <c r="BU7" s="6">
        <v>42036</v>
      </c>
      <c r="BV7" s="6">
        <v>42036</v>
      </c>
      <c r="BW7" s="6">
        <v>42036</v>
      </c>
      <c r="BX7" s="6">
        <v>42036</v>
      </c>
      <c r="BY7" s="6">
        <v>42036</v>
      </c>
      <c r="BZ7" s="6">
        <v>42036</v>
      </c>
      <c r="CA7" s="6">
        <v>42036</v>
      </c>
      <c r="CB7" s="6">
        <v>42036</v>
      </c>
      <c r="CC7" s="6">
        <v>42036</v>
      </c>
      <c r="CD7" s="6">
        <v>42036</v>
      </c>
      <c r="CE7" s="6">
        <v>42036</v>
      </c>
      <c r="CF7" s="6">
        <v>42036</v>
      </c>
      <c r="CG7" s="6">
        <v>42036</v>
      </c>
      <c r="CH7" s="6">
        <v>42036</v>
      </c>
      <c r="CI7" s="6">
        <v>42036</v>
      </c>
      <c r="CJ7" s="6">
        <v>42036</v>
      </c>
      <c r="CK7" s="6">
        <v>42036</v>
      </c>
      <c r="CL7" s="6">
        <v>42036</v>
      </c>
      <c r="CM7" s="6">
        <v>42036</v>
      </c>
      <c r="CN7" s="6">
        <v>42036</v>
      </c>
      <c r="CO7" s="6">
        <v>42036</v>
      </c>
      <c r="CP7" s="6">
        <v>42036</v>
      </c>
      <c r="CQ7" s="6">
        <v>42036</v>
      </c>
      <c r="CR7" s="6">
        <v>42036</v>
      </c>
      <c r="CS7" s="6">
        <v>42036</v>
      </c>
      <c r="CT7" s="6">
        <v>42036</v>
      </c>
      <c r="CU7" s="6">
        <v>42036</v>
      </c>
      <c r="CV7" s="6">
        <v>42036</v>
      </c>
      <c r="CW7" s="6">
        <v>42036</v>
      </c>
      <c r="CX7" s="6">
        <v>42036</v>
      </c>
      <c r="CY7" s="6">
        <v>42036</v>
      </c>
      <c r="CZ7" s="6">
        <v>42036</v>
      </c>
      <c r="DA7" s="6">
        <v>42036</v>
      </c>
      <c r="DB7" s="6">
        <v>42036</v>
      </c>
      <c r="DC7" s="6">
        <v>42036</v>
      </c>
      <c r="DD7" s="6">
        <v>42036</v>
      </c>
      <c r="DE7" s="6">
        <v>42036</v>
      </c>
      <c r="DF7" s="6">
        <v>42036</v>
      </c>
      <c r="DG7" s="6">
        <v>42036</v>
      </c>
      <c r="DH7" s="6">
        <v>42036</v>
      </c>
      <c r="DI7" s="6">
        <v>42036</v>
      </c>
      <c r="DJ7" s="6">
        <v>42036</v>
      </c>
      <c r="DK7" s="6">
        <v>42036</v>
      </c>
      <c r="DL7" s="6">
        <v>42036</v>
      </c>
      <c r="DM7" s="6">
        <v>42036</v>
      </c>
      <c r="DN7" s="6">
        <v>42036</v>
      </c>
      <c r="DO7" s="6">
        <v>42036</v>
      </c>
      <c r="DP7" s="6">
        <v>42036</v>
      </c>
      <c r="DQ7" s="6">
        <v>42036</v>
      </c>
      <c r="DR7" s="6">
        <v>42036</v>
      </c>
      <c r="DS7" s="6">
        <v>42036</v>
      </c>
      <c r="DT7" s="6">
        <v>42036</v>
      </c>
      <c r="DU7" s="6">
        <v>42036</v>
      </c>
      <c r="DV7" s="6">
        <v>42036</v>
      </c>
      <c r="DW7" s="6">
        <v>42036</v>
      </c>
      <c r="DX7" s="6">
        <v>42036</v>
      </c>
      <c r="DY7" s="6">
        <v>42036</v>
      </c>
      <c r="DZ7" s="6">
        <v>42036</v>
      </c>
      <c r="EA7" s="6">
        <v>42036</v>
      </c>
      <c r="EB7" s="6">
        <v>42036</v>
      </c>
      <c r="EC7" s="6">
        <v>42036</v>
      </c>
      <c r="ED7" s="6">
        <v>42036</v>
      </c>
      <c r="EE7" s="6">
        <v>42036</v>
      </c>
      <c r="EF7" s="6">
        <v>42036</v>
      </c>
      <c r="EG7" s="6">
        <v>42036</v>
      </c>
      <c r="EH7" s="6">
        <v>42036</v>
      </c>
      <c r="EI7" s="6">
        <v>42036</v>
      </c>
      <c r="EJ7" s="6">
        <v>42036</v>
      </c>
      <c r="EK7" s="6">
        <v>42036</v>
      </c>
      <c r="EL7" s="6">
        <v>42036</v>
      </c>
      <c r="EM7" s="6">
        <v>42036</v>
      </c>
      <c r="EN7" s="6">
        <v>42036</v>
      </c>
      <c r="EO7" s="6">
        <v>42036</v>
      </c>
      <c r="EP7" s="6">
        <v>42036</v>
      </c>
    </row>
    <row r="8" spans="1:146" s="6" customFormat="1">
      <c r="A8" s="5" t="s">
        <v>256</v>
      </c>
      <c r="B8" s="6">
        <v>44228</v>
      </c>
      <c r="C8" s="6">
        <v>44228</v>
      </c>
      <c r="D8" s="6">
        <v>44228</v>
      </c>
      <c r="E8" s="6">
        <v>44228</v>
      </c>
      <c r="F8" s="6">
        <v>44228</v>
      </c>
      <c r="G8" s="6">
        <v>44228</v>
      </c>
      <c r="H8" s="6">
        <v>44228</v>
      </c>
      <c r="I8" s="6">
        <v>44228</v>
      </c>
      <c r="J8" s="6">
        <v>44228</v>
      </c>
      <c r="K8" s="6">
        <v>44228</v>
      </c>
      <c r="L8" s="6">
        <v>44228</v>
      </c>
      <c r="M8" s="6">
        <v>44228</v>
      </c>
      <c r="N8" s="6">
        <v>44228</v>
      </c>
      <c r="O8" s="6">
        <v>44228</v>
      </c>
      <c r="P8" s="6">
        <v>44228</v>
      </c>
      <c r="Q8" s="6">
        <v>44228</v>
      </c>
      <c r="R8" s="6">
        <v>44228</v>
      </c>
      <c r="S8" s="6">
        <v>44228</v>
      </c>
      <c r="T8" s="6">
        <v>44228</v>
      </c>
      <c r="U8" s="6">
        <v>44228</v>
      </c>
      <c r="V8" s="6">
        <v>44228</v>
      </c>
      <c r="W8" s="6">
        <v>44228</v>
      </c>
      <c r="X8" s="6">
        <v>44228</v>
      </c>
      <c r="Y8" s="6">
        <v>44228</v>
      </c>
      <c r="Z8" s="6">
        <v>44228</v>
      </c>
      <c r="AA8" s="6">
        <v>44228</v>
      </c>
      <c r="AB8" s="6">
        <v>44228</v>
      </c>
      <c r="AC8" s="6">
        <v>44228</v>
      </c>
      <c r="AD8" s="6">
        <v>44228</v>
      </c>
      <c r="AE8" s="6">
        <v>44228</v>
      </c>
      <c r="AF8" s="6">
        <v>44228</v>
      </c>
      <c r="AG8" s="6">
        <v>44228</v>
      </c>
      <c r="AH8" s="6">
        <v>44228</v>
      </c>
      <c r="AI8" s="6">
        <v>44228</v>
      </c>
      <c r="AJ8" s="6">
        <v>44228</v>
      </c>
      <c r="AK8" s="6">
        <v>44228</v>
      </c>
      <c r="AL8" s="6">
        <v>44228</v>
      </c>
      <c r="AM8" s="6">
        <v>44228</v>
      </c>
      <c r="AN8" s="6">
        <v>44228</v>
      </c>
      <c r="AO8" s="6">
        <v>44228</v>
      </c>
      <c r="AP8" s="6">
        <v>44228</v>
      </c>
      <c r="AQ8" s="6">
        <v>44228</v>
      </c>
      <c r="AR8" s="6">
        <v>44228</v>
      </c>
      <c r="AS8" s="6">
        <v>44228</v>
      </c>
      <c r="AT8" s="6">
        <v>44228</v>
      </c>
      <c r="AU8" s="6">
        <v>44228</v>
      </c>
      <c r="AV8" s="6">
        <v>44228</v>
      </c>
      <c r="AW8" s="6">
        <v>44228</v>
      </c>
      <c r="AX8" s="6">
        <v>44228</v>
      </c>
      <c r="AY8" s="6">
        <v>44228</v>
      </c>
      <c r="AZ8" s="6">
        <v>44228</v>
      </c>
      <c r="BA8" s="6">
        <v>44228</v>
      </c>
      <c r="BB8" s="6">
        <v>44228</v>
      </c>
      <c r="BC8" s="6">
        <v>44228</v>
      </c>
      <c r="BD8" s="6">
        <v>44228</v>
      </c>
      <c r="BE8" s="6">
        <v>44228</v>
      </c>
      <c r="BF8" s="6">
        <v>44228</v>
      </c>
      <c r="BG8" s="6">
        <v>44228</v>
      </c>
      <c r="BH8" s="6">
        <v>44228</v>
      </c>
      <c r="BI8" s="6">
        <v>44228</v>
      </c>
      <c r="BJ8" s="6">
        <v>44228</v>
      </c>
      <c r="BK8" s="6">
        <v>44228</v>
      </c>
      <c r="BL8" s="6">
        <v>44228</v>
      </c>
      <c r="BM8" s="6">
        <v>44228</v>
      </c>
      <c r="BN8" s="6">
        <v>44228</v>
      </c>
      <c r="BO8" s="6">
        <v>44228</v>
      </c>
      <c r="BP8" s="6">
        <v>44228</v>
      </c>
      <c r="BQ8" s="6">
        <v>44228</v>
      </c>
      <c r="BR8" s="6">
        <v>44228</v>
      </c>
      <c r="BS8" s="6">
        <v>44228</v>
      </c>
      <c r="BT8" s="6">
        <v>44228</v>
      </c>
      <c r="BU8" s="6">
        <v>44228</v>
      </c>
      <c r="BV8" s="6">
        <v>44228</v>
      </c>
      <c r="BW8" s="6">
        <v>44228</v>
      </c>
      <c r="BX8" s="6">
        <v>44228</v>
      </c>
      <c r="BY8" s="6">
        <v>44228</v>
      </c>
      <c r="BZ8" s="6">
        <v>44228</v>
      </c>
      <c r="CA8" s="6">
        <v>44228</v>
      </c>
      <c r="CB8" s="6">
        <v>44228</v>
      </c>
      <c r="CC8" s="6">
        <v>44228</v>
      </c>
      <c r="CD8" s="6">
        <v>44228</v>
      </c>
      <c r="CE8" s="6">
        <v>44228</v>
      </c>
      <c r="CF8" s="6">
        <v>44228</v>
      </c>
      <c r="CG8" s="6">
        <v>44228</v>
      </c>
      <c r="CH8" s="6">
        <v>44228</v>
      </c>
      <c r="CI8" s="6">
        <v>44228</v>
      </c>
      <c r="CJ8" s="6">
        <v>44228</v>
      </c>
      <c r="CK8" s="6">
        <v>44228</v>
      </c>
      <c r="CL8" s="6">
        <v>44228</v>
      </c>
      <c r="CM8" s="6">
        <v>44228</v>
      </c>
      <c r="CN8" s="6">
        <v>44228</v>
      </c>
      <c r="CO8" s="6">
        <v>44228</v>
      </c>
      <c r="CP8" s="6">
        <v>44228</v>
      </c>
      <c r="CQ8" s="6">
        <v>44228</v>
      </c>
      <c r="CR8" s="6">
        <v>44228</v>
      </c>
      <c r="CS8" s="6">
        <v>44228</v>
      </c>
      <c r="CT8" s="6">
        <v>44228</v>
      </c>
      <c r="CU8" s="6">
        <v>44228</v>
      </c>
      <c r="CV8" s="6">
        <v>44228</v>
      </c>
      <c r="CW8" s="6">
        <v>44228</v>
      </c>
      <c r="CX8" s="6">
        <v>44228</v>
      </c>
      <c r="CY8" s="6">
        <v>44228</v>
      </c>
      <c r="CZ8" s="6">
        <v>44228</v>
      </c>
      <c r="DA8" s="6">
        <v>44228</v>
      </c>
      <c r="DB8" s="6">
        <v>44228</v>
      </c>
      <c r="DC8" s="6">
        <v>44228</v>
      </c>
      <c r="DD8" s="6">
        <v>44228</v>
      </c>
      <c r="DE8" s="6">
        <v>44228</v>
      </c>
      <c r="DF8" s="6">
        <v>44228</v>
      </c>
      <c r="DG8" s="6">
        <v>44228</v>
      </c>
      <c r="DH8" s="6">
        <v>44228</v>
      </c>
      <c r="DI8" s="6">
        <v>44228</v>
      </c>
      <c r="DJ8" s="6">
        <v>44228</v>
      </c>
      <c r="DK8" s="6">
        <v>44228</v>
      </c>
      <c r="DL8" s="6">
        <v>44228</v>
      </c>
      <c r="DM8" s="6">
        <v>44228</v>
      </c>
      <c r="DN8" s="6">
        <v>44228</v>
      </c>
      <c r="DO8" s="6">
        <v>44228</v>
      </c>
      <c r="DP8" s="6">
        <v>44228</v>
      </c>
      <c r="DQ8" s="6">
        <v>44228</v>
      </c>
      <c r="DR8" s="6">
        <v>44228</v>
      </c>
      <c r="DS8" s="6">
        <v>44228</v>
      </c>
      <c r="DT8" s="6">
        <v>44228</v>
      </c>
      <c r="DU8" s="6">
        <v>44228</v>
      </c>
      <c r="DV8" s="6">
        <v>44228</v>
      </c>
      <c r="DW8" s="6">
        <v>44228</v>
      </c>
      <c r="DX8" s="6">
        <v>44228</v>
      </c>
      <c r="DY8" s="6">
        <v>44228</v>
      </c>
      <c r="DZ8" s="6">
        <v>44228</v>
      </c>
      <c r="EA8" s="6">
        <v>44228</v>
      </c>
      <c r="EB8" s="6">
        <v>44228</v>
      </c>
      <c r="EC8" s="6">
        <v>44228</v>
      </c>
      <c r="ED8" s="6">
        <v>44228</v>
      </c>
      <c r="EE8" s="6">
        <v>44228</v>
      </c>
      <c r="EF8" s="6">
        <v>44228</v>
      </c>
      <c r="EG8" s="6">
        <v>44228</v>
      </c>
      <c r="EH8" s="6">
        <v>44228</v>
      </c>
      <c r="EI8" s="6">
        <v>44228</v>
      </c>
      <c r="EJ8" s="6">
        <v>44228</v>
      </c>
      <c r="EK8" s="6">
        <v>44228</v>
      </c>
      <c r="EL8" s="6">
        <v>44228</v>
      </c>
      <c r="EM8" s="6">
        <v>44228</v>
      </c>
      <c r="EN8" s="6">
        <v>44228</v>
      </c>
      <c r="EO8" s="6">
        <v>44228</v>
      </c>
      <c r="EP8" s="6">
        <v>44228</v>
      </c>
    </row>
    <row r="9" spans="1:146">
      <c r="A9" s="4" t="s">
        <v>257</v>
      </c>
      <c r="B9" s="1">
        <v>7</v>
      </c>
      <c r="C9" s="1">
        <v>7</v>
      </c>
      <c r="D9" s="1">
        <v>7</v>
      </c>
      <c r="E9" s="1">
        <v>7</v>
      </c>
      <c r="F9" s="1">
        <v>7</v>
      </c>
      <c r="G9" s="1">
        <v>7</v>
      </c>
      <c r="H9" s="1">
        <v>7</v>
      </c>
      <c r="I9" s="1">
        <v>7</v>
      </c>
      <c r="J9" s="1">
        <v>7</v>
      </c>
      <c r="K9" s="1">
        <v>7</v>
      </c>
      <c r="L9" s="1">
        <v>7</v>
      </c>
      <c r="M9" s="1">
        <v>7</v>
      </c>
      <c r="N9" s="1">
        <v>7</v>
      </c>
      <c r="O9" s="1">
        <v>7</v>
      </c>
      <c r="P9" s="1">
        <v>7</v>
      </c>
      <c r="Q9" s="1">
        <v>7</v>
      </c>
      <c r="R9" s="1">
        <v>7</v>
      </c>
      <c r="S9" s="1">
        <v>7</v>
      </c>
      <c r="T9" s="1">
        <v>7</v>
      </c>
      <c r="U9" s="1">
        <v>7</v>
      </c>
      <c r="V9" s="1">
        <v>7</v>
      </c>
      <c r="W9" s="1">
        <v>7</v>
      </c>
      <c r="X9" s="1">
        <v>7</v>
      </c>
      <c r="Y9" s="1">
        <v>7</v>
      </c>
      <c r="Z9" s="1">
        <v>7</v>
      </c>
      <c r="AA9" s="1">
        <v>7</v>
      </c>
      <c r="AB9" s="1">
        <v>7</v>
      </c>
      <c r="AC9" s="1">
        <v>7</v>
      </c>
      <c r="AD9" s="1">
        <v>7</v>
      </c>
      <c r="AE9" s="1">
        <v>7</v>
      </c>
      <c r="AF9" s="1">
        <v>7</v>
      </c>
      <c r="AG9" s="1">
        <v>7</v>
      </c>
      <c r="AH9" s="1">
        <v>7</v>
      </c>
      <c r="AI9" s="1">
        <v>7</v>
      </c>
      <c r="AJ9" s="1">
        <v>7</v>
      </c>
      <c r="AK9" s="1">
        <v>7</v>
      </c>
      <c r="AL9" s="1">
        <v>7</v>
      </c>
      <c r="AM9" s="1">
        <v>7</v>
      </c>
      <c r="AN9" s="1">
        <v>7</v>
      </c>
      <c r="AO9" s="1">
        <v>7</v>
      </c>
      <c r="AP9" s="1">
        <v>7</v>
      </c>
      <c r="AQ9" s="1">
        <v>7</v>
      </c>
      <c r="AR9" s="1">
        <v>7</v>
      </c>
      <c r="AS9" s="1">
        <v>7</v>
      </c>
      <c r="AT9" s="1">
        <v>7</v>
      </c>
      <c r="AU9" s="1">
        <v>7</v>
      </c>
      <c r="AV9" s="1">
        <v>7</v>
      </c>
      <c r="AW9" s="1">
        <v>7</v>
      </c>
      <c r="AX9" s="1">
        <v>7</v>
      </c>
      <c r="AY9" s="1">
        <v>7</v>
      </c>
      <c r="AZ9" s="1">
        <v>7</v>
      </c>
      <c r="BA9" s="1">
        <v>7</v>
      </c>
      <c r="BB9" s="1">
        <v>7</v>
      </c>
      <c r="BC9" s="1">
        <v>7</v>
      </c>
      <c r="BD9" s="1">
        <v>7</v>
      </c>
      <c r="BE9" s="1">
        <v>7</v>
      </c>
      <c r="BF9" s="1">
        <v>7</v>
      </c>
      <c r="BG9" s="1">
        <v>7</v>
      </c>
      <c r="BH9" s="1">
        <v>7</v>
      </c>
      <c r="BI9" s="1">
        <v>7</v>
      </c>
      <c r="BJ9" s="1">
        <v>7</v>
      </c>
      <c r="BK9" s="1">
        <v>7</v>
      </c>
      <c r="BL9" s="1">
        <v>7</v>
      </c>
      <c r="BM9" s="1">
        <v>7</v>
      </c>
      <c r="BN9" s="1">
        <v>7</v>
      </c>
      <c r="BO9" s="1">
        <v>7</v>
      </c>
      <c r="BP9" s="1">
        <v>7</v>
      </c>
      <c r="BQ9" s="1">
        <v>7</v>
      </c>
      <c r="BR9" s="1">
        <v>7</v>
      </c>
      <c r="BS9" s="1">
        <v>7</v>
      </c>
      <c r="BT9" s="1">
        <v>7</v>
      </c>
      <c r="BU9" s="1">
        <v>7</v>
      </c>
      <c r="BV9" s="1">
        <v>7</v>
      </c>
      <c r="BW9" s="1">
        <v>7</v>
      </c>
      <c r="BX9" s="1">
        <v>7</v>
      </c>
      <c r="BY9" s="1">
        <v>7</v>
      </c>
      <c r="BZ9" s="1">
        <v>7</v>
      </c>
      <c r="CA9" s="1">
        <v>7</v>
      </c>
      <c r="CB9" s="1">
        <v>7</v>
      </c>
      <c r="CC9" s="1">
        <v>7</v>
      </c>
      <c r="CD9" s="1">
        <v>7</v>
      </c>
      <c r="CE9" s="1">
        <v>7</v>
      </c>
      <c r="CF9" s="1">
        <v>7</v>
      </c>
      <c r="CG9" s="1">
        <v>7</v>
      </c>
      <c r="CH9" s="1">
        <v>7</v>
      </c>
      <c r="CI9" s="1">
        <v>7</v>
      </c>
      <c r="CJ9" s="1">
        <v>7</v>
      </c>
      <c r="CK9" s="1">
        <v>7</v>
      </c>
      <c r="CL9" s="1">
        <v>7</v>
      </c>
      <c r="CM9" s="1">
        <v>7</v>
      </c>
      <c r="CN9" s="1">
        <v>7</v>
      </c>
      <c r="CO9" s="1">
        <v>7</v>
      </c>
      <c r="CP9" s="1">
        <v>7</v>
      </c>
      <c r="CQ9" s="1">
        <v>7</v>
      </c>
      <c r="CR9" s="1">
        <v>7</v>
      </c>
      <c r="CS9" s="1">
        <v>7</v>
      </c>
      <c r="CT9" s="1">
        <v>7</v>
      </c>
      <c r="CU9" s="1">
        <v>7</v>
      </c>
      <c r="CV9" s="1">
        <v>7</v>
      </c>
      <c r="CW9" s="1">
        <v>7</v>
      </c>
      <c r="CX9" s="1">
        <v>7</v>
      </c>
      <c r="CY9" s="1">
        <v>7</v>
      </c>
      <c r="CZ9" s="1">
        <v>7</v>
      </c>
      <c r="DA9" s="1">
        <v>7</v>
      </c>
      <c r="DB9" s="1">
        <v>7</v>
      </c>
      <c r="DC9" s="1">
        <v>7</v>
      </c>
      <c r="DD9" s="1">
        <v>7</v>
      </c>
      <c r="DE9" s="1">
        <v>7</v>
      </c>
      <c r="DF9" s="1">
        <v>7</v>
      </c>
      <c r="DG9" s="1">
        <v>7</v>
      </c>
      <c r="DH9" s="1">
        <v>7</v>
      </c>
      <c r="DI9" s="1">
        <v>7</v>
      </c>
      <c r="DJ9" s="1">
        <v>7</v>
      </c>
      <c r="DK9" s="1">
        <v>7</v>
      </c>
      <c r="DL9" s="1">
        <v>7</v>
      </c>
      <c r="DM9" s="1">
        <v>7</v>
      </c>
      <c r="DN9" s="1">
        <v>7</v>
      </c>
      <c r="DO9" s="1">
        <v>7</v>
      </c>
      <c r="DP9" s="1">
        <v>7</v>
      </c>
      <c r="DQ9" s="1">
        <v>7</v>
      </c>
      <c r="DR9" s="1">
        <v>7</v>
      </c>
      <c r="DS9" s="1">
        <v>7</v>
      </c>
      <c r="DT9" s="1">
        <v>7</v>
      </c>
      <c r="DU9" s="1">
        <v>7</v>
      </c>
      <c r="DV9" s="1">
        <v>7</v>
      </c>
      <c r="DW9" s="1">
        <v>7</v>
      </c>
      <c r="DX9" s="1">
        <v>7</v>
      </c>
      <c r="DY9" s="1">
        <v>7</v>
      </c>
      <c r="DZ9" s="1">
        <v>7</v>
      </c>
      <c r="EA9" s="1">
        <v>7</v>
      </c>
      <c r="EB9" s="1">
        <v>7</v>
      </c>
      <c r="EC9" s="1">
        <v>7</v>
      </c>
      <c r="ED9" s="1">
        <v>7</v>
      </c>
      <c r="EE9" s="1">
        <v>7</v>
      </c>
      <c r="EF9" s="1">
        <v>7</v>
      </c>
      <c r="EG9" s="1">
        <v>7</v>
      </c>
      <c r="EH9" s="1">
        <v>7</v>
      </c>
      <c r="EI9" s="1">
        <v>7</v>
      </c>
      <c r="EJ9" s="1">
        <v>7</v>
      </c>
      <c r="EK9" s="1">
        <v>7</v>
      </c>
      <c r="EL9" s="1">
        <v>7</v>
      </c>
      <c r="EM9" s="1">
        <v>7</v>
      </c>
      <c r="EN9" s="1">
        <v>7</v>
      </c>
      <c r="EO9" s="1">
        <v>7</v>
      </c>
      <c r="EP9" s="1">
        <v>7</v>
      </c>
    </row>
    <row r="10" spans="1:146">
      <c r="A10" s="4" t="s">
        <v>258</v>
      </c>
      <c r="B10" s="8" t="s">
        <v>1157</v>
      </c>
      <c r="C10" s="8" t="s">
        <v>1158</v>
      </c>
      <c r="D10" s="8" t="s">
        <v>1159</v>
      </c>
      <c r="E10" s="8" t="s">
        <v>1160</v>
      </c>
      <c r="F10" s="8" t="s">
        <v>1161</v>
      </c>
      <c r="G10" s="8" t="s">
        <v>1162</v>
      </c>
      <c r="H10" s="8" t="s">
        <v>1163</v>
      </c>
      <c r="I10" s="8" t="s">
        <v>1164</v>
      </c>
      <c r="J10" s="8" t="s">
        <v>1165</v>
      </c>
      <c r="K10" s="8" t="s">
        <v>1166</v>
      </c>
      <c r="L10" s="8" t="s">
        <v>1167</v>
      </c>
      <c r="M10" s="8" t="s">
        <v>1168</v>
      </c>
      <c r="N10" s="8" t="s">
        <v>1169</v>
      </c>
      <c r="O10" s="8" t="s">
        <v>1170</v>
      </c>
      <c r="P10" s="8" t="s">
        <v>1171</v>
      </c>
      <c r="Q10" s="8" t="s">
        <v>1172</v>
      </c>
      <c r="R10" s="8" t="s">
        <v>1173</v>
      </c>
      <c r="S10" s="8" t="s">
        <v>1174</v>
      </c>
      <c r="T10" s="8" t="s">
        <v>1175</v>
      </c>
      <c r="U10" s="8" t="s">
        <v>1176</v>
      </c>
      <c r="V10" s="8" t="s">
        <v>1177</v>
      </c>
      <c r="W10" s="8" t="s">
        <v>1178</v>
      </c>
      <c r="X10" s="8" t="s">
        <v>1179</v>
      </c>
      <c r="Y10" s="8" t="s">
        <v>1180</v>
      </c>
      <c r="Z10" s="8" t="s">
        <v>1181</v>
      </c>
      <c r="AA10" s="8" t="s">
        <v>1182</v>
      </c>
      <c r="AB10" s="8" t="s">
        <v>1183</v>
      </c>
      <c r="AC10" s="8" t="s">
        <v>1184</v>
      </c>
      <c r="AD10" s="8" t="s">
        <v>1185</v>
      </c>
      <c r="AE10" s="8" t="s">
        <v>1186</v>
      </c>
      <c r="AF10" s="8" t="s">
        <v>1187</v>
      </c>
      <c r="AG10" s="8" t="s">
        <v>1188</v>
      </c>
      <c r="AH10" s="8" t="s">
        <v>1189</v>
      </c>
      <c r="AI10" s="8" t="s">
        <v>1190</v>
      </c>
      <c r="AJ10" s="8" t="s">
        <v>1191</v>
      </c>
      <c r="AK10" s="8" t="s">
        <v>1192</v>
      </c>
      <c r="AL10" s="8" t="s">
        <v>1193</v>
      </c>
      <c r="AM10" s="8" t="s">
        <v>1194</v>
      </c>
      <c r="AN10" s="8" t="s">
        <v>1195</v>
      </c>
      <c r="AO10" s="8" t="s">
        <v>1196</v>
      </c>
      <c r="AP10" s="8" t="s">
        <v>1197</v>
      </c>
      <c r="AQ10" s="8" t="s">
        <v>1198</v>
      </c>
      <c r="AR10" s="8" t="s">
        <v>1199</v>
      </c>
      <c r="AS10" s="8" t="s">
        <v>1200</v>
      </c>
      <c r="AT10" s="8" t="s">
        <v>1201</v>
      </c>
      <c r="AU10" s="8" t="s">
        <v>1202</v>
      </c>
      <c r="AV10" s="8" t="s">
        <v>1203</v>
      </c>
      <c r="AW10" s="8" t="s">
        <v>1204</v>
      </c>
      <c r="AX10" s="8" t="s">
        <v>1205</v>
      </c>
      <c r="AY10" s="8" t="s">
        <v>1206</v>
      </c>
      <c r="AZ10" s="8" t="s">
        <v>1207</v>
      </c>
      <c r="BA10" s="8" t="s">
        <v>1208</v>
      </c>
      <c r="BB10" s="8" t="s">
        <v>1209</v>
      </c>
      <c r="BC10" s="8" t="s">
        <v>1210</v>
      </c>
      <c r="BD10" s="8" t="s">
        <v>1211</v>
      </c>
      <c r="BE10" s="8" t="s">
        <v>1212</v>
      </c>
      <c r="BF10" s="8" t="s">
        <v>1213</v>
      </c>
      <c r="BG10" s="8" t="s">
        <v>1214</v>
      </c>
      <c r="BH10" s="8" t="s">
        <v>1215</v>
      </c>
      <c r="BI10" s="8" t="s">
        <v>1216</v>
      </c>
      <c r="BJ10" s="8" t="s">
        <v>1217</v>
      </c>
      <c r="BK10" s="8" t="s">
        <v>1218</v>
      </c>
      <c r="BL10" s="8" t="s">
        <v>1219</v>
      </c>
      <c r="BM10" s="8" t="s">
        <v>1220</v>
      </c>
      <c r="BN10" s="8" t="s">
        <v>1221</v>
      </c>
      <c r="BO10" s="8" t="s">
        <v>1222</v>
      </c>
      <c r="BP10" s="8" t="s">
        <v>1223</v>
      </c>
      <c r="BQ10" s="8" t="s">
        <v>1224</v>
      </c>
      <c r="BR10" s="8" t="s">
        <v>1225</v>
      </c>
      <c r="BS10" s="8" t="s">
        <v>1226</v>
      </c>
      <c r="BT10" s="8" t="s">
        <v>1227</v>
      </c>
      <c r="BU10" s="8" t="s">
        <v>1228</v>
      </c>
      <c r="BV10" s="8" t="s">
        <v>1229</v>
      </c>
      <c r="BW10" s="8" t="s">
        <v>1230</v>
      </c>
      <c r="BX10" s="8" t="s">
        <v>1231</v>
      </c>
      <c r="BY10" s="8" t="s">
        <v>1232</v>
      </c>
      <c r="BZ10" s="8" t="s">
        <v>1233</v>
      </c>
      <c r="CA10" s="8" t="s">
        <v>1234</v>
      </c>
      <c r="CB10" s="8" t="s">
        <v>1235</v>
      </c>
      <c r="CC10" s="8" t="s">
        <v>1236</v>
      </c>
      <c r="CD10" s="8" t="s">
        <v>1237</v>
      </c>
      <c r="CE10" s="8" t="s">
        <v>1238</v>
      </c>
      <c r="CF10" s="8" t="s">
        <v>1239</v>
      </c>
      <c r="CG10" s="8" t="s">
        <v>1240</v>
      </c>
      <c r="CH10" s="8" t="s">
        <v>1241</v>
      </c>
      <c r="CI10" s="8" t="s">
        <v>1242</v>
      </c>
      <c r="CJ10" s="8" t="s">
        <v>1243</v>
      </c>
      <c r="CK10" s="8" t="s">
        <v>1244</v>
      </c>
      <c r="CL10" s="8" t="s">
        <v>1245</v>
      </c>
      <c r="CM10" s="8" t="s">
        <v>1246</v>
      </c>
      <c r="CN10" s="8" t="s">
        <v>1247</v>
      </c>
      <c r="CO10" s="8" t="s">
        <v>1248</v>
      </c>
      <c r="CP10" s="8" t="s">
        <v>1249</v>
      </c>
      <c r="CQ10" s="8" t="s">
        <v>1250</v>
      </c>
      <c r="CR10" s="8" t="s">
        <v>1251</v>
      </c>
      <c r="CS10" s="8" t="s">
        <v>1252</v>
      </c>
      <c r="CT10" s="8" t="s">
        <v>1253</v>
      </c>
      <c r="CU10" s="8" t="s">
        <v>1254</v>
      </c>
      <c r="CV10" s="8" t="s">
        <v>1255</v>
      </c>
      <c r="CW10" s="8" t="s">
        <v>1256</v>
      </c>
      <c r="CX10" s="8" t="s">
        <v>1257</v>
      </c>
      <c r="CY10" s="8" t="s">
        <v>1258</v>
      </c>
      <c r="CZ10" s="8" t="s">
        <v>1259</v>
      </c>
      <c r="DA10" s="8" t="s">
        <v>1260</v>
      </c>
      <c r="DB10" s="8" t="s">
        <v>1261</v>
      </c>
      <c r="DC10" s="8" t="s">
        <v>1262</v>
      </c>
      <c r="DD10" s="8" t="s">
        <v>1263</v>
      </c>
      <c r="DE10" s="8" t="s">
        <v>1264</v>
      </c>
      <c r="DF10" s="8" t="s">
        <v>1265</v>
      </c>
      <c r="DG10" s="8" t="s">
        <v>1266</v>
      </c>
      <c r="DH10" s="8" t="s">
        <v>1267</v>
      </c>
      <c r="DI10" s="8" t="s">
        <v>1268</v>
      </c>
      <c r="DJ10" s="8" t="s">
        <v>1269</v>
      </c>
      <c r="DK10" s="8" t="s">
        <v>1270</v>
      </c>
      <c r="DL10" s="8" t="s">
        <v>1271</v>
      </c>
      <c r="DM10" s="8" t="s">
        <v>1272</v>
      </c>
      <c r="DN10" s="8" t="s">
        <v>1273</v>
      </c>
      <c r="DO10" s="8" t="s">
        <v>1274</v>
      </c>
      <c r="DP10" s="8" t="s">
        <v>1275</v>
      </c>
      <c r="DQ10" s="8" t="s">
        <v>1276</v>
      </c>
      <c r="DR10" s="8" t="s">
        <v>1277</v>
      </c>
      <c r="DS10" s="8" t="s">
        <v>1278</v>
      </c>
      <c r="DT10" s="8" t="s">
        <v>1279</v>
      </c>
      <c r="DU10" s="8" t="s">
        <v>1280</v>
      </c>
      <c r="DV10" s="8" t="s">
        <v>1281</v>
      </c>
      <c r="DW10" s="8" t="s">
        <v>1282</v>
      </c>
      <c r="DX10" s="8" t="s">
        <v>1283</v>
      </c>
      <c r="DY10" s="8" t="s">
        <v>1284</v>
      </c>
      <c r="DZ10" s="8" t="s">
        <v>1285</v>
      </c>
      <c r="EA10" s="8" t="s">
        <v>1286</v>
      </c>
      <c r="EB10" s="8" t="s">
        <v>1287</v>
      </c>
      <c r="EC10" s="8" t="s">
        <v>1288</v>
      </c>
      <c r="ED10" s="8" t="s">
        <v>1289</v>
      </c>
      <c r="EE10" s="8" t="s">
        <v>1290</v>
      </c>
      <c r="EF10" s="8" t="s">
        <v>1291</v>
      </c>
      <c r="EG10" s="8" t="s">
        <v>1292</v>
      </c>
      <c r="EH10" s="8" t="s">
        <v>1293</v>
      </c>
      <c r="EI10" s="8" t="s">
        <v>1294</v>
      </c>
      <c r="EJ10" s="8" t="s">
        <v>1295</v>
      </c>
      <c r="EK10" s="8" t="s">
        <v>1296</v>
      </c>
      <c r="EL10" s="8" t="s">
        <v>1297</v>
      </c>
      <c r="EM10" s="8" t="s">
        <v>1298</v>
      </c>
      <c r="EN10" s="8" t="s">
        <v>1299</v>
      </c>
      <c r="EO10" s="8" t="s">
        <v>1300</v>
      </c>
      <c r="EP10" s="8" t="s">
        <v>1301</v>
      </c>
    </row>
    <row r="11" spans="1:146">
      <c r="A11" s="10">
        <v>42036</v>
      </c>
      <c r="B11" s="9">
        <v>71.760000000000005</v>
      </c>
      <c r="C11" s="9">
        <v>13.151</v>
      </c>
      <c r="D11" s="9">
        <v>9.7940000000000005</v>
      </c>
      <c r="E11" s="9">
        <v>0.93899999999999995</v>
      </c>
      <c r="F11" s="9">
        <v>8.8550000000000004</v>
      </c>
      <c r="G11" s="9">
        <v>187.51599999999999</v>
      </c>
      <c r="H11" s="9">
        <v>37.344000000000001</v>
      </c>
      <c r="I11" s="9">
        <v>27.216000000000001</v>
      </c>
      <c r="J11" s="9">
        <v>2.8420000000000001</v>
      </c>
      <c r="K11" s="9">
        <v>24.373999999999999</v>
      </c>
      <c r="L11" s="9">
        <v>234.648</v>
      </c>
      <c r="M11" s="9">
        <v>60.220999999999997</v>
      </c>
      <c r="N11" s="9">
        <v>42.612000000000002</v>
      </c>
      <c r="O11" s="9">
        <v>5.2910000000000004</v>
      </c>
      <c r="P11" s="9">
        <v>37.320999999999998</v>
      </c>
      <c r="Q11" s="9">
        <v>80.126999999999995</v>
      </c>
      <c r="R11" s="9">
        <v>17.452000000000002</v>
      </c>
      <c r="S11" s="9">
        <v>10.465999999999999</v>
      </c>
      <c r="T11" s="9">
        <v>3.012</v>
      </c>
      <c r="U11" s="9">
        <v>7.4530000000000003</v>
      </c>
      <c r="V11" s="9">
        <v>154.52099999999999</v>
      </c>
      <c r="W11" s="9">
        <v>42.77</v>
      </c>
      <c r="X11" s="9">
        <v>32.146999999999998</v>
      </c>
      <c r="Y11" s="9">
        <v>2.2789999999999999</v>
      </c>
      <c r="Z11" s="9">
        <v>29.867999999999999</v>
      </c>
      <c r="AA11" s="9">
        <v>196.21799999999999</v>
      </c>
      <c r="AB11" s="9">
        <v>65.266000000000005</v>
      </c>
      <c r="AC11" s="9">
        <v>44.268000000000001</v>
      </c>
      <c r="AD11" s="9">
        <v>5.7750000000000004</v>
      </c>
      <c r="AE11" s="9">
        <v>38.493000000000002</v>
      </c>
      <c r="AF11" s="9">
        <v>68.016000000000005</v>
      </c>
      <c r="AG11" s="9">
        <v>21.306000000000001</v>
      </c>
      <c r="AH11" s="9">
        <v>12.452</v>
      </c>
      <c r="AI11" s="9">
        <v>0.89900000000000002</v>
      </c>
      <c r="AJ11" s="9">
        <v>11.553000000000001</v>
      </c>
      <c r="AK11" s="9">
        <v>128.202</v>
      </c>
      <c r="AL11" s="9">
        <v>43.96</v>
      </c>
      <c r="AM11" s="9">
        <v>31.815999999999999</v>
      </c>
      <c r="AN11" s="9">
        <v>4.8769999999999998</v>
      </c>
      <c r="AO11" s="9">
        <v>26.939</v>
      </c>
      <c r="AP11" s="9">
        <v>78.808999999999997</v>
      </c>
      <c r="AQ11" s="9">
        <v>18.97</v>
      </c>
      <c r="AR11" s="9">
        <v>14.13</v>
      </c>
      <c r="AS11" s="9">
        <v>0.85299999999999998</v>
      </c>
      <c r="AT11" s="9">
        <v>13.276999999999999</v>
      </c>
      <c r="AU11" s="9">
        <v>29.081</v>
      </c>
      <c r="AV11" s="9">
        <v>4.5940000000000003</v>
      </c>
      <c r="AW11" s="9">
        <v>3.3820000000000001</v>
      </c>
      <c r="AX11" s="9">
        <v>0.52100000000000002</v>
      </c>
      <c r="AY11" s="9">
        <v>2.86</v>
      </c>
      <c r="AZ11" s="9">
        <v>49.728999999999999</v>
      </c>
      <c r="BA11" s="9">
        <v>14.375999999999999</v>
      </c>
      <c r="BB11" s="9">
        <v>10.747999999999999</v>
      </c>
      <c r="BC11" s="9">
        <v>0.33100000000000002</v>
      </c>
      <c r="BD11" s="9">
        <v>10.417</v>
      </c>
      <c r="BE11" s="9">
        <v>69.728999999999999</v>
      </c>
      <c r="BF11" s="9">
        <v>16.117000000000001</v>
      </c>
      <c r="BG11" s="9">
        <v>10.731</v>
      </c>
      <c r="BH11" s="9">
        <v>2.5150000000000001</v>
      </c>
      <c r="BI11" s="9">
        <v>8.2149999999999999</v>
      </c>
      <c r="BJ11" s="9">
        <v>18.864000000000001</v>
      </c>
      <c r="BK11" s="9">
        <v>4.1879999999999997</v>
      </c>
      <c r="BL11" s="9">
        <v>2.4660000000000002</v>
      </c>
      <c r="BM11" s="9">
        <v>0</v>
      </c>
      <c r="BN11" s="9">
        <v>2.4660000000000002</v>
      </c>
      <c r="BO11" s="9">
        <v>50.863999999999997</v>
      </c>
      <c r="BP11" s="9">
        <v>11.929</v>
      </c>
      <c r="BQ11" s="9">
        <v>8.2650000000000006</v>
      </c>
      <c r="BR11" s="9">
        <v>2.5150000000000001</v>
      </c>
      <c r="BS11" s="9">
        <v>5.75</v>
      </c>
      <c r="BT11" s="9">
        <v>274.839</v>
      </c>
      <c r="BU11" s="9">
        <v>93.811000000000007</v>
      </c>
      <c r="BV11" s="9">
        <v>62.860999999999997</v>
      </c>
      <c r="BW11" s="9">
        <v>5.2080000000000002</v>
      </c>
      <c r="BX11" s="9">
        <v>57.652999999999999</v>
      </c>
      <c r="BY11" s="9">
        <v>80.962000000000003</v>
      </c>
      <c r="BZ11" s="9">
        <v>27.068000000000001</v>
      </c>
      <c r="CA11" s="9">
        <v>15.593</v>
      </c>
      <c r="CB11" s="9">
        <v>0.53300000000000003</v>
      </c>
      <c r="CC11" s="9">
        <v>15.06</v>
      </c>
      <c r="CD11" s="9">
        <v>193.876</v>
      </c>
      <c r="CE11" s="9">
        <v>66.742999999999995</v>
      </c>
      <c r="CF11" s="9">
        <v>47.268000000000001</v>
      </c>
      <c r="CG11" s="9">
        <v>4.6749999999999998</v>
      </c>
      <c r="CH11" s="9">
        <v>42.593000000000004</v>
      </c>
      <c r="CI11" s="9">
        <v>228.18700000000001</v>
      </c>
      <c r="CJ11" s="9">
        <v>78.584999999999994</v>
      </c>
      <c r="CK11" s="9">
        <v>53.924999999999997</v>
      </c>
      <c r="CL11" s="9">
        <v>8.2889999999999997</v>
      </c>
      <c r="CM11" s="9">
        <v>45.636000000000003</v>
      </c>
      <c r="CN11" s="9">
        <v>64.963999999999999</v>
      </c>
      <c r="CO11" s="9">
        <v>20.518000000000001</v>
      </c>
      <c r="CP11" s="9">
        <v>12.909000000000001</v>
      </c>
      <c r="CQ11" s="9">
        <v>2.9119999999999999</v>
      </c>
      <c r="CR11" s="9">
        <v>9.9960000000000004</v>
      </c>
      <c r="CS11" s="9">
        <v>163.22200000000001</v>
      </c>
      <c r="CT11" s="9">
        <v>58.067</v>
      </c>
      <c r="CU11" s="9">
        <v>41.015999999999998</v>
      </c>
      <c r="CV11" s="9">
        <v>5.3769999999999998</v>
      </c>
      <c r="CW11" s="9">
        <v>35.639000000000003</v>
      </c>
      <c r="CX11" s="9">
        <v>133.06399999999999</v>
      </c>
      <c r="CY11" s="9">
        <v>51.424999999999997</v>
      </c>
      <c r="CZ11" s="9">
        <v>39.134</v>
      </c>
      <c r="DA11" s="9">
        <v>4.1580000000000004</v>
      </c>
      <c r="DB11" s="9">
        <v>34.976999999999997</v>
      </c>
      <c r="DC11" s="9">
        <v>37.658000000000001</v>
      </c>
      <c r="DD11" s="9">
        <v>12.925000000000001</v>
      </c>
      <c r="DE11" s="9">
        <v>8.8149999999999995</v>
      </c>
      <c r="DF11" s="9">
        <v>0</v>
      </c>
      <c r="DG11" s="9">
        <v>8.8149999999999995</v>
      </c>
      <c r="DH11" s="9">
        <v>95.406000000000006</v>
      </c>
      <c r="DI11" s="9">
        <v>38.5</v>
      </c>
      <c r="DJ11" s="9">
        <v>30.318999999999999</v>
      </c>
      <c r="DK11" s="9">
        <v>4.1580000000000004</v>
      </c>
      <c r="DL11" s="9">
        <v>26.161000000000001</v>
      </c>
      <c r="DM11" s="9">
        <v>131.07</v>
      </c>
      <c r="DN11" s="9">
        <v>32.591000000000001</v>
      </c>
      <c r="DO11" s="9">
        <v>25.527999999999999</v>
      </c>
      <c r="DP11" s="9">
        <v>1.81</v>
      </c>
      <c r="DQ11" s="9">
        <v>23.718</v>
      </c>
      <c r="DR11" s="9">
        <v>43.448999999999998</v>
      </c>
      <c r="DS11" s="9">
        <v>10.818</v>
      </c>
      <c r="DT11" s="9">
        <v>7.5709999999999997</v>
      </c>
      <c r="DU11" s="9">
        <v>0.63400000000000001</v>
      </c>
      <c r="DV11" s="9">
        <v>6.9370000000000003</v>
      </c>
      <c r="DW11" s="9">
        <v>87.62</v>
      </c>
      <c r="DX11" s="9">
        <v>21.774000000000001</v>
      </c>
      <c r="DY11" s="9">
        <v>17.957000000000001</v>
      </c>
      <c r="DZ11" s="9">
        <v>1.1759999999999999</v>
      </c>
      <c r="EA11" s="9">
        <v>16.780999999999999</v>
      </c>
      <c r="EB11" s="9">
        <v>1494.1880000000001</v>
      </c>
      <c r="EC11" s="9">
        <v>138.82900000000001</v>
      </c>
      <c r="ED11" s="9">
        <v>107.608</v>
      </c>
      <c r="EE11" s="9">
        <v>21.675999999999998</v>
      </c>
      <c r="EF11" s="9">
        <v>85.932000000000002</v>
      </c>
      <c r="EG11" s="9">
        <v>653.64499999999998</v>
      </c>
      <c r="EH11" s="9">
        <v>55.087000000000003</v>
      </c>
      <c r="EI11" s="9">
        <v>43.929000000000002</v>
      </c>
      <c r="EJ11" s="9">
        <v>12.711</v>
      </c>
      <c r="EK11" s="9">
        <v>31.218</v>
      </c>
      <c r="EL11" s="9">
        <v>840.54300000000001</v>
      </c>
      <c r="EM11" s="9">
        <v>83.742000000000004</v>
      </c>
      <c r="EN11" s="9">
        <v>63.679000000000002</v>
      </c>
      <c r="EO11" s="9">
        <v>8.9649999999999999</v>
      </c>
      <c r="EP11" s="9">
        <v>54.713999999999999</v>
      </c>
    </row>
    <row r="12" spans="1:146">
      <c r="A12" s="10">
        <v>42401</v>
      </c>
      <c r="B12" s="9">
        <v>96.61</v>
      </c>
      <c r="C12" s="9">
        <v>17.512</v>
      </c>
      <c r="D12" s="9">
        <v>14.252000000000001</v>
      </c>
      <c r="E12" s="9">
        <v>0.50600000000000001</v>
      </c>
      <c r="F12" s="9">
        <v>13.746</v>
      </c>
      <c r="G12" s="9">
        <v>186.29400000000001</v>
      </c>
      <c r="H12" s="9">
        <v>47.015999999999998</v>
      </c>
      <c r="I12" s="9">
        <v>31.739000000000001</v>
      </c>
      <c r="J12" s="9">
        <v>6.5979999999999999</v>
      </c>
      <c r="K12" s="9">
        <v>25.140999999999998</v>
      </c>
      <c r="L12" s="9">
        <v>275.61500000000001</v>
      </c>
      <c r="M12" s="9">
        <v>65.090999999999994</v>
      </c>
      <c r="N12" s="9">
        <v>43.462000000000003</v>
      </c>
      <c r="O12" s="9">
        <v>5.617</v>
      </c>
      <c r="P12" s="9">
        <v>37.844999999999999</v>
      </c>
      <c r="Q12" s="9">
        <v>90.974999999999994</v>
      </c>
      <c r="R12" s="9">
        <v>19.696999999999999</v>
      </c>
      <c r="S12" s="9">
        <v>12.003</v>
      </c>
      <c r="T12" s="9">
        <v>1.232</v>
      </c>
      <c r="U12" s="9">
        <v>10.771000000000001</v>
      </c>
      <c r="V12" s="9">
        <v>184.64</v>
      </c>
      <c r="W12" s="9">
        <v>45.393999999999998</v>
      </c>
      <c r="X12" s="9">
        <v>31.459</v>
      </c>
      <c r="Y12" s="9">
        <v>4.3849999999999998</v>
      </c>
      <c r="Z12" s="9">
        <v>27.074000000000002</v>
      </c>
      <c r="AA12" s="9">
        <v>184.87899999999999</v>
      </c>
      <c r="AB12" s="9">
        <v>47.05</v>
      </c>
      <c r="AC12" s="9">
        <v>31.004999999999999</v>
      </c>
      <c r="AD12" s="9">
        <v>4.9050000000000002</v>
      </c>
      <c r="AE12" s="9">
        <v>26.1</v>
      </c>
      <c r="AF12" s="9">
        <v>54.976999999999997</v>
      </c>
      <c r="AG12" s="9">
        <v>12.849</v>
      </c>
      <c r="AH12" s="9">
        <v>7.1</v>
      </c>
      <c r="AI12" s="9">
        <v>2.1789999999999998</v>
      </c>
      <c r="AJ12" s="9">
        <v>4.9210000000000003</v>
      </c>
      <c r="AK12" s="9">
        <v>129.90100000000001</v>
      </c>
      <c r="AL12" s="9">
        <v>34.201000000000001</v>
      </c>
      <c r="AM12" s="9">
        <v>23.904</v>
      </c>
      <c r="AN12" s="9">
        <v>2.726</v>
      </c>
      <c r="AO12" s="9">
        <v>21.178999999999998</v>
      </c>
      <c r="AP12" s="9">
        <v>74.792000000000002</v>
      </c>
      <c r="AQ12" s="9">
        <v>14.542999999999999</v>
      </c>
      <c r="AR12" s="9">
        <v>11.333</v>
      </c>
      <c r="AS12" s="9">
        <v>0.94899999999999995</v>
      </c>
      <c r="AT12" s="9">
        <v>10.384</v>
      </c>
      <c r="AU12" s="9">
        <v>31.175000000000001</v>
      </c>
      <c r="AV12" s="9">
        <v>5.0780000000000003</v>
      </c>
      <c r="AW12" s="9">
        <v>4.1609999999999996</v>
      </c>
      <c r="AX12" s="9">
        <v>0.68100000000000005</v>
      </c>
      <c r="AY12" s="9">
        <v>3.48</v>
      </c>
      <c r="AZ12" s="9">
        <v>43.616999999999997</v>
      </c>
      <c r="BA12" s="9">
        <v>9.4649999999999999</v>
      </c>
      <c r="BB12" s="9">
        <v>7.173</v>
      </c>
      <c r="BC12" s="9">
        <v>0.26900000000000002</v>
      </c>
      <c r="BD12" s="9">
        <v>6.9039999999999999</v>
      </c>
      <c r="BE12" s="9">
        <v>80.016999999999996</v>
      </c>
      <c r="BF12" s="9">
        <v>22.818000000000001</v>
      </c>
      <c r="BG12" s="9">
        <v>18.05</v>
      </c>
      <c r="BH12" s="9">
        <v>1.7869999999999999</v>
      </c>
      <c r="BI12" s="9">
        <v>16.263000000000002</v>
      </c>
      <c r="BJ12" s="9">
        <v>30.457999999999998</v>
      </c>
      <c r="BK12" s="9">
        <v>5.35</v>
      </c>
      <c r="BL12" s="9">
        <v>3.5710000000000002</v>
      </c>
      <c r="BM12" s="9">
        <v>0</v>
      </c>
      <c r="BN12" s="9">
        <v>3.5710000000000002</v>
      </c>
      <c r="BO12" s="9">
        <v>49.558999999999997</v>
      </c>
      <c r="BP12" s="9">
        <v>17.468</v>
      </c>
      <c r="BQ12" s="9">
        <v>14.48</v>
      </c>
      <c r="BR12" s="9">
        <v>1.7869999999999999</v>
      </c>
      <c r="BS12" s="9">
        <v>12.693</v>
      </c>
      <c r="BT12" s="9">
        <v>299.25200000000001</v>
      </c>
      <c r="BU12" s="9">
        <v>101.1</v>
      </c>
      <c r="BV12" s="9">
        <v>64.156999999999996</v>
      </c>
      <c r="BW12" s="9">
        <v>6.2450000000000001</v>
      </c>
      <c r="BX12" s="9">
        <v>57.911999999999999</v>
      </c>
      <c r="BY12" s="9">
        <v>100.45699999999999</v>
      </c>
      <c r="BZ12" s="9">
        <v>32.582000000000001</v>
      </c>
      <c r="CA12" s="9">
        <v>18.43</v>
      </c>
      <c r="CB12" s="9">
        <v>1.454</v>
      </c>
      <c r="CC12" s="9">
        <v>16.975999999999999</v>
      </c>
      <c r="CD12" s="9">
        <v>198.79599999999999</v>
      </c>
      <c r="CE12" s="9">
        <v>68.518000000000001</v>
      </c>
      <c r="CF12" s="9">
        <v>45.726999999999997</v>
      </c>
      <c r="CG12" s="9">
        <v>4.7910000000000004</v>
      </c>
      <c r="CH12" s="9">
        <v>40.936</v>
      </c>
      <c r="CI12" s="9">
        <v>224.97399999999999</v>
      </c>
      <c r="CJ12" s="9">
        <v>62.793999999999997</v>
      </c>
      <c r="CK12" s="9">
        <v>47.478999999999999</v>
      </c>
      <c r="CL12" s="9">
        <v>7.8490000000000002</v>
      </c>
      <c r="CM12" s="9">
        <v>39.630000000000003</v>
      </c>
      <c r="CN12" s="9">
        <v>67.353999999999999</v>
      </c>
      <c r="CO12" s="9">
        <v>11.856999999999999</v>
      </c>
      <c r="CP12" s="9">
        <v>8.5459999999999994</v>
      </c>
      <c r="CQ12" s="9">
        <v>1.7390000000000001</v>
      </c>
      <c r="CR12" s="9">
        <v>6.8079999999999998</v>
      </c>
      <c r="CS12" s="9">
        <v>157.62</v>
      </c>
      <c r="CT12" s="9">
        <v>50.936999999999998</v>
      </c>
      <c r="CU12" s="9">
        <v>38.932000000000002</v>
      </c>
      <c r="CV12" s="9">
        <v>6.11</v>
      </c>
      <c r="CW12" s="9">
        <v>32.822000000000003</v>
      </c>
      <c r="CX12" s="9">
        <v>141.14699999999999</v>
      </c>
      <c r="CY12" s="9">
        <v>48.747</v>
      </c>
      <c r="CZ12" s="9">
        <v>39.152999999999999</v>
      </c>
      <c r="DA12" s="9">
        <v>6.2510000000000003</v>
      </c>
      <c r="DB12" s="9">
        <v>32.901000000000003</v>
      </c>
      <c r="DC12" s="9">
        <v>43.286999999999999</v>
      </c>
      <c r="DD12" s="9">
        <v>12.492000000000001</v>
      </c>
      <c r="DE12" s="9">
        <v>9.8949999999999996</v>
      </c>
      <c r="DF12" s="9">
        <v>0</v>
      </c>
      <c r="DG12" s="9">
        <v>9.8949999999999996</v>
      </c>
      <c r="DH12" s="9">
        <v>97.86</v>
      </c>
      <c r="DI12" s="9">
        <v>36.256</v>
      </c>
      <c r="DJ12" s="9">
        <v>29.257000000000001</v>
      </c>
      <c r="DK12" s="9">
        <v>6.2510000000000003</v>
      </c>
      <c r="DL12" s="9">
        <v>23.006</v>
      </c>
      <c r="DM12" s="9">
        <v>138.55500000000001</v>
      </c>
      <c r="DN12" s="9">
        <v>33.210999999999999</v>
      </c>
      <c r="DO12" s="9">
        <v>17.518000000000001</v>
      </c>
      <c r="DP12" s="9">
        <v>1.294</v>
      </c>
      <c r="DQ12" s="9">
        <v>16.224</v>
      </c>
      <c r="DR12" s="9">
        <v>51.3</v>
      </c>
      <c r="DS12" s="9">
        <v>10.692</v>
      </c>
      <c r="DT12" s="9">
        <v>4.4130000000000003</v>
      </c>
      <c r="DU12" s="9">
        <v>0.26700000000000002</v>
      </c>
      <c r="DV12" s="9">
        <v>4.1449999999999996</v>
      </c>
      <c r="DW12" s="9">
        <v>87.254999999999995</v>
      </c>
      <c r="DX12" s="9">
        <v>22.518000000000001</v>
      </c>
      <c r="DY12" s="9">
        <v>13.105</v>
      </c>
      <c r="DZ12" s="9">
        <v>1.026</v>
      </c>
      <c r="EA12" s="9">
        <v>12.079000000000001</v>
      </c>
      <c r="EB12" s="9">
        <v>1489.375</v>
      </c>
      <c r="EC12" s="9">
        <v>130.59700000000001</v>
      </c>
      <c r="ED12" s="9">
        <v>95.894000000000005</v>
      </c>
      <c r="EE12" s="9">
        <v>23.957999999999998</v>
      </c>
      <c r="EF12" s="9">
        <v>71.936000000000007</v>
      </c>
      <c r="EG12" s="9">
        <v>644.16899999999998</v>
      </c>
      <c r="EH12" s="9">
        <v>51.807000000000002</v>
      </c>
      <c r="EI12" s="9">
        <v>42.003</v>
      </c>
      <c r="EJ12" s="9">
        <v>10.500999999999999</v>
      </c>
      <c r="EK12" s="9">
        <v>31.501999999999999</v>
      </c>
      <c r="EL12" s="9">
        <v>845.20600000000002</v>
      </c>
      <c r="EM12" s="9">
        <v>78.790000000000006</v>
      </c>
      <c r="EN12" s="9">
        <v>53.890999999999998</v>
      </c>
      <c r="EO12" s="9">
        <v>13.457000000000001</v>
      </c>
      <c r="EP12" s="9">
        <v>40.433999999999997</v>
      </c>
    </row>
    <row r="13" spans="1:146">
      <c r="A13" s="10">
        <v>42767</v>
      </c>
      <c r="B13" s="9">
        <v>80.798000000000002</v>
      </c>
      <c r="C13" s="9">
        <v>13.018000000000001</v>
      </c>
      <c r="D13" s="9">
        <v>9.8629999999999995</v>
      </c>
      <c r="E13" s="9">
        <v>2.4470000000000001</v>
      </c>
      <c r="F13" s="9">
        <v>7.4160000000000004</v>
      </c>
      <c r="G13" s="9">
        <v>208.77600000000001</v>
      </c>
      <c r="H13" s="9">
        <v>50.103999999999999</v>
      </c>
      <c r="I13" s="9">
        <v>33.85</v>
      </c>
      <c r="J13" s="9">
        <v>4.1970000000000001</v>
      </c>
      <c r="K13" s="9">
        <v>29.652999999999999</v>
      </c>
      <c r="L13" s="9">
        <v>327.10399999999998</v>
      </c>
      <c r="M13" s="9">
        <v>74.816999999999993</v>
      </c>
      <c r="N13" s="9">
        <v>54.664000000000001</v>
      </c>
      <c r="O13" s="9">
        <v>5.3209999999999997</v>
      </c>
      <c r="P13" s="9">
        <v>49.343000000000004</v>
      </c>
      <c r="Q13" s="9">
        <v>119.19799999999999</v>
      </c>
      <c r="R13" s="9">
        <v>18.433</v>
      </c>
      <c r="S13" s="9">
        <v>14.596</v>
      </c>
      <c r="T13" s="9">
        <v>1.518</v>
      </c>
      <c r="U13" s="9">
        <v>13.079000000000001</v>
      </c>
      <c r="V13" s="9">
        <v>207.90700000000001</v>
      </c>
      <c r="W13" s="9">
        <v>56.384</v>
      </c>
      <c r="X13" s="9">
        <v>40.067999999999998</v>
      </c>
      <c r="Y13" s="9">
        <v>3.8039999999999998</v>
      </c>
      <c r="Z13" s="9">
        <v>36.264000000000003</v>
      </c>
      <c r="AA13" s="9">
        <v>190.624</v>
      </c>
      <c r="AB13" s="9">
        <v>52.142000000000003</v>
      </c>
      <c r="AC13" s="9">
        <v>39.463999999999999</v>
      </c>
      <c r="AD13" s="9">
        <v>4.37</v>
      </c>
      <c r="AE13" s="9">
        <v>35.094000000000001</v>
      </c>
      <c r="AF13" s="9">
        <v>59.557000000000002</v>
      </c>
      <c r="AG13" s="9">
        <v>11.569000000000001</v>
      </c>
      <c r="AH13" s="9">
        <v>7.77</v>
      </c>
      <c r="AI13" s="9">
        <v>1.359</v>
      </c>
      <c r="AJ13" s="9">
        <v>6.4109999999999996</v>
      </c>
      <c r="AK13" s="9">
        <v>131.06700000000001</v>
      </c>
      <c r="AL13" s="9">
        <v>40.573</v>
      </c>
      <c r="AM13" s="9">
        <v>31.693999999999999</v>
      </c>
      <c r="AN13" s="9">
        <v>3.0110000000000001</v>
      </c>
      <c r="AO13" s="9">
        <v>28.683</v>
      </c>
      <c r="AP13" s="9">
        <v>85.462999999999994</v>
      </c>
      <c r="AQ13" s="9">
        <v>16.59</v>
      </c>
      <c r="AR13" s="9">
        <v>11.648999999999999</v>
      </c>
      <c r="AS13" s="9">
        <v>1.1379999999999999</v>
      </c>
      <c r="AT13" s="9">
        <v>10.512</v>
      </c>
      <c r="AU13" s="9">
        <v>37.343000000000004</v>
      </c>
      <c r="AV13" s="9">
        <v>5.0209999999999999</v>
      </c>
      <c r="AW13" s="9">
        <v>4.1820000000000004</v>
      </c>
      <c r="AX13" s="9">
        <v>0</v>
      </c>
      <c r="AY13" s="9">
        <v>4.1820000000000004</v>
      </c>
      <c r="AZ13" s="9">
        <v>48.12</v>
      </c>
      <c r="BA13" s="9">
        <v>11.568</v>
      </c>
      <c r="BB13" s="9">
        <v>7.4669999999999996</v>
      </c>
      <c r="BC13" s="9">
        <v>1.1379999999999999</v>
      </c>
      <c r="BD13" s="9">
        <v>6.33</v>
      </c>
      <c r="BE13" s="9">
        <v>74.394999999999996</v>
      </c>
      <c r="BF13" s="9">
        <v>19.731999999999999</v>
      </c>
      <c r="BG13" s="9">
        <v>14.23</v>
      </c>
      <c r="BH13" s="9">
        <v>2.4489999999999998</v>
      </c>
      <c r="BI13" s="9">
        <v>11.781000000000001</v>
      </c>
      <c r="BJ13" s="9">
        <v>25.577999999999999</v>
      </c>
      <c r="BK13" s="9">
        <v>5.9109999999999996</v>
      </c>
      <c r="BL13" s="9">
        <v>5.3179999999999996</v>
      </c>
      <c r="BM13" s="9">
        <v>0</v>
      </c>
      <c r="BN13" s="9">
        <v>5.3179999999999996</v>
      </c>
      <c r="BO13" s="9">
        <v>48.817</v>
      </c>
      <c r="BP13" s="9">
        <v>13.821</v>
      </c>
      <c r="BQ13" s="9">
        <v>8.9120000000000008</v>
      </c>
      <c r="BR13" s="9">
        <v>2.4489999999999998</v>
      </c>
      <c r="BS13" s="9">
        <v>6.4630000000000001</v>
      </c>
      <c r="BT13" s="9">
        <v>341.96899999999999</v>
      </c>
      <c r="BU13" s="9">
        <v>113.461</v>
      </c>
      <c r="BV13" s="9">
        <v>79.933000000000007</v>
      </c>
      <c r="BW13" s="9">
        <v>9.3019999999999996</v>
      </c>
      <c r="BX13" s="9">
        <v>70.631</v>
      </c>
      <c r="BY13" s="9">
        <v>111.559</v>
      </c>
      <c r="BZ13" s="9">
        <v>28.58</v>
      </c>
      <c r="CA13" s="9">
        <v>21.359000000000002</v>
      </c>
      <c r="CB13" s="9">
        <v>2.66</v>
      </c>
      <c r="CC13" s="9">
        <v>18.7</v>
      </c>
      <c r="CD13" s="9">
        <v>230.41</v>
      </c>
      <c r="CE13" s="9">
        <v>84.881</v>
      </c>
      <c r="CF13" s="9">
        <v>58.573999999999998</v>
      </c>
      <c r="CG13" s="9">
        <v>6.6429999999999998</v>
      </c>
      <c r="CH13" s="9">
        <v>51.930999999999997</v>
      </c>
      <c r="CI13" s="9">
        <v>243.62200000000001</v>
      </c>
      <c r="CJ13" s="9">
        <v>79.727000000000004</v>
      </c>
      <c r="CK13" s="9">
        <v>59.42</v>
      </c>
      <c r="CL13" s="9">
        <v>5.1779999999999999</v>
      </c>
      <c r="CM13" s="9">
        <v>54.243000000000002</v>
      </c>
      <c r="CN13" s="9">
        <v>65.474999999999994</v>
      </c>
      <c r="CO13" s="9">
        <v>15.404</v>
      </c>
      <c r="CP13" s="9">
        <v>12.282999999999999</v>
      </c>
      <c r="CQ13" s="9">
        <v>1.17</v>
      </c>
      <c r="CR13" s="9">
        <v>11.113</v>
      </c>
      <c r="CS13" s="9">
        <v>178.14699999999999</v>
      </c>
      <c r="CT13" s="9">
        <v>64.322000000000003</v>
      </c>
      <c r="CU13" s="9">
        <v>47.137</v>
      </c>
      <c r="CV13" s="9">
        <v>4.008</v>
      </c>
      <c r="CW13" s="9">
        <v>43.13</v>
      </c>
      <c r="CX13" s="9">
        <v>176.44399999999999</v>
      </c>
      <c r="CY13" s="9">
        <v>46.847999999999999</v>
      </c>
      <c r="CZ13" s="9">
        <v>34.896000000000001</v>
      </c>
      <c r="DA13" s="9">
        <v>4.3360000000000003</v>
      </c>
      <c r="DB13" s="9">
        <v>30.56</v>
      </c>
      <c r="DC13" s="9">
        <v>59.328000000000003</v>
      </c>
      <c r="DD13" s="9">
        <v>12.151999999999999</v>
      </c>
      <c r="DE13" s="9">
        <v>9.5640000000000001</v>
      </c>
      <c r="DF13" s="9">
        <v>0</v>
      </c>
      <c r="DG13" s="9">
        <v>9.5640000000000001</v>
      </c>
      <c r="DH13" s="9">
        <v>117.116</v>
      </c>
      <c r="DI13" s="9">
        <v>34.697000000000003</v>
      </c>
      <c r="DJ13" s="9">
        <v>25.332000000000001</v>
      </c>
      <c r="DK13" s="9">
        <v>4.3360000000000003</v>
      </c>
      <c r="DL13" s="9">
        <v>20.995999999999999</v>
      </c>
      <c r="DM13" s="9">
        <v>131.797</v>
      </c>
      <c r="DN13" s="9">
        <v>30.422999999999998</v>
      </c>
      <c r="DO13" s="9">
        <v>20.373000000000001</v>
      </c>
      <c r="DP13" s="9">
        <v>0.36</v>
      </c>
      <c r="DQ13" s="9">
        <v>20.013000000000002</v>
      </c>
      <c r="DR13" s="9">
        <v>49.145000000000003</v>
      </c>
      <c r="DS13" s="9">
        <v>9.5150000000000006</v>
      </c>
      <c r="DT13" s="9">
        <v>6.9429999999999996</v>
      </c>
      <c r="DU13" s="9">
        <v>0.112</v>
      </c>
      <c r="DV13" s="9">
        <v>6.8310000000000004</v>
      </c>
      <c r="DW13" s="9">
        <v>82.652000000000001</v>
      </c>
      <c r="DX13" s="9">
        <v>20.908999999999999</v>
      </c>
      <c r="DY13" s="9">
        <v>13.43</v>
      </c>
      <c r="DZ13" s="9">
        <v>0.248</v>
      </c>
      <c r="EA13" s="9">
        <v>13.182</v>
      </c>
      <c r="EB13" s="9">
        <v>1565.4690000000001</v>
      </c>
      <c r="EC13" s="9">
        <v>118.345</v>
      </c>
      <c r="ED13" s="9">
        <v>86.176000000000002</v>
      </c>
      <c r="EE13" s="9">
        <v>18.707000000000001</v>
      </c>
      <c r="EF13" s="9">
        <v>67.468999999999994</v>
      </c>
      <c r="EG13" s="9">
        <v>690.80899999999997</v>
      </c>
      <c r="EH13" s="9">
        <v>37.814999999999998</v>
      </c>
      <c r="EI13" s="9">
        <v>31.596</v>
      </c>
      <c r="EJ13" s="9">
        <v>8.9359999999999999</v>
      </c>
      <c r="EK13" s="9">
        <v>22.661000000000001</v>
      </c>
      <c r="EL13" s="9">
        <v>874.66</v>
      </c>
      <c r="EM13" s="9">
        <v>80.53</v>
      </c>
      <c r="EN13" s="9">
        <v>54.58</v>
      </c>
      <c r="EO13" s="9">
        <v>9.7710000000000008</v>
      </c>
      <c r="EP13" s="9">
        <v>44.808999999999997</v>
      </c>
    </row>
    <row r="14" spans="1:146">
      <c r="A14" s="10">
        <v>43132</v>
      </c>
      <c r="B14" s="9">
        <v>93.253</v>
      </c>
      <c r="C14" s="9">
        <v>20.76</v>
      </c>
      <c r="D14" s="9">
        <v>15.167999999999999</v>
      </c>
      <c r="E14" s="9">
        <v>4.1269999999999998</v>
      </c>
      <c r="F14" s="9">
        <v>11.041</v>
      </c>
      <c r="G14" s="9">
        <v>188.45699999999999</v>
      </c>
      <c r="H14" s="9">
        <v>50.237000000000002</v>
      </c>
      <c r="I14" s="9">
        <v>35.322000000000003</v>
      </c>
      <c r="J14" s="9">
        <v>5.157</v>
      </c>
      <c r="K14" s="9">
        <v>30.164999999999999</v>
      </c>
      <c r="L14" s="9">
        <v>316.233</v>
      </c>
      <c r="M14" s="9">
        <v>84.063999999999993</v>
      </c>
      <c r="N14" s="9">
        <v>59.494999999999997</v>
      </c>
      <c r="O14" s="9">
        <v>5.5540000000000003</v>
      </c>
      <c r="P14" s="9">
        <v>53.941000000000003</v>
      </c>
      <c r="Q14" s="9">
        <v>109.538</v>
      </c>
      <c r="R14" s="9">
        <v>28.251000000000001</v>
      </c>
      <c r="S14" s="9">
        <v>20.186</v>
      </c>
      <c r="T14" s="9">
        <v>1.776</v>
      </c>
      <c r="U14" s="9">
        <v>18.411000000000001</v>
      </c>
      <c r="V14" s="9">
        <v>206.69499999999999</v>
      </c>
      <c r="W14" s="9">
        <v>55.814</v>
      </c>
      <c r="X14" s="9">
        <v>39.308999999999997</v>
      </c>
      <c r="Y14" s="9">
        <v>3.7789999999999999</v>
      </c>
      <c r="Z14" s="9">
        <v>35.53</v>
      </c>
      <c r="AA14" s="9">
        <v>214.50700000000001</v>
      </c>
      <c r="AB14" s="9">
        <v>66.951999999999998</v>
      </c>
      <c r="AC14" s="9">
        <v>45.04</v>
      </c>
      <c r="AD14" s="9">
        <v>5.8120000000000003</v>
      </c>
      <c r="AE14" s="9">
        <v>39.228000000000002</v>
      </c>
      <c r="AF14" s="9">
        <v>66.754000000000005</v>
      </c>
      <c r="AG14" s="9">
        <v>14.038</v>
      </c>
      <c r="AH14" s="9">
        <v>9.3179999999999996</v>
      </c>
      <c r="AI14" s="9">
        <v>1.9970000000000001</v>
      </c>
      <c r="AJ14" s="9">
        <v>7.3209999999999997</v>
      </c>
      <c r="AK14" s="9">
        <v>147.75299999999999</v>
      </c>
      <c r="AL14" s="9">
        <v>52.914000000000001</v>
      </c>
      <c r="AM14" s="9">
        <v>35.722000000000001</v>
      </c>
      <c r="AN14" s="9">
        <v>3.8159999999999998</v>
      </c>
      <c r="AO14" s="9">
        <v>31.907</v>
      </c>
      <c r="AP14" s="9">
        <v>77.013000000000005</v>
      </c>
      <c r="AQ14" s="9">
        <v>19.53</v>
      </c>
      <c r="AR14" s="9">
        <v>13.286</v>
      </c>
      <c r="AS14" s="9">
        <v>1.1879999999999999</v>
      </c>
      <c r="AT14" s="9">
        <v>12.098000000000001</v>
      </c>
      <c r="AU14" s="9">
        <v>27.736999999999998</v>
      </c>
      <c r="AV14" s="9">
        <v>5.4509999999999996</v>
      </c>
      <c r="AW14" s="9">
        <v>3.859</v>
      </c>
      <c r="AX14" s="9">
        <v>0</v>
      </c>
      <c r="AY14" s="9">
        <v>3.859</v>
      </c>
      <c r="AZ14" s="9">
        <v>49.276000000000003</v>
      </c>
      <c r="BA14" s="9">
        <v>14.079000000000001</v>
      </c>
      <c r="BB14" s="9">
        <v>9.4260000000000002</v>
      </c>
      <c r="BC14" s="9">
        <v>1.1879999999999999</v>
      </c>
      <c r="BD14" s="9">
        <v>8.2390000000000008</v>
      </c>
      <c r="BE14" s="9">
        <v>85.253</v>
      </c>
      <c r="BF14" s="9">
        <v>25.956</v>
      </c>
      <c r="BG14" s="9">
        <v>17.79</v>
      </c>
      <c r="BH14" s="9">
        <v>2.5779999999999998</v>
      </c>
      <c r="BI14" s="9">
        <v>15.212</v>
      </c>
      <c r="BJ14" s="9">
        <v>30.786999999999999</v>
      </c>
      <c r="BK14" s="9">
        <v>8.1370000000000005</v>
      </c>
      <c r="BL14" s="9">
        <v>6.0110000000000001</v>
      </c>
      <c r="BM14" s="9">
        <v>0.64600000000000002</v>
      </c>
      <c r="BN14" s="9">
        <v>5.3639999999999999</v>
      </c>
      <c r="BO14" s="9">
        <v>54.466000000000001</v>
      </c>
      <c r="BP14" s="9">
        <v>17.818999999999999</v>
      </c>
      <c r="BQ14" s="9">
        <v>11.78</v>
      </c>
      <c r="BR14" s="9">
        <v>1.9319999999999999</v>
      </c>
      <c r="BS14" s="9">
        <v>9.8480000000000008</v>
      </c>
      <c r="BT14" s="9">
        <v>301.38900000000001</v>
      </c>
      <c r="BU14" s="9">
        <v>105.23099999999999</v>
      </c>
      <c r="BV14" s="9">
        <v>67.891999999999996</v>
      </c>
      <c r="BW14" s="9">
        <v>7.782</v>
      </c>
      <c r="BX14" s="9">
        <v>60.11</v>
      </c>
      <c r="BY14" s="9">
        <v>103.619</v>
      </c>
      <c r="BZ14" s="9">
        <v>34.091999999999999</v>
      </c>
      <c r="CA14" s="9">
        <v>21.643000000000001</v>
      </c>
      <c r="CB14" s="9">
        <v>2.157</v>
      </c>
      <c r="CC14" s="9">
        <v>19.486000000000001</v>
      </c>
      <c r="CD14" s="9">
        <v>197.77</v>
      </c>
      <c r="CE14" s="9">
        <v>71.138999999999996</v>
      </c>
      <c r="CF14" s="9">
        <v>46.249000000000002</v>
      </c>
      <c r="CG14" s="9">
        <v>5.625</v>
      </c>
      <c r="CH14" s="9">
        <v>40.624000000000002</v>
      </c>
      <c r="CI14" s="9">
        <v>244.114</v>
      </c>
      <c r="CJ14" s="9">
        <v>90.552999999999997</v>
      </c>
      <c r="CK14" s="9">
        <v>65.225999999999999</v>
      </c>
      <c r="CL14" s="9">
        <v>5.5759999999999996</v>
      </c>
      <c r="CM14" s="9">
        <v>59.65</v>
      </c>
      <c r="CN14" s="9">
        <v>68.445999999999998</v>
      </c>
      <c r="CO14" s="9">
        <v>21.460999999999999</v>
      </c>
      <c r="CP14" s="9">
        <v>12.922000000000001</v>
      </c>
      <c r="CQ14" s="9">
        <v>0.502</v>
      </c>
      <c r="CR14" s="9">
        <v>12.42</v>
      </c>
      <c r="CS14" s="9">
        <v>175.66900000000001</v>
      </c>
      <c r="CT14" s="9">
        <v>69.091999999999999</v>
      </c>
      <c r="CU14" s="9">
        <v>52.304000000000002</v>
      </c>
      <c r="CV14" s="9">
        <v>5.0739999999999998</v>
      </c>
      <c r="CW14" s="9">
        <v>47.23</v>
      </c>
      <c r="CX14" s="9">
        <v>181.99600000000001</v>
      </c>
      <c r="CY14" s="9">
        <v>51.643999999999998</v>
      </c>
      <c r="CZ14" s="9">
        <v>36.101999999999997</v>
      </c>
      <c r="DA14" s="9">
        <v>3.157</v>
      </c>
      <c r="DB14" s="9">
        <v>32.944000000000003</v>
      </c>
      <c r="DC14" s="9">
        <v>49.238</v>
      </c>
      <c r="DD14" s="9">
        <v>13.864000000000001</v>
      </c>
      <c r="DE14" s="9">
        <v>11.885999999999999</v>
      </c>
      <c r="DF14" s="9">
        <v>1.288</v>
      </c>
      <c r="DG14" s="9">
        <v>10.598000000000001</v>
      </c>
      <c r="DH14" s="9">
        <v>132.75800000000001</v>
      </c>
      <c r="DI14" s="9">
        <v>37.78</v>
      </c>
      <c r="DJ14" s="9">
        <v>24.215</v>
      </c>
      <c r="DK14" s="9">
        <v>1.869</v>
      </c>
      <c r="DL14" s="9">
        <v>22.346</v>
      </c>
      <c r="DM14" s="9">
        <v>128.636</v>
      </c>
      <c r="DN14" s="9">
        <v>36.131999999999998</v>
      </c>
      <c r="DO14" s="9">
        <v>24.983000000000001</v>
      </c>
      <c r="DP14" s="9">
        <v>1.645</v>
      </c>
      <c r="DQ14" s="9">
        <v>23.338999999999999</v>
      </c>
      <c r="DR14" s="9">
        <v>42.335999999999999</v>
      </c>
      <c r="DS14" s="9">
        <v>8.94</v>
      </c>
      <c r="DT14" s="9">
        <v>6.1840000000000002</v>
      </c>
      <c r="DU14" s="9">
        <v>0.52400000000000002</v>
      </c>
      <c r="DV14" s="9">
        <v>5.66</v>
      </c>
      <c r="DW14" s="9">
        <v>86.3</v>
      </c>
      <c r="DX14" s="9">
        <v>27.190999999999999</v>
      </c>
      <c r="DY14" s="9">
        <v>18.798999999999999</v>
      </c>
      <c r="DZ14" s="9">
        <v>1.1200000000000001</v>
      </c>
      <c r="EA14" s="9">
        <v>17.678999999999998</v>
      </c>
      <c r="EB14" s="9">
        <v>1593.4280000000001</v>
      </c>
      <c r="EC14" s="9">
        <v>139.929</v>
      </c>
      <c r="ED14" s="9">
        <v>112.241</v>
      </c>
      <c r="EE14" s="9">
        <v>23.774999999999999</v>
      </c>
      <c r="EF14" s="9">
        <v>88.465999999999994</v>
      </c>
      <c r="EG14" s="9">
        <v>706.51499999999999</v>
      </c>
      <c r="EH14" s="9">
        <v>59.116999999999997</v>
      </c>
      <c r="EI14" s="9">
        <v>47.271999999999998</v>
      </c>
      <c r="EJ14" s="9">
        <v>12.327999999999999</v>
      </c>
      <c r="EK14" s="9">
        <v>34.944000000000003</v>
      </c>
      <c r="EL14" s="9">
        <v>886.91300000000001</v>
      </c>
      <c r="EM14" s="9">
        <v>80.811999999999998</v>
      </c>
      <c r="EN14" s="9">
        <v>64.968999999999994</v>
      </c>
      <c r="EO14" s="9">
        <v>11.446999999999999</v>
      </c>
      <c r="EP14" s="9">
        <v>53.521999999999998</v>
      </c>
    </row>
    <row r="15" spans="1:146">
      <c r="A15" s="10">
        <v>43497</v>
      </c>
      <c r="B15" s="9">
        <v>92.828999999999994</v>
      </c>
      <c r="C15" s="9">
        <v>21.981999999999999</v>
      </c>
      <c r="D15" s="9">
        <v>16.376000000000001</v>
      </c>
      <c r="E15" s="9">
        <v>2.81</v>
      </c>
      <c r="F15" s="9">
        <v>13.566000000000001</v>
      </c>
      <c r="G15" s="9">
        <v>200.22499999999999</v>
      </c>
      <c r="H15" s="9">
        <v>50.688000000000002</v>
      </c>
      <c r="I15" s="9">
        <v>36.706000000000003</v>
      </c>
      <c r="J15" s="9">
        <v>3.266</v>
      </c>
      <c r="K15" s="9">
        <v>33.439</v>
      </c>
      <c r="L15" s="9">
        <v>315.62099999999998</v>
      </c>
      <c r="M15" s="9">
        <v>67.905000000000001</v>
      </c>
      <c r="N15" s="9">
        <v>45.51</v>
      </c>
      <c r="O15" s="9">
        <v>3.3490000000000002</v>
      </c>
      <c r="P15" s="9">
        <v>42.161000000000001</v>
      </c>
      <c r="Q15" s="9">
        <v>113.663</v>
      </c>
      <c r="R15" s="9">
        <v>21.526</v>
      </c>
      <c r="S15" s="9">
        <v>15.444000000000001</v>
      </c>
      <c r="T15" s="9">
        <v>0.86799999999999999</v>
      </c>
      <c r="U15" s="9">
        <v>14.576000000000001</v>
      </c>
      <c r="V15" s="9">
        <v>201.958</v>
      </c>
      <c r="W15" s="9">
        <v>46.378999999999998</v>
      </c>
      <c r="X15" s="9">
        <v>30.065999999999999</v>
      </c>
      <c r="Y15" s="9">
        <v>2.4809999999999999</v>
      </c>
      <c r="Z15" s="9">
        <v>27.585000000000001</v>
      </c>
      <c r="AA15" s="9">
        <v>197.08699999999999</v>
      </c>
      <c r="AB15" s="9">
        <v>67.040000000000006</v>
      </c>
      <c r="AC15" s="9">
        <v>49.386000000000003</v>
      </c>
      <c r="AD15" s="9">
        <v>4.992</v>
      </c>
      <c r="AE15" s="9">
        <v>44.393999999999998</v>
      </c>
      <c r="AF15" s="9">
        <v>57.561</v>
      </c>
      <c r="AG15" s="9">
        <v>16.376000000000001</v>
      </c>
      <c r="AH15" s="9">
        <v>11.099</v>
      </c>
      <c r="AI15" s="9">
        <v>0.92200000000000004</v>
      </c>
      <c r="AJ15" s="9">
        <v>10.176</v>
      </c>
      <c r="AK15" s="9">
        <v>139.52600000000001</v>
      </c>
      <c r="AL15" s="9">
        <v>50.664000000000001</v>
      </c>
      <c r="AM15" s="9">
        <v>38.286999999999999</v>
      </c>
      <c r="AN15" s="9">
        <v>4.07</v>
      </c>
      <c r="AO15" s="9">
        <v>34.216999999999999</v>
      </c>
      <c r="AP15" s="9">
        <v>66.793999999999997</v>
      </c>
      <c r="AQ15" s="9">
        <v>17.975000000000001</v>
      </c>
      <c r="AR15" s="9">
        <v>15.423</v>
      </c>
      <c r="AS15" s="9">
        <v>1.0509999999999999</v>
      </c>
      <c r="AT15" s="9">
        <v>14.372999999999999</v>
      </c>
      <c r="AU15" s="9">
        <v>22.71</v>
      </c>
      <c r="AV15" s="9">
        <v>5.2350000000000003</v>
      </c>
      <c r="AW15" s="9">
        <v>5.2350000000000003</v>
      </c>
      <c r="AX15" s="9">
        <v>0.39100000000000001</v>
      </c>
      <c r="AY15" s="9">
        <v>4.843</v>
      </c>
      <c r="AZ15" s="9">
        <v>44.084000000000003</v>
      </c>
      <c r="BA15" s="9">
        <v>12.741</v>
      </c>
      <c r="BB15" s="9">
        <v>10.189</v>
      </c>
      <c r="BC15" s="9">
        <v>0.65900000000000003</v>
      </c>
      <c r="BD15" s="9">
        <v>9.5299999999999994</v>
      </c>
      <c r="BE15" s="9">
        <v>87.619</v>
      </c>
      <c r="BF15" s="9">
        <v>20.196000000000002</v>
      </c>
      <c r="BG15" s="9">
        <v>14.37</v>
      </c>
      <c r="BH15" s="9">
        <v>2.33</v>
      </c>
      <c r="BI15" s="9">
        <v>12.04</v>
      </c>
      <c r="BJ15" s="9">
        <v>30.262</v>
      </c>
      <c r="BK15" s="9">
        <v>7.1429999999999998</v>
      </c>
      <c r="BL15" s="9">
        <v>4.8460000000000001</v>
      </c>
      <c r="BM15" s="9">
        <v>1.123</v>
      </c>
      <c r="BN15" s="9">
        <v>3.7229999999999999</v>
      </c>
      <c r="BO15" s="9">
        <v>57.356000000000002</v>
      </c>
      <c r="BP15" s="9">
        <v>13.053000000000001</v>
      </c>
      <c r="BQ15" s="9">
        <v>9.5239999999999991</v>
      </c>
      <c r="BR15" s="9">
        <v>1.2070000000000001</v>
      </c>
      <c r="BS15" s="9">
        <v>8.3170000000000002</v>
      </c>
      <c r="BT15" s="9">
        <v>315.54300000000001</v>
      </c>
      <c r="BU15" s="9">
        <v>105.73099999999999</v>
      </c>
      <c r="BV15" s="9">
        <v>74.641999999999996</v>
      </c>
      <c r="BW15" s="9">
        <v>8.3320000000000007</v>
      </c>
      <c r="BX15" s="9">
        <v>66.31</v>
      </c>
      <c r="BY15" s="9">
        <v>101.727</v>
      </c>
      <c r="BZ15" s="9">
        <v>33.113</v>
      </c>
      <c r="CA15" s="9">
        <v>21.050999999999998</v>
      </c>
      <c r="CB15" s="9">
        <v>1.5620000000000001</v>
      </c>
      <c r="CC15" s="9">
        <v>19.489000000000001</v>
      </c>
      <c r="CD15" s="9">
        <v>213.816</v>
      </c>
      <c r="CE15" s="9">
        <v>72.617999999999995</v>
      </c>
      <c r="CF15" s="9">
        <v>53.591999999999999</v>
      </c>
      <c r="CG15" s="9">
        <v>6.77</v>
      </c>
      <c r="CH15" s="9">
        <v>46.822000000000003</v>
      </c>
      <c r="CI15" s="9">
        <v>216.54599999999999</v>
      </c>
      <c r="CJ15" s="9">
        <v>72.364999999999995</v>
      </c>
      <c r="CK15" s="9">
        <v>50.253</v>
      </c>
      <c r="CL15" s="9">
        <v>4.0369999999999999</v>
      </c>
      <c r="CM15" s="9">
        <v>46.216000000000001</v>
      </c>
      <c r="CN15" s="9">
        <v>64.912999999999997</v>
      </c>
      <c r="CO15" s="9">
        <v>17.8</v>
      </c>
      <c r="CP15" s="9">
        <v>14.186</v>
      </c>
      <c r="CQ15" s="9">
        <v>1.417</v>
      </c>
      <c r="CR15" s="9">
        <v>12.769</v>
      </c>
      <c r="CS15" s="9">
        <v>151.63200000000001</v>
      </c>
      <c r="CT15" s="9">
        <v>54.564999999999998</v>
      </c>
      <c r="CU15" s="9">
        <v>36.067</v>
      </c>
      <c r="CV15" s="9">
        <v>2.62</v>
      </c>
      <c r="CW15" s="9">
        <v>33.447000000000003</v>
      </c>
      <c r="CX15" s="9">
        <v>195.51</v>
      </c>
      <c r="CY15" s="9">
        <v>57.505000000000003</v>
      </c>
      <c r="CZ15" s="9">
        <v>39.399000000000001</v>
      </c>
      <c r="DA15" s="9">
        <v>1.141</v>
      </c>
      <c r="DB15" s="9">
        <v>38.259</v>
      </c>
      <c r="DC15" s="9">
        <v>54.823999999999998</v>
      </c>
      <c r="DD15" s="9">
        <v>15.943</v>
      </c>
      <c r="DE15" s="9">
        <v>10.031000000000001</v>
      </c>
      <c r="DF15" s="9">
        <v>0.27700000000000002</v>
      </c>
      <c r="DG15" s="9">
        <v>9.7539999999999996</v>
      </c>
      <c r="DH15" s="9">
        <v>140.68600000000001</v>
      </c>
      <c r="DI15" s="9">
        <v>41.561999999999998</v>
      </c>
      <c r="DJ15" s="9">
        <v>29.367999999999999</v>
      </c>
      <c r="DK15" s="9">
        <v>0.86399999999999999</v>
      </c>
      <c r="DL15" s="9">
        <v>28.504000000000001</v>
      </c>
      <c r="DM15" s="9">
        <v>133.25</v>
      </c>
      <c r="DN15" s="9">
        <v>38.1</v>
      </c>
      <c r="DO15" s="9">
        <v>27.498999999999999</v>
      </c>
      <c r="DP15" s="9">
        <v>1.4039999999999999</v>
      </c>
      <c r="DQ15" s="9">
        <v>26.094999999999999</v>
      </c>
      <c r="DR15" s="9">
        <v>45.874000000000002</v>
      </c>
      <c r="DS15" s="9">
        <v>12.340999999999999</v>
      </c>
      <c r="DT15" s="9">
        <v>8.798</v>
      </c>
      <c r="DU15" s="9">
        <v>0</v>
      </c>
      <c r="DV15" s="9">
        <v>8.798</v>
      </c>
      <c r="DW15" s="9">
        <v>87.376000000000005</v>
      </c>
      <c r="DX15" s="9">
        <v>25.76</v>
      </c>
      <c r="DY15" s="9">
        <v>18.701000000000001</v>
      </c>
      <c r="DZ15" s="9">
        <v>1.4039999999999999</v>
      </c>
      <c r="EA15" s="9">
        <v>17.295999999999999</v>
      </c>
      <c r="EB15" s="9">
        <v>1518.876</v>
      </c>
      <c r="EC15" s="9">
        <v>127.741</v>
      </c>
      <c r="ED15" s="9">
        <v>96.516000000000005</v>
      </c>
      <c r="EE15" s="9">
        <v>18.52</v>
      </c>
      <c r="EF15" s="9">
        <v>77.995999999999995</v>
      </c>
      <c r="EG15" s="9">
        <v>664.27300000000002</v>
      </c>
      <c r="EH15" s="9">
        <v>54.386000000000003</v>
      </c>
      <c r="EI15" s="9">
        <v>45.186</v>
      </c>
      <c r="EJ15" s="9">
        <v>10.827</v>
      </c>
      <c r="EK15" s="9">
        <v>34.359000000000002</v>
      </c>
      <c r="EL15" s="9">
        <v>854.60299999999995</v>
      </c>
      <c r="EM15" s="9">
        <v>73.355000000000004</v>
      </c>
      <c r="EN15" s="9">
        <v>51.329000000000001</v>
      </c>
      <c r="EO15" s="9">
        <v>7.6929999999999996</v>
      </c>
      <c r="EP15" s="9">
        <v>43.637</v>
      </c>
    </row>
    <row r="16" spans="1:146">
      <c r="A16" s="10">
        <v>43862</v>
      </c>
      <c r="B16" s="9">
        <v>97.712000000000003</v>
      </c>
      <c r="C16" s="9">
        <v>20.414000000000001</v>
      </c>
      <c r="D16" s="9">
        <v>13.502000000000001</v>
      </c>
      <c r="E16" s="9">
        <v>0.90100000000000002</v>
      </c>
      <c r="F16" s="9">
        <v>12.602</v>
      </c>
      <c r="G16" s="9">
        <v>194.28</v>
      </c>
      <c r="H16" s="9">
        <v>45.655999999999999</v>
      </c>
      <c r="I16" s="9">
        <v>29.945</v>
      </c>
      <c r="J16" s="9">
        <v>2.0739999999999998</v>
      </c>
      <c r="K16" s="9">
        <v>27.870999999999999</v>
      </c>
      <c r="L16" s="9">
        <v>322.24799999999999</v>
      </c>
      <c r="M16" s="9">
        <v>75.311999999999998</v>
      </c>
      <c r="N16" s="9">
        <v>57.116999999999997</v>
      </c>
      <c r="O16" s="9">
        <v>9.15</v>
      </c>
      <c r="P16" s="9">
        <v>47.966999999999999</v>
      </c>
      <c r="Q16" s="9">
        <v>128.58000000000001</v>
      </c>
      <c r="R16" s="9">
        <v>24.507000000000001</v>
      </c>
      <c r="S16" s="9">
        <v>18.959</v>
      </c>
      <c r="T16" s="9">
        <v>2.5640000000000001</v>
      </c>
      <c r="U16" s="9">
        <v>16.395</v>
      </c>
      <c r="V16" s="9">
        <v>193.66900000000001</v>
      </c>
      <c r="W16" s="9">
        <v>50.805</v>
      </c>
      <c r="X16" s="9">
        <v>38.158000000000001</v>
      </c>
      <c r="Y16" s="9">
        <v>6.585</v>
      </c>
      <c r="Z16" s="9">
        <v>31.571999999999999</v>
      </c>
      <c r="AA16" s="9">
        <v>228.39400000000001</v>
      </c>
      <c r="AB16" s="9">
        <v>74.799000000000007</v>
      </c>
      <c r="AC16" s="9">
        <v>53.74</v>
      </c>
      <c r="AD16" s="9">
        <v>3.665</v>
      </c>
      <c r="AE16" s="9">
        <v>50.073999999999998</v>
      </c>
      <c r="AF16" s="9">
        <v>77.623999999999995</v>
      </c>
      <c r="AG16" s="9">
        <v>22.367000000000001</v>
      </c>
      <c r="AH16" s="9">
        <v>14.715</v>
      </c>
      <c r="AI16" s="9">
        <v>1.675</v>
      </c>
      <c r="AJ16" s="9">
        <v>13.04</v>
      </c>
      <c r="AK16" s="9">
        <v>150.77000000000001</v>
      </c>
      <c r="AL16" s="9">
        <v>52.432000000000002</v>
      </c>
      <c r="AM16" s="9">
        <v>39.024999999999999</v>
      </c>
      <c r="AN16" s="9">
        <v>1.9910000000000001</v>
      </c>
      <c r="AO16" s="9">
        <v>37.033999999999999</v>
      </c>
      <c r="AP16" s="9">
        <v>94.040999999999997</v>
      </c>
      <c r="AQ16" s="9">
        <v>21.053000000000001</v>
      </c>
      <c r="AR16" s="9">
        <v>13.349</v>
      </c>
      <c r="AS16" s="9">
        <v>2.0219999999999998</v>
      </c>
      <c r="AT16" s="9">
        <v>11.327</v>
      </c>
      <c r="AU16" s="9">
        <v>35.747</v>
      </c>
      <c r="AV16" s="9">
        <v>5.4109999999999996</v>
      </c>
      <c r="AW16" s="9">
        <v>1.3819999999999999</v>
      </c>
      <c r="AX16" s="9">
        <v>0.47</v>
      </c>
      <c r="AY16" s="9">
        <v>0.91100000000000003</v>
      </c>
      <c r="AZ16" s="9">
        <v>58.293999999999997</v>
      </c>
      <c r="BA16" s="9">
        <v>15.641999999999999</v>
      </c>
      <c r="BB16" s="9">
        <v>11.967000000000001</v>
      </c>
      <c r="BC16" s="9">
        <v>1.5509999999999999</v>
      </c>
      <c r="BD16" s="9">
        <v>10.414999999999999</v>
      </c>
      <c r="BE16" s="9">
        <v>83.137</v>
      </c>
      <c r="BF16" s="9">
        <v>22.904</v>
      </c>
      <c r="BG16" s="9">
        <v>19.763999999999999</v>
      </c>
      <c r="BH16" s="9">
        <v>4.7729999999999997</v>
      </c>
      <c r="BI16" s="9">
        <v>14.991</v>
      </c>
      <c r="BJ16" s="9">
        <v>32.942</v>
      </c>
      <c r="BK16" s="9">
        <v>10.71</v>
      </c>
      <c r="BL16" s="9">
        <v>9.4469999999999992</v>
      </c>
      <c r="BM16" s="9">
        <v>3.5790000000000002</v>
      </c>
      <c r="BN16" s="9">
        <v>5.8680000000000003</v>
      </c>
      <c r="BO16" s="9">
        <v>50.195999999999998</v>
      </c>
      <c r="BP16" s="9">
        <v>12.194000000000001</v>
      </c>
      <c r="BQ16" s="9">
        <v>10.317</v>
      </c>
      <c r="BR16" s="9">
        <v>1.194</v>
      </c>
      <c r="BS16" s="9">
        <v>9.1229999999999993</v>
      </c>
      <c r="BT16" s="9">
        <v>319.28500000000003</v>
      </c>
      <c r="BU16" s="9">
        <v>116.617</v>
      </c>
      <c r="BV16" s="9">
        <v>84.738</v>
      </c>
      <c r="BW16" s="9">
        <v>9.4819999999999993</v>
      </c>
      <c r="BX16" s="9">
        <v>75.257000000000005</v>
      </c>
      <c r="BY16" s="9">
        <v>128.04300000000001</v>
      </c>
      <c r="BZ16" s="9">
        <v>41.246000000000002</v>
      </c>
      <c r="CA16" s="9">
        <v>25.731999999999999</v>
      </c>
      <c r="CB16" s="9">
        <v>3.573</v>
      </c>
      <c r="CC16" s="9">
        <v>22.158999999999999</v>
      </c>
      <c r="CD16" s="9">
        <v>191.24299999999999</v>
      </c>
      <c r="CE16" s="9">
        <v>75.370999999999995</v>
      </c>
      <c r="CF16" s="9">
        <v>59.006999999999998</v>
      </c>
      <c r="CG16" s="9">
        <v>5.9089999999999998</v>
      </c>
      <c r="CH16" s="9">
        <v>53.097999999999999</v>
      </c>
      <c r="CI16" s="9">
        <v>207.98500000000001</v>
      </c>
      <c r="CJ16" s="9">
        <v>73.781999999999996</v>
      </c>
      <c r="CK16" s="9">
        <v>53.741</v>
      </c>
      <c r="CL16" s="9">
        <v>5.69</v>
      </c>
      <c r="CM16" s="9">
        <v>48.051000000000002</v>
      </c>
      <c r="CN16" s="9">
        <v>56.649000000000001</v>
      </c>
      <c r="CO16" s="9">
        <v>22.446999999999999</v>
      </c>
      <c r="CP16" s="9">
        <v>15.887</v>
      </c>
      <c r="CQ16" s="9">
        <v>1.7230000000000001</v>
      </c>
      <c r="CR16" s="9">
        <v>14.164</v>
      </c>
      <c r="CS16" s="9">
        <v>151.33600000000001</v>
      </c>
      <c r="CT16" s="9">
        <v>51.335000000000001</v>
      </c>
      <c r="CU16" s="9">
        <v>37.854999999999997</v>
      </c>
      <c r="CV16" s="9">
        <v>3.9670000000000001</v>
      </c>
      <c r="CW16" s="9">
        <v>33.887</v>
      </c>
      <c r="CX16" s="9">
        <v>199.88300000000001</v>
      </c>
      <c r="CY16" s="9">
        <v>66.954999999999998</v>
      </c>
      <c r="CZ16" s="9">
        <v>52.317999999999998</v>
      </c>
      <c r="DA16" s="9">
        <v>3.7869999999999999</v>
      </c>
      <c r="DB16" s="9">
        <v>48.530999999999999</v>
      </c>
      <c r="DC16" s="9">
        <v>62.781999999999996</v>
      </c>
      <c r="DD16" s="9">
        <v>15.734999999999999</v>
      </c>
      <c r="DE16" s="9">
        <v>10.772</v>
      </c>
      <c r="DF16" s="9">
        <v>1.302</v>
      </c>
      <c r="DG16" s="9">
        <v>9.4710000000000001</v>
      </c>
      <c r="DH16" s="9">
        <v>137.101</v>
      </c>
      <c r="DI16" s="9">
        <v>51.220999999999997</v>
      </c>
      <c r="DJ16" s="9">
        <v>41.545999999999999</v>
      </c>
      <c r="DK16" s="9">
        <v>2.4849999999999999</v>
      </c>
      <c r="DL16" s="9">
        <v>39.061</v>
      </c>
      <c r="DM16" s="9">
        <v>120.44199999999999</v>
      </c>
      <c r="DN16" s="9">
        <v>40.732999999999997</v>
      </c>
      <c r="DO16" s="9">
        <v>26.66</v>
      </c>
      <c r="DP16" s="9">
        <v>3.2610000000000001</v>
      </c>
      <c r="DQ16" s="9">
        <v>23.398</v>
      </c>
      <c r="DR16" s="9">
        <v>40.180999999999997</v>
      </c>
      <c r="DS16" s="9">
        <v>15.19</v>
      </c>
      <c r="DT16" s="9">
        <v>10.097</v>
      </c>
      <c r="DU16" s="9">
        <v>0.995</v>
      </c>
      <c r="DV16" s="9">
        <v>9.1029999999999998</v>
      </c>
      <c r="DW16" s="9">
        <v>80.260000000000005</v>
      </c>
      <c r="DX16" s="9">
        <v>25.542999999999999</v>
      </c>
      <c r="DY16" s="9">
        <v>16.562000000000001</v>
      </c>
      <c r="DZ16" s="9">
        <v>2.2669999999999999</v>
      </c>
      <c r="EA16" s="9">
        <v>14.295</v>
      </c>
      <c r="EB16" s="9">
        <v>1559.0219999999999</v>
      </c>
      <c r="EC16" s="9">
        <v>128.40600000000001</v>
      </c>
      <c r="ED16" s="9">
        <v>99.929000000000002</v>
      </c>
      <c r="EE16" s="9">
        <v>17.728000000000002</v>
      </c>
      <c r="EF16" s="9">
        <v>82.200999999999993</v>
      </c>
      <c r="EG16" s="9">
        <v>669.06299999999999</v>
      </c>
      <c r="EH16" s="9">
        <v>49.078000000000003</v>
      </c>
      <c r="EI16" s="9">
        <v>42.334000000000003</v>
      </c>
      <c r="EJ16" s="9">
        <v>9.3140000000000001</v>
      </c>
      <c r="EK16" s="9">
        <v>33.020000000000003</v>
      </c>
      <c r="EL16" s="9">
        <v>889.95799999999997</v>
      </c>
      <c r="EM16" s="9">
        <v>79.326999999999998</v>
      </c>
      <c r="EN16" s="9">
        <v>57.594999999999999</v>
      </c>
      <c r="EO16" s="9">
        <v>8.4130000000000003</v>
      </c>
      <c r="EP16" s="9">
        <v>49.180999999999997</v>
      </c>
    </row>
    <row r="17" spans="1:146">
      <c r="A17" s="10">
        <v>44228</v>
      </c>
      <c r="B17" s="9">
        <v>95.29</v>
      </c>
      <c r="C17" s="9">
        <v>21.007999999999999</v>
      </c>
      <c r="D17" s="9">
        <v>18.141999999999999</v>
      </c>
      <c r="E17" s="9">
        <v>2.7109999999999999</v>
      </c>
      <c r="F17" s="9">
        <v>15.430999999999999</v>
      </c>
      <c r="G17" s="9">
        <v>223.667</v>
      </c>
      <c r="H17" s="9">
        <v>60.258000000000003</v>
      </c>
      <c r="I17" s="9">
        <v>41.926000000000002</v>
      </c>
      <c r="J17" s="9">
        <v>8.0280000000000005</v>
      </c>
      <c r="K17" s="9">
        <v>33.899000000000001</v>
      </c>
      <c r="L17" s="9">
        <v>281.91800000000001</v>
      </c>
      <c r="M17" s="9">
        <v>67.652000000000001</v>
      </c>
      <c r="N17" s="9">
        <v>51.158000000000001</v>
      </c>
      <c r="O17" s="9">
        <v>10.913</v>
      </c>
      <c r="P17" s="9">
        <v>40.244</v>
      </c>
      <c r="Q17" s="9">
        <v>95.072999999999993</v>
      </c>
      <c r="R17" s="9">
        <v>16.428999999999998</v>
      </c>
      <c r="S17" s="9">
        <v>12.965999999999999</v>
      </c>
      <c r="T17" s="9">
        <v>4.3620000000000001</v>
      </c>
      <c r="U17" s="9">
        <v>8.6039999999999992</v>
      </c>
      <c r="V17" s="9">
        <v>186.845</v>
      </c>
      <c r="W17" s="9">
        <v>51.222999999999999</v>
      </c>
      <c r="X17" s="9">
        <v>38.192</v>
      </c>
      <c r="Y17" s="9">
        <v>6.5510000000000002</v>
      </c>
      <c r="Z17" s="9">
        <v>31.64</v>
      </c>
      <c r="AA17" s="9">
        <v>238.55099999999999</v>
      </c>
      <c r="AB17" s="9">
        <v>72.587999999999994</v>
      </c>
      <c r="AC17" s="9">
        <v>47.073999999999998</v>
      </c>
      <c r="AD17" s="9">
        <v>6.2439999999999998</v>
      </c>
      <c r="AE17" s="9">
        <v>40.831000000000003</v>
      </c>
      <c r="AF17" s="9">
        <v>67.078000000000003</v>
      </c>
      <c r="AG17" s="9">
        <v>15.911</v>
      </c>
      <c r="AH17" s="9">
        <v>12.281000000000001</v>
      </c>
      <c r="AI17" s="9">
        <v>3.149</v>
      </c>
      <c r="AJ17" s="9">
        <v>9.1310000000000002</v>
      </c>
      <c r="AK17" s="9">
        <v>171.47200000000001</v>
      </c>
      <c r="AL17" s="9">
        <v>56.677</v>
      </c>
      <c r="AM17" s="9">
        <v>34.793999999999997</v>
      </c>
      <c r="AN17" s="9">
        <v>3.0939999999999999</v>
      </c>
      <c r="AO17" s="9">
        <v>31.699000000000002</v>
      </c>
      <c r="AP17" s="9">
        <v>91.963999999999999</v>
      </c>
      <c r="AQ17" s="9">
        <v>22.606999999999999</v>
      </c>
      <c r="AR17" s="9">
        <v>15.993</v>
      </c>
      <c r="AS17" s="9">
        <v>2.7120000000000002</v>
      </c>
      <c r="AT17" s="9">
        <v>13.281000000000001</v>
      </c>
      <c r="AU17" s="9">
        <v>40.476999999999997</v>
      </c>
      <c r="AV17" s="9">
        <v>10.343</v>
      </c>
      <c r="AW17" s="9">
        <v>6.819</v>
      </c>
      <c r="AX17" s="9">
        <v>2.0550000000000002</v>
      </c>
      <c r="AY17" s="9">
        <v>4.7649999999999997</v>
      </c>
      <c r="AZ17" s="9">
        <v>51.487000000000002</v>
      </c>
      <c r="BA17" s="9">
        <v>12.263</v>
      </c>
      <c r="BB17" s="9">
        <v>9.1739999999999995</v>
      </c>
      <c r="BC17" s="9">
        <v>0.65700000000000003</v>
      </c>
      <c r="BD17" s="9">
        <v>8.5169999999999995</v>
      </c>
      <c r="BE17" s="9">
        <v>89.138000000000005</v>
      </c>
      <c r="BF17" s="9">
        <v>18.398</v>
      </c>
      <c r="BG17" s="9">
        <v>12.319000000000001</v>
      </c>
      <c r="BH17" s="9">
        <v>3.0129999999999999</v>
      </c>
      <c r="BI17" s="9">
        <v>9.3059999999999992</v>
      </c>
      <c r="BJ17" s="9">
        <v>33.44</v>
      </c>
      <c r="BK17" s="9">
        <v>6.8680000000000003</v>
      </c>
      <c r="BL17" s="9">
        <v>4.2690000000000001</v>
      </c>
      <c r="BM17" s="9">
        <v>0.56899999999999995</v>
      </c>
      <c r="BN17" s="9">
        <v>3.7</v>
      </c>
      <c r="BO17" s="9">
        <v>55.698</v>
      </c>
      <c r="BP17" s="9">
        <v>11.529</v>
      </c>
      <c r="BQ17" s="9">
        <v>8.0500000000000007</v>
      </c>
      <c r="BR17" s="9">
        <v>2.4449999999999998</v>
      </c>
      <c r="BS17" s="9">
        <v>5.6059999999999999</v>
      </c>
      <c r="BT17" s="9">
        <v>244.82499999999999</v>
      </c>
      <c r="BU17" s="9">
        <v>77.715000000000003</v>
      </c>
      <c r="BV17" s="9">
        <v>49.374000000000002</v>
      </c>
      <c r="BW17" s="9">
        <v>4.1360000000000001</v>
      </c>
      <c r="BX17" s="9">
        <v>45.238</v>
      </c>
      <c r="BY17" s="9">
        <v>77.730999999999995</v>
      </c>
      <c r="BZ17" s="9">
        <v>21.9</v>
      </c>
      <c r="CA17" s="9">
        <v>14.286</v>
      </c>
      <c r="CB17" s="9">
        <v>0.83499999999999996</v>
      </c>
      <c r="CC17" s="9">
        <v>13.451000000000001</v>
      </c>
      <c r="CD17" s="9">
        <v>167.09399999999999</v>
      </c>
      <c r="CE17" s="9">
        <v>55.814999999999998</v>
      </c>
      <c r="CF17" s="9">
        <v>35.088000000000001</v>
      </c>
      <c r="CG17" s="9">
        <v>3.3010000000000002</v>
      </c>
      <c r="CH17" s="9">
        <v>31.786999999999999</v>
      </c>
      <c r="CI17" s="9">
        <v>233.45500000000001</v>
      </c>
      <c r="CJ17" s="9">
        <v>80.754999999999995</v>
      </c>
      <c r="CK17" s="9">
        <v>57.488999999999997</v>
      </c>
      <c r="CL17" s="9">
        <v>8.0069999999999997</v>
      </c>
      <c r="CM17" s="9">
        <v>49.481999999999999</v>
      </c>
      <c r="CN17" s="9">
        <v>72.238</v>
      </c>
      <c r="CO17" s="9">
        <v>25.204000000000001</v>
      </c>
      <c r="CP17" s="9">
        <v>19.82</v>
      </c>
      <c r="CQ17" s="9">
        <v>4.1959999999999997</v>
      </c>
      <c r="CR17" s="9">
        <v>15.624000000000001</v>
      </c>
      <c r="CS17" s="9">
        <v>161.21700000000001</v>
      </c>
      <c r="CT17" s="9">
        <v>55.551000000000002</v>
      </c>
      <c r="CU17" s="9">
        <v>37.668999999999997</v>
      </c>
      <c r="CV17" s="9">
        <v>3.8109999999999999</v>
      </c>
      <c r="CW17" s="9">
        <v>33.857999999999997</v>
      </c>
      <c r="CX17" s="9">
        <v>211.45599999999999</v>
      </c>
      <c r="CY17" s="9">
        <v>67.885000000000005</v>
      </c>
      <c r="CZ17" s="9">
        <v>48.750999999999998</v>
      </c>
      <c r="DA17" s="9">
        <v>5.766</v>
      </c>
      <c r="DB17" s="9">
        <v>42.984999999999999</v>
      </c>
      <c r="DC17" s="9">
        <v>70.938999999999993</v>
      </c>
      <c r="DD17" s="9">
        <v>21.013999999999999</v>
      </c>
      <c r="DE17" s="9">
        <v>15.58</v>
      </c>
      <c r="DF17" s="9">
        <v>2.782</v>
      </c>
      <c r="DG17" s="9">
        <v>12.798999999999999</v>
      </c>
      <c r="DH17" s="9">
        <v>140.517</v>
      </c>
      <c r="DI17" s="9">
        <v>46.871000000000002</v>
      </c>
      <c r="DJ17" s="9">
        <v>33.170999999999999</v>
      </c>
      <c r="DK17" s="9">
        <v>2.984</v>
      </c>
      <c r="DL17" s="9">
        <v>30.186</v>
      </c>
      <c r="DM17" s="9">
        <v>151.55600000000001</v>
      </c>
      <c r="DN17" s="9">
        <v>47.433999999999997</v>
      </c>
      <c r="DO17" s="9">
        <v>37.085999999999999</v>
      </c>
      <c r="DP17" s="9">
        <v>3.7959999999999998</v>
      </c>
      <c r="DQ17" s="9">
        <v>33.29</v>
      </c>
      <c r="DR17" s="9">
        <v>47.23</v>
      </c>
      <c r="DS17" s="9">
        <v>10.577999999999999</v>
      </c>
      <c r="DT17" s="9">
        <v>9.3040000000000003</v>
      </c>
      <c r="DU17" s="9">
        <v>0</v>
      </c>
      <c r="DV17" s="9">
        <v>9.3040000000000003</v>
      </c>
      <c r="DW17" s="9">
        <v>104.32599999999999</v>
      </c>
      <c r="DX17" s="9">
        <v>36.856000000000002</v>
      </c>
      <c r="DY17" s="9">
        <v>27.782</v>
      </c>
      <c r="DZ17" s="9">
        <v>3.7959999999999998</v>
      </c>
      <c r="EA17" s="9">
        <v>23.986000000000001</v>
      </c>
      <c r="EB17" s="9">
        <v>1680.453</v>
      </c>
      <c r="EC17" s="9">
        <v>153.36199999999999</v>
      </c>
      <c r="ED17" s="9">
        <v>118.313</v>
      </c>
      <c r="EE17" s="9">
        <v>33.481999999999999</v>
      </c>
      <c r="EF17" s="9">
        <v>84.831000000000003</v>
      </c>
      <c r="EG17" s="9">
        <v>717.62699999999995</v>
      </c>
      <c r="EH17" s="9">
        <v>59.698</v>
      </c>
      <c r="EI17" s="9">
        <v>46.353000000000002</v>
      </c>
      <c r="EJ17" s="9">
        <v>14.413</v>
      </c>
      <c r="EK17" s="9">
        <v>31.94</v>
      </c>
      <c r="EL17" s="9">
        <v>962.82600000000002</v>
      </c>
      <c r="EM17" s="9">
        <v>93.665000000000006</v>
      </c>
      <c r="EN17" s="9">
        <v>71.959999999999994</v>
      </c>
      <c r="EO17" s="9">
        <v>19.068999999999999</v>
      </c>
      <c r="EP17" s="9">
        <v>52.89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1937</vt:i4>
      </vt:variant>
    </vt:vector>
  </HeadingPairs>
  <TitlesOfParts>
    <vt:vector size="1944" baseType="lpstr">
      <vt:lpstr>Contents</vt:lpstr>
      <vt:lpstr>Table 8.1</vt:lpstr>
      <vt:lpstr>Table 8.2</vt:lpstr>
      <vt:lpstr>Index</vt:lpstr>
      <vt:lpstr>Data1</vt:lpstr>
      <vt:lpstr>Data2</vt:lpstr>
      <vt:lpstr>Data3</vt:lpstr>
      <vt:lpstr>A124820022R</vt:lpstr>
      <vt:lpstr>A124820022R_Data</vt:lpstr>
      <vt:lpstr>A124820022R_Latest</vt:lpstr>
      <vt:lpstr>A124820026X</vt:lpstr>
      <vt:lpstr>A124820026X_Data</vt:lpstr>
      <vt:lpstr>A124820026X_Latest</vt:lpstr>
      <vt:lpstr>A124820030R</vt:lpstr>
      <vt:lpstr>A124820030R_Data</vt:lpstr>
      <vt:lpstr>A124820030R_Latest</vt:lpstr>
      <vt:lpstr>A124820034X</vt:lpstr>
      <vt:lpstr>A124820034X_Data</vt:lpstr>
      <vt:lpstr>A124820034X_Latest</vt:lpstr>
      <vt:lpstr>A124820038J</vt:lpstr>
      <vt:lpstr>A124820038J_Data</vt:lpstr>
      <vt:lpstr>A124820038J_Latest</vt:lpstr>
      <vt:lpstr>A124820042X</vt:lpstr>
      <vt:lpstr>A124820042X_Data</vt:lpstr>
      <vt:lpstr>A124820042X_Latest</vt:lpstr>
      <vt:lpstr>A124820046J</vt:lpstr>
      <vt:lpstr>A124820046J_Data</vt:lpstr>
      <vt:lpstr>A124820046J_Latest</vt:lpstr>
      <vt:lpstr>A124820050X</vt:lpstr>
      <vt:lpstr>A124820050X_Data</vt:lpstr>
      <vt:lpstr>A124820050X_Latest</vt:lpstr>
      <vt:lpstr>A124820054J</vt:lpstr>
      <vt:lpstr>A124820054J_Data</vt:lpstr>
      <vt:lpstr>A124820054J_Latest</vt:lpstr>
      <vt:lpstr>A124820058T</vt:lpstr>
      <vt:lpstr>A124820058T_Data</vt:lpstr>
      <vt:lpstr>A124820058T_Latest</vt:lpstr>
      <vt:lpstr>A124820062J</vt:lpstr>
      <vt:lpstr>A124820062J_Data</vt:lpstr>
      <vt:lpstr>A124820062J_Latest</vt:lpstr>
      <vt:lpstr>A124820066T</vt:lpstr>
      <vt:lpstr>A124820066T_Data</vt:lpstr>
      <vt:lpstr>A124820066T_Latest</vt:lpstr>
      <vt:lpstr>A124820070J</vt:lpstr>
      <vt:lpstr>A124820070J_Data</vt:lpstr>
      <vt:lpstr>A124820070J_Latest</vt:lpstr>
      <vt:lpstr>A124820074T</vt:lpstr>
      <vt:lpstr>A124820074T_Data</vt:lpstr>
      <vt:lpstr>A124820074T_Latest</vt:lpstr>
      <vt:lpstr>A124820078A</vt:lpstr>
      <vt:lpstr>A124820078A_Data</vt:lpstr>
      <vt:lpstr>A124820078A_Latest</vt:lpstr>
      <vt:lpstr>A124820082T</vt:lpstr>
      <vt:lpstr>A124820082T_Data</vt:lpstr>
      <vt:lpstr>A124820082T_Latest</vt:lpstr>
      <vt:lpstr>A124820086A</vt:lpstr>
      <vt:lpstr>A124820086A_Data</vt:lpstr>
      <vt:lpstr>A124820086A_Latest</vt:lpstr>
      <vt:lpstr>A124820090T</vt:lpstr>
      <vt:lpstr>A124820090T_Data</vt:lpstr>
      <vt:lpstr>A124820090T_Latest</vt:lpstr>
      <vt:lpstr>A124820094A</vt:lpstr>
      <vt:lpstr>A124820094A_Data</vt:lpstr>
      <vt:lpstr>A124820094A_Latest</vt:lpstr>
      <vt:lpstr>A124820098K</vt:lpstr>
      <vt:lpstr>A124820098K_Data</vt:lpstr>
      <vt:lpstr>A124820098K_Latest</vt:lpstr>
      <vt:lpstr>A124820102R</vt:lpstr>
      <vt:lpstr>A124820102R_Data</vt:lpstr>
      <vt:lpstr>A124820102R_Latest</vt:lpstr>
      <vt:lpstr>A124820106X</vt:lpstr>
      <vt:lpstr>A124820106X_Data</vt:lpstr>
      <vt:lpstr>A124820106X_Latest</vt:lpstr>
      <vt:lpstr>A124820110R</vt:lpstr>
      <vt:lpstr>A124820110R_Data</vt:lpstr>
      <vt:lpstr>A124820110R_Latest</vt:lpstr>
      <vt:lpstr>A124820114X</vt:lpstr>
      <vt:lpstr>A124820114X_Data</vt:lpstr>
      <vt:lpstr>A124820114X_Latest</vt:lpstr>
      <vt:lpstr>A124820118J</vt:lpstr>
      <vt:lpstr>A124820118J_Data</vt:lpstr>
      <vt:lpstr>A124820118J_Latest</vt:lpstr>
      <vt:lpstr>A124820122X</vt:lpstr>
      <vt:lpstr>A124820122X_Data</vt:lpstr>
      <vt:lpstr>A124820122X_Latest</vt:lpstr>
      <vt:lpstr>A124820126J</vt:lpstr>
      <vt:lpstr>A124820126J_Data</vt:lpstr>
      <vt:lpstr>A124820126J_Latest</vt:lpstr>
      <vt:lpstr>A124820130X</vt:lpstr>
      <vt:lpstr>A124820130X_Data</vt:lpstr>
      <vt:lpstr>A124820130X_Latest</vt:lpstr>
      <vt:lpstr>A124820134J</vt:lpstr>
      <vt:lpstr>A124820134J_Data</vt:lpstr>
      <vt:lpstr>A124820134J_Latest</vt:lpstr>
      <vt:lpstr>A124820138T</vt:lpstr>
      <vt:lpstr>A124820138T_Data</vt:lpstr>
      <vt:lpstr>A124820138T_Latest</vt:lpstr>
      <vt:lpstr>A124820142J</vt:lpstr>
      <vt:lpstr>A124820142J_Data</vt:lpstr>
      <vt:lpstr>A124820142J_Latest</vt:lpstr>
      <vt:lpstr>A124820150J</vt:lpstr>
      <vt:lpstr>A124820150J_Data</vt:lpstr>
      <vt:lpstr>A124820150J_Latest</vt:lpstr>
      <vt:lpstr>A124820154T</vt:lpstr>
      <vt:lpstr>A124820154T_Data</vt:lpstr>
      <vt:lpstr>A124820154T_Latest</vt:lpstr>
      <vt:lpstr>A124820158A</vt:lpstr>
      <vt:lpstr>A124820158A_Data</vt:lpstr>
      <vt:lpstr>A124820158A_Latest</vt:lpstr>
      <vt:lpstr>A124820166A</vt:lpstr>
      <vt:lpstr>A124820166A_Data</vt:lpstr>
      <vt:lpstr>A124820166A_Latest</vt:lpstr>
      <vt:lpstr>A124820170T</vt:lpstr>
      <vt:lpstr>A124820170T_Data</vt:lpstr>
      <vt:lpstr>A124820170T_Latest</vt:lpstr>
      <vt:lpstr>A124820174A</vt:lpstr>
      <vt:lpstr>A124820174A_Data</vt:lpstr>
      <vt:lpstr>A124820174A_Latest</vt:lpstr>
      <vt:lpstr>A124820178K</vt:lpstr>
      <vt:lpstr>A124820178K_Data</vt:lpstr>
      <vt:lpstr>A124820178K_Latest</vt:lpstr>
      <vt:lpstr>A124820186K</vt:lpstr>
      <vt:lpstr>A124820186K_Data</vt:lpstr>
      <vt:lpstr>A124820186K_Latest</vt:lpstr>
      <vt:lpstr>A124820190A</vt:lpstr>
      <vt:lpstr>A124820190A_Data</vt:lpstr>
      <vt:lpstr>A124820190A_Latest</vt:lpstr>
      <vt:lpstr>A124820194K</vt:lpstr>
      <vt:lpstr>A124820194K_Data</vt:lpstr>
      <vt:lpstr>A124820194K_Latest</vt:lpstr>
      <vt:lpstr>A124820198V</vt:lpstr>
      <vt:lpstr>A124820198V_Data</vt:lpstr>
      <vt:lpstr>A124820198V_Latest</vt:lpstr>
      <vt:lpstr>A124820202X</vt:lpstr>
      <vt:lpstr>A124820202X_Data</vt:lpstr>
      <vt:lpstr>A124820202X_Latest</vt:lpstr>
      <vt:lpstr>A124820206J</vt:lpstr>
      <vt:lpstr>A124820206J_Data</vt:lpstr>
      <vt:lpstr>A124820206J_Latest</vt:lpstr>
      <vt:lpstr>A124820210X</vt:lpstr>
      <vt:lpstr>A124820210X_Data</vt:lpstr>
      <vt:lpstr>A124820210X_Latest</vt:lpstr>
      <vt:lpstr>A124820214J</vt:lpstr>
      <vt:lpstr>A124820214J_Data</vt:lpstr>
      <vt:lpstr>A124820214J_Latest</vt:lpstr>
      <vt:lpstr>A124820218T</vt:lpstr>
      <vt:lpstr>A124820218T_Data</vt:lpstr>
      <vt:lpstr>A124820218T_Latest</vt:lpstr>
      <vt:lpstr>A124820222J</vt:lpstr>
      <vt:lpstr>A124820222J_Data</vt:lpstr>
      <vt:lpstr>A124820222J_Latest</vt:lpstr>
      <vt:lpstr>A124820226T</vt:lpstr>
      <vt:lpstr>A124820226T_Data</vt:lpstr>
      <vt:lpstr>A124820226T_Latest</vt:lpstr>
      <vt:lpstr>A124820230J</vt:lpstr>
      <vt:lpstr>A124820230J_Data</vt:lpstr>
      <vt:lpstr>A124820230J_Latest</vt:lpstr>
      <vt:lpstr>A124820234T</vt:lpstr>
      <vt:lpstr>A124820234T_Data</vt:lpstr>
      <vt:lpstr>A124820234T_Latest</vt:lpstr>
      <vt:lpstr>A124820238A</vt:lpstr>
      <vt:lpstr>A124820238A_Data</vt:lpstr>
      <vt:lpstr>A124820238A_Latest</vt:lpstr>
      <vt:lpstr>A124820242T</vt:lpstr>
      <vt:lpstr>A124820242T_Data</vt:lpstr>
      <vt:lpstr>A124820242T_Latest</vt:lpstr>
      <vt:lpstr>A124820250T</vt:lpstr>
      <vt:lpstr>A124820250T_Data</vt:lpstr>
      <vt:lpstr>A124820250T_Latest</vt:lpstr>
      <vt:lpstr>A124820254A</vt:lpstr>
      <vt:lpstr>A124820254A_Data</vt:lpstr>
      <vt:lpstr>A124820254A_Latest</vt:lpstr>
      <vt:lpstr>A124820258K</vt:lpstr>
      <vt:lpstr>A124820258K_Data</vt:lpstr>
      <vt:lpstr>A124820258K_Latest</vt:lpstr>
      <vt:lpstr>A124820262A</vt:lpstr>
      <vt:lpstr>A124820262A_Data</vt:lpstr>
      <vt:lpstr>A124820262A_Latest</vt:lpstr>
      <vt:lpstr>A124820266K</vt:lpstr>
      <vt:lpstr>A124820266K_Data</vt:lpstr>
      <vt:lpstr>A124820266K_Latest</vt:lpstr>
      <vt:lpstr>A124820270A</vt:lpstr>
      <vt:lpstr>A124820270A_Data</vt:lpstr>
      <vt:lpstr>A124820270A_Latest</vt:lpstr>
      <vt:lpstr>A124820274K</vt:lpstr>
      <vt:lpstr>A124820274K_Data</vt:lpstr>
      <vt:lpstr>A124820274K_Latest</vt:lpstr>
      <vt:lpstr>A124820278V</vt:lpstr>
      <vt:lpstr>A124820278V_Data</vt:lpstr>
      <vt:lpstr>A124820278V_Latest</vt:lpstr>
      <vt:lpstr>A124820282K</vt:lpstr>
      <vt:lpstr>A124820282K_Data</vt:lpstr>
      <vt:lpstr>A124820282K_Latest</vt:lpstr>
      <vt:lpstr>A124820286V</vt:lpstr>
      <vt:lpstr>A124820286V_Data</vt:lpstr>
      <vt:lpstr>A124820286V_Latest</vt:lpstr>
      <vt:lpstr>A124820290K</vt:lpstr>
      <vt:lpstr>A124820290K_Data</vt:lpstr>
      <vt:lpstr>A124820290K_Latest</vt:lpstr>
      <vt:lpstr>A124820294V</vt:lpstr>
      <vt:lpstr>A124820294V_Data</vt:lpstr>
      <vt:lpstr>A124820294V_Latest</vt:lpstr>
      <vt:lpstr>A124820298C</vt:lpstr>
      <vt:lpstr>A124820298C_Data</vt:lpstr>
      <vt:lpstr>A124820298C_Latest</vt:lpstr>
      <vt:lpstr>A124820302J</vt:lpstr>
      <vt:lpstr>A124820302J_Data</vt:lpstr>
      <vt:lpstr>A124820302J_Latest</vt:lpstr>
      <vt:lpstr>A124820306T</vt:lpstr>
      <vt:lpstr>A124820306T_Data</vt:lpstr>
      <vt:lpstr>A124820306T_Latest</vt:lpstr>
      <vt:lpstr>A124820310J</vt:lpstr>
      <vt:lpstr>A124820310J_Data</vt:lpstr>
      <vt:lpstr>A124820310J_Latest</vt:lpstr>
      <vt:lpstr>A124820314T</vt:lpstr>
      <vt:lpstr>A124820314T_Data</vt:lpstr>
      <vt:lpstr>A124820314T_Latest</vt:lpstr>
      <vt:lpstr>A124820318A</vt:lpstr>
      <vt:lpstr>A124820318A_Data</vt:lpstr>
      <vt:lpstr>A124820318A_Latest</vt:lpstr>
      <vt:lpstr>A124820322T</vt:lpstr>
      <vt:lpstr>A124820322T_Data</vt:lpstr>
      <vt:lpstr>A124820322T_Latest</vt:lpstr>
      <vt:lpstr>A124820326A</vt:lpstr>
      <vt:lpstr>A124820326A_Data</vt:lpstr>
      <vt:lpstr>A124820326A_Latest</vt:lpstr>
      <vt:lpstr>A124820330T</vt:lpstr>
      <vt:lpstr>A124820330T_Data</vt:lpstr>
      <vt:lpstr>A124820330T_Latest</vt:lpstr>
      <vt:lpstr>A124820334A</vt:lpstr>
      <vt:lpstr>A124820334A_Data</vt:lpstr>
      <vt:lpstr>A124820334A_Latest</vt:lpstr>
      <vt:lpstr>A124820338K</vt:lpstr>
      <vt:lpstr>A124820338K_Data</vt:lpstr>
      <vt:lpstr>A124820338K_Latest</vt:lpstr>
      <vt:lpstr>A124820346K</vt:lpstr>
      <vt:lpstr>A124820346K_Data</vt:lpstr>
      <vt:lpstr>A124820346K_Latest</vt:lpstr>
      <vt:lpstr>A124820350A</vt:lpstr>
      <vt:lpstr>A124820350A_Data</vt:lpstr>
      <vt:lpstr>A124820350A_Latest</vt:lpstr>
      <vt:lpstr>A124820354K</vt:lpstr>
      <vt:lpstr>A124820354K_Data</vt:lpstr>
      <vt:lpstr>A124820354K_Latest</vt:lpstr>
      <vt:lpstr>A124820358V</vt:lpstr>
      <vt:lpstr>A124820358V_Data</vt:lpstr>
      <vt:lpstr>A124820358V_Latest</vt:lpstr>
      <vt:lpstr>A124820362K</vt:lpstr>
      <vt:lpstr>A124820362K_Data</vt:lpstr>
      <vt:lpstr>A124820362K_Latest</vt:lpstr>
      <vt:lpstr>A124820366V</vt:lpstr>
      <vt:lpstr>A124820366V_Data</vt:lpstr>
      <vt:lpstr>A124820366V_Latest</vt:lpstr>
      <vt:lpstr>A124820370K</vt:lpstr>
      <vt:lpstr>A124820370K_Data</vt:lpstr>
      <vt:lpstr>A124820370K_Latest</vt:lpstr>
      <vt:lpstr>A124820374V</vt:lpstr>
      <vt:lpstr>A124820374V_Data</vt:lpstr>
      <vt:lpstr>A124820374V_Latest</vt:lpstr>
      <vt:lpstr>A124820378C</vt:lpstr>
      <vt:lpstr>A124820378C_Data</vt:lpstr>
      <vt:lpstr>A124820378C_Latest</vt:lpstr>
      <vt:lpstr>A124820382V</vt:lpstr>
      <vt:lpstr>A124820382V_Data</vt:lpstr>
      <vt:lpstr>A124820382V_Latest</vt:lpstr>
      <vt:lpstr>A124820386C</vt:lpstr>
      <vt:lpstr>A124820386C_Data</vt:lpstr>
      <vt:lpstr>A124820386C_Latest</vt:lpstr>
      <vt:lpstr>A124820390V</vt:lpstr>
      <vt:lpstr>A124820390V_Data</vt:lpstr>
      <vt:lpstr>A124820390V_Latest</vt:lpstr>
      <vt:lpstr>A124820394C</vt:lpstr>
      <vt:lpstr>A124820394C_Data</vt:lpstr>
      <vt:lpstr>A124820394C_Latest</vt:lpstr>
      <vt:lpstr>A124820398L</vt:lpstr>
      <vt:lpstr>A124820398L_Data</vt:lpstr>
      <vt:lpstr>A124820398L_Latest</vt:lpstr>
      <vt:lpstr>A124820402T</vt:lpstr>
      <vt:lpstr>A124820402T_Data</vt:lpstr>
      <vt:lpstr>A124820402T_Latest</vt:lpstr>
      <vt:lpstr>A124820406A</vt:lpstr>
      <vt:lpstr>A124820406A_Data</vt:lpstr>
      <vt:lpstr>A124820406A_Latest</vt:lpstr>
      <vt:lpstr>A124820410T</vt:lpstr>
      <vt:lpstr>A124820410T_Data</vt:lpstr>
      <vt:lpstr>A124820410T_Latest</vt:lpstr>
      <vt:lpstr>A124820414A</vt:lpstr>
      <vt:lpstr>A124820414A_Data</vt:lpstr>
      <vt:lpstr>A124820414A_Latest</vt:lpstr>
      <vt:lpstr>A124820418K</vt:lpstr>
      <vt:lpstr>A124820418K_Data</vt:lpstr>
      <vt:lpstr>A124820418K_Latest</vt:lpstr>
      <vt:lpstr>A124820422A</vt:lpstr>
      <vt:lpstr>A124820422A_Data</vt:lpstr>
      <vt:lpstr>A124820422A_Latest</vt:lpstr>
      <vt:lpstr>A124820426K</vt:lpstr>
      <vt:lpstr>A124820426K_Data</vt:lpstr>
      <vt:lpstr>A124820426K_Latest</vt:lpstr>
      <vt:lpstr>A124820430A</vt:lpstr>
      <vt:lpstr>A124820430A_Data</vt:lpstr>
      <vt:lpstr>A124820430A_Latest</vt:lpstr>
      <vt:lpstr>A124820434K</vt:lpstr>
      <vt:lpstr>A124820434K_Data</vt:lpstr>
      <vt:lpstr>A124820434K_Latest</vt:lpstr>
      <vt:lpstr>A124820438V</vt:lpstr>
      <vt:lpstr>A124820438V_Data</vt:lpstr>
      <vt:lpstr>A124820438V_Latest</vt:lpstr>
      <vt:lpstr>A124820442K</vt:lpstr>
      <vt:lpstr>A124820442K_Data</vt:lpstr>
      <vt:lpstr>A124820442K_Latest</vt:lpstr>
      <vt:lpstr>A124820446V</vt:lpstr>
      <vt:lpstr>A124820446V_Data</vt:lpstr>
      <vt:lpstr>A124820446V_Latest</vt:lpstr>
      <vt:lpstr>A124820450K</vt:lpstr>
      <vt:lpstr>A124820450K_Data</vt:lpstr>
      <vt:lpstr>A124820450K_Latest</vt:lpstr>
      <vt:lpstr>A124820454V</vt:lpstr>
      <vt:lpstr>A124820454V_Data</vt:lpstr>
      <vt:lpstr>A124820454V_Latest</vt:lpstr>
      <vt:lpstr>A124820458C</vt:lpstr>
      <vt:lpstr>A124820458C_Data</vt:lpstr>
      <vt:lpstr>A124820458C_Latest</vt:lpstr>
      <vt:lpstr>A124820462V</vt:lpstr>
      <vt:lpstr>A124820462V_Data</vt:lpstr>
      <vt:lpstr>A124820462V_Latest</vt:lpstr>
      <vt:lpstr>A124820466C</vt:lpstr>
      <vt:lpstr>A124820466C_Data</vt:lpstr>
      <vt:lpstr>A124820466C_Latest</vt:lpstr>
      <vt:lpstr>A124820470V</vt:lpstr>
      <vt:lpstr>A124820470V_Data</vt:lpstr>
      <vt:lpstr>A124820470V_Latest</vt:lpstr>
      <vt:lpstr>A124820474C</vt:lpstr>
      <vt:lpstr>A124820474C_Data</vt:lpstr>
      <vt:lpstr>A124820474C_Latest</vt:lpstr>
      <vt:lpstr>A124820478L</vt:lpstr>
      <vt:lpstr>A124820478L_Data</vt:lpstr>
      <vt:lpstr>A124820478L_Latest</vt:lpstr>
      <vt:lpstr>A124820482C</vt:lpstr>
      <vt:lpstr>A124820482C_Data</vt:lpstr>
      <vt:lpstr>A124820482C_Latest</vt:lpstr>
      <vt:lpstr>A124820486L</vt:lpstr>
      <vt:lpstr>A124820486L_Data</vt:lpstr>
      <vt:lpstr>A124820486L_Latest</vt:lpstr>
      <vt:lpstr>A124820490C</vt:lpstr>
      <vt:lpstr>A124820490C_Data</vt:lpstr>
      <vt:lpstr>A124820490C_Latest</vt:lpstr>
      <vt:lpstr>A124820494L</vt:lpstr>
      <vt:lpstr>A124820494L_Data</vt:lpstr>
      <vt:lpstr>A124820494L_Latest</vt:lpstr>
      <vt:lpstr>A124820498W</vt:lpstr>
      <vt:lpstr>A124820498W_Data</vt:lpstr>
      <vt:lpstr>A124820498W_Latest</vt:lpstr>
      <vt:lpstr>A124820502A</vt:lpstr>
      <vt:lpstr>A124820502A_Data</vt:lpstr>
      <vt:lpstr>A124820502A_Latest</vt:lpstr>
      <vt:lpstr>A124820506K</vt:lpstr>
      <vt:lpstr>A124820506K_Data</vt:lpstr>
      <vt:lpstr>A124820506K_Latest</vt:lpstr>
      <vt:lpstr>A124820510A</vt:lpstr>
      <vt:lpstr>A124820510A_Data</vt:lpstr>
      <vt:lpstr>A124820510A_Latest</vt:lpstr>
      <vt:lpstr>A124820514K</vt:lpstr>
      <vt:lpstr>A124820514K_Data</vt:lpstr>
      <vt:lpstr>A124820514K_Latest</vt:lpstr>
      <vt:lpstr>A124820518V</vt:lpstr>
      <vt:lpstr>A124820518V_Data</vt:lpstr>
      <vt:lpstr>A124820518V_Latest</vt:lpstr>
      <vt:lpstr>A124820522K</vt:lpstr>
      <vt:lpstr>A124820522K_Data</vt:lpstr>
      <vt:lpstr>A124820522K_Latest</vt:lpstr>
      <vt:lpstr>A124820526V</vt:lpstr>
      <vt:lpstr>A124820526V_Data</vt:lpstr>
      <vt:lpstr>A124820526V_Latest</vt:lpstr>
      <vt:lpstr>A124820530K</vt:lpstr>
      <vt:lpstr>A124820530K_Data</vt:lpstr>
      <vt:lpstr>A124820530K_Latest</vt:lpstr>
      <vt:lpstr>A124820534V</vt:lpstr>
      <vt:lpstr>A124820534V_Data</vt:lpstr>
      <vt:lpstr>A124820534V_Latest</vt:lpstr>
      <vt:lpstr>A124820538C</vt:lpstr>
      <vt:lpstr>A124820538C_Data</vt:lpstr>
      <vt:lpstr>A124820538C_Latest</vt:lpstr>
      <vt:lpstr>A124820542V</vt:lpstr>
      <vt:lpstr>A124820542V_Data</vt:lpstr>
      <vt:lpstr>A124820542V_Latest</vt:lpstr>
      <vt:lpstr>A124820546C</vt:lpstr>
      <vt:lpstr>A124820546C_Data</vt:lpstr>
      <vt:lpstr>A124820546C_Latest</vt:lpstr>
      <vt:lpstr>A124820554C</vt:lpstr>
      <vt:lpstr>A124820554C_Data</vt:lpstr>
      <vt:lpstr>A124820554C_Latest</vt:lpstr>
      <vt:lpstr>A124820558L</vt:lpstr>
      <vt:lpstr>A124820558L_Data</vt:lpstr>
      <vt:lpstr>A124820558L_Latest</vt:lpstr>
      <vt:lpstr>A124820562C</vt:lpstr>
      <vt:lpstr>A124820562C_Data</vt:lpstr>
      <vt:lpstr>A124820562C_Latest</vt:lpstr>
      <vt:lpstr>A124820566L</vt:lpstr>
      <vt:lpstr>A124820566L_Data</vt:lpstr>
      <vt:lpstr>A124820566L_Latest</vt:lpstr>
      <vt:lpstr>A124820570C</vt:lpstr>
      <vt:lpstr>A124820570C_Data</vt:lpstr>
      <vt:lpstr>A124820570C_Latest</vt:lpstr>
      <vt:lpstr>A124820574L</vt:lpstr>
      <vt:lpstr>A124820574L_Data</vt:lpstr>
      <vt:lpstr>A124820574L_Latest</vt:lpstr>
      <vt:lpstr>A124820578W</vt:lpstr>
      <vt:lpstr>A124820578W_Data</vt:lpstr>
      <vt:lpstr>A124820578W_Latest</vt:lpstr>
      <vt:lpstr>A124820582L</vt:lpstr>
      <vt:lpstr>A124820582L_Data</vt:lpstr>
      <vt:lpstr>A124820582L_Latest</vt:lpstr>
      <vt:lpstr>A124820586W</vt:lpstr>
      <vt:lpstr>A124820586W_Data</vt:lpstr>
      <vt:lpstr>A124820586W_Latest</vt:lpstr>
      <vt:lpstr>A124820590L</vt:lpstr>
      <vt:lpstr>A124820590L_Data</vt:lpstr>
      <vt:lpstr>A124820590L_Latest</vt:lpstr>
      <vt:lpstr>A124820594W</vt:lpstr>
      <vt:lpstr>A124820594W_Data</vt:lpstr>
      <vt:lpstr>A124820594W_Latest</vt:lpstr>
      <vt:lpstr>A124820598F</vt:lpstr>
      <vt:lpstr>A124820598F_Data</vt:lpstr>
      <vt:lpstr>A124820598F_Latest</vt:lpstr>
      <vt:lpstr>A124820602K</vt:lpstr>
      <vt:lpstr>A124820602K_Data</vt:lpstr>
      <vt:lpstr>A124820602K_Latest</vt:lpstr>
      <vt:lpstr>A124820606V</vt:lpstr>
      <vt:lpstr>A124820606V_Data</vt:lpstr>
      <vt:lpstr>A124820606V_Latest</vt:lpstr>
      <vt:lpstr>A124820610K</vt:lpstr>
      <vt:lpstr>A124820610K_Data</vt:lpstr>
      <vt:lpstr>A124820610K_Latest</vt:lpstr>
      <vt:lpstr>A124820614V</vt:lpstr>
      <vt:lpstr>A124820614V_Data</vt:lpstr>
      <vt:lpstr>A124820614V_Latest</vt:lpstr>
      <vt:lpstr>A124820618C</vt:lpstr>
      <vt:lpstr>A124820618C_Data</vt:lpstr>
      <vt:lpstr>A124820618C_Latest</vt:lpstr>
      <vt:lpstr>A124820622V</vt:lpstr>
      <vt:lpstr>A124820622V_Data</vt:lpstr>
      <vt:lpstr>A124820622V_Latest</vt:lpstr>
      <vt:lpstr>A124820626C</vt:lpstr>
      <vt:lpstr>A124820626C_Data</vt:lpstr>
      <vt:lpstr>A124820626C_Latest</vt:lpstr>
      <vt:lpstr>A124820630V</vt:lpstr>
      <vt:lpstr>A124820630V_Data</vt:lpstr>
      <vt:lpstr>A124820630V_Latest</vt:lpstr>
      <vt:lpstr>A124820634C</vt:lpstr>
      <vt:lpstr>A124820634C_Data</vt:lpstr>
      <vt:lpstr>A124820634C_Latest</vt:lpstr>
      <vt:lpstr>A124820638L</vt:lpstr>
      <vt:lpstr>A124820638L_Data</vt:lpstr>
      <vt:lpstr>A124820638L_Latest</vt:lpstr>
      <vt:lpstr>A124820642C</vt:lpstr>
      <vt:lpstr>A124820642C_Data</vt:lpstr>
      <vt:lpstr>A124820642C_Latest</vt:lpstr>
      <vt:lpstr>A124820646L</vt:lpstr>
      <vt:lpstr>A124820646L_Data</vt:lpstr>
      <vt:lpstr>A124820646L_Latest</vt:lpstr>
      <vt:lpstr>A124820650C</vt:lpstr>
      <vt:lpstr>A124820650C_Data</vt:lpstr>
      <vt:lpstr>A124820650C_Latest</vt:lpstr>
      <vt:lpstr>A124820654L</vt:lpstr>
      <vt:lpstr>A124820654L_Data</vt:lpstr>
      <vt:lpstr>A124820654L_Latest</vt:lpstr>
      <vt:lpstr>A124820658W</vt:lpstr>
      <vt:lpstr>A124820658W_Data</vt:lpstr>
      <vt:lpstr>A124820658W_Latest</vt:lpstr>
      <vt:lpstr>A124820662L</vt:lpstr>
      <vt:lpstr>A124820662L_Data</vt:lpstr>
      <vt:lpstr>A124820662L_Latest</vt:lpstr>
      <vt:lpstr>A124820666W</vt:lpstr>
      <vt:lpstr>A124820666W_Data</vt:lpstr>
      <vt:lpstr>A124820666W_Latest</vt:lpstr>
      <vt:lpstr>A124820670L</vt:lpstr>
      <vt:lpstr>A124820670L_Data</vt:lpstr>
      <vt:lpstr>A124820670L_Latest</vt:lpstr>
      <vt:lpstr>A124820674W</vt:lpstr>
      <vt:lpstr>A124820674W_Data</vt:lpstr>
      <vt:lpstr>A124820674W_Latest</vt:lpstr>
      <vt:lpstr>A124820678F</vt:lpstr>
      <vt:lpstr>A124820678F_Data</vt:lpstr>
      <vt:lpstr>A124820678F_Latest</vt:lpstr>
      <vt:lpstr>A124820682W</vt:lpstr>
      <vt:lpstr>A124820682W_Data</vt:lpstr>
      <vt:lpstr>A124820682W_Latest</vt:lpstr>
      <vt:lpstr>A124820690W</vt:lpstr>
      <vt:lpstr>A124820690W_Data</vt:lpstr>
      <vt:lpstr>A124820690W_Latest</vt:lpstr>
      <vt:lpstr>A124820694F</vt:lpstr>
      <vt:lpstr>A124820694F_Data</vt:lpstr>
      <vt:lpstr>A124820694F_Latest</vt:lpstr>
      <vt:lpstr>A124820698R</vt:lpstr>
      <vt:lpstr>A124820698R_Data</vt:lpstr>
      <vt:lpstr>A124820698R_Latest</vt:lpstr>
      <vt:lpstr>A124820706C</vt:lpstr>
      <vt:lpstr>A124820706C_Data</vt:lpstr>
      <vt:lpstr>A124820706C_Latest</vt:lpstr>
      <vt:lpstr>A124820710V</vt:lpstr>
      <vt:lpstr>A124820710V_Data</vt:lpstr>
      <vt:lpstr>A124820710V_Latest</vt:lpstr>
      <vt:lpstr>A124820714C</vt:lpstr>
      <vt:lpstr>A124820714C_Data</vt:lpstr>
      <vt:lpstr>A124820714C_Latest</vt:lpstr>
      <vt:lpstr>A124820718L</vt:lpstr>
      <vt:lpstr>A124820718L_Data</vt:lpstr>
      <vt:lpstr>A124820718L_Latest</vt:lpstr>
      <vt:lpstr>A124820726L</vt:lpstr>
      <vt:lpstr>A124820726L_Data</vt:lpstr>
      <vt:lpstr>A124820726L_Latest</vt:lpstr>
      <vt:lpstr>A124820730C</vt:lpstr>
      <vt:lpstr>A124820730C_Data</vt:lpstr>
      <vt:lpstr>A124820730C_Latest</vt:lpstr>
      <vt:lpstr>A124820734L</vt:lpstr>
      <vt:lpstr>A124820734L_Data</vt:lpstr>
      <vt:lpstr>A124820734L_Latest</vt:lpstr>
      <vt:lpstr>A124820738W</vt:lpstr>
      <vt:lpstr>A124820738W_Data</vt:lpstr>
      <vt:lpstr>A124820738W_Latest</vt:lpstr>
      <vt:lpstr>A124820742L</vt:lpstr>
      <vt:lpstr>A124820742L_Data</vt:lpstr>
      <vt:lpstr>A124820742L_Latest</vt:lpstr>
      <vt:lpstr>A124820746W</vt:lpstr>
      <vt:lpstr>A124820746W_Data</vt:lpstr>
      <vt:lpstr>A124820746W_Latest</vt:lpstr>
      <vt:lpstr>A124820750L</vt:lpstr>
      <vt:lpstr>A124820750L_Data</vt:lpstr>
      <vt:lpstr>A124820750L_Latest</vt:lpstr>
      <vt:lpstr>A124820754W</vt:lpstr>
      <vt:lpstr>A124820754W_Data</vt:lpstr>
      <vt:lpstr>A124820754W_Latest</vt:lpstr>
      <vt:lpstr>A124820758F</vt:lpstr>
      <vt:lpstr>A124820758F_Data</vt:lpstr>
      <vt:lpstr>A124820758F_Latest</vt:lpstr>
      <vt:lpstr>A124820762W</vt:lpstr>
      <vt:lpstr>A124820762W_Data</vt:lpstr>
      <vt:lpstr>A124820762W_Latest</vt:lpstr>
      <vt:lpstr>A124820766F</vt:lpstr>
      <vt:lpstr>A124820766F_Data</vt:lpstr>
      <vt:lpstr>A124820766F_Latest</vt:lpstr>
      <vt:lpstr>A124820770W</vt:lpstr>
      <vt:lpstr>A124820770W_Data</vt:lpstr>
      <vt:lpstr>A124820770W_Latest</vt:lpstr>
      <vt:lpstr>A124820774F</vt:lpstr>
      <vt:lpstr>A124820774F_Data</vt:lpstr>
      <vt:lpstr>A124820774F_Latest</vt:lpstr>
      <vt:lpstr>A124820778R</vt:lpstr>
      <vt:lpstr>A124820778R_Data</vt:lpstr>
      <vt:lpstr>A124820778R_Latest</vt:lpstr>
      <vt:lpstr>A124820782F</vt:lpstr>
      <vt:lpstr>A124820782F_Data</vt:lpstr>
      <vt:lpstr>A124820782F_Latest</vt:lpstr>
      <vt:lpstr>A124820790F</vt:lpstr>
      <vt:lpstr>A124820790F_Data</vt:lpstr>
      <vt:lpstr>A124820790F_Latest</vt:lpstr>
      <vt:lpstr>A124820794R</vt:lpstr>
      <vt:lpstr>A124820794R_Data</vt:lpstr>
      <vt:lpstr>A124820794R_Latest</vt:lpstr>
      <vt:lpstr>A124820798X</vt:lpstr>
      <vt:lpstr>A124820798X_Data</vt:lpstr>
      <vt:lpstr>A124820798X_Latest</vt:lpstr>
      <vt:lpstr>A124820802C</vt:lpstr>
      <vt:lpstr>A124820802C_Data</vt:lpstr>
      <vt:lpstr>A124820802C_Latest</vt:lpstr>
      <vt:lpstr>A124820806L</vt:lpstr>
      <vt:lpstr>A124820806L_Data</vt:lpstr>
      <vt:lpstr>A124820806L_Latest</vt:lpstr>
      <vt:lpstr>A124820810C</vt:lpstr>
      <vt:lpstr>A124820810C_Data</vt:lpstr>
      <vt:lpstr>A124820810C_Latest</vt:lpstr>
      <vt:lpstr>A124820814L</vt:lpstr>
      <vt:lpstr>A124820814L_Data</vt:lpstr>
      <vt:lpstr>A124820814L_Latest</vt:lpstr>
      <vt:lpstr>A124820818W</vt:lpstr>
      <vt:lpstr>A124820818W_Data</vt:lpstr>
      <vt:lpstr>A124820818W_Latest</vt:lpstr>
      <vt:lpstr>A124820822L</vt:lpstr>
      <vt:lpstr>A124820822L_Data</vt:lpstr>
      <vt:lpstr>A124820822L_Latest</vt:lpstr>
      <vt:lpstr>A124820826W</vt:lpstr>
      <vt:lpstr>A124820826W_Data</vt:lpstr>
      <vt:lpstr>A124820826W_Latest</vt:lpstr>
      <vt:lpstr>A124820830L</vt:lpstr>
      <vt:lpstr>A124820830L_Data</vt:lpstr>
      <vt:lpstr>A124820830L_Latest</vt:lpstr>
      <vt:lpstr>A124820834W</vt:lpstr>
      <vt:lpstr>A124820834W_Data</vt:lpstr>
      <vt:lpstr>A124820834W_Latest</vt:lpstr>
      <vt:lpstr>A124820838F</vt:lpstr>
      <vt:lpstr>A124820838F_Data</vt:lpstr>
      <vt:lpstr>A124820838F_Latest</vt:lpstr>
      <vt:lpstr>A124820842W</vt:lpstr>
      <vt:lpstr>A124820842W_Data</vt:lpstr>
      <vt:lpstr>A124820842W_Latest</vt:lpstr>
      <vt:lpstr>A124820846F</vt:lpstr>
      <vt:lpstr>A124820846F_Data</vt:lpstr>
      <vt:lpstr>A124820846F_Latest</vt:lpstr>
      <vt:lpstr>A124820850W</vt:lpstr>
      <vt:lpstr>A124820850W_Data</vt:lpstr>
      <vt:lpstr>A124820850W_Latest</vt:lpstr>
      <vt:lpstr>A124820854F</vt:lpstr>
      <vt:lpstr>A124820854F_Data</vt:lpstr>
      <vt:lpstr>A124820854F_Latest</vt:lpstr>
      <vt:lpstr>A124820858R</vt:lpstr>
      <vt:lpstr>A124820858R_Data</vt:lpstr>
      <vt:lpstr>A124820858R_Latest</vt:lpstr>
      <vt:lpstr>A124820862F</vt:lpstr>
      <vt:lpstr>A124820862F_Data</vt:lpstr>
      <vt:lpstr>A124820862F_Latest</vt:lpstr>
      <vt:lpstr>A124820866R</vt:lpstr>
      <vt:lpstr>A124820866R_Data</vt:lpstr>
      <vt:lpstr>A124820866R_Latest</vt:lpstr>
      <vt:lpstr>A124820870F</vt:lpstr>
      <vt:lpstr>A124820870F_Data</vt:lpstr>
      <vt:lpstr>A124820870F_Latest</vt:lpstr>
      <vt:lpstr>A124820874R</vt:lpstr>
      <vt:lpstr>A124820874R_Data</vt:lpstr>
      <vt:lpstr>A124820874R_Latest</vt:lpstr>
      <vt:lpstr>A124820878X</vt:lpstr>
      <vt:lpstr>A124820878X_Data</vt:lpstr>
      <vt:lpstr>A124820878X_Latest</vt:lpstr>
      <vt:lpstr>A124820886X</vt:lpstr>
      <vt:lpstr>A124820886X_Data</vt:lpstr>
      <vt:lpstr>A124820886X_Latest</vt:lpstr>
      <vt:lpstr>A124820890R</vt:lpstr>
      <vt:lpstr>A124820890R_Data</vt:lpstr>
      <vt:lpstr>A124820890R_Latest</vt:lpstr>
      <vt:lpstr>A124820894X</vt:lpstr>
      <vt:lpstr>A124820894X_Data</vt:lpstr>
      <vt:lpstr>A124820894X_Latest</vt:lpstr>
      <vt:lpstr>A124820898J</vt:lpstr>
      <vt:lpstr>A124820898J_Data</vt:lpstr>
      <vt:lpstr>A124820898J_Latest</vt:lpstr>
      <vt:lpstr>A124820902L</vt:lpstr>
      <vt:lpstr>A124820902L_Data</vt:lpstr>
      <vt:lpstr>A124820902L_Latest</vt:lpstr>
      <vt:lpstr>A124820906W</vt:lpstr>
      <vt:lpstr>A124820906W_Data</vt:lpstr>
      <vt:lpstr>A124820906W_Latest</vt:lpstr>
      <vt:lpstr>A124820910L</vt:lpstr>
      <vt:lpstr>A124820910L_Data</vt:lpstr>
      <vt:lpstr>A124820910L_Latest</vt:lpstr>
      <vt:lpstr>A124820914W</vt:lpstr>
      <vt:lpstr>A124820914W_Data</vt:lpstr>
      <vt:lpstr>A124820914W_Latest</vt:lpstr>
      <vt:lpstr>A124820918F</vt:lpstr>
      <vt:lpstr>A124820918F_Data</vt:lpstr>
      <vt:lpstr>A124820918F_Latest</vt:lpstr>
      <vt:lpstr>A124820922W</vt:lpstr>
      <vt:lpstr>A124820922W_Data</vt:lpstr>
      <vt:lpstr>A124820922W_Latest</vt:lpstr>
      <vt:lpstr>A124820926F</vt:lpstr>
      <vt:lpstr>A124820926F_Data</vt:lpstr>
      <vt:lpstr>A124820926F_Latest</vt:lpstr>
      <vt:lpstr>A124820930W</vt:lpstr>
      <vt:lpstr>A124820930W_Data</vt:lpstr>
      <vt:lpstr>A124820930W_Latest</vt:lpstr>
      <vt:lpstr>A124820934F</vt:lpstr>
      <vt:lpstr>A124820934F_Data</vt:lpstr>
      <vt:lpstr>A124820934F_Latest</vt:lpstr>
      <vt:lpstr>A124820938R</vt:lpstr>
      <vt:lpstr>A124820938R_Data</vt:lpstr>
      <vt:lpstr>A124820938R_Latest</vt:lpstr>
      <vt:lpstr>A124820942F</vt:lpstr>
      <vt:lpstr>A124820942F_Data</vt:lpstr>
      <vt:lpstr>A124820942F_Latest</vt:lpstr>
      <vt:lpstr>A124820946R</vt:lpstr>
      <vt:lpstr>A124820946R_Data</vt:lpstr>
      <vt:lpstr>A124820946R_Latest</vt:lpstr>
      <vt:lpstr>A124820950F</vt:lpstr>
      <vt:lpstr>A124820950F_Data</vt:lpstr>
      <vt:lpstr>A124820950F_Latest</vt:lpstr>
      <vt:lpstr>A124820954R</vt:lpstr>
      <vt:lpstr>A124820954R_Data</vt:lpstr>
      <vt:lpstr>A124820954R_Latest</vt:lpstr>
      <vt:lpstr>A124820958X</vt:lpstr>
      <vt:lpstr>A124820958X_Data</vt:lpstr>
      <vt:lpstr>A124820958X_Latest</vt:lpstr>
      <vt:lpstr>A124820962R</vt:lpstr>
      <vt:lpstr>A124820962R_Data</vt:lpstr>
      <vt:lpstr>A124820962R_Latest</vt:lpstr>
      <vt:lpstr>A124820966X</vt:lpstr>
      <vt:lpstr>A124820966X_Data</vt:lpstr>
      <vt:lpstr>A124820966X_Latest</vt:lpstr>
      <vt:lpstr>A124820970R</vt:lpstr>
      <vt:lpstr>A124820970R_Data</vt:lpstr>
      <vt:lpstr>A124820970R_Latest</vt:lpstr>
      <vt:lpstr>A124820974X</vt:lpstr>
      <vt:lpstr>A124820974X_Data</vt:lpstr>
      <vt:lpstr>A124820974X_Latest</vt:lpstr>
      <vt:lpstr>A124820978J</vt:lpstr>
      <vt:lpstr>A124820978J_Data</vt:lpstr>
      <vt:lpstr>A124820978J_Latest</vt:lpstr>
      <vt:lpstr>A124820982X</vt:lpstr>
      <vt:lpstr>A124820982X_Data</vt:lpstr>
      <vt:lpstr>A124820982X_Latest</vt:lpstr>
      <vt:lpstr>A124820986J</vt:lpstr>
      <vt:lpstr>A124820986J_Data</vt:lpstr>
      <vt:lpstr>A124820986J_Latest</vt:lpstr>
      <vt:lpstr>A124820990X</vt:lpstr>
      <vt:lpstr>A124820990X_Data</vt:lpstr>
      <vt:lpstr>A124820990X_Latest</vt:lpstr>
      <vt:lpstr>A124820994J</vt:lpstr>
      <vt:lpstr>A124820994J_Data</vt:lpstr>
      <vt:lpstr>A124820994J_Latest</vt:lpstr>
      <vt:lpstr>A124820998T</vt:lpstr>
      <vt:lpstr>A124820998T_Data</vt:lpstr>
      <vt:lpstr>A124820998T_Latest</vt:lpstr>
      <vt:lpstr>A124821002X</vt:lpstr>
      <vt:lpstr>A124821002X_Data</vt:lpstr>
      <vt:lpstr>A124821002X_Latest</vt:lpstr>
      <vt:lpstr>A124821006J</vt:lpstr>
      <vt:lpstr>A124821006J_Data</vt:lpstr>
      <vt:lpstr>A124821006J_Latest</vt:lpstr>
      <vt:lpstr>A124821010X</vt:lpstr>
      <vt:lpstr>A124821010X_Data</vt:lpstr>
      <vt:lpstr>A124821010X_Latest</vt:lpstr>
      <vt:lpstr>A124821014J</vt:lpstr>
      <vt:lpstr>A124821014J_Data</vt:lpstr>
      <vt:lpstr>A124821014J_Latest</vt:lpstr>
      <vt:lpstr>A124821018T</vt:lpstr>
      <vt:lpstr>A124821018T_Data</vt:lpstr>
      <vt:lpstr>A124821018T_Latest</vt:lpstr>
      <vt:lpstr>A124821022J</vt:lpstr>
      <vt:lpstr>A124821022J_Data</vt:lpstr>
      <vt:lpstr>A124821022J_Latest</vt:lpstr>
      <vt:lpstr>A124821026T</vt:lpstr>
      <vt:lpstr>A124821026T_Data</vt:lpstr>
      <vt:lpstr>A124821026T_Latest</vt:lpstr>
      <vt:lpstr>A124821030J</vt:lpstr>
      <vt:lpstr>A124821030J_Data</vt:lpstr>
      <vt:lpstr>A124821030J_Latest</vt:lpstr>
      <vt:lpstr>A124821034T</vt:lpstr>
      <vt:lpstr>A124821034T_Data</vt:lpstr>
      <vt:lpstr>A124821034T_Latest</vt:lpstr>
      <vt:lpstr>A124821038A</vt:lpstr>
      <vt:lpstr>A124821038A_Data</vt:lpstr>
      <vt:lpstr>A124821038A_Latest</vt:lpstr>
      <vt:lpstr>A124821042T</vt:lpstr>
      <vt:lpstr>A124821042T_Data</vt:lpstr>
      <vt:lpstr>A124821042T_Latest</vt:lpstr>
      <vt:lpstr>A124821046A</vt:lpstr>
      <vt:lpstr>A124821046A_Data</vt:lpstr>
      <vt:lpstr>A124821046A_Latest</vt:lpstr>
      <vt:lpstr>A124821050T</vt:lpstr>
      <vt:lpstr>A124821050T_Data</vt:lpstr>
      <vt:lpstr>A124821050T_Latest</vt:lpstr>
      <vt:lpstr>A124821054A</vt:lpstr>
      <vt:lpstr>A124821054A_Data</vt:lpstr>
      <vt:lpstr>A124821054A_Latest</vt:lpstr>
      <vt:lpstr>A124821058K</vt:lpstr>
      <vt:lpstr>A124821058K_Data</vt:lpstr>
      <vt:lpstr>A124821058K_Latest</vt:lpstr>
      <vt:lpstr>A124821062A</vt:lpstr>
      <vt:lpstr>A124821062A_Data</vt:lpstr>
      <vt:lpstr>A124821062A_Latest</vt:lpstr>
      <vt:lpstr>A124821066K</vt:lpstr>
      <vt:lpstr>A124821066K_Data</vt:lpstr>
      <vt:lpstr>A124821066K_Latest</vt:lpstr>
      <vt:lpstr>A124821070A</vt:lpstr>
      <vt:lpstr>A124821070A_Data</vt:lpstr>
      <vt:lpstr>A124821070A_Latest</vt:lpstr>
      <vt:lpstr>A124821074K</vt:lpstr>
      <vt:lpstr>A124821074K_Data</vt:lpstr>
      <vt:lpstr>A124821074K_Latest</vt:lpstr>
      <vt:lpstr>A124821078V</vt:lpstr>
      <vt:lpstr>A124821078V_Data</vt:lpstr>
      <vt:lpstr>A124821078V_Latest</vt:lpstr>
      <vt:lpstr>A124821082K</vt:lpstr>
      <vt:lpstr>A124821082K_Data</vt:lpstr>
      <vt:lpstr>A124821082K_Latest</vt:lpstr>
      <vt:lpstr>A124821086V</vt:lpstr>
      <vt:lpstr>A124821086V_Data</vt:lpstr>
      <vt:lpstr>A124821086V_Latest</vt:lpstr>
      <vt:lpstr>A124821094V</vt:lpstr>
      <vt:lpstr>A124821094V_Data</vt:lpstr>
      <vt:lpstr>A124821094V_Latest</vt:lpstr>
      <vt:lpstr>A124821098C</vt:lpstr>
      <vt:lpstr>A124821098C_Data</vt:lpstr>
      <vt:lpstr>A124821098C_Latest</vt:lpstr>
      <vt:lpstr>A124821102J</vt:lpstr>
      <vt:lpstr>A124821102J_Data</vt:lpstr>
      <vt:lpstr>A124821102J_Latest</vt:lpstr>
      <vt:lpstr>A124821106T</vt:lpstr>
      <vt:lpstr>A124821106T_Data</vt:lpstr>
      <vt:lpstr>A124821106T_Latest</vt:lpstr>
      <vt:lpstr>A124821110J</vt:lpstr>
      <vt:lpstr>A124821110J_Data</vt:lpstr>
      <vt:lpstr>A124821110J_Latest</vt:lpstr>
      <vt:lpstr>A124821114T</vt:lpstr>
      <vt:lpstr>A124821114T_Data</vt:lpstr>
      <vt:lpstr>A124821114T_Latest</vt:lpstr>
      <vt:lpstr>A124821118A</vt:lpstr>
      <vt:lpstr>A124821118A_Data</vt:lpstr>
      <vt:lpstr>A124821118A_Latest</vt:lpstr>
      <vt:lpstr>A124821122T</vt:lpstr>
      <vt:lpstr>A124821122T_Data</vt:lpstr>
      <vt:lpstr>A124821122T_Latest</vt:lpstr>
      <vt:lpstr>A124821126A</vt:lpstr>
      <vt:lpstr>A124821126A_Data</vt:lpstr>
      <vt:lpstr>A124821126A_Latest</vt:lpstr>
      <vt:lpstr>A124821130T</vt:lpstr>
      <vt:lpstr>A124821130T_Data</vt:lpstr>
      <vt:lpstr>A124821130T_Latest</vt:lpstr>
      <vt:lpstr>A124821134A</vt:lpstr>
      <vt:lpstr>A124821134A_Data</vt:lpstr>
      <vt:lpstr>A124821134A_Latest</vt:lpstr>
      <vt:lpstr>A124821138K</vt:lpstr>
      <vt:lpstr>A124821138K_Data</vt:lpstr>
      <vt:lpstr>A124821138K_Latest</vt:lpstr>
      <vt:lpstr>A124821142A</vt:lpstr>
      <vt:lpstr>A124821142A_Data</vt:lpstr>
      <vt:lpstr>A124821142A_Latest</vt:lpstr>
      <vt:lpstr>A124821146K</vt:lpstr>
      <vt:lpstr>A124821146K_Data</vt:lpstr>
      <vt:lpstr>A124821146K_Latest</vt:lpstr>
      <vt:lpstr>A124821150A</vt:lpstr>
      <vt:lpstr>A124821150A_Data</vt:lpstr>
      <vt:lpstr>A124821150A_Latest</vt:lpstr>
      <vt:lpstr>A124821154K</vt:lpstr>
      <vt:lpstr>A124821154K_Data</vt:lpstr>
      <vt:lpstr>A124821154K_Latest</vt:lpstr>
      <vt:lpstr>A124821158V</vt:lpstr>
      <vt:lpstr>A124821158V_Data</vt:lpstr>
      <vt:lpstr>A124821158V_Latest</vt:lpstr>
      <vt:lpstr>A124821162K</vt:lpstr>
      <vt:lpstr>A124821162K_Data</vt:lpstr>
      <vt:lpstr>A124821162K_Latest</vt:lpstr>
      <vt:lpstr>A124821166V</vt:lpstr>
      <vt:lpstr>A124821166V_Data</vt:lpstr>
      <vt:lpstr>A124821166V_Latest</vt:lpstr>
      <vt:lpstr>A124821170K</vt:lpstr>
      <vt:lpstr>A124821170K_Data</vt:lpstr>
      <vt:lpstr>A124821170K_Latest</vt:lpstr>
      <vt:lpstr>A124821174V</vt:lpstr>
      <vt:lpstr>A124821174V_Data</vt:lpstr>
      <vt:lpstr>A124821174V_Latest</vt:lpstr>
      <vt:lpstr>A124821178C</vt:lpstr>
      <vt:lpstr>A124821178C_Data</vt:lpstr>
      <vt:lpstr>A124821178C_Latest</vt:lpstr>
      <vt:lpstr>A124821182V</vt:lpstr>
      <vt:lpstr>A124821182V_Data</vt:lpstr>
      <vt:lpstr>A124821182V_Latest</vt:lpstr>
      <vt:lpstr>A124821186C</vt:lpstr>
      <vt:lpstr>A124821186C_Data</vt:lpstr>
      <vt:lpstr>A124821186C_Latest</vt:lpstr>
      <vt:lpstr>A124821190V</vt:lpstr>
      <vt:lpstr>A124821190V_Data</vt:lpstr>
      <vt:lpstr>A124821190V_Latest</vt:lpstr>
      <vt:lpstr>A124821194C</vt:lpstr>
      <vt:lpstr>A124821194C_Data</vt:lpstr>
      <vt:lpstr>A124821194C_Latest</vt:lpstr>
      <vt:lpstr>A124821198L</vt:lpstr>
      <vt:lpstr>A124821198L_Data</vt:lpstr>
      <vt:lpstr>A124821198L_Latest</vt:lpstr>
      <vt:lpstr>A124821202T</vt:lpstr>
      <vt:lpstr>A124821202T_Data</vt:lpstr>
      <vt:lpstr>A124821202T_Latest</vt:lpstr>
      <vt:lpstr>A124821206A</vt:lpstr>
      <vt:lpstr>A124821206A_Data</vt:lpstr>
      <vt:lpstr>A124821206A_Latest</vt:lpstr>
      <vt:lpstr>A124821210T</vt:lpstr>
      <vt:lpstr>A124821210T_Data</vt:lpstr>
      <vt:lpstr>A124821210T_Latest</vt:lpstr>
      <vt:lpstr>A124821214A</vt:lpstr>
      <vt:lpstr>A124821214A_Data</vt:lpstr>
      <vt:lpstr>A124821214A_Latest</vt:lpstr>
      <vt:lpstr>A124821218K</vt:lpstr>
      <vt:lpstr>A124821218K_Data</vt:lpstr>
      <vt:lpstr>A124821218K_Latest</vt:lpstr>
      <vt:lpstr>A124821222A</vt:lpstr>
      <vt:lpstr>A124821222A_Data</vt:lpstr>
      <vt:lpstr>A124821222A_Latest</vt:lpstr>
      <vt:lpstr>A124821230A</vt:lpstr>
      <vt:lpstr>A124821230A_Data</vt:lpstr>
      <vt:lpstr>A124821230A_Latest</vt:lpstr>
      <vt:lpstr>A124821234K</vt:lpstr>
      <vt:lpstr>A124821234K_Data</vt:lpstr>
      <vt:lpstr>A124821234K_Latest</vt:lpstr>
      <vt:lpstr>A124821238V</vt:lpstr>
      <vt:lpstr>A124821238V_Data</vt:lpstr>
      <vt:lpstr>A124821238V_Latest</vt:lpstr>
      <vt:lpstr>A124821246V</vt:lpstr>
      <vt:lpstr>A124821246V_Data</vt:lpstr>
      <vt:lpstr>A124821246V_Latest</vt:lpstr>
      <vt:lpstr>A124821250K</vt:lpstr>
      <vt:lpstr>A124821250K_Data</vt:lpstr>
      <vt:lpstr>A124821250K_Latest</vt:lpstr>
      <vt:lpstr>A124821254V</vt:lpstr>
      <vt:lpstr>A124821254V_Data</vt:lpstr>
      <vt:lpstr>A124821254V_Latest</vt:lpstr>
      <vt:lpstr>A124821258C</vt:lpstr>
      <vt:lpstr>A124821258C_Data</vt:lpstr>
      <vt:lpstr>A124821258C_Latest</vt:lpstr>
      <vt:lpstr>A124821266C</vt:lpstr>
      <vt:lpstr>A124821266C_Data</vt:lpstr>
      <vt:lpstr>A124821266C_Latest</vt:lpstr>
      <vt:lpstr>A124821270V</vt:lpstr>
      <vt:lpstr>A124821270V_Data</vt:lpstr>
      <vt:lpstr>A124821270V_Latest</vt:lpstr>
      <vt:lpstr>A124821274C</vt:lpstr>
      <vt:lpstr>A124821274C_Data</vt:lpstr>
      <vt:lpstr>A124821274C_Latest</vt:lpstr>
      <vt:lpstr>A124821278L</vt:lpstr>
      <vt:lpstr>A124821278L_Data</vt:lpstr>
      <vt:lpstr>A124821278L_Latest</vt:lpstr>
      <vt:lpstr>A124821282C</vt:lpstr>
      <vt:lpstr>A124821282C_Data</vt:lpstr>
      <vt:lpstr>A124821282C_Latest</vt:lpstr>
      <vt:lpstr>A124821286L</vt:lpstr>
      <vt:lpstr>A124821286L_Data</vt:lpstr>
      <vt:lpstr>A124821286L_Latest</vt:lpstr>
      <vt:lpstr>A124821290C</vt:lpstr>
      <vt:lpstr>A124821290C_Data</vt:lpstr>
      <vt:lpstr>A124821290C_Latest</vt:lpstr>
      <vt:lpstr>A124821294L</vt:lpstr>
      <vt:lpstr>A124821294L_Data</vt:lpstr>
      <vt:lpstr>A124821294L_Latest</vt:lpstr>
      <vt:lpstr>A124821298W</vt:lpstr>
      <vt:lpstr>A124821298W_Data</vt:lpstr>
      <vt:lpstr>A124821298W_Latest</vt:lpstr>
      <vt:lpstr>A124821302A</vt:lpstr>
      <vt:lpstr>A124821302A_Data</vt:lpstr>
      <vt:lpstr>A124821302A_Latest</vt:lpstr>
      <vt:lpstr>A124821306K</vt:lpstr>
      <vt:lpstr>A124821306K_Data</vt:lpstr>
      <vt:lpstr>A124821306K_Latest</vt:lpstr>
      <vt:lpstr>A124821310A</vt:lpstr>
      <vt:lpstr>A124821310A_Data</vt:lpstr>
      <vt:lpstr>A124821310A_Latest</vt:lpstr>
      <vt:lpstr>A124821314K</vt:lpstr>
      <vt:lpstr>A124821314K_Data</vt:lpstr>
      <vt:lpstr>A124821314K_Latest</vt:lpstr>
      <vt:lpstr>A124821318V</vt:lpstr>
      <vt:lpstr>A124821318V_Data</vt:lpstr>
      <vt:lpstr>A124821318V_Latest</vt:lpstr>
      <vt:lpstr>A124821322K</vt:lpstr>
      <vt:lpstr>A124821322K_Data</vt:lpstr>
      <vt:lpstr>A124821322K_Latest</vt:lpstr>
      <vt:lpstr>A124821330K</vt:lpstr>
      <vt:lpstr>A124821330K_Data</vt:lpstr>
      <vt:lpstr>A124821330K_Latest</vt:lpstr>
      <vt:lpstr>A124821334V</vt:lpstr>
      <vt:lpstr>A124821334V_Data</vt:lpstr>
      <vt:lpstr>A124821334V_Latest</vt:lpstr>
      <vt:lpstr>A124821338C</vt:lpstr>
      <vt:lpstr>A124821338C_Data</vt:lpstr>
      <vt:lpstr>A124821338C_Latest</vt:lpstr>
      <vt:lpstr>A124821342V</vt:lpstr>
      <vt:lpstr>A124821342V_Data</vt:lpstr>
      <vt:lpstr>A124821342V_Latest</vt:lpstr>
      <vt:lpstr>A124821346C</vt:lpstr>
      <vt:lpstr>A124821346C_Data</vt:lpstr>
      <vt:lpstr>A124821346C_Latest</vt:lpstr>
      <vt:lpstr>A124821350V</vt:lpstr>
      <vt:lpstr>A124821350V_Data</vt:lpstr>
      <vt:lpstr>A124821350V_Latest</vt:lpstr>
      <vt:lpstr>A124821354C</vt:lpstr>
      <vt:lpstr>A124821354C_Data</vt:lpstr>
      <vt:lpstr>A124821354C_Latest</vt:lpstr>
      <vt:lpstr>A124821358L</vt:lpstr>
      <vt:lpstr>A124821358L_Data</vt:lpstr>
      <vt:lpstr>A124821358L_Latest</vt:lpstr>
      <vt:lpstr>A124821362C</vt:lpstr>
      <vt:lpstr>A124821362C_Data</vt:lpstr>
      <vt:lpstr>A124821362C_Latest</vt:lpstr>
      <vt:lpstr>A124821366L</vt:lpstr>
      <vt:lpstr>A124821366L_Data</vt:lpstr>
      <vt:lpstr>A124821366L_Latest</vt:lpstr>
      <vt:lpstr>A124821370C</vt:lpstr>
      <vt:lpstr>A124821370C_Data</vt:lpstr>
      <vt:lpstr>A124821370C_Latest</vt:lpstr>
      <vt:lpstr>A124821374L</vt:lpstr>
      <vt:lpstr>A124821374L_Data</vt:lpstr>
      <vt:lpstr>A124821374L_Latest</vt:lpstr>
      <vt:lpstr>A124821378W</vt:lpstr>
      <vt:lpstr>A124821378W_Data</vt:lpstr>
      <vt:lpstr>A124821378W_Latest</vt:lpstr>
      <vt:lpstr>A124821382L</vt:lpstr>
      <vt:lpstr>A124821382L_Data</vt:lpstr>
      <vt:lpstr>A124821382L_Latest</vt:lpstr>
      <vt:lpstr>A124821386W</vt:lpstr>
      <vt:lpstr>A124821386W_Data</vt:lpstr>
      <vt:lpstr>A124821386W_Latest</vt:lpstr>
      <vt:lpstr>A124821390L</vt:lpstr>
      <vt:lpstr>A124821390L_Data</vt:lpstr>
      <vt:lpstr>A124821390L_Latest</vt:lpstr>
      <vt:lpstr>A124821394W</vt:lpstr>
      <vt:lpstr>A124821394W_Data</vt:lpstr>
      <vt:lpstr>A124821394W_Latest</vt:lpstr>
      <vt:lpstr>A124821398F</vt:lpstr>
      <vt:lpstr>A124821398F_Data</vt:lpstr>
      <vt:lpstr>A124821398F_Latest</vt:lpstr>
      <vt:lpstr>A124821402K</vt:lpstr>
      <vt:lpstr>A124821402K_Data</vt:lpstr>
      <vt:lpstr>A124821402K_Latest</vt:lpstr>
      <vt:lpstr>A124821406V</vt:lpstr>
      <vt:lpstr>A124821406V_Data</vt:lpstr>
      <vt:lpstr>A124821406V_Latest</vt:lpstr>
      <vt:lpstr>A124821410K</vt:lpstr>
      <vt:lpstr>A124821410K_Data</vt:lpstr>
      <vt:lpstr>A124821410K_Latest</vt:lpstr>
      <vt:lpstr>A124821414V</vt:lpstr>
      <vt:lpstr>A124821414V_Data</vt:lpstr>
      <vt:lpstr>A124821414V_Latest</vt:lpstr>
      <vt:lpstr>A124821418C</vt:lpstr>
      <vt:lpstr>A124821418C_Data</vt:lpstr>
      <vt:lpstr>A124821418C_Latest</vt:lpstr>
      <vt:lpstr>A124821426C</vt:lpstr>
      <vt:lpstr>A124821426C_Data</vt:lpstr>
      <vt:lpstr>A124821426C_Latest</vt:lpstr>
      <vt:lpstr>A124821430V</vt:lpstr>
      <vt:lpstr>A124821430V_Data</vt:lpstr>
      <vt:lpstr>A124821430V_Latest</vt:lpstr>
      <vt:lpstr>A124821434C</vt:lpstr>
      <vt:lpstr>A124821434C_Data</vt:lpstr>
      <vt:lpstr>A124821434C_Latest</vt:lpstr>
      <vt:lpstr>A124821438L</vt:lpstr>
      <vt:lpstr>A124821438L_Data</vt:lpstr>
      <vt:lpstr>A124821438L_Latest</vt:lpstr>
      <vt:lpstr>A124821442C</vt:lpstr>
      <vt:lpstr>A124821442C_Data</vt:lpstr>
      <vt:lpstr>A124821442C_Latest</vt:lpstr>
      <vt:lpstr>A124821446L</vt:lpstr>
      <vt:lpstr>A124821446L_Data</vt:lpstr>
      <vt:lpstr>A124821446L_Latest</vt:lpstr>
      <vt:lpstr>A124821450C</vt:lpstr>
      <vt:lpstr>A124821450C_Data</vt:lpstr>
      <vt:lpstr>A124821450C_Latest</vt:lpstr>
      <vt:lpstr>A124821454L</vt:lpstr>
      <vt:lpstr>A124821454L_Data</vt:lpstr>
      <vt:lpstr>A124821454L_Latest</vt:lpstr>
      <vt:lpstr>A124821458W</vt:lpstr>
      <vt:lpstr>A124821458W_Data</vt:lpstr>
      <vt:lpstr>A124821458W_Latest</vt:lpstr>
      <vt:lpstr>A124821462L</vt:lpstr>
      <vt:lpstr>A124821462L_Data</vt:lpstr>
      <vt:lpstr>A124821462L_Latest</vt:lpstr>
      <vt:lpstr>A124821466W</vt:lpstr>
      <vt:lpstr>A124821466W_Data</vt:lpstr>
      <vt:lpstr>A124821466W_Latest</vt:lpstr>
      <vt:lpstr>A124821470L</vt:lpstr>
      <vt:lpstr>A124821470L_Data</vt:lpstr>
      <vt:lpstr>A124821470L_Latest</vt:lpstr>
      <vt:lpstr>A124821474W</vt:lpstr>
      <vt:lpstr>A124821474W_Data</vt:lpstr>
      <vt:lpstr>A124821474W_Latest</vt:lpstr>
      <vt:lpstr>A124821478F</vt:lpstr>
      <vt:lpstr>A124821478F_Data</vt:lpstr>
      <vt:lpstr>A124821478F_Latest</vt:lpstr>
      <vt:lpstr>A124821482W</vt:lpstr>
      <vt:lpstr>A124821482W_Data</vt:lpstr>
      <vt:lpstr>A124821482W_Latest</vt:lpstr>
      <vt:lpstr>A124821486F</vt:lpstr>
      <vt:lpstr>A124821486F_Data</vt:lpstr>
      <vt:lpstr>A124821486F_Latest</vt:lpstr>
      <vt:lpstr>A124821490W</vt:lpstr>
      <vt:lpstr>A124821490W_Data</vt:lpstr>
      <vt:lpstr>A124821490W_Latest</vt:lpstr>
      <vt:lpstr>A124821494F</vt:lpstr>
      <vt:lpstr>A124821494F_Data</vt:lpstr>
      <vt:lpstr>A124821494F_Latest</vt:lpstr>
      <vt:lpstr>A124821498R</vt:lpstr>
      <vt:lpstr>A124821498R_Data</vt:lpstr>
      <vt:lpstr>A124821498R_Latest</vt:lpstr>
      <vt:lpstr>A124821502V</vt:lpstr>
      <vt:lpstr>A124821502V_Data</vt:lpstr>
      <vt:lpstr>A124821502V_Latest</vt:lpstr>
      <vt:lpstr>A124821506C</vt:lpstr>
      <vt:lpstr>A124821506C_Data</vt:lpstr>
      <vt:lpstr>A124821506C_Latest</vt:lpstr>
      <vt:lpstr>A124821510V</vt:lpstr>
      <vt:lpstr>A124821510V_Data</vt:lpstr>
      <vt:lpstr>A124821510V_Latest</vt:lpstr>
      <vt:lpstr>A124821514C</vt:lpstr>
      <vt:lpstr>A124821514C_Data</vt:lpstr>
      <vt:lpstr>A124821514C_Latest</vt:lpstr>
      <vt:lpstr>A124821518L</vt:lpstr>
      <vt:lpstr>A124821518L_Data</vt:lpstr>
      <vt:lpstr>A124821518L_Latest</vt:lpstr>
      <vt:lpstr>A124821522C</vt:lpstr>
      <vt:lpstr>A124821522C_Data</vt:lpstr>
      <vt:lpstr>A124821522C_Latest</vt:lpstr>
      <vt:lpstr>A124821526L</vt:lpstr>
      <vt:lpstr>A124821526L_Data</vt:lpstr>
      <vt:lpstr>A124821526L_Latest</vt:lpstr>
      <vt:lpstr>A124821530C</vt:lpstr>
      <vt:lpstr>A124821530C_Data</vt:lpstr>
      <vt:lpstr>A124821530C_Latest</vt:lpstr>
      <vt:lpstr>A124821534L</vt:lpstr>
      <vt:lpstr>A124821534L_Data</vt:lpstr>
      <vt:lpstr>A124821534L_Latest</vt:lpstr>
      <vt:lpstr>A124821538W</vt:lpstr>
      <vt:lpstr>A124821538W_Data</vt:lpstr>
      <vt:lpstr>A124821538W_Latest</vt:lpstr>
      <vt:lpstr>A124821542L</vt:lpstr>
      <vt:lpstr>A124821542L_Data</vt:lpstr>
      <vt:lpstr>A124821542L_Latest</vt:lpstr>
      <vt:lpstr>A124821546W</vt:lpstr>
      <vt:lpstr>A124821546W_Data</vt:lpstr>
      <vt:lpstr>A124821546W_Latest</vt:lpstr>
      <vt:lpstr>A124821550L</vt:lpstr>
      <vt:lpstr>A124821550L_Data</vt:lpstr>
      <vt:lpstr>A124821550L_Latest</vt:lpstr>
      <vt:lpstr>A124821554W</vt:lpstr>
      <vt:lpstr>A124821554W_Data</vt:lpstr>
      <vt:lpstr>A124821554W_Latest</vt:lpstr>
      <vt:lpstr>A124821558F</vt:lpstr>
      <vt:lpstr>A124821558F_Data</vt:lpstr>
      <vt:lpstr>A124821558F_Latest</vt:lpstr>
      <vt:lpstr>A124821562W</vt:lpstr>
      <vt:lpstr>A124821562W_Data</vt:lpstr>
      <vt:lpstr>A124821562W_Latest</vt:lpstr>
      <vt:lpstr>A124821566F</vt:lpstr>
      <vt:lpstr>A124821566F_Data</vt:lpstr>
      <vt:lpstr>A124821566F_Latest</vt:lpstr>
      <vt:lpstr>A124821570W</vt:lpstr>
      <vt:lpstr>A124821570W_Data</vt:lpstr>
      <vt:lpstr>A124821570W_Latest</vt:lpstr>
      <vt:lpstr>A124821574F</vt:lpstr>
      <vt:lpstr>A124821574F_Data</vt:lpstr>
      <vt:lpstr>A124821574F_Latest</vt:lpstr>
      <vt:lpstr>A124821578R</vt:lpstr>
      <vt:lpstr>A124821578R_Data</vt:lpstr>
      <vt:lpstr>A124821578R_Latest</vt:lpstr>
      <vt:lpstr>A124821582F</vt:lpstr>
      <vt:lpstr>A124821582F_Data</vt:lpstr>
      <vt:lpstr>A124821582F_Latest</vt:lpstr>
      <vt:lpstr>A124821586R</vt:lpstr>
      <vt:lpstr>A124821586R_Data</vt:lpstr>
      <vt:lpstr>A124821586R_Latest</vt:lpstr>
      <vt:lpstr>A124821590F</vt:lpstr>
      <vt:lpstr>A124821590F_Data</vt:lpstr>
      <vt:lpstr>A124821590F_Latest</vt:lpstr>
      <vt:lpstr>A124821594R</vt:lpstr>
      <vt:lpstr>A124821594R_Data</vt:lpstr>
      <vt:lpstr>A124821594R_Latest</vt:lpstr>
      <vt:lpstr>A124821598X</vt:lpstr>
      <vt:lpstr>A124821598X_Data</vt:lpstr>
      <vt:lpstr>A124821598X_Latest</vt:lpstr>
      <vt:lpstr>A124821602C</vt:lpstr>
      <vt:lpstr>A124821602C_Data</vt:lpstr>
      <vt:lpstr>A124821602C_Latest</vt:lpstr>
      <vt:lpstr>A124821606L</vt:lpstr>
      <vt:lpstr>A124821606L_Data</vt:lpstr>
      <vt:lpstr>A124821606L_Latest</vt:lpstr>
      <vt:lpstr>A124821610C</vt:lpstr>
      <vt:lpstr>A124821610C_Data</vt:lpstr>
      <vt:lpstr>A124821610C_Latest</vt:lpstr>
      <vt:lpstr>A124821614L</vt:lpstr>
      <vt:lpstr>A124821614L_Data</vt:lpstr>
      <vt:lpstr>A124821614L_Latest</vt:lpstr>
      <vt:lpstr>A124821618W</vt:lpstr>
      <vt:lpstr>A124821618W_Data</vt:lpstr>
      <vt:lpstr>A124821618W_Latest</vt:lpstr>
      <vt:lpstr>A124821622L</vt:lpstr>
      <vt:lpstr>A124821622L_Data</vt:lpstr>
      <vt:lpstr>A124821622L_Latest</vt:lpstr>
      <vt:lpstr>A124821626W</vt:lpstr>
      <vt:lpstr>A124821626W_Data</vt:lpstr>
      <vt:lpstr>A124821626W_Latest</vt:lpstr>
      <vt:lpstr>A124821634W</vt:lpstr>
      <vt:lpstr>A124821634W_Data</vt:lpstr>
      <vt:lpstr>A124821634W_Latest</vt:lpstr>
      <vt:lpstr>A124821638F</vt:lpstr>
      <vt:lpstr>A124821638F_Data</vt:lpstr>
      <vt:lpstr>A124821638F_Latest</vt:lpstr>
      <vt:lpstr>A124821642W</vt:lpstr>
      <vt:lpstr>A124821642W_Data</vt:lpstr>
      <vt:lpstr>A124821642W_Latest</vt:lpstr>
      <vt:lpstr>A124821646F</vt:lpstr>
      <vt:lpstr>A124821646F_Data</vt:lpstr>
      <vt:lpstr>A124821646F_Latest</vt:lpstr>
      <vt:lpstr>A124821650W</vt:lpstr>
      <vt:lpstr>A124821650W_Data</vt:lpstr>
      <vt:lpstr>A124821650W_Latest</vt:lpstr>
      <vt:lpstr>A124821654F</vt:lpstr>
      <vt:lpstr>A124821654F_Data</vt:lpstr>
      <vt:lpstr>A124821654F_Latest</vt:lpstr>
      <vt:lpstr>A124821658R</vt:lpstr>
      <vt:lpstr>A124821658R_Data</vt:lpstr>
      <vt:lpstr>A124821658R_Latest</vt:lpstr>
      <vt:lpstr>A124821662F</vt:lpstr>
      <vt:lpstr>A124821662F_Data</vt:lpstr>
      <vt:lpstr>A124821662F_Latest</vt:lpstr>
      <vt:lpstr>A124821666R</vt:lpstr>
      <vt:lpstr>A124821666R_Data</vt:lpstr>
      <vt:lpstr>A124821666R_Latest</vt:lpstr>
      <vt:lpstr>A124821670F</vt:lpstr>
      <vt:lpstr>A124821670F_Data</vt:lpstr>
      <vt:lpstr>A124821670F_Latest</vt:lpstr>
      <vt:lpstr>A124821674R</vt:lpstr>
      <vt:lpstr>A124821674R_Data</vt:lpstr>
      <vt:lpstr>A124821674R_Latest</vt:lpstr>
      <vt:lpstr>A124821678X</vt:lpstr>
      <vt:lpstr>A124821678X_Data</vt:lpstr>
      <vt:lpstr>A124821678X_Latest</vt:lpstr>
      <vt:lpstr>A124821682R</vt:lpstr>
      <vt:lpstr>A124821682R_Data</vt:lpstr>
      <vt:lpstr>A124821682R_Latest</vt:lpstr>
      <vt:lpstr>A124821686X</vt:lpstr>
      <vt:lpstr>A124821686X_Data</vt:lpstr>
      <vt:lpstr>A124821686X_Latest</vt:lpstr>
      <vt:lpstr>A124821690R</vt:lpstr>
      <vt:lpstr>A124821690R_Data</vt:lpstr>
      <vt:lpstr>A124821690R_Latest</vt:lpstr>
      <vt:lpstr>A124821694X</vt:lpstr>
      <vt:lpstr>A124821694X_Data</vt:lpstr>
      <vt:lpstr>A124821694X_Latest</vt:lpstr>
      <vt:lpstr>A124821698J</vt:lpstr>
      <vt:lpstr>A124821698J_Data</vt:lpstr>
      <vt:lpstr>A124821698J_Latest</vt:lpstr>
      <vt:lpstr>A124821702L</vt:lpstr>
      <vt:lpstr>A124821702L_Data</vt:lpstr>
      <vt:lpstr>A124821702L_Latest</vt:lpstr>
      <vt:lpstr>A124821706W</vt:lpstr>
      <vt:lpstr>A124821706W_Data</vt:lpstr>
      <vt:lpstr>A124821706W_Latest</vt:lpstr>
      <vt:lpstr>A124821710L</vt:lpstr>
      <vt:lpstr>A124821710L_Data</vt:lpstr>
      <vt:lpstr>A124821710L_Latest</vt:lpstr>
      <vt:lpstr>A124821714W</vt:lpstr>
      <vt:lpstr>A124821714W_Data</vt:lpstr>
      <vt:lpstr>A124821714W_Latest</vt:lpstr>
      <vt:lpstr>A124821718F</vt:lpstr>
      <vt:lpstr>A124821718F_Data</vt:lpstr>
      <vt:lpstr>A124821718F_Latest</vt:lpstr>
      <vt:lpstr>A124821722W</vt:lpstr>
      <vt:lpstr>A124821722W_Data</vt:lpstr>
      <vt:lpstr>A124821722W_Latest</vt:lpstr>
      <vt:lpstr>A124821726F</vt:lpstr>
      <vt:lpstr>A124821726F_Data</vt:lpstr>
      <vt:lpstr>A124821726F_Latest</vt:lpstr>
      <vt:lpstr>A124821730W</vt:lpstr>
      <vt:lpstr>A124821730W_Data</vt:lpstr>
      <vt:lpstr>A124821730W_Latest</vt:lpstr>
      <vt:lpstr>A124821734F</vt:lpstr>
      <vt:lpstr>A124821734F_Data</vt:lpstr>
      <vt:lpstr>A124821734F_Latest</vt:lpstr>
      <vt:lpstr>A124821738R</vt:lpstr>
      <vt:lpstr>A124821738R_Data</vt:lpstr>
      <vt:lpstr>A124821738R_Latest</vt:lpstr>
      <vt:lpstr>A124821742F</vt:lpstr>
      <vt:lpstr>A124821742F_Data</vt:lpstr>
      <vt:lpstr>A124821742F_Latest</vt:lpstr>
      <vt:lpstr>A124821746R</vt:lpstr>
      <vt:lpstr>A124821746R_Data</vt:lpstr>
      <vt:lpstr>A124821746R_Latest</vt:lpstr>
      <vt:lpstr>A124821750F</vt:lpstr>
      <vt:lpstr>A124821750F_Data</vt:lpstr>
      <vt:lpstr>A124821750F_Latest</vt:lpstr>
      <vt:lpstr>A124821754R</vt:lpstr>
      <vt:lpstr>A124821754R_Data</vt:lpstr>
      <vt:lpstr>A124821754R_Latest</vt:lpstr>
      <vt:lpstr>A124821758X</vt:lpstr>
      <vt:lpstr>A124821758X_Data</vt:lpstr>
      <vt:lpstr>A124821758X_Latest</vt:lpstr>
      <vt:lpstr>A124821762R</vt:lpstr>
      <vt:lpstr>A124821762R_Data</vt:lpstr>
      <vt:lpstr>A124821762R_Latest</vt:lpstr>
      <vt:lpstr>A124821770R</vt:lpstr>
      <vt:lpstr>A124821770R_Data</vt:lpstr>
      <vt:lpstr>A124821770R_Latest</vt:lpstr>
      <vt:lpstr>A124821774X</vt:lpstr>
      <vt:lpstr>A124821774X_Data</vt:lpstr>
      <vt:lpstr>A124821774X_Latest</vt:lpstr>
      <vt:lpstr>A124821778J</vt:lpstr>
      <vt:lpstr>A124821778J_Data</vt:lpstr>
      <vt:lpstr>A124821778J_Latest</vt:lpstr>
      <vt:lpstr>A124821786J</vt:lpstr>
      <vt:lpstr>A124821786J_Data</vt:lpstr>
      <vt:lpstr>A124821786J_Latest</vt:lpstr>
      <vt:lpstr>A124821790X</vt:lpstr>
      <vt:lpstr>A124821790X_Data</vt:lpstr>
      <vt:lpstr>A124821790X_Latest</vt:lpstr>
      <vt:lpstr>A124821794J</vt:lpstr>
      <vt:lpstr>A124821794J_Data</vt:lpstr>
      <vt:lpstr>A124821794J_Latest</vt:lpstr>
      <vt:lpstr>A124821798T</vt:lpstr>
      <vt:lpstr>A124821798T_Data</vt:lpstr>
      <vt:lpstr>A124821798T_Latest</vt:lpstr>
      <vt:lpstr>A124821806F</vt:lpstr>
      <vt:lpstr>A124821806F_Data</vt:lpstr>
      <vt:lpstr>A124821806F_Latest</vt:lpstr>
      <vt:lpstr>A124821810W</vt:lpstr>
      <vt:lpstr>A124821810W_Data</vt:lpstr>
      <vt:lpstr>A124821810W_Latest</vt:lpstr>
      <vt:lpstr>A124821814F</vt:lpstr>
      <vt:lpstr>A124821814F_Data</vt:lpstr>
      <vt:lpstr>A124821814F_Latest</vt:lpstr>
      <vt:lpstr>A124821818R</vt:lpstr>
      <vt:lpstr>A124821818R_Data</vt:lpstr>
      <vt:lpstr>A124821818R_Latest</vt:lpstr>
      <vt:lpstr>A124821822F</vt:lpstr>
      <vt:lpstr>A124821822F_Data</vt:lpstr>
      <vt:lpstr>A124821822F_Latest</vt:lpstr>
      <vt:lpstr>A124821826R</vt:lpstr>
      <vt:lpstr>A124821826R_Data</vt:lpstr>
      <vt:lpstr>A124821826R_Latest</vt:lpstr>
      <vt:lpstr>A124821830F</vt:lpstr>
      <vt:lpstr>A124821830F_Data</vt:lpstr>
      <vt:lpstr>A124821830F_Latest</vt:lpstr>
      <vt:lpstr>A124821834R</vt:lpstr>
      <vt:lpstr>A124821834R_Data</vt:lpstr>
      <vt:lpstr>A124821834R_Latest</vt:lpstr>
      <vt:lpstr>A124821838X</vt:lpstr>
      <vt:lpstr>A124821838X_Data</vt:lpstr>
      <vt:lpstr>A124821838X_Latest</vt:lpstr>
      <vt:lpstr>A124821842R</vt:lpstr>
      <vt:lpstr>A124821842R_Data</vt:lpstr>
      <vt:lpstr>A124821842R_Latest</vt:lpstr>
      <vt:lpstr>A124821846X</vt:lpstr>
      <vt:lpstr>A124821846X_Data</vt:lpstr>
      <vt:lpstr>A124821846X_Latest</vt:lpstr>
      <vt:lpstr>A124821850R</vt:lpstr>
      <vt:lpstr>A124821850R_Data</vt:lpstr>
      <vt:lpstr>A124821850R_Latest</vt:lpstr>
      <vt:lpstr>A124821854X</vt:lpstr>
      <vt:lpstr>A124821854X_Data</vt:lpstr>
      <vt:lpstr>A124821854X_Latest</vt:lpstr>
      <vt:lpstr>A124821858J</vt:lpstr>
      <vt:lpstr>A124821858J_Data</vt:lpstr>
      <vt:lpstr>A124821858J_Latest</vt:lpstr>
      <vt:lpstr>A124821862X</vt:lpstr>
      <vt:lpstr>A124821862X_Data</vt:lpstr>
      <vt:lpstr>A124821862X_Latest</vt:lpstr>
      <vt:lpstr>A124821870X</vt:lpstr>
      <vt:lpstr>A124821870X_Data</vt:lpstr>
      <vt:lpstr>A124821870X_Latest</vt:lpstr>
      <vt:lpstr>A124821874J</vt:lpstr>
      <vt:lpstr>A124821874J_Data</vt:lpstr>
      <vt:lpstr>A124821874J_Latest</vt:lpstr>
      <vt:lpstr>A124821878T</vt:lpstr>
      <vt:lpstr>A124821878T_Data</vt:lpstr>
      <vt:lpstr>A124821878T_Latest</vt:lpstr>
      <vt:lpstr>A124821882J</vt:lpstr>
      <vt:lpstr>A124821882J_Data</vt:lpstr>
      <vt:lpstr>A124821882J_Latest</vt:lpstr>
      <vt:lpstr>A124821886T</vt:lpstr>
      <vt:lpstr>A124821886T_Data</vt:lpstr>
      <vt:lpstr>A124821886T_Latest</vt:lpstr>
      <vt:lpstr>A124821890J</vt:lpstr>
      <vt:lpstr>A124821890J_Data</vt:lpstr>
      <vt:lpstr>A124821890J_Latest</vt:lpstr>
      <vt:lpstr>A124821894T</vt:lpstr>
      <vt:lpstr>A124821894T_Data</vt:lpstr>
      <vt:lpstr>A124821894T_Latest</vt:lpstr>
      <vt:lpstr>A124821898A</vt:lpstr>
      <vt:lpstr>A124821898A_Data</vt:lpstr>
      <vt:lpstr>A124821898A_Latest</vt:lpstr>
      <vt:lpstr>A124821902F</vt:lpstr>
      <vt:lpstr>A124821902F_Data</vt:lpstr>
      <vt:lpstr>A124821902F_Latest</vt:lpstr>
      <vt:lpstr>A124821906R</vt:lpstr>
      <vt:lpstr>A124821906R_Data</vt:lpstr>
      <vt:lpstr>A124821906R_Latest</vt:lpstr>
      <vt:lpstr>A124821910F</vt:lpstr>
      <vt:lpstr>A124821910F_Data</vt:lpstr>
      <vt:lpstr>A124821910F_Latest</vt:lpstr>
      <vt:lpstr>A124821914R</vt:lpstr>
      <vt:lpstr>A124821914R_Data</vt:lpstr>
      <vt:lpstr>A124821914R_Latest</vt:lpstr>
      <vt:lpstr>A124821918X</vt:lpstr>
      <vt:lpstr>A124821918X_Data</vt:lpstr>
      <vt:lpstr>A124821918X_Latest</vt:lpstr>
      <vt:lpstr>A124821922R</vt:lpstr>
      <vt:lpstr>A124821922R_Data</vt:lpstr>
      <vt:lpstr>A124821922R_Latest</vt:lpstr>
      <vt:lpstr>A124821926X</vt:lpstr>
      <vt:lpstr>A124821926X_Data</vt:lpstr>
      <vt:lpstr>A124821926X_Latest</vt:lpstr>
      <vt:lpstr>A124821930R</vt:lpstr>
      <vt:lpstr>A124821930R_Data</vt:lpstr>
      <vt:lpstr>A124821930R_Latest</vt:lpstr>
      <vt:lpstr>A124821934X</vt:lpstr>
      <vt:lpstr>A124821934X_Data</vt:lpstr>
      <vt:lpstr>A124821934X_Latest</vt:lpstr>
      <vt:lpstr>A124821938J</vt:lpstr>
      <vt:lpstr>A124821938J_Data</vt:lpstr>
      <vt:lpstr>A124821938J_Latest</vt:lpstr>
      <vt:lpstr>A124821942X</vt:lpstr>
      <vt:lpstr>A124821942X_Data</vt:lpstr>
      <vt:lpstr>A124821942X_Latest</vt:lpstr>
      <vt:lpstr>A124821946J</vt:lpstr>
      <vt:lpstr>A124821946J_Data</vt:lpstr>
      <vt:lpstr>A124821946J_Latest</vt:lpstr>
      <vt:lpstr>A124821950X</vt:lpstr>
      <vt:lpstr>A124821950X_Data</vt:lpstr>
      <vt:lpstr>A124821950X_Latest</vt:lpstr>
      <vt:lpstr>A124821954J</vt:lpstr>
      <vt:lpstr>A124821954J_Data</vt:lpstr>
      <vt:lpstr>A124821954J_Latest</vt:lpstr>
      <vt:lpstr>A124821958T</vt:lpstr>
      <vt:lpstr>A124821958T_Data</vt:lpstr>
      <vt:lpstr>A124821958T_Latest</vt:lpstr>
      <vt:lpstr>A124821966T</vt:lpstr>
      <vt:lpstr>A124821966T_Data</vt:lpstr>
      <vt:lpstr>A124821966T_Latest</vt:lpstr>
      <vt:lpstr>A124821970J</vt:lpstr>
      <vt:lpstr>A124821970J_Data</vt:lpstr>
      <vt:lpstr>A124821970J_Latest</vt:lpstr>
      <vt:lpstr>A124821974T</vt:lpstr>
      <vt:lpstr>A124821974T_Data</vt:lpstr>
      <vt:lpstr>A124821974T_Latest</vt:lpstr>
      <vt:lpstr>A124821978A</vt:lpstr>
      <vt:lpstr>A124821978A_Data</vt:lpstr>
      <vt:lpstr>A124821978A_Latest</vt:lpstr>
      <vt:lpstr>A124821982T</vt:lpstr>
      <vt:lpstr>A124821982T_Data</vt:lpstr>
      <vt:lpstr>A124821982T_Latest</vt:lpstr>
      <vt:lpstr>A124821986A</vt:lpstr>
      <vt:lpstr>A124821986A_Data</vt:lpstr>
      <vt:lpstr>A124821986A_Latest</vt:lpstr>
      <vt:lpstr>A124821990T</vt:lpstr>
      <vt:lpstr>A124821990T_Data</vt:lpstr>
      <vt:lpstr>A124821990T_Latest</vt:lpstr>
      <vt:lpstr>A124821994A</vt:lpstr>
      <vt:lpstr>A124821994A_Data</vt:lpstr>
      <vt:lpstr>A124821994A_Latest</vt:lpstr>
      <vt:lpstr>A124821998K</vt:lpstr>
      <vt:lpstr>A124821998K_Data</vt:lpstr>
      <vt:lpstr>A124821998K_Latest</vt:lpstr>
      <vt:lpstr>A124822002T</vt:lpstr>
      <vt:lpstr>A124822002T_Data</vt:lpstr>
      <vt:lpstr>A124822002T_Latest</vt:lpstr>
      <vt:lpstr>A124822006A</vt:lpstr>
      <vt:lpstr>A124822006A_Data</vt:lpstr>
      <vt:lpstr>A124822006A_Latest</vt:lpstr>
      <vt:lpstr>A124822010T</vt:lpstr>
      <vt:lpstr>A124822010T_Data</vt:lpstr>
      <vt:lpstr>A124822010T_Latest</vt:lpstr>
      <vt:lpstr>A124822014A</vt:lpstr>
      <vt:lpstr>A124822014A_Data</vt:lpstr>
      <vt:lpstr>A124822014A_Latest</vt:lpstr>
      <vt:lpstr>A124822018K</vt:lpstr>
      <vt:lpstr>A124822018K_Data</vt:lpstr>
      <vt:lpstr>A124822018K_Latest</vt:lpstr>
      <vt:lpstr>A124822022A</vt:lpstr>
      <vt:lpstr>A124822022A_Data</vt:lpstr>
      <vt:lpstr>A124822022A_Latest</vt:lpstr>
      <vt:lpstr>A124822026K</vt:lpstr>
      <vt:lpstr>A124822026K_Data</vt:lpstr>
      <vt:lpstr>A124822026K_Latest</vt:lpstr>
      <vt:lpstr>A124822030A</vt:lpstr>
      <vt:lpstr>A124822030A_Data</vt:lpstr>
      <vt:lpstr>A124822030A_Latest</vt:lpstr>
      <vt:lpstr>A124822034K</vt:lpstr>
      <vt:lpstr>A124822034K_Data</vt:lpstr>
      <vt:lpstr>A124822034K_Latest</vt:lpstr>
      <vt:lpstr>A124822038V</vt:lpstr>
      <vt:lpstr>A124822038V_Data</vt:lpstr>
      <vt:lpstr>A124822038V_Latest</vt:lpstr>
      <vt:lpstr>A124822042K</vt:lpstr>
      <vt:lpstr>A124822042K_Data</vt:lpstr>
      <vt:lpstr>A124822042K_Latest</vt:lpstr>
      <vt:lpstr>A124822046V</vt:lpstr>
      <vt:lpstr>A124822046V_Data</vt:lpstr>
      <vt:lpstr>A124822046V_Latest</vt:lpstr>
      <vt:lpstr>A124822050K</vt:lpstr>
      <vt:lpstr>A124822050K_Data</vt:lpstr>
      <vt:lpstr>A124822050K_Latest</vt:lpstr>
      <vt:lpstr>A124822054V</vt:lpstr>
      <vt:lpstr>A124822054V_Data</vt:lpstr>
      <vt:lpstr>A124822054V_Latest</vt:lpstr>
      <vt:lpstr>A124822058C</vt:lpstr>
      <vt:lpstr>A124822058C_Data</vt:lpstr>
      <vt:lpstr>A124822058C_Latest</vt:lpstr>
      <vt:lpstr>A124822062V</vt:lpstr>
      <vt:lpstr>A124822062V_Data</vt:lpstr>
      <vt:lpstr>A124822062V_Latest</vt:lpstr>
      <vt:lpstr>A124822066C</vt:lpstr>
      <vt:lpstr>A124822066C_Data</vt:lpstr>
      <vt:lpstr>A124822066C_Latest</vt:lpstr>
      <vt:lpstr>A124822070V</vt:lpstr>
      <vt:lpstr>A124822070V_Data</vt:lpstr>
      <vt:lpstr>A124822070V_Latest</vt:lpstr>
      <vt:lpstr>A124822074C</vt:lpstr>
      <vt:lpstr>A124822074C_Data</vt:lpstr>
      <vt:lpstr>A124822074C_Latest</vt:lpstr>
      <vt:lpstr>A124822078L</vt:lpstr>
      <vt:lpstr>A124822078L_Data</vt:lpstr>
      <vt:lpstr>A124822078L_Latest</vt:lpstr>
      <vt:lpstr>A124822082C</vt:lpstr>
      <vt:lpstr>A124822082C_Data</vt:lpstr>
      <vt:lpstr>A124822082C_Latest</vt:lpstr>
      <vt:lpstr>A124822086L</vt:lpstr>
      <vt:lpstr>A124822086L_Data</vt:lpstr>
      <vt:lpstr>A124822086L_Latest</vt:lpstr>
      <vt:lpstr>A124822090C</vt:lpstr>
      <vt:lpstr>A124822090C_Data</vt:lpstr>
      <vt:lpstr>A124822090C_Latest</vt:lpstr>
      <vt:lpstr>A124822094L</vt:lpstr>
      <vt:lpstr>A124822094L_Data</vt:lpstr>
      <vt:lpstr>A124822094L_Latest</vt:lpstr>
      <vt:lpstr>A124822098W</vt:lpstr>
      <vt:lpstr>A124822098W_Data</vt:lpstr>
      <vt:lpstr>A124822098W_Latest</vt:lpstr>
      <vt:lpstr>A124822102A</vt:lpstr>
      <vt:lpstr>A124822102A_Data</vt:lpstr>
      <vt:lpstr>A124822102A_Latest</vt:lpstr>
      <vt:lpstr>A124822106K</vt:lpstr>
      <vt:lpstr>A124822106K_Data</vt:lpstr>
      <vt:lpstr>A124822106K_Latest</vt:lpstr>
      <vt:lpstr>A124822110A</vt:lpstr>
      <vt:lpstr>A124822110A_Data</vt:lpstr>
      <vt:lpstr>A124822110A_Latest</vt:lpstr>
      <vt:lpstr>A124822114K</vt:lpstr>
      <vt:lpstr>A124822114K_Data</vt:lpstr>
      <vt:lpstr>A124822114K_Latest</vt:lpstr>
      <vt:lpstr>A124822118V</vt:lpstr>
      <vt:lpstr>A124822118V_Data</vt:lpstr>
      <vt:lpstr>A124822118V_Latest</vt:lpstr>
      <vt:lpstr>A124822122K</vt:lpstr>
      <vt:lpstr>A124822122K_Data</vt:lpstr>
      <vt:lpstr>A124822122K_Latest</vt:lpstr>
      <vt:lpstr>A124822126V</vt:lpstr>
      <vt:lpstr>A124822126V_Data</vt:lpstr>
      <vt:lpstr>A124822126V_Latest</vt:lpstr>
      <vt:lpstr>A124822130K</vt:lpstr>
      <vt:lpstr>A124822130K_Data</vt:lpstr>
      <vt:lpstr>A124822130K_Latest</vt:lpstr>
      <vt:lpstr>A124822134V</vt:lpstr>
      <vt:lpstr>A124822134V_Data</vt:lpstr>
      <vt:lpstr>A124822134V_Latest</vt:lpstr>
      <vt:lpstr>A124822138C</vt:lpstr>
      <vt:lpstr>A124822138C_Data</vt:lpstr>
      <vt:lpstr>A124822138C_Latest</vt:lpstr>
      <vt:lpstr>A124822142V</vt:lpstr>
      <vt:lpstr>A124822142V_Data</vt:lpstr>
      <vt:lpstr>A124822142V_Latest</vt:lpstr>
      <vt:lpstr>A124822146C</vt:lpstr>
      <vt:lpstr>A124822146C_Data</vt:lpstr>
      <vt:lpstr>A124822146C_Latest</vt:lpstr>
      <vt:lpstr>A124822150V</vt:lpstr>
      <vt:lpstr>A124822150V_Data</vt:lpstr>
      <vt:lpstr>A124822150V_Latest</vt:lpstr>
      <vt:lpstr>A124822154C</vt:lpstr>
      <vt:lpstr>A124822154C_Data</vt:lpstr>
      <vt:lpstr>A124822154C_Latest</vt:lpstr>
      <vt:lpstr>A124822158L</vt:lpstr>
      <vt:lpstr>A124822158L_Data</vt:lpstr>
      <vt:lpstr>A124822158L_Latest</vt:lpstr>
      <vt:lpstr>A124822162C</vt:lpstr>
      <vt:lpstr>A124822162C_Data</vt:lpstr>
      <vt:lpstr>A124822162C_Latest</vt:lpstr>
      <vt:lpstr>A124822166L</vt:lpstr>
      <vt:lpstr>A124822166L_Data</vt:lpstr>
      <vt:lpstr>A124822166L_Latest</vt:lpstr>
      <vt:lpstr>A124822174L</vt:lpstr>
      <vt:lpstr>A124822174L_Data</vt:lpstr>
      <vt:lpstr>A124822174L_Latest</vt:lpstr>
      <vt:lpstr>A124822178W</vt:lpstr>
      <vt:lpstr>A124822178W_Data</vt:lpstr>
      <vt:lpstr>A124822178W_Latest</vt:lpstr>
      <vt:lpstr>A124822182L</vt:lpstr>
      <vt:lpstr>A124822182L_Data</vt:lpstr>
      <vt:lpstr>A124822182L_Latest</vt:lpstr>
      <vt:lpstr>A124822186W</vt:lpstr>
      <vt:lpstr>A124822186W_Data</vt:lpstr>
      <vt:lpstr>A124822186W_Latest</vt:lpstr>
      <vt:lpstr>A124822190L</vt:lpstr>
      <vt:lpstr>A124822190L_Data</vt:lpstr>
      <vt:lpstr>A124822190L_Latest</vt:lpstr>
      <vt:lpstr>A124822194W</vt:lpstr>
      <vt:lpstr>A124822194W_Data</vt:lpstr>
      <vt:lpstr>A124822194W_Latest</vt:lpstr>
      <vt:lpstr>A124822198F</vt:lpstr>
      <vt:lpstr>A124822198F_Data</vt:lpstr>
      <vt:lpstr>A124822198F_Latest</vt:lpstr>
      <vt:lpstr>A124822202K</vt:lpstr>
      <vt:lpstr>A124822202K_Data</vt:lpstr>
      <vt:lpstr>A124822202K_Latest</vt:lpstr>
      <vt:lpstr>A124822206V</vt:lpstr>
      <vt:lpstr>A124822206V_Data</vt:lpstr>
      <vt:lpstr>A124822206V_Latest</vt:lpstr>
      <vt:lpstr>A124822210K</vt:lpstr>
      <vt:lpstr>A124822210K_Data</vt:lpstr>
      <vt:lpstr>A124822210K_Latest</vt:lpstr>
      <vt:lpstr>A124822214V</vt:lpstr>
      <vt:lpstr>A124822214V_Data</vt:lpstr>
      <vt:lpstr>A124822214V_Latest</vt:lpstr>
      <vt:lpstr>A124822218C</vt:lpstr>
      <vt:lpstr>A124822218C_Data</vt:lpstr>
      <vt:lpstr>A124822218C_Latest</vt:lpstr>
      <vt:lpstr>A124822222V</vt:lpstr>
      <vt:lpstr>A124822222V_Data</vt:lpstr>
      <vt:lpstr>A124822222V_Latest</vt:lpstr>
      <vt:lpstr>A124822226C</vt:lpstr>
      <vt:lpstr>A124822226C_Data</vt:lpstr>
      <vt:lpstr>A124822226C_Latest</vt:lpstr>
      <vt:lpstr>A124822230V</vt:lpstr>
      <vt:lpstr>A124822230V_Data</vt:lpstr>
      <vt:lpstr>A124822230V_Latest</vt:lpstr>
      <vt:lpstr>A124822234C</vt:lpstr>
      <vt:lpstr>A124822234C_Data</vt:lpstr>
      <vt:lpstr>A124822234C_Latest</vt:lpstr>
      <vt:lpstr>A124822238L</vt:lpstr>
      <vt:lpstr>A124822238L_Data</vt:lpstr>
      <vt:lpstr>A124822238L_Latest</vt:lpstr>
      <vt:lpstr>A124822242C</vt:lpstr>
      <vt:lpstr>A124822242C_Data</vt:lpstr>
      <vt:lpstr>A124822242C_Latest</vt:lpstr>
      <vt:lpstr>A124822246L</vt:lpstr>
      <vt:lpstr>A124822246L_Data</vt:lpstr>
      <vt:lpstr>A124822246L_Latest</vt:lpstr>
      <vt:lpstr>A124822250C</vt:lpstr>
      <vt:lpstr>A124822250C_Data</vt:lpstr>
      <vt:lpstr>A124822250C_Latest</vt:lpstr>
      <vt:lpstr>A124822254L</vt:lpstr>
      <vt:lpstr>A124822254L_Data</vt:lpstr>
      <vt:lpstr>A124822254L_Latest</vt:lpstr>
      <vt:lpstr>A124822258W</vt:lpstr>
      <vt:lpstr>A124822258W_Data</vt:lpstr>
      <vt:lpstr>A124822258W_Latest</vt:lpstr>
      <vt:lpstr>A124822262L</vt:lpstr>
      <vt:lpstr>A124822262L_Data</vt:lpstr>
      <vt:lpstr>A124822262L_Latest</vt:lpstr>
      <vt:lpstr>A124822266W</vt:lpstr>
      <vt:lpstr>A124822266W_Data</vt:lpstr>
      <vt:lpstr>A124822266W_Latest</vt:lpstr>
      <vt:lpstr>A124822270L</vt:lpstr>
      <vt:lpstr>A124822270L_Data</vt:lpstr>
      <vt:lpstr>A124822270L_Latest</vt:lpstr>
      <vt:lpstr>A124822274W</vt:lpstr>
      <vt:lpstr>A124822274W_Data</vt:lpstr>
      <vt:lpstr>A124822274W_Latest</vt:lpstr>
      <vt:lpstr>A124822278F</vt:lpstr>
      <vt:lpstr>A124822278F_Data</vt:lpstr>
      <vt:lpstr>A124822278F_Latest</vt:lpstr>
      <vt:lpstr>A124822282W</vt:lpstr>
      <vt:lpstr>A124822282W_Data</vt:lpstr>
      <vt:lpstr>A124822282W_Latest</vt:lpstr>
      <vt:lpstr>A124822286F</vt:lpstr>
      <vt:lpstr>A124822286F_Data</vt:lpstr>
      <vt:lpstr>A124822286F_Latest</vt:lpstr>
      <vt:lpstr>A124822290W</vt:lpstr>
      <vt:lpstr>A124822290W_Data</vt:lpstr>
      <vt:lpstr>A124822290W_Latest</vt:lpstr>
      <vt:lpstr>A124822294F</vt:lpstr>
      <vt:lpstr>A124822294F_Data</vt:lpstr>
      <vt:lpstr>A124822294F_Latest</vt:lpstr>
      <vt:lpstr>A124822298R</vt:lpstr>
      <vt:lpstr>A124822298R_Data</vt:lpstr>
      <vt:lpstr>A124822298R_Latest</vt:lpstr>
      <vt:lpstr>A124822302V</vt:lpstr>
      <vt:lpstr>A124822302V_Data</vt:lpstr>
      <vt:lpstr>A124822302V_Latest</vt:lpstr>
      <vt:lpstr>A124822310V</vt:lpstr>
      <vt:lpstr>A124822310V_Data</vt:lpstr>
      <vt:lpstr>A124822310V_Latest</vt:lpstr>
      <vt:lpstr>A124822314C</vt:lpstr>
      <vt:lpstr>A124822314C_Data</vt:lpstr>
      <vt:lpstr>A124822314C_Latest</vt:lpstr>
      <vt:lpstr>A124822318L</vt:lpstr>
      <vt:lpstr>A124822318L_Data</vt:lpstr>
      <vt:lpstr>A124822318L_Latest</vt:lpstr>
      <vt:lpstr>A124822326L</vt:lpstr>
      <vt:lpstr>A124822326L_Data</vt:lpstr>
      <vt:lpstr>A124822326L_Latest</vt:lpstr>
      <vt:lpstr>A124822330C</vt:lpstr>
      <vt:lpstr>A124822330C_Data</vt:lpstr>
      <vt:lpstr>A124822330C_Latest</vt:lpstr>
      <vt:lpstr>A124822334L</vt:lpstr>
      <vt:lpstr>A124822334L_Data</vt:lpstr>
      <vt:lpstr>A124822334L_Latest</vt:lpstr>
      <vt:lpstr>A124822338W</vt:lpstr>
      <vt:lpstr>A124822338W_Data</vt:lpstr>
      <vt:lpstr>A124822338W_Latest</vt:lpstr>
      <vt:lpstr>A124822346W</vt:lpstr>
      <vt:lpstr>A124822346W_Data</vt:lpstr>
      <vt:lpstr>A124822346W_Latest</vt:lpstr>
      <vt:lpstr>A124822350L</vt:lpstr>
      <vt:lpstr>A124822350L_Data</vt:lpstr>
      <vt:lpstr>A124822350L_Latest</vt:lpstr>
      <vt:lpstr>A124822354W</vt:lpstr>
      <vt:lpstr>A124822354W_Data</vt:lpstr>
      <vt:lpstr>A124822354W_Latest</vt:lpstr>
      <vt:lpstr>A124822358F</vt:lpstr>
      <vt:lpstr>A124822358F_Data</vt:lpstr>
      <vt:lpstr>A124822358F_Latest</vt:lpstr>
      <vt:lpstr>A124822362W</vt:lpstr>
      <vt:lpstr>A124822362W_Data</vt:lpstr>
      <vt:lpstr>A124822362W_Latest</vt:lpstr>
      <vt:lpstr>A124822366F</vt:lpstr>
      <vt:lpstr>A124822366F_Data</vt:lpstr>
      <vt:lpstr>A124822366F_Latest</vt:lpstr>
      <vt:lpstr>A124822370W</vt:lpstr>
      <vt:lpstr>A124822370W_Data</vt:lpstr>
      <vt:lpstr>A124822370W_Latest</vt:lpstr>
      <vt:lpstr>A124822374F</vt:lpstr>
      <vt:lpstr>A124822374F_Data</vt:lpstr>
      <vt:lpstr>A124822374F_Latest</vt:lpstr>
      <vt:lpstr>A124822378R</vt:lpstr>
      <vt:lpstr>A124822378R_Data</vt:lpstr>
      <vt:lpstr>A124822378R_Latest</vt:lpstr>
      <vt:lpstr>A124822382F</vt:lpstr>
      <vt:lpstr>A124822382F_Data</vt:lpstr>
      <vt:lpstr>A124822382F_Latest</vt:lpstr>
      <vt:lpstr>A124822386R</vt:lpstr>
      <vt:lpstr>A124822386R_Data</vt:lpstr>
      <vt:lpstr>A124822386R_Latest</vt:lpstr>
      <vt:lpstr>A124822390F</vt:lpstr>
      <vt:lpstr>A124822390F_Data</vt:lpstr>
      <vt:lpstr>A124822390F_Latest</vt:lpstr>
      <vt:lpstr>A124822394R</vt:lpstr>
      <vt:lpstr>A124822394R_Data</vt:lpstr>
      <vt:lpstr>A124822394R_Latest</vt:lpstr>
      <vt:lpstr>A124822398X</vt:lpstr>
      <vt:lpstr>A124822398X_Data</vt:lpstr>
      <vt:lpstr>A124822398X_Latest</vt:lpstr>
      <vt:lpstr>A124822402C</vt:lpstr>
      <vt:lpstr>A124822402C_Data</vt:lpstr>
      <vt:lpstr>A124822402C_Latest</vt:lpstr>
      <vt:lpstr>A124822410C</vt:lpstr>
      <vt:lpstr>A124822410C_Data</vt:lpstr>
      <vt:lpstr>A124822410C_Latest</vt:lpstr>
      <vt:lpstr>A124822414L</vt:lpstr>
      <vt:lpstr>A124822414L_Data</vt:lpstr>
      <vt:lpstr>A124822414L_Latest</vt:lpstr>
      <vt:lpstr>A124822418W</vt:lpstr>
      <vt:lpstr>A124822418W_Data</vt:lpstr>
      <vt:lpstr>A124822418W_Latest</vt:lpstr>
      <vt:lpstr>A124822422L</vt:lpstr>
      <vt:lpstr>A124822422L_Data</vt:lpstr>
      <vt:lpstr>A124822422L_Latest</vt:lpstr>
      <vt:lpstr>A124822426W</vt:lpstr>
      <vt:lpstr>A124822426W_Data</vt:lpstr>
      <vt:lpstr>A124822426W_Latest</vt:lpstr>
      <vt:lpstr>A124822430L</vt:lpstr>
      <vt:lpstr>A124822430L_Data</vt:lpstr>
      <vt:lpstr>A124822430L_Latest</vt:lpstr>
      <vt:lpstr>A124822434W</vt:lpstr>
      <vt:lpstr>A124822434W_Data</vt:lpstr>
      <vt:lpstr>A124822434W_Latest</vt:lpstr>
      <vt:lpstr>A124822438F</vt:lpstr>
      <vt:lpstr>A124822438F_Data</vt:lpstr>
      <vt:lpstr>A124822438F_Latest</vt:lpstr>
      <vt:lpstr>A124822442W</vt:lpstr>
      <vt:lpstr>A124822442W_Data</vt:lpstr>
      <vt:lpstr>A124822442W_Latest</vt:lpstr>
      <vt:lpstr>A124822446F</vt:lpstr>
      <vt:lpstr>A124822446F_Data</vt:lpstr>
      <vt:lpstr>A124822446F_Latest</vt:lpstr>
      <vt:lpstr>A124822450W</vt:lpstr>
      <vt:lpstr>A124822450W_Data</vt:lpstr>
      <vt:lpstr>A124822450W_Latest</vt:lpstr>
      <vt:lpstr>A124822454F</vt:lpstr>
      <vt:lpstr>A124822454F_Data</vt:lpstr>
      <vt:lpstr>A124822454F_Latest</vt:lpstr>
      <vt:lpstr>A124822458R</vt:lpstr>
      <vt:lpstr>A124822458R_Data</vt:lpstr>
      <vt:lpstr>A124822458R_Latest</vt:lpstr>
      <vt:lpstr>A124822462F</vt:lpstr>
      <vt:lpstr>A124822462F_Data</vt:lpstr>
      <vt:lpstr>A124822462F_Latest</vt:lpstr>
      <vt:lpstr>A124822466R</vt:lpstr>
      <vt:lpstr>A124822466R_Data</vt:lpstr>
      <vt:lpstr>A124822466R_Latest</vt:lpstr>
      <vt:lpstr>A124822470F</vt:lpstr>
      <vt:lpstr>A124822470F_Data</vt:lpstr>
      <vt:lpstr>A124822470F_Latest</vt:lpstr>
      <vt:lpstr>A124822474R</vt:lpstr>
      <vt:lpstr>A124822474R_Data</vt:lpstr>
      <vt:lpstr>A124822474R_Latest</vt:lpstr>
      <vt:lpstr>A124822478X</vt:lpstr>
      <vt:lpstr>A124822478X_Data</vt:lpstr>
      <vt:lpstr>A124822478X_Latest</vt:lpstr>
      <vt:lpstr>A124822482R</vt:lpstr>
      <vt:lpstr>A124822482R_Data</vt:lpstr>
      <vt:lpstr>A124822482R_Latest</vt:lpstr>
      <vt:lpstr>A124822486X</vt:lpstr>
      <vt:lpstr>A124822486X_Data</vt:lpstr>
      <vt:lpstr>A124822486X_Latest</vt:lpstr>
      <vt:lpstr>A124822490R</vt:lpstr>
      <vt:lpstr>A124822490R_Data</vt:lpstr>
      <vt:lpstr>A124822490R_Latest</vt:lpstr>
      <vt:lpstr>A124822494X</vt:lpstr>
      <vt:lpstr>A124822494X_Data</vt:lpstr>
      <vt:lpstr>A124822494X_Latest</vt:lpstr>
      <vt:lpstr>A124822498J</vt:lpstr>
      <vt:lpstr>A124822498J_Data</vt:lpstr>
      <vt:lpstr>A124822498J_Latest</vt:lpstr>
      <vt:lpstr>A124822506W</vt:lpstr>
      <vt:lpstr>A124822506W_Data</vt:lpstr>
      <vt:lpstr>A124822506W_Latest</vt:lpstr>
      <vt:lpstr>A124822510L</vt:lpstr>
      <vt:lpstr>A124822510L_Data</vt:lpstr>
      <vt:lpstr>A124822510L_Latest</vt:lpstr>
      <vt:lpstr>A124822514W</vt:lpstr>
      <vt:lpstr>A124822514W_Data</vt:lpstr>
      <vt:lpstr>A124822514W_Latest</vt:lpstr>
      <vt:lpstr>A124822518F</vt:lpstr>
      <vt:lpstr>A124822518F_Data</vt:lpstr>
      <vt:lpstr>A124822518F_Latest</vt:lpstr>
      <vt:lpstr>A124822522W</vt:lpstr>
      <vt:lpstr>A124822522W_Data</vt:lpstr>
      <vt:lpstr>A124822522W_Latest</vt:lpstr>
      <vt:lpstr>A124822526F</vt:lpstr>
      <vt:lpstr>A124822526F_Data</vt:lpstr>
      <vt:lpstr>A124822526F_Latest</vt:lpstr>
      <vt:lpstr>A124822530W</vt:lpstr>
      <vt:lpstr>A124822530W_Data</vt:lpstr>
      <vt:lpstr>A124822530W_Latest</vt:lpstr>
      <vt:lpstr>A124822534F</vt:lpstr>
      <vt:lpstr>A124822534F_Data</vt:lpstr>
      <vt:lpstr>A124822534F_Latest</vt:lpstr>
      <vt:lpstr>A124822538R</vt:lpstr>
      <vt:lpstr>A124822538R_Data</vt:lpstr>
      <vt:lpstr>A124822538R_Latest</vt:lpstr>
      <vt:lpstr>A124822542F</vt:lpstr>
      <vt:lpstr>A124822542F_Data</vt:lpstr>
      <vt:lpstr>A124822542F_Latest</vt:lpstr>
      <vt:lpstr>A124822546R</vt:lpstr>
      <vt:lpstr>A124822546R_Data</vt:lpstr>
      <vt:lpstr>A124822546R_Latest</vt:lpstr>
      <vt:lpstr>A124822550F</vt:lpstr>
      <vt:lpstr>A124822550F_Data</vt:lpstr>
      <vt:lpstr>A124822550F_Latest</vt:lpstr>
      <vt:lpstr>A124822554R</vt:lpstr>
      <vt:lpstr>A124822554R_Data</vt:lpstr>
      <vt:lpstr>A124822554R_Latest</vt:lpstr>
      <vt:lpstr>A124822558X</vt:lpstr>
      <vt:lpstr>A124822558X_Data</vt:lpstr>
      <vt:lpstr>A124822558X_Latest</vt:lpstr>
      <vt:lpstr>A124822562R</vt:lpstr>
      <vt:lpstr>A124822562R_Data</vt:lpstr>
      <vt:lpstr>A124822562R_Latest</vt:lpstr>
      <vt:lpstr>A124822566X</vt:lpstr>
      <vt:lpstr>A124822566X_Data</vt:lpstr>
      <vt:lpstr>A124822566X_Latest</vt:lpstr>
      <vt:lpstr>A124822570R</vt:lpstr>
      <vt:lpstr>A124822570R_Data</vt:lpstr>
      <vt:lpstr>A124822570R_Latest</vt:lpstr>
      <vt:lpstr>A124822574X</vt:lpstr>
      <vt:lpstr>A124822574X_Data</vt:lpstr>
      <vt:lpstr>A124822574X_Latest</vt:lpstr>
      <vt:lpstr>A124822578J</vt:lpstr>
      <vt:lpstr>A124822578J_Data</vt:lpstr>
      <vt:lpstr>A124822578J_Latest</vt:lpstr>
      <vt:lpstr>A124822582X</vt:lpstr>
      <vt:lpstr>A124822582X_Data</vt:lpstr>
      <vt:lpstr>A124822582X_Latest</vt:lpstr>
      <vt:lpstr>A124822586J</vt:lpstr>
      <vt:lpstr>A124822586J_Data</vt:lpstr>
      <vt:lpstr>A124822586J_Latest</vt:lpstr>
      <vt:lpstr>A124822590X</vt:lpstr>
      <vt:lpstr>A124822590X_Data</vt:lpstr>
      <vt:lpstr>A124822590X_Latest</vt:lpstr>
      <vt:lpstr>A124822594J</vt:lpstr>
      <vt:lpstr>A124822594J_Data</vt:lpstr>
      <vt:lpstr>A124822594J_Latest</vt:lpstr>
      <vt:lpstr>A124822598T</vt:lpstr>
      <vt:lpstr>A124822598T_Data</vt:lpstr>
      <vt:lpstr>A124822598T_Latest</vt:lpstr>
      <vt:lpstr>A124822602W</vt:lpstr>
      <vt:lpstr>A124822602W_Data</vt:lpstr>
      <vt:lpstr>A124822602W_Latest</vt:lpstr>
      <vt:lpstr>A124822606F</vt:lpstr>
      <vt:lpstr>A124822606F_Data</vt:lpstr>
      <vt:lpstr>A124822606F_Latest</vt:lpstr>
      <vt:lpstr>A124822610W</vt:lpstr>
      <vt:lpstr>A124822610W_Data</vt:lpstr>
      <vt:lpstr>A124822610W_Latest</vt:lpstr>
      <vt:lpstr>A124822614F</vt:lpstr>
      <vt:lpstr>A124822614F_Data</vt:lpstr>
      <vt:lpstr>A124822614F_Latest</vt:lpstr>
      <vt:lpstr>A124822618R</vt:lpstr>
      <vt:lpstr>A124822618R_Data</vt:lpstr>
      <vt:lpstr>A124822618R_Latest</vt:lpstr>
      <vt:lpstr>A124822622F</vt:lpstr>
      <vt:lpstr>A124822622F_Data</vt:lpstr>
      <vt:lpstr>A124822622F_Latest</vt:lpstr>
      <vt:lpstr>A124822626R</vt:lpstr>
      <vt:lpstr>A124822626R_Data</vt:lpstr>
      <vt:lpstr>A124822626R_Latest</vt:lpstr>
      <vt:lpstr>A124822630F</vt:lpstr>
      <vt:lpstr>A124822630F_Data</vt:lpstr>
      <vt:lpstr>A124822630F_Latest</vt:lpstr>
      <vt:lpstr>A124822634R</vt:lpstr>
      <vt:lpstr>A124822634R_Data</vt:lpstr>
      <vt:lpstr>A124822634R_Latest</vt:lpstr>
      <vt:lpstr>A124822638X</vt:lpstr>
      <vt:lpstr>A124822638X_Data</vt:lpstr>
      <vt:lpstr>A124822638X_Latest</vt:lpstr>
      <vt:lpstr>A124822642R</vt:lpstr>
      <vt:lpstr>A124822642R_Data</vt:lpstr>
      <vt:lpstr>A124822642R_Latest</vt:lpstr>
      <vt:lpstr>A124822646X</vt:lpstr>
      <vt:lpstr>A124822646X_Data</vt:lpstr>
      <vt:lpstr>A124822646X_Latest</vt:lpstr>
      <vt:lpstr>A124822650R</vt:lpstr>
      <vt:lpstr>A124822650R_Data</vt:lpstr>
      <vt:lpstr>A124822650R_Latest</vt:lpstr>
      <vt:lpstr>A124822654X</vt:lpstr>
      <vt:lpstr>A124822654X_Data</vt:lpstr>
      <vt:lpstr>A124822654X_Latest</vt:lpstr>
      <vt:lpstr>A124822658J</vt:lpstr>
      <vt:lpstr>A124822658J_Data</vt:lpstr>
      <vt:lpstr>A124822658J_Latest</vt:lpstr>
      <vt:lpstr>A124822662X</vt:lpstr>
      <vt:lpstr>A124822662X_Data</vt:lpstr>
      <vt:lpstr>A124822662X_Latest</vt:lpstr>
      <vt:lpstr>A124822666J</vt:lpstr>
      <vt:lpstr>A124822666J_Data</vt:lpstr>
      <vt:lpstr>A124822666J_Latest</vt:lpstr>
      <vt:lpstr>A124822670X</vt:lpstr>
      <vt:lpstr>A124822670X_Data</vt:lpstr>
      <vt:lpstr>A124822670X_Latest</vt:lpstr>
      <vt:lpstr>A124822674J</vt:lpstr>
      <vt:lpstr>A124822674J_Data</vt:lpstr>
      <vt:lpstr>A124822674J_Latest</vt:lpstr>
      <vt:lpstr>A124822678T</vt:lpstr>
      <vt:lpstr>A124822678T_Data</vt:lpstr>
      <vt:lpstr>A124822678T_Latest</vt:lpstr>
      <vt:lpstr>A124822682J</vt:lpstr>
      <vt:lpstr>A124822682J_Data</vt:lpstr>
      <vt:lpstr>A124822682J_Latest</vt:lpstr>
      <vt:lpstr>A124822686T</vt:lpstr>
      <vt:lpstr>A124822686T_Data</vt:lpstr>
      <vt:lpstr>A124822686T_Latest</vt:lpstr>
      <vt:lpstr>A124822690J</vt:lpstr>
      <vt:lpstr>A124822690J_Data</vt:lpstr>
      <vt:lpstr>A124822690J_Latest</vt:lpstr>
      <vt:lpstr>A124822694T</vt:lpstr>
      <vt:lpstr>A124822694T_Data</vt:lpstr>
      <vt:lpstr>A124822694T_Latest</vt:lpstr>
      <vt:lpstr>A124822698A</vt:lpstr>
      <vt:lpstr>A124822698A_Data</vt:lpstr>
      <vt:lpstr>A124822698A_Latest</vt:lpstr>
      <vt:lpstr>A124822702F</vt:lpstr>
      <vt:lpstr>A124822702F_Data</vt:lpstr>
      <vt:lpstr>A124822702F_Latest</vt:lpstr>
      <vt:lpstr>A124822706R</vt:lpstr>
      <vt:lpstr>A124822706R_Data</vt:lpstr>
      <vt:lpstr>A124822706R_Latest</vt:lpstr>
      <vt:lpstr>A124822714R</vt:lpstr>
      <vt:lpstr>A124822714R_Data</vt:lpstr>
      <vt:lpstr>A124822714R_Latest</vt:lpstr>
      <vt:lpstr>A124822718X</vt:lpstr>
      <vt:lpstr>A124822718X_Data</vt:lpstr>
      <vt:lpstr>A124822718X_Latest</vt:lpstr>
      <vt:lpstr>Date_Range</vt:lpstr>
      <vt:lpstr>Date_Range_Data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Melissa Beeton</cp:lastModifiedBy>
  <dcterms:created xsi:type="dcterms:W3CDTF">2021-06-10T13:14:19Z</dcterms:created>
  <dcterms:modified xsi:type="dcterms:W3CDTF">2021-07-01T10:23:06Z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2021-07-01T10:23:03Z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f00407d7-2393-4f4d-928e-83fc4f0afe5b</vt:lpwstr>
  </property>
  <property fmtid="{D5CDD505-2E9C-101B-9397-08002B2CF9AE}" pid="8" name="MSIP_Label_c8e5a7ee-c283-40b0-98eb-fa437df4c031_ContentBits">
    <vt:lpwstr>0</vt:lpwstr>
  </property>
</Properties>
</file>